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1315" windowHeight="9270"/>
  </bookViews>
  <sheets>
    <sheet name="TEST" sheetId="1" r:id="rId1"/>
  </sheets>
  <externalReferences>
    <externalReference r:id="rId2"/>
    <externalReference r:id="rId3"/>
    <externalReference r:id="rId4"/>
  </externalReferences>
  <definedNames>
    <definedName name="_xlnm._FilterDatabase" localSheetId="0" hidden="1">TEST!$B$22:$B$387</definedName>
    <definedName name="Rapport_annuel">[3]MATRICE!$G$2:$P$14,[3]MATRICE!$F$14</definedName>
    <definedName name="_xlnm.Print_Area" localSheetId="0">TEST!$20:$387</definedName>
  </definedNames>
  <calcPr calcId="125725" calcMode="manual"/>
</workbook>
</file>

<file path=xl/calcChain.xml><?xml version="1.0" encoding="utf-8"?>
<calcChain xmlns="http://schemas.openxmlformats.org/spreadsheetml/2006/main">
  <c r="P387" i="1"/>
  <c r="L387"/>
  <c r="K387" s="1"/>
  <c r="J387"/>
  <c r="O387" s="1"/>
  <c r="I387"/>
  <c r="X386"/>
  <c r="P386"/>
  <c r="L386"/>
  <c r="K386" s="1"/>
  <c r="J386"/>
  <c r="O386" s="1"/>
  <c r="I386"/>
  <c r="X385"/>
  <c r="P385"/>
  <c r="L385"/>
  <c r="K385" s="1"/>
  <c r="I385"/>
  <c r="J385" s="1"/>
  <c r="O385" s="1"/>
  <c r="Y384"/>
  <c r="X384"/>
  <c r="V384"/>
  <c r="P384"/>
  <c r="L384"/>
  <c r="K384" s="1"/>
  <c r="I384"/>
  <c r="J384" s="1"/>
  <c r="O384" s="1"/>
  <c r="P383"/>
  <c r="L383"/>
  <c r="K383" s="1"/>
  <c r="I383"/>
  <c r="J383" s="1"/>
  <c r="O383" s="1"/>
  <c r="P382"/>
  <c r="L382"/>
  <c r="K382"/>
  <c r="J382"/>
  <c r="O382" s="1"/>
  <c r="I382"/>
  <c r="P381"/>
  <c r="Y382" s="1"/>
  <c r="L381"/>
  <c r="V385" s="1"/>
  <c r="K381"/>
  <c r="J381"/>
  <c r="I381"/>
  <c r="P380"/>
  <c r="L380"/>
  <c r="K380"/>
  <c r="J380"/>
  <c r="O380" s="1"/>
  <c r="I380"/>
  <c r="X379"/>
  <c r="P379"/>
  <c r="L379"/>
  <c r="K379"/>
  <c r="J379"/>
  <c r="O379" s="1"/>
  <c r="I379"/>
  <c r="X378"/>
  <c r="P378"/>
  <c r="L378"/>
  <c r="K378"/>
  <c r="J378"/>
  <c r="O378" s="1"/>
  <c r="I378"/>
  <c r="Y377"/>
  <c r="X377"/>
  <c r="V377"/>
  <c r="P377"/>
  <c r="L377"/>
  <c r="K377" s="1"/>
  <c r="I377"/>
  <c r="J377" s="1"/>
  <c r="O377" s="1"/>
  <c r="P376"/>
  <c r="L376"/>
  <c r="K376" s="1"/>
  <c r="I376"/>
  <c r="J376" s="1"/>
  <c r="O376" s="1"/>
  <c r="Y375"/>
  <c r="P375"/>
  <c r="L375"/>
  <c r="K375" s="1"/>
  <c r="I375"/>
  <c r="J375" s="1"/>
  <c r="O375" s="1"/>
  <c r="P374"/>
  <c r="L374"/>
  <c r="K374" s="1"/>
  <c r="I374"/>
  <c r="P373"/>
  <c r="L373"/>
  <c r="K373"/>
  <c r="J373"/>
  <c r="O373" s="1"/>
  <c r="I373"/>
  <c r="X372"/>
  <c r="P372"/>
  <c r="L372"/>
  <c r="K372"/>
  <c r="J372"/>
  <c r="O372" s="1"/>
  <c r="I372"/>
  <c r="X371"/>
  <c r="P371"/>
  <c r="L371"/>
  <c r="K371"/>
  <c r="J371"/>
  <c r="O371" s="1"/>
  <c r="I371"/>
  <c r="Y370"/>
  <c r="X370"/>
  <c r="V370"/>
  <c r="P370"/>
  <c r="L370"/>
  <c r="K370"/>
  <c r="J370"/>
  <c r="O370" s="1"/>
  <c r="I370"/>
  <c r="P369"/>
  <c r="Y368" s="1"/>
  <c r="L369"/>
  <c r="K369"/>
  <c r="J369"/>
  <c r="O369" s="1"/>
  <c r="I369"/>
  <c r="P368"/>
  <c r="L368"/>
  <c r="K368" s="1"/>
  <c r="I368"/>
  <c r="J368" s="1"/>
  <c r="O368" s="1"/>
  <c r="P367"/>
  <c r="L367"/>
  <c r="K367" s="1"/>
  <c r="X367" s="1"/>
  <c r="I367"/>
  <c r="J367" s="1"/>
  <c r="P366"/>
  <c r="L366"/>
  <c r="K366" s="1"/>
  <c r="I366"/>
  <c r="J366" s="1"/>
  <c r="X365"/>
  <c r="P365"/>
  <c r="L365"/>
  <c r="K365" s="1"/>
  <c r="I365"/>
  <c r="J365" s="1"/>
  <c r="O365" s="1"/>
  <c r="X364"/>
  <c r="P364"/>
  <c r="L364"/>
  <c r="K364" s="1"/>
  <c r="I364"/>
  <c r="J364" s="1"/>
  <c r="O364" s="1"/>
  <c r="Y363"/>
  <c r="X363"/>
  <c r="P363"/>
  <c r="L363"/>
  <c r="K363"/>
  <c r="J363"/>
  <c r="O363" s="1"/>
  <c r="I363"/>
  <c r="P362"/>
  <c r="L362"/>
  <c r="K362"/>
  <c r="J362"/>
  <c r="O362" s="1"/>
  <c r="I362"/>
  <c r="P361"/>
  <c r="L361"/>
  <c r="K361"/>
  <c r="J361"/>
  <c r="O361" s="1"/>
  <c r="I361"/>
  <c r="P360"/>
  <c r="Y361" s="1"/>
  <c r="L360"/>
  <c r="V364" s="1"/>
  <c r="K360"/>
  <c r="J360"/>
  <c r="O360" s="1"/>
  <c r="I360"/>
  <c r="P359"/>
  <c r="L359"/>
  <c r="K359"/>
  <c r="I359"/>
  <c r="J359" s="1"/>
  <c r="X358"/>
  <c r="P358"/>
  <c r="L358"/>
  <c r="K358" s="1"/>
  <c r="I358"/>
  <c r="J358" s="1"/>
  <c r="O358" s="1"/>
  <c r="X357"/>
  <c r="P357"/>
  <c r="L357"/>
  <c r="K357" s="1"/>
  <c r="I357"/>
  <c r="J357" s="1"/>
  <c r="O357" s="1"/>
  <c r="Y356"/>
  <c r="X356"/>
  <c r="P356"/>
  <c r="L356"/>
  <c r="K356" s="1"/>
  <c r="I356"/>
  <c r="J356" s="1"/>
  <c r="O356" s="1"/>
  <c r="P355"/>
  <c r="L355"/>
  <c r="K355" s="1"/>
  <c r="I355"/>
  <c r="J355" s="1"/>
  <c r="O355" s="1"/>
  <c r="P354"/>
  <c r="L354"/>
  <c r="K354"/>
  <c r="J354"/>
  <c r="O354" s="1"/>
  <c r="I354"/>
  <c r="P353"/>
  <c r="Y354" s="1"/>
  <c r="L353"/>
  <c r="K353"/>
  <c r="J353"/>
  <c r="I353"/>
  <c r="P352"/>
  <c r="L352"/>
  <c r="K352"/>
  <c r="J352"/>
  <c r="O352" s="1"/>
  <c r="I352"/>
  <c r="X351"/>
  <c r="P351"/>
  <c r="L351"/>
  <c r="K351"/>
  <c r="J351"/>
  <c r="O351" s="1"/>
  <c r="I351"/>
  <c r="X350"/>
  <c r="P350"/>
  <c r="L350"/>
  <c r="K350"/>
  <c r="J350"/>
  <c r="O350" s="1"/>
  <c r="I350"/>
  <c r="Y349"/>
  <c r="X349"/>
  <c r="V349"/>
  <c r="P349"/>
  <c r="L349"/>
  <c r="K349" s="1"/>
  <c r="I349"/>
  <c r="J349" s="1"/>
  <c r="O349" s="1"/>
  <c r="P348"/>
  <c r="L348"/>
  <c r="K348" s="1"/>
  <c r="I348"/>
  <c r="J348" s="1"/>
  <c r="O348" s="1"/>
  <c r="Y347"/>
  <c r="P347"/>
  <c r="L347"/>
  <c r="K347" s="1"/>
  <c r="I347"/>
  <c r="J347" s="1"/>
  <c r="O347" s="1"/>
  <c r="P346"/>
  <c r="L346"/>
  <c r="K346" s="1"/>
  <c r="I346"/>
  <c r="P345"/>
  <c r="L345"/>
  <c r="K345"/>
  <c r="J345"/>
  <c r="O345" s="1"/>
  <c r="I345"/>
  <c r="X344"/>
  <c r="P344"/>
  <c r="L344"/>
  <c r="K344"/>
  <c r="J344"/>
  <c r="O344" s="1"/>
  <c r="I344"/>
  <c r="X343"/>
  <c r="P343"/>
  <c r="L343"/>
  <c r="K343"/>
  <c r="J343"/>
  <c r="O343" s="1"/>
  <c r="I343"/>
  <c r="Y342"/>
  <c r="X342"/>
  <c r="V342"/>
  <c r="P342"/>
  <c r="L342"/>
  <c r="K342"/>
  <c r="J342"/>
  <c r="O342" s="1"/>
  <c r="I342"/>
  <c r="P341"/>
  <c r="L341"/>
  <c r="K341"/>
  <c r="J341"/>
  <c r="O341" s="1"/>
  <c r="I341"/>
  <c r="P340"/>
  <c r="L340"/>
  <c r="K340" s="1"/>
  <c r="I340"/>
  <c r="J340" s="1"/>
  <c r="P339"/>
  <c r="Y340" s="1"/>
  <c r="L339"/>
  <c r="K339" s="1"/>
  <c r="X339" s="1"/>
  <c r="J339"/>
  <c r="O339" s="1"/>
  <c r="I339"/>
  <c r="P338"/>
  <c r="L338"/>
  <c r="K338" s="1"/>
  <c r="I338"/>
  <c r="J338" s="1"/>
  <c r="X337"/>
  <c r="P337"/>
  <c r="L337"/>
  <c r="K337" s="1"/>
  <c r="I337"/>
  <c r="J337" s="1"/>
  <c r="O337" s="1"/>
  <c r="X336"/>
  <c r="P336"/>
  <c r="L336"/>
  <c r="K336" s="1"/>
  <c r="I336"/>
  <c r="J336" s="1"/>
  <c r="O336" s="1"/>
  <c r="Y335"/>
  <c r="X335"/>
  <c r="P335"/>
  <c r="L335"/>
  <c r="K335" s="1"/>
  <c r="J335"/>
  <c r="O335" s="1"/>
  <c r="I335"/>
  <c r="P334"/>
  <c r="L334"/>
  <c r="K334" s="1"/>
  <c r="J334"/>
  <c r="O334" s="1"/>
  <c r="I334"/>
  <c r="P333"/>
  <c r="L333"/>
  <c r="K333"/>
  <c r="J333"/>
  <c r="O333" s="1"/>
  <c r="I333"/>
  <c r="P332"/>
  <c r="Y333" s="1"/>
  <c r="L332"/>
  <c r="V336" s="1"/>
  <c r="K332"/>
  <c r="J332"/>
  <c r="O332" s="1"/>
  <c r="I332"/>
  <c r="X332" s="1"/>
  <c r="P331"/>
  <c r="L331"/>
  <c r="K331"/>
  <c r="J331"/>
  <c r="O331" s="1"/>
  <c r="I331"/>
  <c r="X330"/>
  <c r="P330"/>
  <c r="L330"/>
  <c r="K330" s="1"/>
  <c r="J330"/>
  <c r="O330" s="1"/>
  <c r="I330"/>
  <c r="X329"/>
  <c r="P329"/>
  <c r="L329"/>
  <c r="K329" s="1"/>
  <c r="J329"/>
  <c r="O329" s="1"/>
  <c r="I329"/>
  <c r="Y328"/>
  <c r="X328"/>
  <c r="V328"/>
  <c r="P328"/>
  <c r="L328"/>
  <c r="K328" s="1"/>
  <c r="I328"/>
  <c r="J328" s="1"/>
  <c r="O328" s="1"/>
  <c r="P327"/>
  <c r="L327"/>
  <c r="K327" s="1"/>
  <c r="I327"/>
  <c r="J327" s="1"/>
  <c r="O327" s="1"/>
  <c r="P326"/>
  <c r="L326"/>
  <c r="K326" s="1"/>
  <c r="J326"/>
  <c r="O326" s="1"/>
  <c r="I326"/>
  <c r="P325"/>
  <c r="Y326" s="1"/>
  <c r="L325"/>
  <c r="K325" s="1"/>
  <c r="J325"/>
  <c r="I325"/>
  <c r="P324"/>
  <c r="L324"/>
  <c r="K324"/>
  <c r="J324"/>
  <c r="O324" s="1"/>
  <c r="I324"/>
  <c r="X323"/>
  <c r="P323"/>
  <c r="L323"/>
  <c r="K323"/>
  <c r="J323"/>
  <c r="O323" s="1"/>
  <c r="I323"/>
  <c r="X322"/>
  <c r="P322"/>
  <c r="L322"/>
  <c r="K322"/>
  <c r="J322"/>
  <c r="O322" s="1"/>
  <c r="I322"/>
  <c r="Y321"/>
  <c r="X321"/>
  <c r="V321"/>
  <c r="P321"/>
  <c r="L321"/>
  <c r="K321" s="1"/>
  <c r="J321"/>
  <c r="O321" s="1"/>
  <c r="I321"/>
  <c r="P320"/>
  <c r="L320"/>
  <c r="K320" s="1"/>
  <c r="J320"/>
  <c r="O320" s="1"/>
  <c r="I320"/>
  <c r="Y319"/>
  <c r="P319"/>
  <c r="L319"/>
  <c r="K319" s="1"/>
  <c r="I319"/>
  <c r="J319" s="1"/>
  <c r="O319" s="1"/>
  <c r="P318"/>
  <c r="L318"/>
  <c r="K318" s="1"/>
  <c r="I318"/>
  <c r="P317"/>
  <c r="L317"/>
  <c r="K317" s="1"/>
  <c r="J317"/>
  <c r="O317" s="1"/>
  <c r="I317"/>
  <c r="X316"/>
  <c r="P316"/>
  <c r="L316"/>
  <c r="K316" s="1"/>
  <c r="J316"/>
  <c r="O316" s="1"/>
  <c r="I316"/>
  <c r="X315"/>
  <c r="P315"/>
  <c r="L315"/>
  <c r="K315" s="1"/>
  <c r="J315"/>
  <c r="O315" s="1"/>
  <c r="I315"/>
  <c r="Y314"/>
  <c r="X314"/>
  <c r="V314"/>
  <c r="P314"/>
  <c r="L314"/>
  <c r="K314"/>
  <c r="J314"/>
  <c r="O314" s="1"/>
  <c r="I314"/>
  <c r="P313"/>
  <c r="L313"/>
  <c r="K313"/>
  <c r="J313"/>
  <c r="O313" s="1"/>
  <c r="I313"/>
  <c r="P312"/>
  <c r="L312"/>
  <c r="K312" s="1"/>
  <c r="J312"/>
  <c r="O312" s="1"/>
  <c r="I312"/>
  <c r="P311"/>
  <c r="Y312" s="1"/>
  <c r="L311"/>
  <c r="K311" s="1"/>
  <c r="X311" s="1"/>
  <c r="J311"/>
  <c r="O311" s="1"/>
  <c r="X312" s="1"/>
  <c r="I311"/>
  <c r="P310"/>
  <c r="L310"/>
  <c r="K310" s="1"/>
  <c r="I310"/>
  <c r="J310" s="1"/>
  <c r="X309"/>
  <c r="P309"/>
  <c r="L309"/>
  <c r="K309" s="1"/>
  <c r="I309"/>
  <c r="J309" s="1"/>
  <c r="O309" s="1"/>
  <c r="X308"/>
  <c r="P308"/>
  <c r="L308"/>
  <c r="K308" s="1"/>
  <c r="I308"/>
  <c r="J308" s="1"/>
  <c r="O308" s="1"/>
  <c r="Y307"/>
  <c r="X307"/>
  <c r="P307"/>
  <c r="L307"/>
  <c r="K307" s="1"/>
  <c r="J307"/>
  <c r="O307" s="1"/>
  <c r="I307"/>
  <c r="P306"/>
  <c r="L306"/>
  <c r="V308" s="1"/>
  <c r="J306"/>
  <c r="O306" s="1"/>
  <c r="I306"/>
  <c r="P305"/>
  <c r="L305"/>
  <c r="K305"/>
  <c r="J305"/>
  <c r="O305" s="1"/>
  <c r="I305"/>
  <c r="P304"/>
  <c r="Y305" s="1"/>
  <c r="L304"/>
  <c r="K304"/>
  <c r="J304"/>
  <c r="O304" s="1"/>
  <c r="I304"/>
  <c r="P303"/>
  <c r="L303"/>
  <c r="K303"/>
  <c r="J303"/>
  <c r="O303" s="1"/>
  <c r="I303"/>
  <c r="X302"/>
  <c r="P302"/>
  <c r="L302"/>
  <c r="K302" s="1"/>
  <c r="J302"/>
  <c r="O302" s="1"/>
  <c r="I302"/>
  <c r="X301"/>
  <c r="P301"/>
  <c r="L301"/>
  <c r="K301" s="1"/>
  <c r="J301"/>
  <c r="O301" s="1"/>
  <c r="I301"/>
  <c r="Y300"/>
  <c r="X300"/>
  <c r="V300"/>
  <c r="P300"/>
  <c r="L300"/>
  <c r="K300" s="1"/>
  <c r="I300"/>
  <c r="J300" s="1"/>
  <c r="O300" s="1"/>
  <c r="P299"/>
  <c r="L299"/>
  <c r="K299" s="1"/>
  <c r="I299"/>
  <c r="J299" s="1"/>
  <c r="O299" s="1"/>
  <c r="P298"/>
  <c r="L298"/>
  <c r="K298" s="1"/>
  <c r="J298"/>
  <c r="O298" s="1"/>
  <c r="I298"/>
  <c r="P297"/>
  <c r="Y298" s="1"/>
  <c r="L297"/>
  <c r="K297" s="1"/>
  <c r="J297"/>
  <c r="I297"/>
  <c r="X297" s="1"/>
  <c r="P296"/>
  <c r="L296"/>
  <c r="K296"/>
  <c r="J296"/>
  <c r="O296" s="1"/>
  <c r="I296"/>
  <c r="X295"/>
  <c r="P295"/>
  <c r="L295"/>
  <c r="K295"/>
  <c r="J295"/>
  <c r="O295" s="1"/>
  <c r="I295"/>
  <c r="X294"/>
  <c r="P294"/>
  <c r="L294"/>
  <c r="K294"/>
  <c r="J294"/>
  <c r="O294" s="1"/>
  <c r="I294"/>
  <c r="Y293"/>
  <c r="X293"/>
  <c r="V293"/>
  <c r="P293"/>
  <c r="L293"/>
  <c r="K293" s="1"/>
  <c r="J293"/>
  <c r="O293" s="1"/>
  <c r="I293"/>
  <c r="P292"/>
  <c r="L292"/>
  <c r="K292" s="1"/>
  <c r="J292"/>
  <c r="O292" s="1"/>
  <c r="I292"/>
  <c r="Y291"/>
  <c r="P291"/>
  <c r="L291"/>
  <c r="K291" s="1"/>
  <c r="I291"/>
  <c r="J291" s="1"/>
  <c r="O291" s="1"/>
  <c r="P290"/>
  <c r="L290"/>
  <c r="K290" s="1"/>
  <c r="I290"/>
  <c r="X290" s="1"/>
  <c r="P289"/>
  <c r="L289"/>
  <c r="K289" s="1"/>
  <c r="J289"/>
  <c r="O289" s="1"/>
  <c r="I289"/>
  <c r="X288"/>
  <c r="P288"/>
  <c r="L288"/>
  <c r="K288" s="1"/>
  <c r="J288"/>
  <c r="O288" s="1"/>
  <c r="I288"/>
  <c r="X287"/>
  <c r="P287"/>
  <c r="L287"/>
  <c r="K287" s="1"/>
  <c r="J287"/>
  <c r="O287" s="1"/>
  <c r="I287"/>
  <c r="Y286"/>
  <c r="X286"/>
  <c r="V286"/>
  <c r="P286"/>
  <c r="L286"/>
  <c r="K286"/>
  <c r="J286"/>
  <c r="O286" s="1"/>
  <c r="I286"/>
  <c r="P285"/>
  <c r="L285"/>
  <c r="K285"/>
  <c r="J285"/>
  <c r="O285" s="1"/>
  <c r="I285"/>
  <c r="P284"/>
  <c r="L284"/>
  <c r="K284" s="1"/>
  <c r="J284"/>
  <c r="O284" s="1"/>
  <c r="I284"/>
  <c r="P283"/>
  <c r="Y284" s="1"/>
  <c r="L283"/>
  <c r="K283" s="1"/>
  <c r="X283" s="1"/>
  <c r="J283"/>
  <c r="O283" s="1"/>
  <c r="I283"/>
  <c r="P282"/>
  <c r="L282"/>
  <c r="K282" s="1"/>
  <c r="I282"/>
  <c r="J282" s="1"/>
  <c r="X281"/>
  <c r="P281"/>
  <c r="L281"/>
  <c r="K281" s="1"/>
  <c r="I281"/>
  <c r="J281" s="1"/>
  <c r="O281" s="1"/>
  <c r="X280"/>
  <c r="P280"/>
  <c r="L280"/>
  <c r="K280" s="1"/>
  <c r="I280"/>
  <c r="J280" s="1"/>
  <c r="O280" s="1"/>
  <c r="Y279"/>
  <c r="X279"/>
  <c r="P279"/>
  <c r="L279"/>
  <c r="K279" s="1"/>
  <c r="J279"/>
  <c r="O279" s="1"/>
  <c r="I279"/>
  <c r="P278"/>
  <c r="L278"/>
  <c r="V280" s="1"/>
  <c r="J278"/>
  <c r="O278" s="1"/>
  <c r="I278"/>
  <c r="P277"/>
  <c r="L277"/>
  <c r="K277"/>
  <c r="J277"/>
  <c r="O277" s="1"/>
  <c r="I277"/>
  <c r="P276"/>
  <c r="Y277" s="1"/>
  <c r="L276"/>
  <c r="K276"/>
  <c r="J276"/>
  <c r="O276" s="1"/>
  <c r="I276"/>
  <c r="P275"/>
  <c r="L275"/>
  <c r="K275"/>
  <c r="J275"/>
  <c r="O275" s="1"/>
  <c r="I275"/>
  <c r="X274"/>
  <c r="P274"/>
  <c r="L274"/>
  <c r="K274" s="1"/>
  <c r="J274"/>
  <c r="O274" s="1"/>
  <c r="I274"/>
  <c r="X273"/>
  <c r="P273"/>
  <c r="L273"/>
  <c r="K273" s="1"/>
  <c r="J273"/>
  <c r="O273" s="1"/>
  <c r="I273"/>
  <c r="Y272"/>
  <c r="X272"/>
  <c r="V272"/>
  <c r="P272"/>
  <c r="L272"/>
  <c r="K272" s="1"/>
  <c r="I272"/>
  <c r="J272" s="1"/>
  <c r="O272" s="1"/>
  <c r="P271"/>
  <c r="L271"/>
  <c r="K271" s="1"/>
  <c r="I271"/>
  <c r="J271" s="1"/>
  <c r="O271" s="1"/>
  <c r="P270"/>
  <c r="L270"/>
  <c r="K270" s="1"/>
  <c r="J270"/>
  <c r="O270" s="1"/>
  <c r="I270"/>
  <c r="P269"/>
  <c r="Y270" s="1"/>
  <c r="L269"/>
  <c r="K269" s="1"/>
  <c r="J269"/>
  <c r="I269"/>
  <c r="P268"/>
  <c r="L268"/>
  <c r="K268"/>
  <c r="J268"/>
  <c r="O268" s="1"/>
  <c r="I268"/>
  <c r="X267"/>
  <c r="P267"/>
  <c r="L267"/>
  <c r="K267"/>
  <c r="J267"/>
  <c r="O267" s="1"/>
  <c r="I267"/>
  <c r="X266"/>
  <c r="P266"/>
  <c r="L266"/>
  <c r="K266"/>
  <c r="J266"/>
  <c r="O266" s="1"/>
  <c r="I266"/>
  <c r="Y265"/>
  <c r="X265"/>
  <c r="V265"/>
  <c r="P265"/>
  <c r="L265"/>
  <c r="K265" s="1"/>
  <c r="J265"/>
  <c r="O265" s="1"/>
  <c r="I265"/>
  <c r="P264"/>
  <c r="L264"/>
  <c r="K264" s="1"/>
  <c r="J264"/>
  <c r="O264" s="1"/>
  <c r="I264"/>
  <c r="Y263"/>
  <c r="P263"/>
  <c r="L263"/>
  <c r="K263" s="1"/>
  <c r="I263"/>
  <c r="J263" s="1"/>
  <c r="O263" s="1"/>
  <c r="P262"/>
  <c r="L262"/>
  <c r="K262" s="1"/>
  <c r="I262"/>
  <c r="X262" s="1"/>
  <c r="P261"/>
  <c r="L261"/>
  <c r="K261" s="1"/>
  <c r="J261"/>
  <c r="O261" s="1"/>
  <c r="I261"/>
  <c r="X260"/>
  <c r="P260"/>
  <c r="L260"/>
  <c r="K260" s="1"/>
  <c r="J260"/>
  <c r="O260" s="1"/>
  <c r="I260"/>
  <c r="X259"/>
  <c r="P259"/>
  <c r="L259"/>
  <c r="K259" s="1"/>
  <c r="J259"/>
  <c r="O259" s="1"/>
  <c r="I259"/>
  <c r="Y258"/>
  <c r="X258"/>
  <c r="V258"/>
  <c r="P258"/>
  <c r="L258"/>
  <c r="K258"/>
  <c r="J258"/>
  <c r="O258" s="1"/>
  <c r="I258"/>
  <c r="P257"/>
  <c r="L257"/>
  <c r="K257"/>
  <c r="J257"/>
  <c r="O257" s="1"/>
  <c r="I257"/>
  <c r="P256"/>
  <c r="L256"/>
  <c r="K256" s="1"/>
  <c r="J256"/>
  <c r="O256" s="1"/>
  <c r="I256"/>
  <c r="P255"/>
  <c r="Y256" s="1"/>
  <c r="L255"/>
  <c r="K255" s="1"/>
  <c r="J255"/>
  <c r="O255" s="1"/>
  <c r="I255"/>
  <c r="P254"/>
  <c r="L254"/>
  <c r="K254" s="1"/>
  <c r="I254"/>
  <c r="J254" s="1"/>
  <c r="X253"/>
  <c r="P253"/>
  <c r="L253"/>
  <c r="K253" s="1"/>
  <c r="I253"/>
  <c r="J253" s="1"/>
  <c r="O253" s="1"/>
  <c r="X252"/>
  <c r="P252"/>
  <c r="L252"/>
  <c r="K252" s="1"/>
  <c r="I252"/>
  <c r="J252" s="1"/>
  <c r="O252" s="1"/>
  <c r="Y251"/>
  <c r="X251"/>
  <c r="P251"/>
  <c r="L251"/>
  <c r="K251" s="1"/>
  <c r="J251"/>
  <c r="O251" s="1"/>
  <c r="I251"/>
  <c r="P250"/>
  <c r="L250"/>
  <c r="V252" s="1"/>
  <c r="J250"/>
  <c r="O250" s="1"/>
  <c r="I250"/>
  <c r="P249"/>
  <c r="L249"/>
  <c r="K249"/>
  <c r="J249"/>
  <c r="O249" s="1"/>
  <c r="I249"/>
  <c r="P248"/>
  <c r="Y249" s="1"/>
  <c r="L248"/>
  <c r="K248"/>
  <c r="J248"/>
  <c r="O248" s="1"/>
  <c r="I248"/>
  <c r="P247"/>
  <c r="L247"/>
  <c r="K247"/>
  <c r="J247"/>
  <c r="O247" s="1"/>
  <c r="I247"/>
  <c r="X246"/>
  <c r="P246"/>
  <c r="L246"/>
  <c r="K246" s="1"/>
  <c r="J246"/>
  <c r="O246" s="1"/>
  <c r="I246"/>
  <c r="X245"/>
  <c r="P245"/>
  <c r="L245"/>
  <c r="K245" s="1"/>
  <c r="J245"/>
  <c r="O245" s="1"/>
  <c r="I245"/>
  <c r="Y244"/>
  <c r="X244"/>
  <c r="V244"/>
  <c r="P244"/>
  <c r="L244"/>
  <c r="K244" s="1"/>
  <c r="I244"/>
  <c r="J244" s="1"/>
  <c r="O244" s="1"/>
  <c r="P243"/>
  <c r="L243"/>
  <c r="K243" s="1"/>
  <c r="I243"/>
  <c r="J243" s="1"/>
  <c r="O243" s="1"/>
  <c r="P242"/>
  <c r="L242"/>
  <c r="K242" s="1"/>
  <c r="J242"/>
  <c r="O242" s="1"/>
  <c r="I242"/>
  <c r="P241"/>
  <c r="Y242" s="1"/>
  <c r="L241"/>
  <c r="K241" s="1"/>
  <c r="J241"/>
  <c r="I241"/>
  <c r="P240"/>
  <c r="L240"/>
  <c r="K240"/>
  <c r="J240"/>
  <c r="O240" s="1"/>
  <c r="I240"/>
  <c r="X239"/>
  <c r="P239"/>
  <c r="L239"/>
  <c r="K239"/>
  <c r="J239"/>
  <c r="O239" s="1"/>
  <c r="I239"/>
  <c r="X238"/>
  <c r="P238"/>
  <c r="L238"/>
  <c r="K238"/>
  <c r="J238"/>
  <c r="O238" s="1"/>
  <c r="I238"/>
  <c r="Y237"/>
  <c r="X237"/>
  <c r="V237"/>
  <c r="P237"/>
  <c r="L237"/>
  <c r="K237" s="1"/>
  <c r="J237"/>
  <c r="O237" s="1"/>
  <c r="I237"/>
  <c r="P236"/>
  <c r="L236"/>
  <c r="K236" s="1"/>
  <c r="J236"/>
  <c r="O236" s="1"/>
  <c r="I236"/>
  <c r="Y235"/>
  <c r="P235"/>
  <c r="L235"/>
  <c r="K235" s="1"/>
  <c r="I235"/>
  <c r="J235" s="1"/>
  <c r="O235" s="1"/>
  <c r="P234"/>
  <c r="L234"/>
  <c r="K234" s="1"/>
  <c r="I234"/>
  <c r="P233"/>
  <c r="L233"/>
  <c r="K233" s="1"/>
  <c r="J233"/>
  <c r="O233" s="1"/>
  <c r="I233"/>
  <c r="X232"/>
  <c r="P232"/>
  <c r="L232"/>
  <c r="K232" s="1"/>
  <c r="J232"/>
  <c r="O232" s="1"/>
  <c r="I232"/>
  <c r="X231"/>
  <c r="P231"/>
  <c r="L231"/>
  <c r="K231" s="1"/>
  <c r="J231"/>
  <c r="O231" s="1"/>
  <c r="I231"/>
  <c r="Y230"/>
  <c r="X230"/>
  <c r="V230"/>
  <c r="P230"/>
  <c r="L230"/>
  <c r="K230"/>
  <c r="J230"/>
  <c r="O230" s="1"/>
  <c r="I230"/>
  <c r="P229"/>
  <c r="L229"/>
  <c r="K229"/>
  <c r="J229"/>
  <c r="O229" s="1"/>
  <c r="I229"/>
  <c r="P228"/>
  <c r="L228"/>
  <c r="K228" s="1"/>
  <c r="J228"/>
  <c r="O228" s="1"/>
  <c r="I228"/>
  <c r="P227"/>
  <c r="Y228" s="1"/>
  <c r="L227"/>
  <c r="K227" s="1"/>
  <c r="J227"/>
  <c r="O227" s="1"/>
  <c r="I227"/>
  <c r="P226"/>
  <c r="L226"/>
  <c r="K226" s="1"/>
  <c r="I226"/>
  <c r="J226" s="1"/>
  <c r="X225"/>
  <c r="P225"/>
  <c r="L225"/>
  <c r="K225" s="1"/>
  <c r="I225"/>
  <c r="J225" s="1"/>
  <c r="O225" s="1"/>
  <c r="X224"/>
  <c r="P224"/>
  <c r="L224"/>
  <c r="K224" s="1"/>
  <c r="I224"/>
  <c r="J224" s="1"/>
  <c r="O224" s="1"/>
  <c r="Y223"/>
  <c r="X223"/>
  <c r="P223"/>
  <c r="L223"/>
  <c r="K223" s="1"/>
  <c r="J223"/>
  <c r="O223" s="1"/>
  <c r="I223"/>
  <c r="P222"/>
  <c r="L222"/>
  <c r="V224" s="1"/>
  <c r="J222"/>
  <c r="O222" s="1"/>
  <c r="I222"/>
  <c r="P221"/>
  <c r="L221"/>
  <c r="K221"/>
  <c r="J221"/>
  <c r="O221" s="1"/>
  <c r="I221"/>
  <c r="P220"/>
  <c r="Y221" s="1"/>
  <c r="L220"/>
  <c r="K220"/>
  <c r="J220"/>
  <c r="O220" s="1"/>
  <c r="I220"/>
  <c r="P219"/>
  <c r="L219"/>
  <c r="K219" s="1"/>
  <c r="J219"/>
  <c r="O219" s="1"/>
  <c r="I219"/>
  <c r="X218"/>
  <c r="P218"/>
  <c r="L218"/>
  <c r="K218" s="1"/>
  <c r="J218"/>
  <c r="O218" s="1"/>
  <c r="I218"/>
  <c r="X217"/>
  <c r="P217"/>
  <c r="L217"/>
  <c r="K217" s="1"/>
  <c r="J217"/>
  <c r="O217" s="1"/>
  <c r="I217"/>
  <c r="Y216"/>
  <c r="X216"/>
  <c r="V216"/>
  <c r="P216"/>
  <c r="L216"/>
  <c r="K216" s="1"/>
  <c r="I216"/>
  <c r="J216" s="1"/>
  <c r="O216" s="1"/>
  <c r="P215"/>
  <c r="L215"/>
  <c r="K215" s="1"/>
  <c r="I215"/>
  <c r="J215" s="1"/>
  <c r="O215" s="1"/>
  <c r="P214"/>
  <c r="L214"/>
  <c r="K214" s="1"/>
  <c r="J214"/>
  <c r="O214" s="1"/>
  <c r="I214"/>
  <c r="P213"/>
  <c r="Y214" s="1"/>
  <c r="L213"/>
  <c r="K213" s="1"/>
  <c r="J213"/>
  <c r="I213"/>
  <c r="P212"/>
  <c r="L212"/>
  <c r="K212"/>
  <c r="J212"/>
  <c r="O212" s="1"/>
  <c r="I212"/>
  <c r="X211"/>
  <c r="P211"/>
  <c r="L211"/>
  <c r="K211"/>
  <c r="J211"/>
  <c r="O211" s="1"/>
  <c r="I211"/>
  <c r="X210"/>
  <c r="P210"/>
  <c r="L210"/>
  <c r="K210"/>
  <c r="J210"/>
  <c r="O210" s="1"/>
  <c r="I210"/>
  <c r="Y209"/>
  <c r="X209"/>
  <c r="V209"/>
  <c r="P209"/>
  <c r="L209"/>
  <c r="K209" s="1"/>
  <c r="J209"/>
  <c r="O209" s="1"/>
  <c r="I209"/>
  <c r="P208"/>
  <c r="L208"/>
  <c r="K208" s="1"/>
  <c r="J208"/>
  <c r="O208" s="1"/>
  <c r="I208"/>
  <c r="Y207"/>
  <c r="P207"/>
  <c r="L207"/>
  <c r="K207" s="1"/>
  <c r="I207"/>
  <c r="J207" s="1"/>
  <c r="O207" s="1"/>
  <c r="P206"/>
  <c r="L206"/>
  <c r="K206" s="1"/>
  <c r="I206"/>
  <c r="P205"/>
  <c r="L205"/>
  <c r="K205" s="1"/>
  <c r="I205"/>
  <c r="J205" s="1"/>
  <c r="X204"/>
  <c r="P204"/>
  <c r="L204"/>
  <c r="K204" s="1"/>
  <c r="I204"/>
  <c r="J204" s="1"/>
  <c r="O204" s="1"/>
  <c r="X203"/>
  <c r="P203"/>
  <c r="L203"/>
  <c r="K203" s="1"/>
  <c r="I203"/>
  <c r="J203" s="1"/>
  <c r="O203" s="1"/>
  <c r="Y202"/>
  <c r="X202"/>
  <c r="P202"/>
  <c r="L202"/>
  <c r="K202" s="1"/>
  <c r="J202"/>
  <c r="O202" s="1"/>
  <c r="I202"/>
  <c r="P201"/>
  <c r="L201"/>
  <c r="V203" s="1"/>
  <c r="J201"/>
  <c r="O201" s="1"/>
  <c r="I201"/>
  <c r="P200"/>
  <c r="L200"/>
  <c r="K200"/>
  <c r="J200"/>
  <c r="O200" s="1"/>
  <c r="I200"/>
  <c r="P199"/>
  <c r="Y200" s="1"/>
  <c r="L199"/>
  <c r="K199"/>
  <c r="J199"/>
  <c r="O199" s="1"/>
  <c r="I199"/>
  <c r="P198"/>
  <c r="L198"/>
  <c r="K198"/>
  <c r="J198"/>
  <c r="O198" s="1"/>
  <c r="I198"/>
  <c r="X197"/>
  <c r="P197"/>
  <c r="L197"/>
  <c r="K197" s="1"/>
  <c r="J197"/>
  <c r="O197" s="1"/>
  <c r="I197"/>
  <c r="X196"/>
  <c r="P196"/>
  <c r="L196"/>
  <c r="K196"/>
  <c r="J196"/>
  <c r="O196" s="1"/>
  <c r="I196"/>
  <c r="Y195"/>
  <c r="X195"/>
  <c r="V195"/>
  <c r="P195"/>
  <c r="L195"/>
  <c r="K195" s="1"/>
  <c r="I195"/>
  <c r="J195" s="1"/>
  <c r="O195" s="1"/>
  <c r="P194"/>
  <c r="O194"/>
  <c r="L194"/>
  <c r="K194" s="1"/>
  <c r="I194"/>
  <c r="J194" s="1"/>
  <c r="P193"/>
  <c r="L193"/>
  <c r="K193" s="1"/>
  <c r="I193"/>
  <c r="J193" s="1"/>
  <c r="O193" s="1"/>
  <c r="P192"/>
  <c r="Y193" s="1"/>
  <c r="L192"/>
  <c r="K192" s="1"/>
  <c r="J192"/>
  <c r="I192"/>
  <c r="P191"/>
  <c r="L191"/>
  <c r="K191"/>
  <c r="J191"/>
  <c r="O191" s="1"/>
  <c r="I191"/>
  <c r="X190"/>
  <c r="P190"/>
  <c r="L190"/>
  <c r="K190"/>
  <c r="J190"/>
  <c r="O190" s="1"/>
  <c r="I190"/>
  <c r="X189"/>
  <c r="V189"/>
  <c r="P189"/>
  <c r="L189"/>
  <c r="K189"/>
  <c r="J189"/>
  <c r="O189" s="1"/>
  <c r="I189"/>
  <c r="Y188"/>
  <c r="X188"/>
  <c r="V188"/>
  <c r="P188"/>
  <c r="L188"/>
  <c r="K188" s="1"/>
  <c r="J188"/>
  <c r="O188" s="1"/>
  <c r="I188"/>
  <c r="P187"/>
  <c r="L187"/>
  <c r="K187" s="1"/>
  <c r="J187"/>
  <c r="O187" s="1"/>
  <c r="I187"/>
  <c r="Y186"/>
  <c r="P186"/>
  <c r="L186"/>
  <c r="K186" s="1"/>
  <c r="I186"/>
  <c r="J186" s="1"/>
  <c r="P185"/>
  <c r="O185"/>
  <c r="L185"/>
  <c r="K185" s="1"/>
  <c r="I185"/>
  <c r="J185" s="1"/>
  <c r="P184"/>
  <c r="L184"/>
  <c r="K184" s="1"/>
  <c r="J184"/>
  <c r="O184" s="1"/>
  <c r="I184"/>
  <c r="X183"/>
  <c r="P183"/>
  <c r="L183"/>
  <c r="K183" s="1"/>
  <c r="I183"/>
  <c r="J183" s="1"/>
  <c r="O183" s="1"/>
  <c r="X182"/>
  <c r="P182"/>
  <c r="L182"/>
  <c r="K182" s="1"/>
  <c r="J182"/>
  <c r="O182" s="1"/>
  <c r="I182"/>
  <c r="Y181"/>
  <c r="X181"/>
  <c r="V181"/>
  <c r="P181"/>
  <c r="L181"/>
  <c r="K181"/>
  <c r="J181"/>
  <c r="O181" s="1"/>
  <c r="I181"/>
  <c r="P180"/>
  <c r="L180"/>
  <c r="K180"/>
  <c r="J180"/>
  <c r="O180" s="1"/>
  <c r="I180"/>
  <c r="P179"/>
  <c r="L179"/>
  <c r="K179" s="1"/>
  <c r="J179"/>
  <c r="O179" s="1"/>
  <c r="I179"/>
  <c r="P178"/>
  <c r="Y179" s="1"/>
  <c r="L178"/>
  <c r="J178"/>
  <c r="O178" s="1"/>
  <c r="I178"/>
  <c r="P177"/>
  <c r="L177"/>
  <c r="K177" s="1"/>
  <c r="I177"/>
  <c r="J177" s="1"/>
  <c r="V174" s="1"/>
  <c r="X176"/>
  <c r="P176"/>
  <c r="O176"/>
  <c r="L176"/>
  <c r="K176" s="1"/>
  <c r="I176"/>
  <c r="J176" s="1"/>
  <c r="X175"/>
  <c r="P175"/>
  <c r="L175"/>
  <c r="K175" s="1"/>
  <c r="I175"/>
  <c r="J175" s="1"/>
  <c r="O175" s="1"/>
  <c r="Y174"/>
  <c r="X174"/>
  <c r="P174"/>
  <c r="L174"/>
  <c r="K174" s="1"/>
  <c r="J174"/>
  <c r="O174" s="1"/>
  <c r="I174"/>
  <c r="P173"/>
  <c r="O173"/>
  <c r="L173"/>
  <c r="K173" s="1"/>
  <c r="J173"/>
  <c r="I173"/>
  <c r="Y172"/>
  <c r="P172"/>
  <c r="L172"/>
  <c r="K172"/>
  <c r="J172"/>
  <c r="O172" s="1"/>
  <c r="I172"/>
  <c r="P171"/>
  <c r="L171"/>
  <c r="K171"/>
  <c r="J171"/>
  <c r="I171"/>
  <c r="P170"/>
  <c r="L170"/>
  <c r="K170" s="1"/>
  <c r="J170"/>
  <c r="O170" s="1"/>
  <c r="I170"/>
  <c r="X169"/>
  <c r="P169"/>
  <c r="L169"/>
  <c r="K169" s="1"/>
  <c r="J169"/>
  <c r="O169" s="1"/>
  <c r="I169"/>
  <c r="X168"/>
  <c r="P168"/>
  <c r="L168"/>
  <c r="K168" s="1"/>
  <c r="J168"/>
  <c r="O168" s="1"/>
  <c r="I168"/>
  <c r="Y167"/>
  <c r="X167"/>
  <c r="P167"/>
  <c r="O167"/>
  <c r="L167"/>
  <c r="K167"/>
  <c r="I167"/>
  <c r="J167" s="1"/>
  <c r="P166"/>
  <c r="L166"/>
  <c r="K166" s="1"/>
  <c r="I166"/>
  <c r="J166" s="1"/>
  <c r="O166" s="1"/>
  <c r="P165"/>
  <c r="L165"/>
  <c r="K165" s="1"/>
  <c r="J165"/>
  <c r="O165" s="1"/>
  <c r="I165"/>
  <c r="P164"/>
  <c r="Y165" s="1"/>
  <c r="L164"/>
  <c r="V168" s="1"/>
  <c r="J164"/>
  <c r="O164" s="1"/>
  <c r="X165" s="1"/>
  <c r="I164"/>
  <c r="P163"/>
  <c r="L163"/>
  <c r="K163"/>
  <c r="I163"/>
  <c r="J163" s="1"/>
  <c r="X162"/>
  <c r="P162"/>
  <c r="L162"/>
  <c r="K162"/>
  <c r="I162"/>
  <c r="J162" s="1"/>
  <c r="O162" s="1"/>
  <c r="X161"/>
  <c r="P161"/>
  <c r="L161"/>
  <c r="K161"/>
  <c r="I161"/>
  <c r="J161" s="1"/>
  <c r="O161" s="1"/>
  <c r="Y160"/>
  <c r="X160"/>
  <c r="P160"/>
  <c r="L160"/>
  <c r="K160" s="1"/>
  <c r="J160"/>
  <c r="O160" s="1"/>
  <c r="I160"/>
  <c r="P159"/>
  <c r="Y158" s="1"/>
  <c r="L159"/>
  <c r="V161" s="1"/>
  <c r="J159"/>
  <c r="O159" s="1"/>
  <c r="I159"/>
  <c r="P158"/>
  <c r="L158"/>
  <c r="K158"/>
  <c r="I158"/>
  <c r="J158" s="1"/>
  <c r="O158" s="1"/>
  <c r="P157"/>
  <c r="L157"/>
  <c r="K157"/>
  <c r="I157"/>
  <c r="J157" s="1"/>
  <c r="P156"/>
  <c r="L156"/>
  <c r="K156" s="1"/>
  <c r="J156"/>
  <c r="O156" s="1"/>
  <c r="I156"/>
  <c r="X155"/>
  <c r="P155"/>
  <c r="L155"/>
  <c r="K155" s="1"/>
  <c r="J155"/>
  <c r="O155" s="1"/>
  <c r="I155"/>
  <c r="X154"/>
  <c r="P154"/>
  <c r="L154"/>
  <c r="K154" s="1"/>
  <c r="J154"/>
  <c r="O154" s="1"/>
  <c r="I154"/>
  <c r="Y153"/>
  <c r="X153"/>
  <c r="V153"/>
  <c r="P153"/>
  <c r="L153"/>
  <c r="K153"/>
  <c r="I153"/>
  <c r="J153" s="1"/>
  <c r="O153" s="1"/>
  <c r="P152"/>
  <c r="L152"/>
  <c r="K152"/>
  <c r="I152"/>
  <c r="P151"/>
  <c r="L151"/>
  <c r="K151" s="1"/>
  <c r="J151"/>
  <c r="O151" s="1"/>
  <c r="I151"/>
  <c r="P150"/>
  <c r="Y151" s="1"/>
  <c r="L150"/>
  <c r="V154" s="1"/>
  <c r="J150"/>
  <c r="I150"/>
  <c r="P149"/>
  <c r="L149"/>
  <c r="K149"/>
  <c r="I149"/>
  <c r="J149" s="1"/>
  <c r="X148"/>
  <c r="P148"/>
  <c r="L148"/>
  <c r="K148"/>
  <c r="I148"/>
  <c r="J148" s="1"/>
  <c r="O148" s="1"/>
  <c r="X147"/>
  <c r="P147"/>
  <c r="L147"/>
  <c r="K147"/>
  <c r="I147"/>
  <c r="J147" s="1"/>
  <c r="O147" s="1"/>
  <c r="Y146"/>
  <c r="X146"/>
  <c r="P146"/>
  <c r="L146"/>
  <c r="K146" s="1"/>
  <c r="J146"/>
  <c r="O146" s="1"/>
  <c r="I146"/>
  <c r="P145"/>
  <c r="L145"/>
  <c r="K145" s="1"/>
  <c r="J145"/>
  <c r="O145" s="1"/>
  <c r="I145"/>
  <c r="Y144"/>
  <c r="P144"/>
  <c r="L144"/>
  <c r="K144"/>
  <c r="I144"/>
  <c r="J144" s="1"/>
  <c r="O144" s="1"/>
  <c r="P143"/>
  <c r="L143"/>
  <c r="K143"/>
  <c r="I143"/>
  <c r="X143" s="1"/>
  <c r="P142"/>
  <c r="L142"/>
  <c r="K142" s="1"/>
  <c r="J142"/>
  <c r="O142" s="1"/>
  <c r="I142"/>
  <c r="X141"/>
  <c r="P141"/>
  <c r="L141"/>
  <c r="K141" s="1"/>
  <c r="J141"/>
  <c r="O141" s="1"/>
  <c r="I141"/>
  <c r="X140"/>
  <c r="P140"/>
  <c r="L140"/>
  <c r="K140" s="1"/>
  <c r="J140"/>
  <c r="O140" s="1"/>
  <c r="I140"/>
  <c r="Y139"/>
  <c r="X139"/>
  <c r="V139"/>
  <c r="P139"/>
  <c r="L139"/>
  <c r="K139"/>
  <c r="I139"/>
  <c r="J139" s="1"/>
  <c r="O139" s="1"/>
  <c r="P138"/>
  <c r="L138"/>
  <c r="K138"/>
  <c r="I138"/>
  <c r="J138" s="1"/>
  <c r="P137"/>
  <c r="L137"/>
  <c r="K137" s="1"/>
  <c r="J137"/>
  <c r="O137" s="1"/>
  <c r="I137"/>
  <c r="P136"/>
  <c r="Y137" s="1"/>
  <c r="L136"/>
  <c r="K136" s="1"/>
  <c r="J136"/>
  <c r="O136" s="1"/>
  <c r="I136"/>
  <c r="P135"/>
  <c r="L135"/>
  <c r="K135"/>
  <c r="I135"/>
  <c r="J135" s="1"/>
  <c r="X134"/>
  <c r="P134"/>
  <c r="L134"/>
  <c r="K134"/>
  <c r="I134"/>
  <c r="J134" s="1"/>
  <c r="O134" s="1"/>
  <c r="X133"/>
  <c r="P133"/>
  <c r="L133"/>
  <c r="K133"/>
  <c r="I133"/>
  <c r="J133" s="1"/>
  <c r="O133" s="1"/>
  <c r="Y132"/>
  <c r="X132"/>
  <c r="P132"/>
  <c r="L132"/>
  <c r="K132" s="1"/>
  <c r="J132"/>
  <c r="O132" s="1"/>
  <c r="I132"/>
  <c r="P131"/>
  <c r="Y130" s="1"/>
  <c r="L131"/>
  <c r="V133" s="1"/>
  <c r="J131"/>
  <c r="O131" s="1"/>
  <c r="I131"/>
  <c r="P130"/>
  <c r="L130"/>
  <c r="K130"/>
  <c r="I130"/>
  <c r="J130" s="1"/>
  <c r="O130" s="1"/>
  <c r="P129"/>
  <c r="L129"/>
  <c r="K129"/>
  <c r="I129"/>
  <c r="J129" s="1"/>
  <c r="P128"/>
  <c r="L128"/>
  <c r="K128" s="1"/>
  <c r="J128"/>
  <c r="O128" s="1"/>
  <c r="I128"/>
  <c r="X127"/>
  <c r="P127"/>
  <c r="L127"/>
  <c r="K127" s="1"/>
  <c r="J127"/>
  <c r="O127" s="1"/>
  <c r="I127"/>
  <c r="X126"/>
  <c r="P126"/>
  <c r="L126"/>
  <c r="K126" s="1"/>
  <c r="J126"/>
  <c r="O126" s="1"/>
  <c r="I126"/>
  <c r="Y125"/>
  <c r="X125"/>
  <c r="V125"/>
  <c r="P125"/>
  <c r="L125"/>
  <c r="K125"/>
  <c r="I125"/>
  <c r="J125" s="1"/>
  <c r="O125" s="1"/>
  <c r="P124"/>
  <c r="L124"/>
  <c r="K124"/>
  <c r="I124"/>
  <c r="P123"/>
  <c r="L123"/>
  <c r="K123" s="1"/>
  <c r="J123"/>
  <c r="O123" s="1"/>
  <c r="I123"/>
  <c r="P122"/>
  <c r="Y123" s="1"/>
  <c r="L122"/>
  <c r="V126" s="1"/>
  <c r="J122"/>
  <c r="I122"/>
  <c r="P121"/>
  <c r="L121"/>
  <c r="K121"/>
  <c r="I121"/>
  <c r="J121" s="1"/>
  <c r="X120"/>
  <c r="P120"/>
  <c r="L120"/>
  <c r="K120"/>
  <c r="I120"/>
  <c r="J120" s="1"/>
  <c r="O120" s="1"/>
  <c r="X119"/>
  <c r="P119"/>
  <c r="L119"/>
  <c r="K119"/>
  <c r="I119"/>
  <c r="J119" s="1"/>
  <c r="O119" s="1"/>
  <c r="Y118"/>
  <c r="X118"/>
  <c r="P118"/>
  <c r="L118"/>
  <c r="K118" s="1"/>
  <c r="J118"/>
  <c r="O118" s="1"/>
  <c r="I118"/>
  <c r="P117"/>
  <c r="L117"/>
  <c r="V119" s="1"/>
  <c r="J117"/>
  <c r="O117" s="1"/>
  <c r="I117"/>
  <c r="Y116"/>
  <c r="P116"/>
  <c r="L116"/>
  <c r="K116"/>
  <c r="I116"/>
  <c r="J116" s="1"/>
  <c r="O116" s="1"/>
  <c r="P115"/>
  <c r="L115"/>
  <c r="K115"/>
  <c r="I115"/>
  <c r="P114"/>
  <c r="L114"/>
  <c r="K114" s="1"/>
  <c r="J114"/>
  <c r="O114" s="1"/>
  <c r="I114"/>
  <c r="X113"/>
  <c r="P113"/>
  <c r="L113"/>
  <c r="K113" s="1"/>
  <c r="J113"/>
  <c r="O113" s="1"/>
  <c r="I113"/>
  <c r="X112"/>
  <c r="P112"/>
  <c r="L112"/>
  <c r="K112" s="1"/>
  <c r="J112"/>
  <c r="O112" s="1"/>
  <c r="I112"/>
  <c r="Y111"/>
  <c r="X111"/>
  <c r="V111"/>
  <c r="P111"/>
  <c r="L111"/>
  <c r="K111"/>
  <c r="I111"/>
  <c r="J111" s="1"/>
  <c r="O111" s="1"/>
  <c r="P110"/>
  <c r="L110"/>
  <c r="K110"/>
  <c r="I110"/>
  <c r="J110" s="1"/>
  <c r="P109"/>
  <c r="L109"/>
  <c r="K109" s="1"/>
  <c r="J109"/>
  <c r="O109" s="1"/>
  <c r="I109"/>
  <c r="P108"/>
  <c r="Y109" s="1"/>
  <c r="L108"/>
  <c r="K108" s="1"/>
  <c r="X108" s="1"/>
  <c r="J108"/>
  <c r="O108" s="1"/>
  <c r="I108"/>
  <c r="P107"/>
  <c r="L107"/>
  <c r="K107"/>
  <c r="I107"/>
  <c r="J107" s="1"/>
  <c r="X106"/>
  <c r="P106"/>
  <c r="L106"/>
  <c r="K106"/>
  <c r="I106"/>
  <c r="J106" s="1"/>
  <c r="O106" s="1"/>
  <c r="X105"/>
  <c r="P105"/>
  <c r="L105"/>
  <c r="K105"/>
  <c r="I105"/>
  <c r="J105" s="1"/>
  <c r="O105" s="1"/>
  <c r="Y104"/>
  <c r="X104"/>
  <c r="P104"/>
  <c r="L104"/>
  <c r="K104" s="1"/>
  <c r="J104"/>
  <c r="O104" s="1"/>
  <c r="I104"/>
  <c r="P103"/>
  <c r="Y102" s="1"/>
  <c r="L103"/>
  <c r="V105" s="1"/>
  <c r="J103"/>
  <c r="O103" s="1"/>
  <c r="I103"/>
  <c r="P102"/>
  <c r="L102"/>
  <c r="K102"/>
  <c r="I102"/>
  <c r="J102" s="1"/>
  <c r="O102" s="1"/>
  <c r="P101"/>
  <c r="L101"/>
  <c r="K101"/>
  <c r="I101"/>
  <c r="J101" s="1"/>
  <c r="P100"/>
  <c r="L100"/>
  <c r="K100" s="1"/>
  <c r="J100"/>
  <c r="O100" s="1"/>
  <c r="I100"/>
  <c r="X99"/>
  <c r="P99"/>
  <c r="L99"/>
  <c r="K99" s="1"/>
  <c r="J99"/>
  <c r="O99" s="1"/>
  <c r="I99"/>
  <c r="X98"/>
  <c r="P98"/>
  <c r="L98"/>
  <c r="K98" s="1"/>
  <c r="J98"/>
  <c r="O98" s="1"/>
  <c r="I98"/>
  <c r="Y97"/>
  <c r="X97"/>
  <c r="V97"/>
  <c r="P97"/>
  <c r="L97"/>
  <c r="K97"/>
  <c r="I97"/>
  <c r="J97" s="1"/>
  <c r="O97" s="1"/>
  <c r="P96"/>
  <c r="L96"/>
  <c r="K96"/>
  <c r="I96"/>
  <c r="P95"/>
  <c r="L95"/>
  <c r="K95" s="1"/>
  <c r="J95"/>
  <c r="O95" s="1"/>
  <c r="I95"/>
  <c r="P94"/>
  <c r="Y95" s="1"/>
  <c r="L94"/>
  <c r="V98" s="1"/>
  <c r="J94"/>
  <c r="I94"/>
  <c r="P93"/>
  <c r="L93"/>
  <c r="K93"/>
  <c r="I93"/>
  <c r="J93" s="1"/>
  <c r="X92"/>
  <c r="P92"/>
  <c r="L92"/>
  <c r="K92"/>
  <c r="I92"/>
  <c r="J92" s="1"/>
  <c r="O92" s="1"/>
  <c r="X91"/>
  <c r="P91"/>
  <c r="L91"/>
  <c r="K91"/>
  <c r="I91"/>
  <c r="J91" s="1"/>
  <c r="O91" s="1"/>
  <c r="Y90"/>
  <c r="X90"/>
  <c r="P90"/>
  <c r="L90"/>
  <c r="K90" s="1"/>
  <c r="J90"/>
  <c r="O90" s="1"/>
  <c r="I90"/>
  <c r="P89"/>
  <c r="L89"/>
  <c r="V91" s="1"/>
  <c r="J89"/>
  <c r="O89" s="1"/>
  <c r="I89"/>
  <c r="Y88"/>
  <c r="P88"/>
  <c r="L88"/>
  <c r="K88"/>
  <c r="I88"/>
  <c r="J88" s="1"/>
  <c r="O88" s="1"/>
  <c r="P87"/>
  <c r="L87"/>
  <c r="K87"/>
  <c r="I87"/>
  <c r="P86"/>
  <c r="L86"/>
  <c r="K86" s="1"/>
  <c r="J86"/>
  <c r="O86" s="1"/>
  <c r="I86"/>
  <c r="X85"/>
  <c r="P85"/>
  <c r="L85"/>
  <c r="K85" s="1"/>
  <c r="J85"/>
  <c r="O85" s="1"/>
  <c r="I85"/>
  <c r="X84"/>
  <c r="P84"/>
  <c r="L84"/>
  <c r="K84" s="1"/>
  <c r="J84"/>
  <c r="O84" s="1"/>
  <c r="I84"/>
  <c r="Y83"/>
  <c r="X83"/>
  <c r="V83"/>
  <c r="P83"/>
  <c r="L83"/>
  <c r="K83"/>
  <c r="I83"/>
  <c r="J83" s="1"/>
  <c r="O83" s="1"/>
  <c r="P82"/>
  <c r="L82"/>
  <c r="K82"/>
  <c r="I82"/>
  <c r="J82" s="1"/>
  <c r="P81"/>
  <c r="L81"/>
  <c r="K81" s="1"/>
  <c r="J81"/>
  <c r="O81" s="1"/>
  <c r="I81"/>
  <c r="P80"/>
  <c r="Y81" s="1"/>
  <c r="L80"/>
  <c r="K80" s="1"/>
  <c r="X80" s="1"/>
  <c r="J80"/>
  <c r="O80" s="1"/>
  <c r="I80"/>
  <c r="P79"/>
  <c r="L79"/>
  <c r="K79"/>
  <c r="I79"/>
  <c r="J79" s="1"/>
  <c r="X78"/>
  <c r="P78"/>
  <c r="L78"/>
  <c r="K78"/>
  <c r="I78"/>
  <c r="J78" s="1"/>
  <c r="O78" s="1"/>
  <c r="X77"/>
  <c r="P77"/>
  <c r="L77"/>
  <c r="K77"/>
  <c r="I77"/>
  <c r="J77" s="1"/>
  <c r="O77" s="1"/>
  <c r="Y76"/>
  <c r="X76"/>
  <c r="P76"/>
  <c r="L76"/>
  <c r="K76" s="1"/>
  <c r="J76"/>
  <c r="O76" s="1"/>
  <c r="I76"/>
  <c r="P75"/>
  <c r="Y74" s="1"/>
  <c r="L75"/>
  <c r="V77" s="1"/>
  <c r="J75"/>
  <c r="O75" s="1"/>
  <c r="I75"/>
  <c r="P74"/>
  <c r="L74"/>
  <c r="K74"/>
  <c r="I74"/>
  <c r="J74" s="1"/>
  <c r="O74" s="1"/>
  <c r="P73"/>
  <c r="L73"/>
  <c r="K73"/>
  <c r="I73"/>
  <c r="J73" s="1"/>
  <c r="P72"/>
  <c r="L72"/>
  <c r="K72" s="1"/>
  <c r="J72"/>
  <c r="O72" s="1"/>
  <c r="I72"/>
  <c r="X71"/>
  <c r="P71"/>
  <c r="L71"/>
  <c r="K71" s="1"/>
  <c r="J71"/>
  <c r="O71" s="1"/>
  <c r="I71"/>
  <c r="X70"/>
  <c r="P70"/>
  <c r="L70"/>
  <c r="K70" s="1"/>
  <c r="J70"/>
  <c r="O70" s="1"/>
  <c r="I70"/>
  <c r="Y69"/>
  <c r="X69"/>
  <c r="V69"/>
  <c r="P69"/>
  <c r="L69"/>
  <c r="K69"/>
  <c r="I69"/>
  <c r="J69" s="1"/>
  <c r="O69" s="1"/>
  <c r="P68"/>
  <c r="L68"/>
  <c r="K68"/>
  <c r="I68"/>
  <c r="P67"/>
  <c r="L67"/>
  <c r="K67" s="1"/>
  <c r="J67"/>
  <c r="O67" s="1"/>
  <c r="I67"/>
  <c r="P66"/>
  <c r="Y67" s="1"/>
  <c r="L66"/>
  <c r="V70" s="1"/>
  <c r="J66"/>
  <c r="I66"/>
  <c r="P65"/>
  <c r="L65"/>
  <c r="K65"/>
  <c r="I65"/>
  <c r="J65" s="1"/>
  <c r="X64"/>
  <c r="P64"/>
  <c r="L64"/>
  <c r="K64"/>
  <c r="I64"/>
  <c r="J64" s="1"/>
  <c r="O64" s="1"/>
  <c r="X63"/>
  <c r="P63"/>
  <c r="L63"/>
  <c r="K63"/>
  <c r="I63"/>
  <c r="J63" s="1"/>
  <c r="O63" s="1"/>
  <c r="Y62"/>
  <c r="X62"/>
  <c r="P62"/>
  <c r="L62"/>
  <c r="K62" s="1"/>
  <c r="J62"/>
  <c r="O62" s="1"/>
  <c r="I62"/>
  <c r="P61"/>
  <c r="L61"/>
  <c r="K61" s="1"/>
  <c r="J61"/>
  <c r="O61" s="1"/>
  <c r="I61"/>
  <c r="Y60"/>
  <c r="P60"/>
  <c r="L60"/>
  <c r="K60"/>
  <c r="I60"/>
  <c r="J60" s="1"/>
  <c r="O60" s="1"/>
  <c r="P59"/>
  <c r="L59"/>
  <c r="K59"/>
  <c r="I59"/>
  <c r="X59" s="1"/>
  <c r="P58"/>
  <c r="L58"/>
  <c r="K58" s="1"/>
  <c r="J58"/>
  <c r="O58" s="1"/>
  <c r="I58"/>
  <c r="X57"/>
  <c r="P57"/>
  <c r="L57"/>
  <c r="K57" s="1"/>
  <c r="J57"/>
  <c r="O57" s="1"/>
  <c r="I57"/>
  <c r="X56"/>
  <c r="P56"/>
  <c r="L56"/>
  <c r="K56" s="1"/>
  <c r="J56"/>
  <c r="O56" s="1"/>
  <c r="I56"/>
  <c r="Y55"/>
  <c r="X55"/>
  <c r="V55"/>
  <c r="P55"/>
  <c r="L55"/>
  <c r="K55"/>
  <c r="I55"/>
  <c r="J55" s="1"/>
  <c r="O55" s="1"/>
  <c r="P54"/>
  <c r="L54"/>
  <c r="K54"/>
  <c r="I54"/>
  <c r="J54" s="1"/>
  <c r="P53"/>
  <c r="L53"/>
  <c r="K53" s="1"/>
  <c r="J53"/>
  <c r="O53" s="1"/>
  <c r="I53"/>
  <c r="P52"/>
  <c r="Y53" s="1"/>
  <c r="L52"/>
  <c r="K52" s="1"/>
  <c r="X52" s="1"/>
  <c r="J52"/>
  <c r="O52" s="1"/>
  <c r="I52"/>
  <c r="P51"/>
  <c r="L51"/>
  <c r="K51"/>
  <c r="I51"/>
  <c r="J51" s="1"/>
  <c r="X50"/>
  <c r="P50"/>
  <c r="L50"/>
  <c r="K50"/>
  <c r="I50"/>
  <c r="J50" s="1"/>
  <c r="O50" s="1"/>
  <c r="X49"/>
  <c r="P49"/>
  <c r="L49"/>
  <c r="K49"/>
  <c r="I49"/>
  <c r="J49" s="1"/>
  <c r="O49" s="1"/>
  <c r="Y48"/>
  <c r="X48"/>
  <c r="P48"/>
  <c r="L48"/>
  <c r="K48" s="1"/>
  <c r="J48"/>
  <c r="O48" s="1"/>
  <c r="I48"/>
  <c r="P47"/>
  <c r="Y46" s="1"/>
  <c r="L47"/>
  <c r="V49" s="1"/>
  <c r="J47"/>
  <c r="O47" s="1"/>
  <c r="I47"/>
  <c r="P46"/>
  <c r="L46"/>
  <c r="K46"/>
  <c r="I46"/>
  <c r="J46" s="1"/>
  <c r="O46" s="1"/>
  <c r="P45"/>
  <c r="L45"/>
  <c r="K45"/>
  <c r="I45"/>
  <c r="J45" s="1"/>
  <c r="P44"/>
  <c r="L44"/>
  <c r="K44" s="1"/>
  <c r="J44"/>
  <c r="O44" s="1"/>
  <c r="I44"/>
  <c r="X43"/>
  <c r="P43"/>
  <c r="L43"/>
  <c r="K43" s="1"/>
  <c r="J43"/>
  <c r="O43" s="1"/>
  <c r="I43"/>
  <c r="X42"/>
  <c r="L14" s="1"/>
  <c r="P42"/>
  <c r="L42"/>
  <c r="K42" s="1"/>
  <c r="J42"/>
  <c r="O42" s="1"/>
  <c r="I42"/>
  <c r="Y41"/>
  <c r="X41"/>
  <c r="V41"/>
  <c r="P41"/>
  <c r="L41"/>
  <c r="K41"/>
  <c r="I41"/>
  <c r="J41" s="1"/>
  <c r="O41" s="1"/>
  <c r="P40"/>
  <c r="L40"/>
  <c r="K40"/>
  <c r="I40"/>
  <c r="P39"/>
  <c r="L39"/>
  <c r="K39" s="1"/>
  <c r="J39"/>
  <c r="O39" s="1"/>
  <c r="I39"/>
  <c r="P38"/>
  <c r="Y39" s="1"/>
  <c r="L38"/>
  <c r="V42" s="1"/>
  <c r="J38"/>
  <c r="I38"/>
  <c r="P37"/>
  <c r="L37"/>
  <c r="K37"/>
  <c r="I37"/>
  <c r="J37" s="1"/>
  <c r="X36"/>
  <c r="P36"/>
  <c r="L36"/>
  <c r="K36"/>
  <c r="I36"/>
  <c r="J36" s="1"/>
  <c r="O36" s="1"/>
  <c r="X35"/>
  <c r="P35"/>
  <c r="L35"/>
  <c r="K35"/>
  <c r="I35"/>
  <c r="J35" s="1"/>
  <c r="O35" s="1"/>
  <c r="Y34"/>
  <c r="X34"/>
  <c r="K14" s="1"/>
  <c r="P34"/>
  <c r="L34"/>
  <c r="K34" s="1"/>
  <c r="J34"/>
  <c r="O34" s="1"/>
  <c r="I34"/>
  <c r="P33"/>
  <c r="L33"/>
  <c r="K33" s="1"/>
  <c r="J33"/>
  <c r="O33" s="1"/>
  <c r="I33"/>
  <c r="Y32"/>
  <c r="P32"/>
  <c r="L32"/>
  <c r="K32"/>
  <c r="I32"/>
  <c r="J32" s="1"/>
  <c r="O32" s="1"/>
  <c r="P31"/>
  <c r="L31"/>
  <c r="K31"/>
  <c r="I31"/>
  <c r="X31" s="1"/>
  <c r="P30"/>
  <c r="L30"/>
  <c r="K30" s="1"/>
  <c r="J30"/>
  <c r="O30" s="1"/>
  <c r="I30"/>
  <c r="X29"/>
  <c r="P29"/>
  <c r="L29"/>
  <c r="K29" s="1"/>
  <c r="J29"/>
  <c r="O29" s="1"/>
  <c r="I29"/>
  <c r="X28"/>
  <c r="P28"/>
  <c r="L28"/>
  <c r="K28" s="1"/>
  <c r="J28"/>
  <c r="O28" s="1"/>
  <c r="I28"/>
  <c r="Y27"/>
  <c r="X27"/>
  <c r="V27"/>
  <c r="P27"/>
  <c r="L27"/>
  <c r="K27"/>
  <c r="I27"/>
  <c r="J27" s="1"/>
  <c r="O27" s="1"/>
  <c r="P26"/>
  <c r="L26"/>
  <c r="K26"/>
  <c r="I26"/>
  <c r="J26" s="1"/>
  <c r="P25"/>
  <c r="L25"/>
  <c r="K25" s="1"/>
  <c r="J25"/>
  <c r="O25" s="1"/>
  <c r="I25"/>
  <c r="P24"/>
  <c r="Y25" s="1"/>
  <c r="L24"/>
  <c r="K24" s="1"/>
  <c r="J24"/>
  <c r="O24" s="1"/>
  <c r="I24"/>
  <c r="J14"/>
  <c r="F14"/>
  <c r="B13"/>
  <c r="B10"/>
  <c r="O37" l="1"/>
  <c r="V34"/>
  <c r="O73"/>
  <c r="X74" s="1"/>
  <c r="V76"/>
  <c r="O79"/>
  <c r="O82"/>
  <c r="X81" s="1"/>
  <c r="O149"/>
  <c r="V146"/>
  <c r="X24"/>
  <c r="X136"/>
  <c r="O107"/>
  <c r="V104"/>
  <c r="O93"/>
  <c r="V90"/>
  <c r="O129"/>
  <c r="X130" s="1"/>
  <c r="O135"/>
  <c r="V132"/>
  <c r="O138"/>
  <c r="X137" s="1"/>
  <c r="V166"/>
  <c r="V165"/>
  <c r="O65"/>
  <c r="V62"/>
  <c r="O101"/>
  <c r="X102" s="1"/>
  <c r="O110"/>
  <c r="X109" s="1"/>
  <c r="O26"/>
  <c r="X25" s="1"/>
  <c r="X46"/>
  <c r="O45"/>
  <c r="V48"/>
  <c r="O51"/>
  <c r="X53"/>
  <c r="O54"/>
  <c r="O121"/>
  <c r="V118"/>
  <c r="O157"/>
  <c r="X158" s="1"/>
  <c r="O163"/>
  <c r="V160"/>
  <c r="X66"/>
  <c r="X87"/>
  <c r="X151"/>
  <c r="O226"/>
  <c r="V223"/>
  <c r="O338"/>
  <c r="X333" s="1"/>
  <c r="V335"/>
  <c r="X368"/>
  <c r="O367"/>
  <c r="V63"/>
  <c r="X199"/>
  <c r="V28"/>
  <c r="J31"/>
  <c r="K38"/>
  <c r="X38" s="1"/>
  <c r="J40"/>
  <c r="O40" s="1"/>
  <c r="K47"/>
  <c r="X45" s="1"/>
  <c r="V56"/>
  <c r="J59"/>
  <c r="K66"/>
  <c r="J68"/>
  <c r="O68" s="1"/>
  <c r="K75"/>
  <c r="X73" s="1"/>
  <c r="V84"/>
  <c r="J87"/>
  <c r="K94"/>
  <c r="X94" s="1"/>
  <c r="J96"/>
  <c r="O96" s="1"/>
  <c r="K103"/>
  <c r="X101" s="1"/>
  <c r="V112"/>
  <c r="J115"/>
  <c r="K122"/>
  <c r="X122" s="1"/>
  <c r="J124"/>
  <c r="O124" s="1"/>
  <c r="K131"/>
  <c r="X129" s="1"/>
  <c r="V140"/>
  <c r="J143"/>
  <c r="K150"/>
  <c r="X150" s="1"/>
  <c r="J152"/>
  <c r="O152" s="1"/>
  <c r="K159"/>
  <c r="X157" s="1"/>
  <c r="X179"/>
  <c r="X228"/>
  <c r="X325"/>
  <c r="X346"/>
  <c r="X374"/>
  <c r="O205"/>
  <c r="X200" s="1"/>
  <c r="V202"/>
  <c r="O310"/>
  <c r="X305" s="1"/>
  <c r="V307"/>
  <c r="X340"/>
  <c r="O340"/>
  <c r="V356"/>
  <c r="O359"/>
  <c r="O282"/>
  <c r="X277" s="1"/>
  <c r="V279"/>
  <c r="V35"/>
  <c r="V147"/>
  <c r="X304"/>
  <c r="O38"/>
  <c r="O66"/>
  <c r="K89"/>
  <c r="O94"/>
  <c r="K117"/>
  <c r="X115" s="1"/>
  <c r="O122"/>
  <c r="O150"/>
  <c r="K164"/>
  <c r="X164" s="1"/>
  <c r="X166" s="1"/>
  <c r="V175"/>
  <c r="O177"/>
  <c r="V182"/>
  <c r="X185"/>
  <c r="O186"/>
  <c r="X186" s="1"/>
  <c r="X192"/>
  <c r="V196"/>
  <c r="X206"/>
  <c r="X234"/>
  <c r="X255"/>
  <c r="X269"/>
  <c r="X284"/>
  <c r="V312"/>
  <c r="V313"/>
  <c r="X313"/>
  <c r="O254"/>
  <c r="X249" s="1"/>
  <c r="V251"/>
  <c r="O366"/>
  <c r="V363"/>
  <c r="X193"/>
  <c r="V167"/>
  <c r="X171"/>
  <c r="O171"/>
  <c r="X172" s="1"/>
  <c r="K178"/>
  <c r="X178" s="1"/>
  <c r="O192"/>
  <c r="X213"/>
  <c r="X227"/>
  <c r="X241"/>
  <c r="X256"/>
  <c r="X318"/>
  <c r="X353"/>
  <c r="X360"/>
  <c r="X381"/>
  <c r="K201"/>
  <c r="J206"/>
  <c r="X221"/>
  <c r="K222"/>
  <c r="X220" s="1"/>
  <c r="V231"/>
  <c r="J234"/>
  <c r="K250"/>
  <c r="X248" s="1"/>
  <c r="V259"/>
  <c r="J262"/>
  <c r="K278"/>
  <c r="X276" s="1"/>
  <c r="V287"/>
  <c r="J290"/>
  <c r="K306"/>
  <c r="V315"/>
  <c r="J318"/>
  <c r="V343"/>
  <c r="J346"/>
  <c r="X361"/>
  <c r="V371"/>
  <c r="J374"/>
  <c r="V210"/>
  <c r="V238"/>
  <c r="V266"/>
  <c r="V294"/>
  <c r="V322"/>
  <c r="V350"/>
  <c r="V378"/>
  <c r="O213"/>
  <c r="X214" s="1"/>
  <c r="V217"/>
  <c r="O241"/>
  <c r="X242" s="1"/>
  <c r="V245"/>
  <c r="O269"/>
  <c r="X270" s="1"/>
  <c r="V273"/>
  <c r="O297"/>
  <c r="X298" s="1"/>
  <c r="V301"/>
  <c r="O325"/>
  <c r="X326" s="1"/>
  <c r="V329"/>
  <c r="O353"/>
  <c r="X354" s="1"/>
  <c r="V357"/>
  <c r="O381"/>
  <c r="X382" s="1"/>
  <c r="X250" l="1"/>
  <c r="V249"/>
  <c r="V250"/>
  <c r="V164"/>
  <c r="V170"/>
  <c r="V169"/>
  <c r="X201"/>
  <c r="V200"/>
  <c r="V201"/>
  <c r="X334"/>
  <c r="V333"/>
  <c r="V334"/>
  <c r="X159"/>
  <c r="V159"/>
  <c r="V158"/>
  <c r="V137"/>
  <c r="X138"/>
  <c r="V138"/>
  <c r="V383"/>
  <c r="X383"/>
  <c r="V382"/>
  <c r="V327"/>
  <c r="X327"/>
  <c r="V326"/>
  <c r="V271"/>
  <c r="X271"/>
  <c r="V270"/>
  <c r="V215"/>
  <c r="X215"/>
  <c r="V214"/>
  <c r="X187"/>
  <c r="V187"/>
  <c r="V186"/>
  <c r="X103"/>
  <c r="V102"/>
  <c r="V103"/>
  <c r="X131"/>
  <c r="V130"/>
  <c r="V131"/>
  <c r="X75"/>
  <c r="V75"/>
  <c r="V74"/>
  <c r="X306"/>
  <c r="V305"/>
  <c r="V306"/>
  <c r="V110"/>
  <c r="V109"/>
  <c r="X110"/>
  <c r="V355"/>
  <c r="X355"/>
  <c r="V354"/>
  <c r="V299"/>
  <c r="X299"/>
  <c r="V298"/>
  <c r="V243"/>
  <c r="X243"/>
  <c r="V242"/>
  <c r="V173"/>
  <c r="X173"/>
  <c r="V172"/>
  <c r="V26"/>
  <c r="V25"/>
  <c r="X26"/>
  <c r="X278"/>
  <c r="V277"/>
  <c r="V278"/>
  <c r="V81"/>
  <c r="X82"/>
  <c r="V82"/>
  <c r="X319"/>
  <c r="O318"/>
  <c r="X235"/>
  <c r="O234"/>
  <c r="V194"/>
  <c r="V193"/>
  <c r="X194"/>
  <c r="O346"/>
  <c r="X347" s="1"/>
  <c r="V228"/>
  <c r="V229"/>
  <c r="X229"/>
  <c r="H14"/>
  <c r="I14" s="1"/>
  <c r="X123"/>
  <c r="X291"/>
  <c r="O290"/>
  <c r="X207"/>
  <c r="O206"/>
  <c r="X144"/>
  <c r="O143"/>
  <c r="O31"/>
  <c r="V152"/>
  <c r="X152"/>
  <c r="V151"/>
  <c r="V53"/>
  <c r="V54"/>
  <c r="X54"/>
  <c r="X47"/>
  <c r="V47"/>
  <c r="V46"/>
  <c r="X222"/>
  <c r="V221"/>
  <c r="V222"/>
  <c r="V311"/>
  <c r="V317"/>
  <c r="V316"/>
  <c r="X180"/>
  <c r="V179"/>
  <c r="V180"/>
  <c r="X67"/>
  <c r="X39"/>
  <c r="X95"/>
  <c r="X362"/>
  <c r="V361"/>
  <c r="V362"/>
  <c r="X263"/>
  <c r="O262"/>
  <c r="V256"/>
  <c r="V257"/>
  <c r="X257"/>
  <c r="V284"/>
  <c r="V285"/>
  <c r="X285"/>
  <c r="V340"/>
  <c r="V341"/>
  <c r="X341"/>
  <c r="O87"/>
  <c r="X88" s="1"/>
  <c r="O374"/>
  <c r="X375" s="1"/>
  <c r="O115"/>
  <c r="X116" s="1"/>
  <c r="O59"/>
  <c r="X60" s="1"/>
  <c r="V368"/>
  <c r="V369"/>
  <c r="X369"/>
  <c r="V116" l="1"/>
  <c r="X117"/>
  <c r="V117"/>
  <c r="V61"/>
  <c r="V60"/>
  <c r="X61"/>
  <c r="V88"/>
  <c r="X89"/>
  <c r="V89"/>
  <c r="V347"/>
  <c r="V348"/>
  <c r="X348"/>
  <c r="V375"/>
  <c r="V376"/>
  <c r="X376"/>
  <c r="V339"/>
  <c r="V345"/>
  <c r="V344"/>
  <c r="V319"/>
  <c r="V320"/>
  <c r="X320"/>
  <c r="V359"/>
  <c r="V358"/>
  <c r="V353"/>
  <c r="X359" s="1"/>
  <c r="V275"/>
  <c r="V274"/>
  <c r="V269"/>
  <c r="V283"/>
  <c r="V289"/>
  <c r="V288"/>
  <c r="V184"/>
  <c r="V183"/>
  <c r="V178"/>
  <c r="X184" s="1"/>
  <c r="V124"/>
  <c r="X124"/>
  <c r="V123"/>
  <c r="V331"/>
  <c r="V330"/>
  <c r="V325"/>
  <c r="V205"/>
  <c r="V204"/>
  <c r="V199"/>
  <c r="V255"/>
  <c r="V261"/>
  <c r="V260"/>
  <c r="V263"/>
  <c r="V264"/>
  <c r="X264"/>
  <c r="V96"/>
  <c r="X96"/>
  <c r="V95"/>
  <c r="V144"/>
  <c r="V145"/>
  <c r="X145"/>
  <c r="V291"/>
  <c r="V292"/>
  <c r="X292"/>
  <c r="V198"/>
  <c r="V197"/>
  <c r="V192"/>
  <c r="V80"/>
  <c r="X86" s="1"/>
  <c r="V86"/>
  <c r="V85"/>
  <c r="V282"/>
  <c r="V281"/>
  <c r="V276"/>
  <c r="V247"/>
  <c r="V246"/>
  <c r="V241"/>
  <c r="X247" s="1"/>
  <c r="V108"/>
  <c r="V114"/>
  <c r="V113"/>
  <c r="V79"/>
  <c r="V78"/>
  <c r="V73"/>
  <c r="V367"/>
  <c r="V373"/>
  <c r="V372"/>
  <c r="V366"/>
  <c r="V365"/>
  <c r="V360"/>
  <c r="X366" s="1"/>
  <c r="V226"/>
  <c r="V225"/>
  <c r="V220"/>
  <c r="X226" s="1"/>
  <c r="V52"/>
  <c r="X58" s="1"/>
  <c r="V58"/>
  <c r="V57"/>
  <c r="V156"/>
  <c r="V155"/>
  <c r="V150"/>
  <c r="V227"/>
  <c r="V233"/>
  <c r="V232"/>
  <c r="V303"/>
  <c r="V302"/>
  <c r="V297"/>
  <c r="X303" s="1"/>
  <c r="V135"/>
  <c r="V134"/>
  <c r="V129"/>
  <c r="V219"/>
  <c r="V218"/>
  <c r="V213"/>
  <c r="V136"/>
  <c r="V142"/>
  <c r="V141"/>
  <c r="V163"/>
  <c r="V162"/>
  <c r="V157"/>
  <c r="V254"/>
  <c r="V253"/>
  <c r="V248"/>
  <c r="V68"/>
  <c r="X68"/>
  <c r="V67"/>
  <c r="V51"/>
  <c r="V50"/>
  <c r="V45"/>
  <c r="X51" s="1"/>
  <c r="V207"/>
  <c r="V208"/>
  <c r="X208"/>
  <c r="V107"/>
  <c r="V106"/>
  <c r="V101"/>
  <c r="V338"/>
  <c r="V337"/>
  <c r="V332"/>
  <c r="V40"/>
  <c r="X40"/>
  <c r="V39"/>
  <c r="V24"/>
  <c r="V30"/>
  <c r="V29"/>
  <c r="V176"/>
  <c r="V177"/>
  <c r="V171"/>
  <c r="V310"/>
  <c r="V309"/>
  <c r="V304"/>
  <c r="V191"/>
  <c r="V185"/>
  <c r="V190"/>
  <c r="V235"/>
  <c r="V236"/>
  <c r="X236"/>
  <c r="V387"/>
  <c r="V386"/>
  <c r="V381"/>
  <c r="M14"/>
  <c r="X32"/>
  <c r="X317"/>
  <c r="X170"/>
  <c r="V143" l="1"/>
  <c r="V149"/>
  <c r="V148"/>
  <c r="V100"/>
  <c r="V99"/>
  <c r="V94"/>
  <c r="X100" s="1"/>
  <c r="V59"/>
  <c r="X65" s="1"/>
  <c r="V65"/>
  <c r="V64"/>
  <c r="V115"/>
  <c r="X121" s="1"/>
  <c r="V121"/>
  <c r="V120"/>
  <c r="X310"/>
  <c r="X30"/>
  <c r="X338"/>
  <c r="X219"/>
  <c r="X156"/>
  <c r="X114"/>
  <c r="X282"/>
  <c r="X205"/>
  <c r="V72"/>
  <c r="V71"/>
  <c r="V66"/>
  <c r="V290"/>
  <c r="V296"/>
  <c r="V295"/>
  <c r="V318"/>
  <c r="X324" s="1"/>
  <c r="V324"/>
  <c r="V323"/>
  <c r="V128"/>
  <c r="V127"/>
  <c r="V122"/>
  <c r="V374"/>
  <c r="V380"/>
  <c r="V379"/>
  <c r="X387"/>
  <c r="X177"/>
  <c r="X107"/>
  <c r="X254"/>
  <c r="X142"/>
  <c r="X135"/>
  <c r="X233"/>
  <c r="X79"/>
  <c r="X261"/>
  <c r="X331"/>
  <c r="X275"/>
  <c r="V32"/>
  <c r="V33"/>
  <c r="X33"/>
  <c r="V234"/>
  <c r="X240" s="1"/>
  <c r="V240"/>
  <c r="V239"/>
  <c r="V44"/>
  <c r="V43"/>
  <c r="V38"/>
  <c r="V206"/>
  <c r="V212"/>
  <c r="V211"/>
  <c r="V262"/>
  <c r="X268" s="1"/>
  <c r="V268"/>
  <c r="V267"/>
  <c r="V346"/>
  <c r="X352" s="1"/>
  <c r="V352"/>
  <c r="V351"/>
  <c r="V87"/>
  <c r="V93"/>
  <c r="V92"/>
  <c r="X191"/>
  <c r="X163"/>
  <c r="X373"/>
  <c r="X198"/>
  <c r="X289"/>
  <c r="X345"/>
  <c r="V31" l="1"/>
  <c r="X37" s="1"/>
  <c r="G14" s="1"/>
  <c r="N14" s="1"/>
  <c r="V37"/>
  <c r="V36"/>
  <c r="X212"/>
  <c r="Y212" s="1"/>
  <c r="Y219" s="1"/>
  <c r="Y226" s="1"/>
  <c r="Y233" s="1"/>
  <c r="Y240" s="1"/>
  <c r="Y247" s="1"/>
  <c r="Y254" s="1"/>
  <c r="Y261" s="1"/>
  <c r="Y268" s="1"/>
  <c r="Y275" s="1"/>
  <c r="Y282" s="1"/>
  <c r="Y289" s="1"/>
  <c r="X296"/>
  <c r="X93"/>
  <c r="X380"/>
  <c r="X149"/>
  <c r="Y30"/>
  <c r="X44"/>
  <c r="X72"/>
  <c r="X128"/>
  <c r="Y37" l="1"/>
  <c r="Y44" s="1"/>
  <c r="Y51" s="1"/>
  <c r="Y58" s="1"/>
  <c r="Y65" s="1"/>
  <c r="Y72" s="1"/>
  <c r="Y79" s="1"/>
  <c r="Y86" s="1"/>
  <c r="Y93" s="1"/>
  <c r="Y100" s="1"/>
  <c r="Y107" s="1"/>
  <c r="Y114" s="1"/>
  <c r="Y121" s="1"/>
  <c r="Y128" s="1"/>
  <c r="Y135" s="1"/>
  <c r="Y142" s="1"/>
  <c r="Y149" s="1"/>
  <c r="Y156" s="1"/>
  <c r="Y163" s="1"/>
  <c r="Y170" s="1"/>
  <c r="Y177" s="1"/>
  <c r="Y184" s="1"/>
  <c r="Y191" s="1"/>
  <c r="Y198" s="1"/>
  <c r="Y296"/>
  <c r="Y303" s="1"/>
  <c r="Y310" s="1"/>
  <c r="Y317" s="1"/>
  <c r="Y324" s="1"/>
  <c r="Y331" s="1"/>
  <c r="Y338" s="1"/>
  <c r="Y345" s="1"/>
  <c r="Y352" s="1"/>
  <c r="Y359" s="1"/>
  <c r="Y366" s="1"/>
  <c r="Y373" s="1"/>
  <c r="Y380" s="1"/>
  <c r="Y387" s="1"/>
</calcChain>
</file>

<file path=xl/comments1.xml><?xml version="1.0" encoding="utf-8"?>
<comments xmlns="http://schemas.openxmlformats.org/spreadsheetml/2006/main">
  <authors>
    <author>Auteur</author>
  </authors>
  <commentList>
    <comment ref="J21" authorId="0">
      <text>
        <r>
          <rPr>
            <b/>
            <sz val="9"/>
            <color indexed="81"/>
            <rFont val="Tahoma"/>
            <family val="2"/>
          </rPr>
          <t>Auteur:</t>
        </r>
        <r>
          <rPr>
            <sz val="9"/>
            <color indexed="81"/>
            <rFont val="Tahoma"/>
            <family val="2"/>
          </rPr>
          <t xml:space="preserve">
Le temps de travail effectif en période de déplacement est toujours au moins égal à 7, même si l'amplitude horaire était inférieure à 7.</t>
        </r>
      </text>
    </comment>
  </commentList>
</comments>
</file>

<file path=xl/sharedStrings.xml><?xml version="1.0" encoding="utf-8"?>
<sst xmlns="http://schemas.openxmlformats.org/spreadsheetml/2006/main" count="1606" uniqueCount="115">
  <si>
    <t>H normales à être payées</t>
  </si>
  <si>
    <t>Heures normales faites</t>
  </si>
  <si>
    <t>Recup</t>
  </si>
  <si>
    <t>Recup en décimal</t>
  </si>
  <si>
    <t>CP pris</t>
  </si>
  <si>
    <t>Congés maladie</t>
  </si>
  <si>
    <t>Congés sans solde</t>
  </si>
  <si>
    <t>Heures de déplacements</t>
  </si>
  <si>
    <t>Solde normal</t>
  </si>
  <si>
    <t>Janvier</t>
  </si>
  <si>
    <t>Février</t>
  </si>
  <si>
    <t>Mars</t>
  </si>
  <si>
    <t>Avril</t>
  </si>
  <si>
    <t>Mai</t>
  </si>
  <si>
    <t>Juin</t>
  </si>
  <si>
    <t>Juillet</t>
  </si>
  <si>
    <t>Août</t>
  </si>
  <si>
    <t>Septembre</t>
  </si>
  <si>
    <t>Octobre</t>
  </si>
  <si>
    <t>Novembre</t>
  </si>
  <si>
    <t>Décembre</t>
  </si>
  <si>
    <t>TOTAL</t>
  </si>
  <si>
    <t>Alice Revel</t>
  </si>
  <si>
    <t>Pointages</t>
  </si>
  <si>
    <t>Horaires spéciaux</t>
  </si>
  <si>
    <t>Temps de travail</t>
  </si>
  <si>
    <t>RECUP</t>
  </si>
  <si>
    <t>Heures de déplacement</t>
  </si>
  <si>
    <t>Validations</t>
  </si>
  <si>
    <t>Justificatif HS</t>
  </si>
  <si>
    <t>RAPPORTS</t>
  </si>
  <si>
    <t>Entrée</t>
  </si>
  <si>
    <t>Sortie</t>
  </si>
  <si>
    <t>Type</t>
  </si>
  <si>
    <t>Prévu</t>
  </si>
  <si>
    <t>Réalisé</t>
  </si>
  <si>
    <t>Travail fait // RECUP</t>
  </si>
  <si>
    <t>PRISES</t>
  </si>
  <si>
    <t>Lieu</t>
  </si>
  <si>
    <t>Décalage horaire Chine</t>
  </si>
  <si>
    <t>HS</t>
  </si>
  <si>
    <t>Heures normales</t>
  </si>
  <si>
    <t>PERIODE</t>
  </si>
  <si>
    <t>lundi</t>
  </si>
  <si>
    <t>Normal</t>
  </si>
  <si>
    <t>Salarié(e)</t>
  </si>
  <si>
    <t>Employeur</t>
  </si>
  <si>
    <t>RAPPORT SEMAINE 1</t>
  </si>
  <si>
    <t>Hs non maj</t>
  </si>
  <si>
    <t>mardi</t>
  </si>
  <si>
    <t>25% Tps complet</t>
  </si>
  <si>
    <t>mercredi</t>
  </si>
  <si>
    <t>Ecart (hors dimanche)</t>
  </si>
  <si>
    <t>Jours fériés</t>
  </si>
  <si>
    <t>jeudi</t>
  </si>
  <si>
    <t>vendredi</t>
  </si>
  <si>
    <t>Congés SS</t>
  </si>
  <si>
    <t>SOLDE Heures normales</t>
  </si>
  <si>
    <t>samedi</t>
  </si>
  <si>
    <t>HS 10 %</t>
  </si>
  <si>
    <t>CP</t>
  </si>
  <si>
    <t>dimanche</t>
  </si>
  <si>
    <t>25% Tps partiel</t>
  </si>
  <si>
    <t>H normales</t>
  </si>
  <si>
    <t>RAPPORT SEMAINE 2</t>
  </si>
  <si>
    <t>RAPPORT SEMAINE 3</t>
  </si>
  <si>
    <t>RAPPORT SEMAINE 4</t>
  </si>
  <si>
    <t>RAPPORT SEMAINE 5</t>
  </si>
  <si>
    <t>RAPPORT SEMAINE 6</t>
  </si>
  <si>
    <t>RAPPORT SEMAINE 7</t>
  </si>
  <si>
    <t>RAPPORT SEMAINE 8</t>
  </si>
  <si>
    <t>RAPPORT SEMAINE 9</t>
  </si>
  <si>
    <t>RAPPORT SEMAINE 10</t>
  </si>
  <si>
    <t>RAPPORT SEMAINE 11</t>
  </si>
  <si>
    <t>RAPPORT SEMAINE 12</t>
  </si>
  <si>
    <t>RAPPORT SEMAINE 13</t>
  </si>
  <si>
    <t>RAPPORT SEMAINE 14</t>
  </si>
  <si>
    <t>RAPPORT SEMAINE 15</t>
  </si>
  <si>
    <t>RAPPORT SEMAINE 16</t>
  </si>
  <si>
    <t>RAPPORT SEMAINE 17</t>
  </si>
  <si>
    <t>RAPPORT SEMAINE 18</t>
  </si>
  <si>
    <t>RAPPORT SEMAINE 19</t>
  </si>
  <si>
    <t>RAPPORT SEMAINE 20</t>
  </si>
  <si>
    <t>RAPPORT SEMAINE 21</t>
  </si>
  <si>
    <t>RAPPORT SEMAINE 22</t>
  </si>
  <si>
    <t>RAPPORT SEMAINE 23</t>
  </si>
  <si>
    <t>RAPPORT SEMAINE 24</t>
  </si>
  <si>
    <t>RAPPORT SEMAINE 25</t>
  </si>
  <si>
    <t>RAPPORT SEMAINE 26</t>
  </si>
  <si>
    <t>RAPPORT SEMAINE 27</t>
  </si>
  <si>
    <t>RAPPORT SEMAINE 28</t>
  </si>
  <si>
    <t>RAPPORT SEMAINE 29</t>
  </si>
  <si>
    <t>RAPPORT SEMAINE 30</t>
  </si>
  <si>
    <t>RAPPORT SEMAINE 31</t>
  </si>
  <si>
    <t>RAPPORT SEMAINE 32</t>
  </si>
  <si>
    <t>RAPPORT SEMAINE 33</t>
  </si>
  <si>
    <t>RAPPORT SEMAINE 34</t>
  </si>
  <si>
    <t>RAPPORT SEMAINE 35</t>
  </si>
  <si>
    <t>RAPPORT SEMAINE 36</t>
  </si>
  <si>
    <t>RAPPORT SEMAINE 37</t>
  </si>
  <si>
    <t>RAPPORT SEMAINE 38</t>
  </si>
  <si>
    <t>RAPPORT SEMAINE 39</t>
  </si>
  <si>
    <t>RAPPORT SEMAINE 40</t>
  </si>
  <si>
    <t>RAPPORT SEMAINE 41</t>
  </si>
  <si>
    <t>RAPPORT SEMAINE 42</t>
  </si>
  <si>
    <t>RAPPORT SEMAINE 43</t>
  </si>
  <si>
    <t>RAPPORT SEMAINE 44</t>
  </si>
  <si>
    <t>RAPPORT SEMAINE 45</t>
  </si>
  <si>
    <t>RAPPORT SEMAINE 46</t>
  </si>
  <si>
    <t>RAPPORT SEMAINE 47</t>
  </si>
  <si>
    <t>RAPPORT SEMAINE 48</t>
  </si>
  <si>
    <t>RAPPORT SEMAINE 49</t>
  </si>
  <si>
    <t>RAPPORT SEMAINE 50</t>
  </si>
  <si>
    <t>RAPPORT SEMAINE 51</t>
  </si>
  <si>
    <t>RAPPORT SEMAINE 52</t>
  </si>
</sst>
</file>

<file path=xl/styles.xml><?xml version="1.0" encoding="utf-8"?>
<styleSheet xmlns="http://schemas.openxmlformats.org/spreadsheetml/2006/main">
  <numFmts count="3">
    <numFmt numFmtId="164" formatCode="[$-40C]d\-mmm;@"/>
    <numFmt numFmtId="165" formatCode="dddd"/>
    <numFmt numFmtId="166" formatCode="dd/mm/yy;@"/>
  </numFmts>
  <fonts count="9">
    <font>
      <sz val="11"/>
      <color theme="1"/>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sz val="12"/>
      <color theme="1"/>
      <name val="Calibri"/>
      <family val="2"/>
      <scheme val="minor"/>
    </font>
    <font>
      <sz val="8"/>
      <color theme="1"/>
      <name val="Calibri"/>
      <family val="2"/>
      <scheme val="minor"/>
    </font>
    <font>
      <b/>
      <sz val="9"/>
      <color indexed="81"/>
      <name val="Tahoma"/>
      <family val="2"/>
    </font>
    <font>
      <sz val="9"/>
      <color indexed="81"/>
      <name val="Tahoma"/>
      <family val="2"/>
    </font>
    <font>
      <sz val="10"/>
      <name val="Arial"/>
      <family val="2"/>
    </font>
  </fonts>
  <fills count="21">
    <fill>
      <patternFill patternType="none"/>
    </fill>
    <fill>
      <patternFill patternType="gray125"/>
    </fill>
    <fill>
      <patternFill patternType="solid">
        <fgColor rgb="FF75DBFF"/>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00B050"/>
        <bgColor indexed="64"/>
      </patternFill>
    </fill>
    <fill>
      <patternFill patternType="solid">
        <fgColor theme="8" tint="0.59999389629810485"/>
        <bgColor indexed="64"/>
      </patternFill>
    </fill>
    <fill>
      <patternFill patternType="solid">
        <fgColor theme="0"/>
        <bgColor indexed="64"/>
      </patternFill>
    </fill>
    <fill>
      <patternFill patternType="solid">
        <fgColor theme="8" tint="0.39997558519241921"/>
        <bgColor indexed="64"/>
      </patternFill>
    </fill>
    <fill>
      <patternFill patternType="solid">
        <fgColor rgb="FFFF660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1"/>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rgb="FF0070C0"/>
        <bgColor indexed="64"/>
      </patternFill>
    </fill>
    <fill>
      <patternFill patternType="solid">
        <fgColor rgb="FF00B0F0"/>
        <bgColor indexed="64"/>
      </patternFill>
    </fill>
  </fills>
  <borders count="9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style="medium">
        <color rgb="FFC00000"/>
      </left>
      <right style="medium">
        <color indexed="64"/>
      </right>
      <top style="medium">
        <color rgb="FFC00000"/>
      </top>
      <bottom/>
      <diagonal/>
    </border>
    <border>
      <left style="medium">
        <color indexed="64"/>
      </left>
      <right style="thin">
        <color indexed="64"/>
      </right>
      <top style="medium">
        <color rgb="FFC00000"/>
      </top>
      <bottom style="thin">
        <color indexed="64"/>
      </bottom>
      <diagonal/>
    </border>
    <border>
      <left style="thin">
        <color indexed="64"/>
      </left>
      <right style="medium">
        <color indexed="64"/>
      </right>
      <top style="medium">
        <color rgb="FFC00000"/>
      </top>
      <bottom style="thin">
        <color indexed="64"/>
      </bottom>
      <diagonal/>
    </border>
    <border>
      <left style="medium">
        <color indexed="64"/>
      </left>
      <right style="medium">
        <color rgb="FFC00000"/>
      </right>
      <top style="medium">
        <color rgb="FFC00000"/>
      </top>
      <bottom/>
      <diagonal/>
    </border>
    <border>
      <left style="medium">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style="hair">
        <color indexed="64"/>
      </top>
      <bottom style="hair">
        <color indexed="64"/>
      </bottom>
      <diagonal/>
    </border>
    <border>
      <left style="medium">
        <color indexed="64"/>
      </left>
      <right/>
      <top style="thin">
        <color indexed="64"/>
      </top>
      <bottom style="thin">
        <color indexed="64"/>
      </bottom>
      <diagonal/>
    </border>
    <border>
      <left style="medium">
        <color rgb="FFC00000"/>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rgb="FFC00000"/>
      </right>
      <top style="thin">
        <color indexed="64"/>
      </top>
      <bottom style="medium">
        <color indexed="64"/>
      </bottom>
      <diagonal/>
    </border>
    <border>
      <left style="hair">
        <color indexed="64"/>
      </left>
      <right/>
      <top style="hair">
        <color indexed="64"/>
      </top>
      <bottom style="hair">
        <color indexed="64"/>
      </bottom>
      <diagonal/>
    </border>
    <border>
      <left/>
      <right style="medium">
        <color rgb="FFC00000"/>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medium">
        <color rgb="FFC00000"/>
      </left>
      <right style="medium">
        <color rgb="FFC00000"/>
      </right>
      <top style="medium">
        <color rgb="FFC00000"/>
      </top>
      <bottom/>
      <diagonal/>
    </border>
    <border>
      <left/>
      <right style="medium">
        <color indexed="64"/>
      </right>
      <top style="medium">
        <color indexed="64"/>
      </top>
      <bottom style="thin">
        <color indexed="64"/>
      </bottom>
      <diagonal/>
    </border>
    <border>
      <left style="medium">
        <color rgb="FFC00000"/>
      </left>
      <right style="medium">
        <color rgb="FFC00000"/>
      </right>
      <top/>
      <bottom style="thin">
        <color indexed="64"/>
      </bottom>
      <diagonal/>
    </border>
    <border>
      <left style="medium">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style="hair">
        <color indexed="64"/>
      </right>
      <top style="hair">
        <color indexed="64"/>
      </top>
      <bottom style="medium">
        <color indexed="64"/>
      </bottom>
      <diagonal/>
    </border>
    <border>
      <left style="medium">
        <color indexed="64"/>
      </left>
      <right/>
      <top style="thin">
        <color indexed="64"/>
      </top>
      <bottom style="medium">
        <color indexed="64"/>
      </bottom>
      <diagonal/>
    </border>
    <border>
      <left style="medium">
        <color rgb="FFC00000"/>
      </left>
      <right style="medium">
        <color indexed="64"/>
      </right>
      <top/>
      <bottom style="medium">
        <color rgb="FFC00000"/>
      </bottom>
      <diagonal/>
    </border>
    <border>
      <left style="medium">
        <color indexed="64"/>
      </left>
      <right style="medium">
        <color indexed="64"/>
      </right>
      <top style="thin">
        <color indexed="64"/>
      </top>
      <bottom style="medium">
        <color rgb="FFC00000"/>
      </bottom>
      <diagonal/>
    </border>
    <border>
      <left/>
      <right style="medium">
        <color indexed="64"/>
      </right>
      <top style="thin">
        <color indexed="64"/>
      </top>
      <bottom style="medium">
        <color rgb="FFC00000"/>
      </bottom>
      <diagonal/>
    </border>
    <border>
      <left style="medium">
        <color indexed="64"/>
      </left>
      <right style="thin">
        <color indexed="64"/>
      </right>
      <top style="thin">
        <color indexed="64"/>
      </top>
      <bottom style="medium">
        <color rgb="FFC00000"/>
      </bottom>
      <diagonal/>
    </border>
    <border>
      <left style="thin">
        <color indexed="64"/>
      </left>
      <right/>
      <top style="thin">
        <color indexed="64"/>
      </top>
      <bottom style="medium">
        <color rgb="FFC00000"/>
      </bottom>
      <diagonal/>
    </border>
    <border>
      <left style="medium">
        <color rgb="FFC00000"/>
      </left>
      <right style="medium">
        <color rgb="FFC00000"/>
      </right>
      <top/>
      <bottom style="medium">
        <color rgb="FFC00000"/>
      </bottom>
      <diagonal/>
    </border>
    <border>
      <left style="medium">
        <color rgb="FFC00000"/>
      </left>
      <right/>
      <top/>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s>
  <cellStyleXfs count="2">
    <xf numFmtId="0" fontId="0" fillId="0" borderId="0"/>
    <xf numFmtId="0" fontId="8" fillId="0" borderId="0"/>
  </cellStyleXfs>
  <cellXfs count="208">
    <xf numFmtId="0" fontId="0" fillId="0" borderId="0" xfId="0"/>
    <xf numFmtId="0" fontId="0" fillId="0" borderId="0" xfId="0" applyProtection="1"/>
    <xf numFmtId="0" fontId="0" fillId="0" borderId="0" xfId="0" applyAlignment="1" applyProtection="1">
      <alignment horizontal="center" vertical="center"/>
    </xf>
    <xf numFmtId="0" fontId="0" fillId="0" borderId="1" xfId="0" applyBorder="1" applyAlignment="1" applyProtection="1">
      <alignment wrapText="1"/>
    </xf>
    <xf numFmtId="0" fontId="1" fillId="0" borderId="2" xfId="0" applyFont="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1" fillId="3" borderId="3" xfId="0" applyFont="1" applyFill="1" applyBorder="1" applyAlignment="1" applyProtection="1">
      <alignment horizontal="center" vertical="center" wrapText="1"/>
    </xf>
    <xf numFmtId="0" fontId="1" fillId="4" borderId="3" xfId="0" applyFont="1" applyFill="1" applyBorder="1" applyAlignment="1" applyProtection="1">
      <alignment horizontal="center" vertical="center" wrapText="1"/>
    </xf>
    <xf numFmtId="0" fontId="1" fillId="0" borderId="3" xfId="0" applyFont="1" applyBorder="1" applyAlignment="1" applyProtection="1">
      <alignment horizontal="center" vertical="center" wrapText="1"/>
    </xf>
    <xf numFmtId="0" fontId="1" fillId="5" borderId="4" xfId="0" applyFont="1" applyFill="1" applyBorder="1" applyAlignment="1" applyProtection="1">
      <alignment horizontal="center" vertical="center" wrapText="1"/>
    </xf>
    <xf numFmtId="0" fontId="1" fillId="0" borderId="5" xfId="0" applyFont="1" applyBorder="1" applyAlignment="1" applyProtection="1">
      <alignment horizontal="center" vertical="center" wrapText="1"/>
    </xf>
    <xf numFmtId="0" fontId="0" fillId="0" borderId="0" xfId="0" applyProtection="1">
      <protection hidden="1"/>
    </xf>
    <xf numFmtId="2" fontId="0" fillId="0" borderId="0" xfId="0" applyNumberFormat="1" applyProtection="1"/>
    <xf numFmtId="0" fontId="0" fillId="0" borderId="6" xfId="0" applyBorder="1" applyAlignment="1" applyProtection="1">
      <alignment wrapText="1"/>
    </xf>
    <xf numFmtId="0" fontId="0" fillId="0" borderId="7" xfId="0" applyBorder="1" applyAlignment="1" applyProtection="1">
      <alignment horizontal="center" wrapText="1"/>
      <protection locked="0"/>
    </xf>
    <xf numFmtId="2" fontId="0" fillId="1" borderId="8" xfId="0" applyNumberFormat="1" applyFill="1" applyBorder="1" applyAlignment="1" applyProtection="1">
      <alignment vertical="center" wrapText="1"/>
    </xf>
    <xf numFmtId="20" fontId="0" fillId="1" borderId="9" xfId="0" applyNumberFormat="1" applyFill="1" applyBorder="1" applyAlignment="1" applyProtection="1">
      <alignment vertical="center" wrapText="1"/>
    </xf>
    <xf numFmtId="2" fontId="0" fillId="1" borderId="9" xfId="0" applyNumberFormat="1" applyFill="1" applyBorder="1" applyAlignment="1" applyProtection="1">
      <alignment vertical="center" wrapText="1"/>
    </xf>
    <xf numFmtId="0" fontId="0" fillId="1" borderId="9" xfId="0" applyFill="1" applyBorder="1" applyAlignment="1" applyProtection="1">
      <alignment vertical="center" wrapText="1"/>
    </xf>
    <xf numFmtId="2" fontId="0" fillId="1" borderId="10" xfId="0" applyNumberFormat="1" applyFill="1" applyBorder="1" applyAlignment="1" applyProtection="1">
      <alignment vertical="center" wrapText="1"/>
    </xf>
    <xf numFmtId="0" fontId="0" fillId="1" borderId="11" xfId="0" applyFill="1" applyBorder="1" applyAlignment="1" applyProtection="1">
      <alignment vertical="center" wrapText="1"/>
    </xf>
    <xf numFmtId="0" fontId="0" fillId="1" borderId="0" xfId="0" applyFill="1" applyBorder="1" applyAlignment="1" applyProtection="1">
      <alignment vertical="center" wrapText="1"/>
    </xf>
    <xf numFmtId="2" fontId="0" fillId="1" borderId="0" xfId="0" applyNumberFormat="1" applyFill="1" applyBorder="1" applyAlignment="1" applyProtection="1">
      <alignment vertical="center" wrapText="1"/>
    </xf>
    <xf numFmtId="0" fontId="0" fillId="1" borderId="12" xfId="0" applyFill="1" applyBorder="1" applyAlignment="1" applyProtection="1">
      <alignment vertical="center" wrapText="1"/>
    </xf>
    <xf numFmtId="0" fontId="0" fillId="0" borderId="13" xfId="0" applyBorder="1" applyAlignment="1" applyProtection="1">
      <alignment horizontal="center" wrapText="1"/>
      <protection hidden="1"/>
    </xf>
    <xf numFmtId="164" fontId="3" fillId="0" borderId="0" xfId="0" applyNumberFormat="1" applyFont="1" applyBorder="1" applyAlignment="1" applyProtection="1">
      <alignment horizontal="center" vertical="center" wrapText="1"/>
    </xf>
    <xf numFmtId="0" fontId="0" fillId="0" borderId="14" xfId="0" applyBorder="1" applyAlignment="1" applyProtection="1">
      <alignment horizontal="center" wrapText="1"/>
      <protection hidden="1"/>
    </xf>
    <xf numFmtId="2" fontId="0" fillId="0" borderId="15" xfId="0" applyNumberFormat="1" applyBorder="1" applyAlignment="1" applyProtection="1">
      <alignment horizontal="center" vertical="center" wrapText="1"/>
      <protection hidden="1"/>
    </xf>
    <xf numFmtId="0" fontId="0" fillId="1" borderId="16" xfId="0" applyFill="1" applyBorder="1" applyAlignment="1" applyProtection="1">
      <alignment vertical="center" wrapText="1"/>
    </xf>
    <xf numFmtId="0" fontId="0" fillId="1" borderId="17" xfId="0" applyFill="1" applyBorder="1" applyAlignment="1" applyProtection="1">
      <alignment vertical="center" wrapText="1"/>
    </xf>
    <xf numFmtId="2" fontId="0" fillId="1" borderId="17" xfId="0" applyNumberFormat="1" applyFill="1" applyBorder="1" applyAlignment="1" applyProtection="1">
      <alignment vertical="center" wrapText="1"/>
    </xf>
    <xf numFmtId="0" fontId="0" fillId="1" borderId="18" xfId="0" applyFill="1" applyBorder="1" applyAlignment="1" applyProtection="1">
      <alignment vertical="center" wrapText="1"/>
    </xf>
    <xf numFmtId="20" fontId="0" fillId="0" borderId="0" xfId="0" applyNumberFormat="1" applyBorder="1" applyAlignment="1" applyProtection="1">
      <alignment horizontal="center" vertical="center" wrapText="1"/>
    </xf>
    <xf numFmtId="0" fontId="0" fillId="0" borderId="19" xfId="0" applyFill="1" applyBorder="1" applyAlignment="1" applyProtection="1">
      <alignment horizontal="center" vertical="center" wrapText="1"/>
    </xf>
    <xf numFmtId="0" fontId="0" fillId="0" borderId="15" xfId="0" applyBorder="1" applyAlignment="1" applyProtection="1">
      <alignment horizontal="center" wrapText="1"/>
    </xf>
    <xf numFmtId="2" fontId="0" fillId="0" borderId="20" xfId="0" applyNumberFormat="1" applyBorder="1" applyAlignment="1" applyProtection="1">
      <alignment horizontal="center" vertical="center" wrapText="1"/>
    </xf>
    <xf numFmtId="20" fontId="0" fillId="0" borderId="20" xfId="0" applyNumberFormat="1" applyBorder="1" applyAlignment="1" applyProtection="1">
      <alignment horizontal="center" vertical="center" wrapText="1"/>
    </xf>
    <xf numFmtId="0" fontId="0" fillId="0" borderId="20" xfId="0" applyBorder="1" applyAlignment="1" applyProtection="1">
      <alignment horizontal="center" vertical="center" wrapText="1"/>
    </xf>
    <xf numFmtId="2" fontId="0" fillId="0" borderId="21" xfId="0" applyNumberFormat="1" applyBorder="1" applyAlignment="1" applyProtection="1">
      <alignment horizontal="center" vertical="center" wrapText="1"/>
    </xf>
    <xf numFmtId="2" fontId="0" fillId="6" borderId="22" xfId="0" applyNumberFormat="1" applyFill="1" applyBorder="1" applyAlignment="1" applyProtection="1">
      <alignment horizontal="center" vertical="center" wrapText="1"/>
    </xf>
    <xf numFmtId="0" fontId="0" fillId="0" borderId="0" xfId="0" applyAlignment="1" applyProtection="1">
      <alignment horizontal="center" vertical="center" wrapText="1"/>
    </xf>
    <xf numFmtId="0" fontId="0" fillId="0" borderId="0" xfId="0" applyAlignment="1" applyProtection="1">
      <alignment horizontal="center" vertical="center"/>
      <protection hidden="1"/>
    </xf>
    <xf numFmtId="0" fontId="0" fillId="0" borderId="0" xfId="0" applyBorder="1" applyAlignment="1" applyProtection="1">
      <alignment horizontal="left" vertical="center"/>
    </xf>
    <xf numFmtId="164" fontId="0" fillId="0" borderId="0" xfId="0" applyNumberFormat="1" applyBorder="1" applyAlignment="1" applyProtection="1">
      <alignment horizontal="center" vertical="center"/>
    </xf>
    <xf numFmtId="0" fontId="0" fillId="0" borderId="0" xfId="0" applyBorder="1" applyAlignment="1" applyProtection="1">
      <alignment horizontal="center" vertical="center"/>
    </xf>
    <xf numFmtId="0" fontId="0" fillId="0" borderId="0" xfId="0" applyBorder="1" applyAlignment="1" applyProtection="1">
      <alignment horizontal="center" vertical="center" wrapText="1"/>
    </xf>
    <xf numFmtId="0" fontId="0" fillId="0" borderId="0" xfId="0" applyBorder="1" applyAlignment="1" applyProtection="1">
      <alignment horizontal="center" vertical="center"/>
      <protection hidden="1"/>
    </xf>
    <xf numFmtId="49" fontId="0" fillId="7" borderId="8" xfId="0" applyNumberFormat="1" applyFill="1" applyBorder="1" applyAlignment="1" applyProtection="1">
      <alignment horizontal="center" vertical="center"/>
    </xf>
    <xf numFmtId="49" fontId="0" fillId="7" borderId="10" xfId="0" applyNumberFormat="1" applyFill="1" applyBorder="1" applyAlignment="1" applyProtection="1">
      <alignment horizontal="center" vertical="center"/>
    </xf>
    <xf numFmtId="0" fontId="0" fillId="4" borderId="23" xfId="0" applyFill="1" applyBorder="1" applyAlignment="1" applyProtection="1">
      <alignment horizontal="center" vertical="center"/>
    </xf>
    <xf numFmtId="0" fontId="0" fillId="4" borderId="24" xfId="0" applyFill="1" applyBorder="1" applyAlignment="1" applyProtection="1">
      <alignment horizontal="center" vertical="center"/>
    </xf>
    <xf numFmtId="0" fontId="0" fillId="4" borderId="25" xfId="0" applyFill="1" applyBorder="1" applyAlignment="1" applyProtection="1">
      <alignment horizontal="center" vertical="center"/>
    </xf>
    <xf numFmtId="0" fontId="0" fillId="8" borderId="26" xfId="0" applyFill="1" applyBorder="1" applyAlignment="1" applyProtection="1">
      <alignment horizontal="center" vertical="center" wrapText="1"/>
    </xf>
    <xf numFmtId="0" fontId="0" fillId="9" borderId="24" xfId="0" applyFill="1" applyBorder="1" applyAlignment="1" applyProtection="1">
      <alignment horizontal="center" vertical="center"/>
    </xf>
    <xf numFmtId="0" fontId="0" fillId="0" borderId="24" xfId="0" applyBorder="1" applyProtection="1"/>
    <xf numFmtId="0" fontId="0" fillId="3" borderId="23" xfId="0" applyFill="1" applyBorder="1" applyAlignment="1" applyProtection="1">
      <alignment horizontal="center" vertical="center"/>
    </xf>
    <xf numFmtId="0" fontId="0" fillId="3" borderId="25" xfId="0" applyFill="1" applyBorder="1" applyAlignment="1" applyProtection="1">
      <alignment horizontal="center" vertical="center"/>
    </xf>
    <xf numFmtId="0" fontId="0" fillId="5" borderId="23" xfId="0" applyFill="1" applyBorder="1" applyAlignment="1" applyProtection="1">
      <alignment horizontal="center" vertical="center"/>
    </xf>
    <xf numFmtId="0" fontId="0" fillId="5" borderId="24" xfId="0" applyFill="1" applyBorder="1" applyAlignment="1" applyProtection="1">
      <alignment horizontal="center" vertical="center"/>
    </xf>
    <xf numFmtId="0" fontId="0" fillId="5" borderId="25" xfId="0" applyFill="1" applyBorder="1" applyAlignment="1" applyProtection="1">
      <alignment horizontal="center" vertical="center"/>
    </xf>
    <xf numFmtId="0" fontId="0" fillId="7" borderId="8" xfId="0" applyFill="1" applyBorder="1" applyAlignment="1" applyProtection="1">
      <alignment horizontal="center" vertical="center" textRotation="90"/>
    </xf>
    <xf numFmtId="0" fontId="0" fillId="7" borderId="8" xfId="0" applyFill="1" applyBorder="1" applyAlignment="1" applyProtection="1">
      <alignment horizontal="center" vertical="center" textRotation="90"/>
      <protection hidden="1"/>
    </xf>
    <xf numFmtId="0" fontId="0" fillId="10" borderId="8" xfId="0" applyFill="1" applyBorder="1" applyAlignment="1" applyProtection="1">
      <alignment horizontal="center" vertical="center" wrapText="1"/>
    </xf>
    <xf numFmtId="0" fontId="0" fillId="0" borderId="27" xfId="0" applyBorder="1" applyAlignment="1" applyProtection="1">
      <alignment horizontal="center" vertical="center"/>
    </xf>
    <xf numFmtId="0" fontId="0" fillId="0" borderId="28" xfId="0" applyBorder="1" applyAlignment="1" applyProtection="1">
      <alignment horizontal="center" vertical="center"/>
    </xf>
    <xf numFmtId="0" fontId="0" fillId="0" borderId="29" xfId="0" applyBorder="1" applyAlignment="1" applyProtection="1">
      <alignment horizontal="center" vertical="center"/>
    </xf>
    <xf numFmtId="0" fontId="0" fillId="0" borderId="0" xfId="0" applyAlignment="1" applyProtection="1"/>
    <xf numFmtId="49" fontId="0" fillId="7" borderId="16" xfId="0" applyNumberFormat="1" applyFill="1" applyBorder="1" applyAlignment="1" applyProtection="1">
      <alignment horizontal="center" vertical="center"/>
    </xf>
    <xf numFmtId="49" fontId="0" fillId="7" borderId="18" xfId="0" applyNumberFormat="1" applyFill="1" applyBorder="1" applyAlignment="1" applyProtection="1">
      <alignment horizontal="center" vertical="center"/>
    </xf>
    <xf numFmtId="0" fontId="0" fillId="4" borderId="30" xfId="0" applyFill="1" applyBorder="1" applyAlignment="1" applyProtection="1">
      <alignment horizontal="center" vertical="center"/>
    </xf>
    <xf numFmtId="0" fontId="0" fillId="8" borderId="31" xfId="0" applyFill="1" applyBorder="1" applyAlignment="1" applyProtection="1">
      <alignment horizontal="center" vertical="center" wrapText="1"/>
    </xf>
    <xf numFmtId="0" fontId="0" fillId="9" borderId="25" xfId="0" applyFill="1" applyBorder="1" applyAlignment="1" applyProtection="1">
      <alignment horizontal="center" vertical="center"/>
    </xf>
    <xf numFmtId="0" fontId="0" fillId="9" borderId="30" xfId="0" applyFill="1" applyBorder="1" applyAlignment="1" applyProtection="1">
      <alignment horizontal="center" vertical="center"/>
    </xf>
    <xf numFmtId="0" fontId="0" fillId="3" borderId="30" xfId="0" applyFill="1" applyBorder="1" applyAlignment="1" applyProtection="1">
      <alignment horizontal="center" vertical="center" wrapText="1"/>
    </xf>
    <xf numFmtId="0" fontId="0" fillId="3" borderId="30" xfId="0" applyFill="1" applyBorder="1" applyAlignment="1" applyProtection="1">
      <alignment horizontal="center" vertical="center"/>
    </xf>
    <xf numFmtId="0" fontId="0" fillId="5" borderId="31" xfId="0" applyFill="1" applyBorder="1" applyAlignment="1" applyProtection="1">
      <alignment horizontal="center" vertical="center"/>
    </xf>
    <xf numFmtId="0" fontId="3" fillId="5" borderId="31" xfId="0" applyFont="1" applyFill="1" applyBorder="1" applyAlignment="1" applyProtection="1">
      <alignment horizontal="center" vertical="center" wrapText="1"/>
    </xf>
    <xf numFmtId="0" fontId="0" fillId="5" borderId="31" xfId="0" applyFill="1" applyBorder="1" applyAlignment="1" applyProtection="1">
      <alignment horizontal="center" vertical="center" wrapText="1"/>
    </xf>
    <xf numFmtId="0" fontId="0" fillId="7" borderId="16" xfId="0" applyFill="1" applyBorder="1" applyAlignment="1" applyProtection="1">
      <alignment horizontal="center" vertical="center" textRotation="90"/>
    </xf>
    <xf numFmtId="0" fontId="0" fillId="7" borderId="16" xfId="0" applyFill="1" applyBorder="1" applyAlignment="1" applyProtection="1">
      <alignment horizontal="center" vertical="center" textRotation="90"/>
      <protection hidden="1"/>
    </xf>
    <xf numFmtId="0" fontId="0" fillId="10" borderId="16" xfId="0" applyFill="1" applyBorder="1" applyAlignment="1" applyProtection="1">
      <alignment horizontal="center" vertical="center" wrapText="1"/>
    </xf>
    <xf numFmtId="0" fontId="0" fillId="0" borderId="32" xfId="0" applyBorder="1" applyAlignment="1" applyProtection="1">
      <alignment horizontal="center" vertical="center"/>
    </xf>
    <xf numFmtId="0" fontId="0" fillId="0" borderId="33" xfId="0" applyBorder="1" applyAlignment="1" applyProtection="1">
      <alignment horizontal="center" vertical="center"/>
    </xf>
    <xf numFmtId="0" fontId="0" fillId="0" borderId="34" xfId="0" applyBorder="1" applyAlignment="1" applyProtection="1">
      <alignment horizontal="center" vertical="center"/>
    </xf>
    <xf numFmtId="0" fontId="4" fillId="11" borderId="0" xfId="0" applyFont="1" applyFill="1" applyProtection="1">
      <protection locked="0"/>
    </xf>
    <xf numFmtId="0" fontId="0" fillId="0" borderId="0" xfId="0" applyFill="1" applyAlignment="1" applyProtection="1">
      <alignment horizontal="center"/>
    </xf>
    <xf numFmtId="0" fontId="0" fillId="0" borderId="0" xfId="0" applyAlignment="1" applyProtection="1">
      <alignment wrapText="1"/>
    </xf>
    <xf numFmtId="2" fontId="0" fillId="0" borderId="0" xfId="0" applyNumberFormat="1" applyAlignment="1" applyProtection="1">
      <alignment horizontal="center" vertical="center"/>
    </xf>
    <xf numFmtId="165" fontId="0" fillId="12" borderId="8" xfId="0" applyNumberFormat="1" applyFill="1" applyBorder="1" applyAlignment="1" applyProtection="1">
      <alignment horizontal="left" vertical="center"/>
    </xf>
    <xf numFmtId="166" fontId="0" fillId="12" borderId="26" xfId="0" applyNumberFormat="1" applyFill="1" applyBorder="1" applyAlignment="1" applyProtection="1">
      <alignment horizontal="center" vertical="center"/>
    </xf>
    <xf numFmtId="20" fontId="0" fillId="12" borderId="35" xfId="0" applyNumberFormat="1" applyFill="1" applyBorder="1" applyAlignment="1" applyProtection="1">
      <alignment horizontal="center" vertical="center"/>
    </xf>
    <xf numFmtId="20" fontId="0" fillId="12" borderId="36" xfId="0" applyNumberFormat="1" applyFill="1" applyBorder="1" applyAlignment="1" applyProtection="1">
      <alignment horizontal="center" vertical="center"/>
    </xf>
    <xf numFmtId="165" fontId="0" fillId="12" borderId="36" xfId="0" applyNumberFormat="1" applyFill="1" applyBorder="1" applyAlignment="1" applyProtection="1">
      <alignment horizontal="left" vertical="center"/>
    </xf>
    <xf numFmtId="166" fontId="0" fillId="12" borderId="36" xfId="0" applyNumberFormat="1" applyFill="1" applyBorder="1" applyAlignment="1" applyProtection="1">
      <alignment horizontal="center" vertical="center"/>
    </xf>
    <xf numFmtId="166" fontId="0" fillId="12" borderId="37" xfId="0" applyNumberFormat="1" applyFill="1" applyBorder="1" applyAlignment="1" applyProtection="1">
      <alignment horizontal="center" vertical="center"/>
    </xf>
    <xf numFmtId="166" fontId="0" fillId="12" borderId="37" xfId="0" applyNumberFormat="1" applyFill="1" applyBorder="1" applyAlignment="1" applyProtection="1">
      <alignment horizontal="center" vertical="center" wrapText="1"/>
    </xf>
    <xf numFmtId="20" fontId="0" fillId="12" borderId="36" xfId="0" applyNumberFormat="1" applyFill="1" applyBorder="1" applyAlignment="1" applyProtection="1">
      <alignment horizontal="center" vertical="center"/>
      <protection hidden="1"/>
    </xf>
    <xf numFmtId="20" fontId="0" fillId="12" borderId="37" xfId="0" applyNumberFormat="1" applyFill="1" applyBorder="1" applyAlignment="1" applyProtection="1">
      <alignment horizontal="center" vertical="center"/>
    </xf>
    <xf numFmtId="165" fontId="0" fillId="12" borderId="37" xfId="0" applyNumberFormat="1" applyFill="1" applyBorder="1" applyAlignment="1" applyProtection="1">
      <alignment horizontal="left" vertical="center"/>
    </xf>
    <xf numFmtId="2" fontId="0" fillId="12" borderId="38" xfId="0" applyNumberFormat="1" applyFill="1" applyBorder="1" applyAlignment="1" applyProtection="1">
      <alignment horizontal="center" vertical="center"/>
    </xf>
    <xf numFmtId="166" fontId="0" fillId="12" borderId="39" xfId="0" applyNumberFormat="1" applyFill="1" applyBorder="1" applyAlignment="1" applyProtection="1">
      <alignment horizontal="left" vertical="center"/>
    </xf>
    <xf numFmtId="166" fontId="0" fillId="12" borderId="40" xfId="0" applyNumberFormat="1" applyFill="1" applyBorder="1" applyAlignment="1" applyProtection="1">
      <alignment horizontal="center" vertical="center"/>
    </xf>
    <xf numFmtId="20" fontId="0" fillId="0" borderId="41" xfId="0" applyNumberFormat="1" applyBorder="1" applyAlignment="1" applyProtection="1">
      <alignment horizontal="center" vertical="center"/>
      <protection locked="0"/>
    </xf>
    <xf numFmtId="20" fontId="0" fillId="0" borderId="42" xfId="0" applyNumberFormat="1" applyBorder="1" applyAlignment="1" applyProtection="1">
      <alignment horizontal="center" vertical="center"/>
      <protection locked="0"/>
    </xf>
    <xf numFmtId="20" fontId="0" fillId="0" borderId="43" xfId="0" applyNumberFormat="1" applyBorder="1" applyAlignment="1" applyProtection="1">
      <alignment horizontal="center" vertical="center"/>
      <protection locked="0"/>
    </xf>
    <xf numFmtId="20" fontId="0" fillId="0" borderId="26" xfId="0" applyNumberFormat="1" applyBorder="1" applyAlignment="1" applyProtection="1">
      <alignment horizontal="center" vertical="center" textRotation="90"/>
      <protection locked="0"/>
    </xf>
    <xf numFmtId="0" fontId="0" fillId="0" borderId="44" xfId="0" applyBorder="1" applyAlignment="1" applyProtection="1">
      <alignment horizontal="center" vertical="center"/>
      <protection locked="0"/>
    </xf>
    <xf numFmtId="20" fontId="0" fillId="0" borderId="45" xfId="0" applyNumberFormat="1" applyBorder="1" applyAlignment="1" applyProtection="1">
      <alignment horizontal="center" vertical="center" wrapText="1"/>
    </xf>
    <xf numFmtId="20" fontId="0" fillId="0" borderId="42" xfId="0" applyNumberFormat="1" applyBorder="1" applyAlignment="1" applyProtection="1">
      <alignment horizontal="center" vertical="center"/>
    </xf>
    <xf numFmtId="20" fontId="0" fillId="3" borderId="45" xfId="0" applyNumberFormat="1" applyFill="1" applyBorder="1" applyAlignment="1" applyProtection="1">
      <alignment horizontal="center" vertical="center"/>
    </xf>
    <xf numFmtId="20" fontId="0" fillId="3" borderId="46" xfId="0" applyNumberFormat="1" applyFill="1" applyBorder="1" applyAlignment="1" applyProtection="1">
      <alignment horizontal="center" vertical="center"/>
    </xf>
    <xf numFmtId="20" fontId="0" fillId="13" borderId="44" xfId="0" applyNumberFormat="1" applyFill="1" applyBorder="1" applyAlignment="1" applyProtection="1">
      <alignment horizontal="center" vertical="center"/>
      <protection locked="0"/>
    </xf>
    <xf numFmtId="20" fontId="0" fillId="13" borderId="47" xfId="0" applyNumberFormat="1" applyFill="1" applyBorder="1" applyAlignment="1" applyProtection="1">
      <alignment horizontal="center" vertical="center" wrapText="1"/>
      <protection locked="0"/>
    </xf>
    <xf numFmtId="20" fontId="0" fillId="13" borderId="45" xfId="0" applyNumberFormat="1" applyFill="1" applyBorder="1" applyAlignment="1" applyProtection="1">
      <alignment horizontal="center" vertical="center"/>
    </xf>
    <xf numFmtId="2" fontId="0" fillId="13" borderId="48" xfId="0" applyNumberFormat="1" applyFill="1" applyBorder="1" applyAlignment="1" applyProtection="1">
      <alignment horizontal="center" vertical="center"/>
    </xf>
    <xf numFmtId="0" fontId="0" fillId="14" borderId="8" xfId="0" applyFill="1" applyBorder="1" applyAlignment="1" applyProtection="1">
      <alignment horizontal="center" vertical="center" textRotation="90"/>
    </xf>
    <xf numFmtId="0" fontId="0" fillId="14" borderId="26" xfId="0" applyFill="1" applyBorder="1" applyAlignment="1" applyProtection="1">
      <alignment horizontal="center" vertical="center" textRotation="90"/>
      <protection hidden="1"/>
    </xf>
    <xf numFmtId="0" fontId="0" fillId="10" borderId="49" xfId="0" applyFill="1" applyBorder="1" applyAlignment="1" applyProtection="1">
      <alignment horizontal="center" vertical="center"/>
      <protection locked="0"/>
    </xf>
    <xf numFmtId="0" fontId="5" fillId="10" borderId="50" xfId="0" applyFont="1" applyFill="1" applyBorder="1" applyAlignment="1" applyProtection="1">
      <alignment horizontal="center" vertical="center" textRotation="90"/>
    </xf>
    <xf numFmtId="0" fontId="0" fillId="11" borderId="51" xfId="0" applyFill="1" applyBorder="1" applyAlignment="1" applyProtection="1">
      <alignment horizontal="center"/>
    </xf>
    <xf numFmtId="2" fontId="1" fillId="0" borderId="52" xfId="0" applyNumberFormat="1" applyFont="1" applyFill="1" applyBorder="1" applyAlignment="1" applyProtection="1">
      <alignment horizontal="center"/>
    </xf>
    <xf numFmtId="0" fontId="0" fillId="0" borderId="51" xfId="0" applyBorder="1" applyAlignment="1" applyProtection="1">
      <alignment horizontal="center"/>
    </xf>
    <xf numFmtId="0" fontId="0" fillId="5" borderId="53" xfId="0" applyFill="1" applyBorder="1" applyAlignment="1" applyProtection="1">
      <alignment horizontal="center" wrapText="1"/>
    </xf>
    <xf numFmtId="165" fontId="0" fillId="12" borderId="54" xfId="0" applyNumberFormat="1" applyFill="1" applyBorder="1" applyAlignment="1" applyProtection="1">
      <alignment horizontal="left" vertical="center"/>
    </xf>
    <xf numFmtId="166" fontId="0" fillId="12" borderId="55" xfId="0" applyNumberFormat="1" applyFill="1" applyBorder="1" applyAlignment="1" applyProtection="1">
      <alignment horizontal="center" vertical="center"/>
    </xf>
    <xf numFmtId="20" fontId="0" fillId="0" borderId="56" xfId="0" applyNumberFormat="1" applyBorder="1" applyAlignment="1" applyProtection="1">
      <alignment horizontal="center" vertical="center" textRotation="90"/>
      <protection locked="0"/>
    </xf>
    <xf numFmtId="0" fontId="0" fillId="0" borderId="57" xfId="0" applyBorder="1" applyAlignment="1" applyProtection="1">
      <alignment horizontal="center" vertical="center"/>
      <protection locked="0"/>
    </xf>
    <xf numFmtId="20" fontId="0" fillId="0" borderId="42" xfId="0" applyNumberFormat="1" applyBorder="1" applyAlignment="1" applyProtection="1">
      <alignment horizontal="center" vertical="center" wrapText="1"/>
    </xf>
    <xf numFmtId="20" fontId="0" fillId="3" borderId="58" xfId="0" applyNumberFormat="1" applyFill="1" applyBorder="1" applyAlignment="1" applyProtection="1">
      <alignment horizontal="center" vertical="center"/>
    </xf>
    <xf numFmtId="20" fontId="0" fillId="3" borderId="59" xfId="0" applyNumberFormat="1" applyFill="1" applyBorder="1" applyAlignment="1" applyProtection="1">
      <alignment horizontal="center" vertical="center"/>
    </xf>
    <xf numFmtId="20" fontId="0" fillId="13" borderId="41" xfId="0" applyNumberFormat="1" applyFill="1" applyBorder="1" applyAlignment="1" applyProtection="1">
      <alignment horizontal="center" vertical="center"/>
      <protection locked="0"/>
    </xf>
    <xf numFmtId="20" fontId="0" fillId="13" borderId="60" xfId="0" applyNumberFormat="1" applyFill="1" applyBorder="1" applyAlignment="1" applyProtection="1">
      <alignment horizontal="center" vertical="center" wrapText="1"/>
      <protection locked="0"/>
    </xf>
    <xf numFmtId="20" fontId="0" fillId="13" borderId="42" xfId="0" applyNumberFormat="1" applyFill="1" applyBorder="1" applyAlignment="1" applyProtection="1">
      <alignment horizontal="center" vertical="center"/>
    </xf>
    <xf numFmtId="2" fontId="0" fillId="13" borderId="43" xfId="0" applyNumberFormat="1" applyFill="1" applyBorder="1" applyAlignment="1" applyProtection="1">
      <alignment horizontal="center" vertical="center"/>
    </xf>
    <xf numFmtId="0" fontId="0" fillId="14" borderId="11" xfId="0" applyFill="1" applyBorder="1" applyAlignment="1" applyProtection="1">
      <alignment horizontal="center" vertical="center" textRotation="90"/>
    </xf>
    <xf numFmtId="0" fontId="0" fillId="14" borderId="56" xfId="0" applyFill="1" applyBorder="1" applyAlignment="1" applyProtection="1">
      <alignment horizontal="center" vertical="center" textRotation="90"/>
      <protection hidden="1"/>
    </xf>
    <xf numFmtId="0" fontId="0" fillId="10" borderId="61" xfId="0" applyFill="1" applyBorder="1" applyAlignment="1" applyProtection="1">
      <alignment horizontal="center" vertical="center"/>
      <protection locked="0"/>
    </xf>
    <xf numFmtId="0" fontId="5" fillId="10" borderId="62" xfId="0" applyFont="1" applyFill="1" applyBorder="1" applyAlignment="1" applyProtection="1">
      <alignment horizontal="center" vertical="center" textRotation="90"/>
    </xf>
    <xf numFmtId="9" fontId="2" fillId="15" borderId="6" xfId="0" applyNumberFormat="1" applyFont="1" applyFill="1" applyBorder="1" applyAlignment="1" applyProtection="1">
      <alignment horizontal="center"/>
    </xf>
    <xf numFmtId="2" fontId="1" fillId="0" borderId="63" xfId="0" applyNumberFormat="1" applyFont="1" applyFill="1" applyBorder="1" applyAlignment="1" applyProtection="1">
      <alignment horizontal="center"/>
    </xf>
    <xf numFmtId="0" fontId="0" fillId="0" borderId="6" xfId="0" applyBorder="1" applyAlignment="1" applyProtection="1">
      <alignment horizontal="center"/>
    </xf>
    <xf numFmtId="2" fontId="0" fillId="5" borderId="64" xfId="0" applyNumberFormat="1" applyFill="1" applyBorder="1" applyAlignment="1" applyProtection="1">
      <alignment horizontal="center"/>
    </xf>
    <xf numFmtId="0" fontId="0" fillId="0" borderId="41" xfId="0" applyBorder="1" applyAlignment="1" applyProtection="1">
      <alignment horizontal="center" vertical="center"/>
      <protection locked="0"/>
    </xf>
    <xf numFmtId="20" fontId="0" fillId="3" borderId="42" xfId="0" applyNumberFormat="1" applyFill="1" applyBorder="1" applyAlignment="1" applyProtection="1">
      <alignment horizontal="center" vertical="center"/>
    </xf>
    <xf numFmtId="20" fontId="0" fillId="3" borderId="65" xfId="0" applyNumberFormat="1" applyFill="1" applyBorder="1" applyAlignment="1" applyProtection="1">
      <alignment horizontal="center" vertical="center"/>
    </xf>
    <xf numFmtId="9" fontId="2" fillId="16" borderId="6" xfId="0" applyNumberFormat="1" applyFont="1" applyFill="1" applyBorder="1" applyAlignment="1" applyProtection="1">
      <alignment horizontal="center"/>
    </xf>
    <xf numFmtId="0" fontId="0" fillId="0" borderId="19" xfId="0" applyBorder="1" applyAlignment="1" applyProtection="1">
      <alignment horizontal="center"/>
    </xf>
    <xf numFmtId="2" fontId="1" fillId="0" borderId="22" xfId="0" applyNumberFormat="1" applyFont="1" applyFill="1" applyBorder="1" applyAlignment="1" applyProtection="1">
      <alignment horizontal="center"/>
    </xf>
    <xf numFmtId="0" fontId="0" fillId="0" borderId="66" xfId="0" applyBorder="1" applyAlignment="1" applyProtection="1">
      <alignment horizontal="center"/>
    </xf>
    <xf numFmtId="20" fontId="0" fillId="3" borderId="67" xfId="0" applyNumberFormat="1" applyFill="1" applyBorder="1" applyAlignment="1" applyProtection="1">
      <alignment horizontal="center" vertical="center"/>
    </xf>
    <xf numFmtId="20" fontId="0" fillId="3" borderId="68" xfId="0" applyNumberFormat="1" applyFill="1" applyBorder="1" applyAlignment="1" applyProtection="1">
      <alignment horizontal="center" vertical="center"/>
    </xf>
    <xf numFmtId="9" fontId="2" fillId="17" borderId="6" xfId="0" applyNumberFormat="1" applyFont="1" applyFill="1" applyBorder="1" applyAlignment="1" applyProtection="1">
      <alignment horizontal="center"/>
    </xf>
    <xf numFmtId="0" fontId="0" fillId="8" borderId="1" xfId="0" applyFill="1" applyBorder="1" applyAlignment="1" applyProtection="1">
      <alignment horizontal="center"/>
    </xf>
    <xf numFmtId="2" fontId="0" fillId="8" borderId="5" xfId="0" applyNumberFormat="1" applyFill="1" applyBorder="1" applyAlignment="1" applyProtection="1">
      <alignment horizontal="center"/>
    </xf>
    <xf numFmtId="0" fontId="0" fillId="3" borderId="19" xfId="0" applyFill="1" applyBorder="1" applyAlignment="1" applyProtection="1">
      <alignment horizontal="center"/>
    </xf>
    <xf numFmtId="20" fontId="0" fillId="3" borderId="22" xfId="0" applyNumberFormat="1" applyFill="1" applyBorder="1" applyAlignment="1" applyProtection="1">
      <alignment horizontal="center"/>
    </xf>
    <xf numFmtId="0" fontId="0" fillId="18" borderId="6" xfId="0" applyFill="1" applyBorder="1" applyAlignment="1" applyProtection="1">
      <alignment horizontal="center"/>
    </xf>
    <xf numFmtId="2" fontId="0" fillId="18" borderId="7" xfId="0" applyNumberFormat="1" applyFill="1" applyBorder="1" applyAlignment="1" applyProtection="1">
      <alignment horizontal="center"/>
    </xf>
    <xf numFmtId="0" fontId="0" fillId="0" borderId="69" xfId="0" applyBorder="1" applyAlignment="1" applyProtection="1">
      <alignment horizontal="center" wrapText="1"/>
    </xf>
    <xf numFmtId="20" fontId="0" fillId="12" borderId="41" xfId="0" applyNumberFormat="1" applyFill="1" applyBorder="1" applyAlignment="1" applyProtection="1">
      <alignment horizontal="center" vertical="center"/>
      <protection locked="0"/>
    </xf>
    <xf numFmtId="20" fontId="0" fillId="12" borderId="42" xfId="0" applyNumberFormat="1" applyFill="1" applyBorder="1" applyAlignment="1" applyProtection="1">
      <alignment horizontal="center" vertical="center"/>
      <protection locked="0"/>
    </xf>
    <xf numFmtId="20" fontId="0" fillId="12" borderId="43" xfId="0" applyNumberFormat="1" applyFill="1" applyBorder="1" applyAlignment="1" applyProtection="1">
      <alignment horizontal="center" vertical="center"/>
      <protection locked="0"/>
    </xf>
    <xf numFmtId="0" fontId="0" fillId="12" borderId="41" xfId="0" applyFill="1" applyBorder="1" applyAlignment="1" applyProtection="1">
      <alignment horizontal="center" vertical="center"/>
      <protection locked="0"/>
    </xf>
    <xf numFmtId="20" fontId="0" fillId="12" borderId="42" xfId="0" applyNumberFormat="1" applyFill="1" applyBorder="1" applyAlignment="1" applyProtection="1">
      <alignment horizontal="center" vertical="center"/>
    </xf>
    <xf numFmtId="20" fontId="0" fillId="12" borderId="65" xfId="0" applyNumberFormat="1" applyFill="1" applyBorder="1" applyAlignment="1" applyProtection="1">
      <alignment horizontal="center" vertical="center"/>
    </xf>
    <xf numFmtId="0" fontId="2" fillId="19" borderId="13" xfId="0" applyFont="1" applyFill="1" applyBorder="1" applyAlignment="1" applyProtection="1">
      <alignment horizontal="center"/>
    </xf>
    <xf numFmtId="2" fontId="1" fillId="0" borderId="70" xfId="0" applyNumberFormat="1" applyFont="1" applyFill="1" applyBorder="1" applyAlignment="1" applyProtection="1">
      <alignment horizontal="center"/>
    </xf>
    <xf numFmtId="165" fontId="0" fillId="4" borderId="6" xfId="0" applyNumberFormat="1" applyFont="1" applyFill="1" applyBorder="1" applyAlignment="1" applyProtection="1">
      <alignment horizontal="center"/>
    </xf>
    <xf numFmtId="2" fontId="0" fillId="4" borderId="7" xfId="0" applyNumberFormat="1" applyFont="1" applyFill="1" applyBorder="1" applyAlignment="1" applyProtection="1">
      <alignment horizontal="center"/>
    </xf>
    <xf numFmtId="0" fontId="0" fillId="0" borderId="71" xfId="0" applyBorder="1" applyAlignment="1" applyProtection="1">
      <alignment horizontal="center" wrapText="1"/>
    </xf>
    <xf numFmtId="165" fontId="0" fillId="12" borderId="72" xfId="0" applyNumberFormat="1" applyFill="1" applyBorder="1" applyAlignment="1" applyProtection="1">
      <alignment horizontal="left" vertical="center"/>
    </xf>
    <xf numFmtId="166" fontId="0" fillId="12" borderId="73" xfId="0" applyNumberFormat="1" applyFill="1" applyBorder="1" applyAlignment="1" applyProtection="1">
      <alignment horizontal="center" vertical="center"/>
    </xf>
    <xf numFmtId="20" fontId="0" fillId="12" borderId="74" xfId="0" applyNumberFormat="1" applyFill="1" applyBorder="1" applyAlignment="1" applyProtection="1">
      <alignment horizontal="center" vertical="center"/>
      <protection locked="0"/>
    </xf>
    <xf numFmtId="20" fontId="0" fillId="12" borderId="75" xfId="0" applyNumberFormat="1" applyFill="1" applyBorder="1" applyAlignment="1" applyProtection="1">
      <alignment horizontal="center" vertical="center"/>
      <protection locked="0"/>
    </xf>
    <xf numFmtId="20" fontId="0" fillId="12" borderId="76" xfId="0" applyNumberFormat="1" applyFill="1" applyBorder="1" applyAlignment="1" applyProtection="1">
      <alignment horizontal="center" vertical="center"/>
      <protection locked="0"/>
    </xf>
    <xf numFmtId="20" fontId="0" fillId="0" borderId="31" xfId="0" applyNumberFormat="1" applyBorder="1" applyAlignment="1" applyProtection="1">
      <alignment horizontal="center" vertical="center" textRotation="90"/>
      <protection locked="0"/>
    </xf>
    <xf numFmtId="0" fontId="0" fillId="12" borderId="74" xfId="0" applyFill="1" applyBorder="1" applyAlignment="1" applyProtection="1">
      <alignment horizontal="center" vertical="center"/>
      <protection locked="0"/>
    </xf>
    <xf numFmtId="20" fontId="0" fillId="0" borderId="75" xfId="0" applyNumberFormat="1" applyBorder="1" applyAlignment="1" applyProtection="1">
      <alignment horizontal="center" vertical="center" wrapText="1"/>
    </xf>
    <xf numFmtId="20" fontId="0" fillId="0" borderId="75" xfId="0" applyNumberFormat="1" applyBorder="1" applyAlignment="1" applyProtection="1">
      <alignment horizontal="center" vertical="center"/>
    </xf>
    <xf numFmtId="20" fontId="0" fillId="12" borderId="77" xfId="0" applyNumberFormat="1" applyFill="1" applyBorder="1" applyAlignment="1" applyProtection="1">
      <alignment horizontal="center" vertical="center"/>
    </xf>
    <xf numFmtId="20" fontId="0" fillId="12" borderId="78" xfId="0" applyNumberFormat="1" applyFill="1" applyBorder="1" applyAlignment="1" applyProtection="1">
      <alignment horizontal="center" vertical="center"/>
    </xf>
    <xf numFmtId="20" fontId="0" fillId="13" borderId="74" xfId="0" applyNumberFormat="1" applyFill="1" applyBorder="1" applyAlignment="1" applyProtection="1">
      <alignment horizontal="center" vertical="center"/>
      <protection locked="0"/>
    </xf>
    <xf numFmtId="20" fontId="0" fillId="13" borderId="79" xfId="0" applyNumberFormat="1" applyFill="1" applyBorder="1" applyAlignment="1" applyProtection="1">
      <alignment horizontal="center" vertical="center" wrapText="1"/>
      <protection locked="0"/>
    </xf>
    <xf numFmtId="20" fontId="0" fillId="13" borderId="75" xfId="0" applyNumberFormat="1" applyFill="1" applyBorder="1" applyAlignment="1" applyProtection="1">
      <alignment horizontal="center" vertical="center"/>
    </xf>
    <xf numFmtId="2" fontId="0" fillId="13" borderId="76" xfId="0" applyNumberFormat="1" applyFill="1" applyBorder="1" applyAlignment="1" applyProtection="1">
      <alignment horizontal="center" vertical="center"/>
    </xf>
    <xf numFmtId="0" fontId="0" fillId="14" borderId="16" xfId="0" applyFill="1" applyBorder="1" applyAlignment="1" applyProtection="1">
      <alignment horizontal="center" vertical="center" textRotation="90"/>
    </xf>
    <xf numFmtId="0" fontId="0" fillId="14" borderId="31" xfId="0" applyFill="1" applyBorder="1" applyAlignment="1" applyProtection="1">
      <alignment horizontal="center" vertical="center" textRotation="90"/>
      <protection hidden="1"/>
    </xf>
    <xf numFmtId="0" fontId="0" fillId="10" borderId="80" xfId="0" applyFill="1" applyBorder="1" applyAlignment="1" applyProtection="1">
      <alignment horizontal="center" vertical="center"/>
      <protection locked="0"/>
    </xf>
    <xf numFmtId="0" fontId="5" fillId="10" borderId="81" xfId="0" applyFont="1" applyFill="1" applyBorder="1" applyAlignment="1" applyProtection="1">
      <alignment horizontal="center" vertical="center" textRotation="90"/>
    </xf>
    <xf numFmtId="0" fontId="2" fillId="15" borderId="82" xfId="0" applyFont="1" applyFill="1" applyBorder="1" applyAlignment="1" applyProtection="1">
      <alignment horizontal="center"/>
    </xf>
    <xf numFmtId="2" fontId="1" fillId="0" borderId="83" xfId="0" applyNumberFormat="1" applyFont="1" applyFill="1" applyBorder="1" applyAlignment="1" applyProtection="1">
      <alignment horizontal="center"/>
    </xf>
    <xf numFmtId="0" fontId="0" fillId="20" borderId="84" xfId="0" applyFill="1" applyBorder="1" applyAlignment="1" applyProtection="1">
      <alignment horizontal="center"/>
    </xf>
    <xf numFmtId="2" fontId="1" fillId="20" borderId="85" xfId="0" applyNumberFormat="1" applyFont="1" applyFill="1" applyBorder="1" applyAlignment="1" applyProtection="1">
      <alignment horizontal="center"/>
    </xf>
    <xf numFmtId="2" fontId="0" fillId="0" borderId="86" xfId="0" applyNumberFormat="1" applyBorder="1" applyProtection="1"/>
    <xf numFmtId="20" fontId="0" fillId="0" borderId="44" xfId="0" applyNumberFormat="1" applyBorder="1" applyAlignment="1" applyProtection="1">
      <alignment horizontal="center" vertical="center"/>
      <protection locked="0"/>
    </xf>
    <xf numFmtId="20" fontId="0" fillId="0" borderId="45" xfId="0" applyNumberFormat="1" applyBorder="1" applyAlignment="1" applyProtection="1">
      <alignment horizontal="center" vertical="center"/>
      <protection locked="0"/>
    </xf>
    <xf numFmtId="20" fontId="0" fillId="0" borderId="48" xfId="0" applyNumberFormat="1" applyBorder="1" applyAlignment="1" applyProtection="1">
      <alignment horizontal="center" vertical="center"/>
      <protection locked="0"/>
    </xf>
    <xf numFmtId="20" fontId="0" fillId="0" borderId="45" xfId="0" applyNumberFormat="1" applyBorder="1" applyAlignment="1" applyProtection="1">
      <alignment horizontal="center" vertical="center"/>
    </xf>
    <xf numFmtId="165" fontId="0" fillId="12" borderId="39" xfId="0" applyNumberFormat="1" applyFill="1" applyBorder="1" applyAlignment="1" applyProtection="1">
      <alignment horizontal="left" vertical="center"/>
    </xf>
    <xf numFmtId="166" fontId="0" fillId="12" borderId="39" xfId="0" applyNumberFormat="1" applyFill="1" applyBorder="1" applyAlignment="1" applyProtection="1">
      <alignment horizontal="center" vertical="center"/>
    </xf>
    <xf numFmtId="166" fontId="0" fillId="12" borderId="54" xfId="0" applyNumberFormat="1" applyFill="1" applyBorder="1" applyAlignment="1" applyProtection="1">
      <alignment horizontal="center" vertical="center"/>
    </xf>
    <xf numFmtId="166" fontId="0" fillId="12" borderId="72" xfId="0" applyNumberFormat="1" applyFill="1" applyBorder="1" applyAlignment="1" applyProtection="1">
      <alignment horizontal="center" vertical="center"/>
    </xf>
    <xf numFmtId="20" fontId="0" fillId="0" borderId="37" xfId="0" applyNumberFormat="1" applyBorder="1" applyAlignment="1" applyProtection="1">
      <alignment horizontal="center" vertical="center"/>
    </xf>
    <xf numFmtId="0" fontId="5" fillId="10" borderId="27" xfId="0" applyFont="1" applyFill="1" applyBorder="1" applyAlignment="1" applyProtection="1">
      <alignment horizontal="center" vertical="center" textRotation="90"/>
    </xf>
    <xf numFmtId="0" fontId="5" fillId="10" borderId="87" xfId="0" applyFont="1" applyFill="1" applyBorder="1" applyAlignment="1" applyProtection="1">
      <alignment horizontal="center" vertical="center" textRotation="90"/>
    </xf>
    <xf numFmtId="0" fontId="5" fillId="10" borderId="32" xfId="0" applyFont="1" applyFill="1" applyBorder="1" applyAlignment="1" applyProtection="1">
      <alignment horizontal="center" vertical="center" textRotation="90"/>
    </xf>
    <xf numFmtId="165" fontId="0" fillId="12" borderId="88" xfId="0" applyNumberFormat="1" applyFill="1" applyBorder="1" applyAlignment="1" applyProtection="1">
      <alignment horizontal="left" vertical="center"/>
    </xf>
    <xf numFmtId="166" fontId="0" fillId="12" borderId="89" xfId="0" applyNumberFormat="1" applyFill="1" applyBorder="1" applyAlignment="1" applyProtection="1">
      <alignment horizontal="center" vertical="center"/>
    </xf>
  </cellXfs>
  <cellStyles count="2">
    <cellStyle name="Normal" xfId="0" builtinId="0"/>
    <cellStyle name="Normal 2" xfId="1"/>
  </cellStyles>
  <dxfs count="2597">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59996337778862885"/>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59996337778862885"/>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4" tint="0.59996337778862885"/>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59996337778862885"/>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FF0000"/>
        </patternFill>
      </fill>
    </dxf>
    <dxf>
      <font>
        <condense val="0"/>
        <extend val="0"/>
        <color rgb="FF9C0006"/>
      </font>
      <fill>
        <patternFill>
          <bgColor rgb="FFFFC7CE"/>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
      <fill>
        <patternFill>
          <bgColor rgb="FF00B050"/>
        </patternFill>
      </fill>
    </dxf>
    <dxf>
      <fill>
        <patternFill>
          <bgColor rgb="FFFF0000"/>
        </patternFill>
      </fill>
    </dxf>
    <dxf>
      <font>
        <condense val="0"/>
        <extend val="0"/>
        <color rgb="FF9C0006"/>
      </font>
      <fill>
        <patternFill>
          <bgColor rgb="FFFFC7CE"/>
        </patternFill>
      </fill>
    </dxf>
    <dxf>
      <fill>
        <patternFill>
          <bgColor theme="6" tint="0.59996337778862885"/>
        </patternFill>
      </fill>
    </dxf>
    <dxf>
      <fill>
        <patternFill>
          <bgColor theme="6" tint="-0.24994659260841701"/>
        </patternFill>
      </fill>
    </dxf>
    <dxf>
      <fill>
        <patternFill>
          <bgColor theme="8" tint="0.39994506668294322"/>
        </patternFill>
      </fill>
    </dxf>
    <dxf>
      <fill>
        <patternFill>
          <bgColor theme="8" tint="0.59996337778862885"/>
        </patternFill>
      </fill>
    </dxf>
    <dxf>
      <fill>
        <patternFill>
          <bgColor theme="9" tint="0.39994506668294322"/>
        </patternFill>
      </fill>
    </dxf>
    <dxf>
      <fill>
        <patternFill>
          <bgColor theme="6" tint="0.59996337778862885"/>
        </patternFill>
      </fill>
    </dxf>
    <dxf>
      <fill>
        <patternFill>
          <bgColor theme="7" tint="0.3999450666829432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14</xdr:col>
      <xdr:colOff>394608</xdr:colOff>
      <xdr:row>0</xdr:row>
      <xdr:rowOff>367393</xdr:rowOff>
    </xdr:from>
    <xdr:to>
      <xdr:col>24</xdr:col>
      <xdr:colOff>916627</xdr:colOff>
      <xdr:row>15</xdr:row>
      <xdr:rowOff>81641</xdr:rowOff>
    </xdr:to>
    <xdr:sp macro="" textlink="">
      <xdr:nvSpPr>
        <xdr:cNvPr id="2" name="ZoneTexte 1"/>
        <xdr:cNvSpPr txBox="1"/>
      </xdr:nvSpPr>
      <xdr:spPr>
        <a:xfrm>
          <a:off x="8538483" y="367393"/>
          <a:ext cx="9008794" cy="45338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300" b="1"/>
            <a:t>Horaires spéciaux</a:t>
          </a:r>
          <a:r>
            <a:rPr lang="fr-FR" sz="1300" b="1" baseline="0"/>
            <a:t> :</a:t>
          </a:r>
        </a:p>
        <a:p>
          <a:endParaRPr lang="fr-FR" sz="1300" baseline="0"/>
        </a:p>
        <a:p>
          <a:r>
            <a:rPr lang="fr-FR" sz="1300" baseline="0"/>
            <a:t>- Temps partiel : Vous êtes à 80% et avez un jour de repos dans la semaine</a:t>
          </a:r>
        </a:p>
        <a:p>
          <a:r>
            <a:rPr lang="fr-FR" sz="1300" baseline="0"/>
            <a:t>- Enceinte : Vous êtes à plus de 3 mois de grossesse et bénéficiez de 20 min en moins par jour</a:t>
          </a:r>
        </a:p>
        <a:p>
          <a:endParaRPr lang="fr-FR" sz="1300" baseline="0"/>
        </a:p>
        <a:p>
          <a:r>
            <a:rPr lang="fr-FR" sz="1300" b="1" baseline="0"/>
            <a:t>Type d'horaires :</a:t>
          </a:r>
        </a:p>
        <a:p>
          <a:endParaRPr lang="fr-FR" sz="1300" baseline="0"/>
        </a:p>
        <a:p>
          <a:r>
            <a:rPr lang="fr-FR" sz="1300" baseline="0"/>
            <a:t>- Normal : Vous êtes en temps plein et avez travaillé la journée (heures supplémentaires ou non)</a:t>
          </a:r>
        </a:p>
        <a:p>
          <a:r>
            <a:rPr lang="fr-FR" sz="1300" baseline="0"/>
            <a:t>-  Temps partiel : Uniquement pour votre jour de repos de la semaine</a:t>
          </a:r>
        </a:p>
        <a:p>
          <a:r>
            <a:rPr lang="fr-FR" sz="1300" baseline="0"/>
            <a:t>- CP journée : Vous avez pris votre journée entière : 1 CP</a:t>
          </a:r>
        </a:p>
        <a:p>
          <a:r>
            <a:rPr lang="fr-FR" sz="1300" baseline="0"/>
            <a:t>- CP matin : Vous avez pris votre matinée : 0,5 CP</a:t>
          </a:r>
        </a:p>
        <a:p>
          <a:r>
            <a:rPr lang="fr-FR" sz="1300" baseline="0"/>
            <a:t>- CP après-midi : Vous avez pris votre après-midi : 0,5 CP</a:t>
          </a:r>
        </a:p>
        <a:p>
          <a:r>
            <a:rPr lang="fr-FR" sz="1300"/>
            <a:t>- Recup : Vous</a:t>
          </a:r>
          <a:r>
            <a:rPr lang="fr-FR" sz="1300" baseline="0"/>
            <a:t> notez vos heures de présence s'il y en a et vos heures de récup se calculeront automatiquement (vérifier la cohérence avec votre feuille de demande de recup)</a:t>
          </a:r>
        </a:p>
        <a:p>
          <a:r>
            <a:rPr lang="fr-FR" sz="1300" baseline="0"/>
            <a:t>-  Maladie : Comptera 1 Congé maladie dans le rapport </a:t>
          </a:r>
        </a:p>
        <a:p>
          <a:r>
            <a:rPr lang="fr-FR" sz="1300" baseline="0"/>
            <a:t>- Sans solde : Comptera 1 Congé sans solde dans le rapport</a:t>
          </a:r>
        </a:p>
        <a:p>
          <a:r>
            <a:rPr lang="fr-FR" sz="1300" baseline="0"/>
            <a:t>- Férié : Comptera 1 jour férié dans le rapport + Vous enlevera 7h à faire dans la semaine</a:t>
          </a:r>
        </a:p>
        <a:p>
          <a:r>
            <a:rPr lang="fr-FR" sz="1300" baseline="0"/>
            <a:t>- Enceinte : Remplace la case "normal" quand vous êtes à plus de 3 mois de grossesse (à cumuler avec la case "Enceinte" dans "Horaires spéciaux"</a:t>
          </a:r>
        </a:p>
        <a:p>
          <a:pPr marL="0" marR="0" indent="0" defTabSz="914400" eaLnBrk="1" fontAlgn="auto" latinLnBrk="0" hangingPunct="1">
            <a:lnSpc>
              <a:spcPct val="100000"/>
            </a:lnSpc>
            <a:spcBef>
              <a:spcPts val="0"/>
            </a:spcBef>
            <a:spcAft>
              <a:spcPts val="0"/>
            </a:spcAft>
            <a:buClrTx/>
            <a:buSzTx/>
            <a:buFontTx/>
            <a:buNone/>
            <a:tabLst/>
            <a:defRPr/>
          </a:pPr>
          <a:r>
            <a:rPr lang="fr-FR" sz="1300" baseline="0">
              <a:solidFill>
                <a:schemeClr val="dk1"/>
              </a:solidFill>
              <a:latin typeface="+mn-lt"/>
              <a:ea typeface="+mn-ea"/>
              <a:cs typeface="+mn-cs"/>
            </a:rPr>
            <a:t>-  Déplacement : Uniquement sur les jours où vous êtes dans les transports (lors d'un déplacement en Chine, les jours sur place sans trajet sont notés en horaire "normal"</a:t>
          </a:r>
          <a:endParaRPr lang="fr-FR" sz="13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07%20RH\71%20salari&#233;s\GESTION%20HEURES\Tableaux%20HEURES%202017.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07%20RH\Matrice%20heures%202017%20test.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07%20RH\HEURES%20PROJET.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OCEDURE"/>
      <sheetName val="TEMPS PLEIN"/>
      <sheetName val="TEMPS PARTIEL"/>
      <sheetName val="ENCEINTE + 3 MOIS"/>
      <sheetName val="REGUL"/>
      <sheetName val="Déplacement TAB"/>
      <sheetName val="Listing déplacements"/>
      <sheetName val="Alice Revel"/>
      <sheetName val="Anne Hélène Kervadec"/>
      <sheetName val="Aurélie Baudelot"/>
      <sheetName val="Aurélie Moreau"/>
      <sheetName val="Carine Geneste"/>
      <sheetName val="Céline Pagnat"/>
      <sheetName val="Elise Benet"/>
      <sheetName val="Emilia Bucur"/>
      <sheetName val="Magali Steeg"/>
      <sheetName val="Marguerite Borjon"/>
      <sheetName val="Nadège Durand"/>
      <sheetName val="Pauline Levêque"/>
      <sheetName val="Priscilla Dubaton"/>
      <sheetName val="Sandrine Sarhado"/>
      <sheetName val="Karima MEHEU"/>
      <sheetName val="Laurie PHESANS"/>
    </sheetNames>
    <sheetDataSet>
      <sheetData sheetId="0"/>
      <sheetData sheetId="1"/>
      <sheetData sheetId="2"/>
      <sheetData sheetId="3"/>
      <sheetData sheetId="4"/>
      <sheetData sheetId="5"/>
      <sheetData sheetId="6"/>
      <sheetData sheetId="7">
        <row r="23">
          <cell r="R23" t="str">
            <v>SOLDE H NORMALES AU 30 JUIN</v>
          </cell>
        </row>
        <row r="26">
          <cell r="R26">
            <v>0</v>
          </cell>
        </row>
      </sheetData>
      <sheetData sheetId="8">
        <row r="23">
          <cell r="R23" t="str">
            <v>SOLDE H NORMALES AU 30 JUIN</v>
          </cell>
        </row>
      </sheetData>
      <sheetData sheetId="9">
        <row r="28">
          <cell r="R28" t="str">
            <v>SOLDE H NORMALES AU 30 JUIN</v>
          </cell>
        </row>
      </sheetData>
      <sheetData sheetId="10">
        <row r="41">
          <cell r="F41" t="str">
            <v>SOLDE H NORMALES AU 30 JUIN</v>
          </cell>
        </row>
      </sheetData>
      <sheetData sheetId="11"/>
      <sheetData sheetId="12">
        <row r="40">
          <cell r="E40" t="str">
            <v>SOLDE H NORMALES AU 30 JUIN</v>
          </cell>
        </row>
      </sheetData>
      <sheetData sheetId="13">
        <row r="46">
          <cell r="R46" t="str">
            <v>SOLDE H NORMALES AU 30 JUIN</v>
          </cell>
        </row>
      </sheetData>
      <sheetData sheetId="14">
        <row r="27">
          <cell r="R27" t="str">
            <v>SOLDE H NORMALES AU 30 JUIN</v>
          </cell>
        </row>
      </sheetData>
      <sheetData sheetId="15">
        <row r="41">
          <cell r="F41" t="str">
            <v>SOLDE H NORMALES AU 30 JUIN</v>
          </cell>
        </row>
      </sheetData>
      <sheetData sheetId="16">
        <row r="40">
          <cell r="F40" t="str">
            <v>SOLDE H NORMALES AU 30 JUIN</v>
          </cell>
        </row>
      </sheetData>
      <sheetData sheetId="17">
        <row r="30">
          <cell r="R30" t="str">
            <v>SOLDE H NORMALES AU 30 JUIN</v>
          </cell>
        </row>
      </sheetData>
      <sheetData sheetId="18">
        <row r="41">
          <cell r="R41" t="str">
            <v>SOLDE H NORMALES AU 30 JUIN</v>
          </cell>
        </row>
      </sheetData>
      <sheetData sheetId="19"/>
      <sheetData sheetId="20">
        <row r="33">
          <cell r="R33" t="str">
            <v>SOLDE H NORMALES AU 30 JUIN</v>
          </cell>
        </row>
      </sheetData>
      <sheetData sheetId="21">
        <row r="35">
          <cell r="R35" t="str">
            <v>SOLDE H NORMALES AU 30 JUIN</v>
          </cell>
        </row>
      </sheetData>
      <sheetData sheetId="2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PROCEDURE"/>
      <sheetName val="Rapports"/>
      <sheetName val="Procédure Déplacements"/>
      <sheetName val="Types horaires"/>
      <sheetName val="Regul"/>
      <sheetName val="MATRICE"/>
      <sheetName val="Listing déplacements"/>
      <sheetName val="Alice Revel"/>
      <sheetName val="Anne Hélène Kervadec"/>
      <sheetName val="Aurélie Baudelot"/>
      <sheetName val="Aurélie Moreau"/>
      <sheetName val="Céline Pagnat"/>
      <sheetName val="Elise Benet-Brissonnet"/>
      <sheetName val="Emilia Bucur"/>
      <sheetName val="Magali Steeg"/>
      <sheetName val="Marguerite Borjon"/>
      <sheetName val="Nadège Durand"/>
      <sheetName val="Pauline Leveque"/>
      <sheetName val="Priscilla Dubaton"/>
      <sheetName val="Sandrine Sarhado"/>
      <sheetName val="Karima Meheu"/>
      <sheetName val="Laurie Phesans"/>
      <sheetName val="Feuil1"/>
      <sheetName val="Feuil2"/>
    </sheetNames>
    <sheetDataSet>
      <sheetData sheetId="0"/>
      <sheetData sheetId="1"/>
      <sheetData sheetId="2"/>
      <sheetData sheetId="3">
        <row r="2">
          <cell r="B2">
            <v>0.29166666666666669</v>
          </cell>
        </row>
        <row r="3">
          <cell r="B3">
            <v>0</v>
          </cell>
        </row>
        <row r="4">
          <cell r="B4">
            <v>0.125</v>
          </cell>
        </row>
        <row r="5">
          <cell r="B5">
            <v>0.16666666666666666</v>
          </cell>
        </row>
        <row r="6">
          <cell r="B6">
            <v>0</v>
          </cell>
        </row>
        <row r="7">
          <cell r="B7">
            <v>0</v>
          </cell>
        </row>
        <row r="8">
          <cell r="B8">
            <v>0</v>
          </cell>
        </row>
        <row r="10">
          <cell r="B10">
            <v>0</v>
          </cell>
        </row>
        <row r="11">
          <cell r="B11">
            <v>0.27777777777777779</v>
          </cell>
        </row>
        <row r="12">
          <cell r="B12">
            <v>1.3888888888888888E-2</v>
          </cell>
        </row>
        <row r="13">
          <cell r="B13">
            <v>0.25</v>
          </cell>
        </row>
        <row r="14">
          <cell r="B14">
            <v>0.29166666666666669</v>
          </cell>
        </row>
        <row r="15">
          <cell r="B15">
            <v>0</v>
          </cell>
        </row>
        <row r="21">
          <cell r="A21">
            <v>42736</v>
          </cell>
          <cell r="B21">
            <v>42820</v>
          </cell>
          <cell r="C21">
            <v>43037</v>
          </cell>
          <cell r="D21">
            <v>43100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2017"/>
      <sheetName val="Types horaires"/>
      <sheetName val="MATRICE"/>
    </sheetNames>
    <sheetDataSet>
      <sheetData sheetId="0"/>
      <sheetData sheetId="1">
        <row r="2">
          <cell r="B2">
            <v>0.29166666666666669</v>
          </cell>
        </row>
      </sheetData>
      <sheetData sheetId="2">
        <row r="2">
          <cell r="G2">
            <v>0</v>
          </cell>
          <cell r="H2">
            <v>0</v>
          </cell>
          <cell r="I2">
            <v>0</v>
          </cell>
          <cell r="J2">
            <v>0</v>
          </cell>
          <cell r="K2">
            <v>0</v>
          </cell>
          <cell r="L2">
            <v>0</v>
          </cell>
          <cell r="M2">
            <v>0</v>
          </cell>
          <cell r="N2">
            <v>0</v>
          </cell>
          <cell r="O2">
            <v>0</v>
          </cell>
          <cell r="P2">
            <v>0</v>
          </cell>
        </row>
        <row r="3">
          <cell r="G3">
            <v>0</v>
          </cell>
          <cell r="H3">
            <v>0</v>
          </cell>
          <cell r="I3">
            <v>0</v>
          </cell>
          <cell r="J3">
            <v>0</v>
          </cell>
          <cell r="K3">
            <v>0</v>
          </cell>
          <cell r="L3">
            <v>0</v>
          </cell>
          <cell r="M3">
            <v>0</v>
          </cell>
          <cell r="N3">
            <v>0</v>
          </cell>
          <cell r="O3">
            <v>0</v>
          </cell>
          <cell r="P3">
            <v>0</v>
          </cell>
        </row>
        <row r="4">
          <cell r="G4">
            <v>0</v>
          </cell>
          <cell r="H4">
            <v>0</v>
          </cell>
          <cell r="I4">
            <v>0</v>
          </cell>
          <cell r="J4">
            <v>0</v>
          </cell>
          <cell r="K4">
            <v>0</v>
          </cell>
          <cell r="L4">
            <v>0</v>
          </cell>
          <cell r="M4">
            <v>0</v>
          </cell>
          <cell r="N4">
            <v>0</v>
          </cell>
          <cell r="O4">
            <v>0</v>
          </cell>
          <cell r="P4">
            <v>0</v>
          </cell>
        </row>
        <row r="5">
          <cell r="G5">
            <v>0</v>
          </cell>
          <cell r="H5">
            <v>0</v>
          </cell>
          <cell r="I5">
            <v>0</v>
          </cell>
          <cell r="J5">
            <v>0</v>
          </cell>
          <cell r="K5">
            <v>0</v>
          </cell>
          <cell r="L5">
            <v>0</v>
          </cell>
          <cell r="M5">
            <v>0</v>
          </cell>
          <cell r="N5">
            <v>0</v>
          </cell>
          <cell r="O5">
            <v>0</v>
          </cell>
          <cell r="P5">
            <v>0</v>
          </cell>
        </row>
        <row r="6">
          <cell r="G6">
            <v>0</v>
          </cell>
          <cell r="H6">
            <v>0</v>
          </cell>
          <cell r="I6">
            <v>0</v>
          </cell>
          <cell r="J6">
            <v>0</v>
          </cell>
          <cell r="K6">
            <v>0</v>
          </cell>
          <cell r="L6">
            <v>0</v>
          </cell>
          <cell r="M6">
            <v>0</v>
          </cell>
          <cell r="N6">
            <v>0</v>
          </cell>
          <cell r="O6">
            <v>0</v>
          </cell>
          <cell r="P6">
            <v>0</v>
          </cell>
        </row>
        <row r="7">
          <cell r="G7">
            <v>0</v>
          </cell>
          <cell r="H7">
            <v>0</v>
          </cell>
          <cell r="I7">
            <v>0</v>
          </cell>
          <cell r="J7">
            <v>0</v>
          </cell>
          <cell r="K7">
            <v>0</v>
          </cell>
          <cell r="L7">
            <v>0</v>
          </cell>
          <cell r="M7">
            <v>0</v>
          </cell>
          <cell r="N7">
            <v>0</v>
          </cell>
          <cell r="O7">
            <v>0</v>
          </cell>
          <cell r="P7">
            <v>0</v>
          </cell>
        </row>
        <row r="8">
          <cell r="G8">
            <v>0</v>
          </cell>
          <cell r="H8">
            <v>0</v>
          </cell>
          <cell r="I8">
            <v>0</v>
          </cell>
          <cell r="J8">
            <v>0</v>
          </cell>
          <cell r="K8">
            <v>0</v>
          </cell>
          <cell r="L8">
            <v>0</v>
          </cell>
          <cell r="M8">
            <v>0</v>
          </cell>
          <cell r="N8">
            <v>0</v>
          </cell>
          <cell r="O8">
            <v>0</v>
          </cell>
          <cell r="P8">
            <v>0</v>
          </cell>
        </row>
        <row r="9">
          <cell r="G9">
            <v>0</v>
          </cell>
          <cell r="H9">
            <v>0</v>
          </cell>
          <cell r="I9">
            <v>0</v>
          </cell>
          <cell r="J9">
            <v>0</v>
          </cell>
          <cell r="K9">
            <v>0</v>
          </cell>
          <cell r="L9">
            <v>0</v>
          </cell>
          <cell r="M9">
            <v>0</v>
          </cell>
          <cell r="N9">
            <v>0</v>
          </cell>
          <cell r="O9">
            <v>0</v>
          </cell>
          <cell r="P9">
            <v>0</v>
          </cell>
        </row>
        <row r="10">
          <cell r="G10">
            <v>0</v>
          </cell>
          <cell r="H10">
            <v>0</v>
          </cell>
          <cell r="I10">
            <v>0</v>
          </cell>
          <cell r="J10">
            <v>0</v>
          </cell>
          <cell r="K10">
            <v>0</v>
          </cell>
          <cell r="L10">
            <v>0</v>
          </cell>
          <cell r="M10">
            <v>0</v>
          </cell>
          <cell r="N10">
            <v>0</v>
          </cell>
          <cell r="O10">
            <v>0</v>
          </cell>
          <cell r="P10">
            <v>0</v>
          </cell>
        </row>
        <row r="11">
          <cell r="G11">
            <v>0</v>
          </cell>
          <cell r="H11">
            <v>0</v>
          </cell>
          <cell r="I11">
            <v>0</v>
          </cell>
          <cell r="J11">
            <v>0</v>
          </cell>
          <cell r="K11">
            <v>0</v>
          </cell>
          <cell r="L11">
            <v>0</v>
          </cell>
          <cell r="M11">
            <v>0</v>
          </cell>
          <cell r="N11">
            <v>0</v>
          </cell>
          <cell r="O11">
            <v>0</v>
          </cell>
          <cell r="P11">
            <v>0</v>
          </cell>
        </row>
        <row r="12">
          <cell r="G12">
            <v>0</v>
          </cell>
          <cell r="H12">
            <v>0</v>
          </cell>
          <cell r="I12">
            <v>0</v>
          </cell>
          <cell r="J12">
            <v>0</v>
          </cell>
          <cell r="K12">
            <v>0</v>
          </cell>
          <cell r="L12">
            <v>0</v>
          </cell>
          <cell r="M12">
            <v>0</v>
          </cell>
          <cell r="N12">
            <v>0</v>
          </cell>
          <cell r="O12">
            <v>0</v>
          </cell>
          <cell r="P12">
            <v>0</v>
          </cell>
        </row>
        <row r="13">
          <cell r="G13">
            <v>0</v>
          </cell>
          <cell r="H13">
            <v>0</v>
          </cell>
          <cell r="I13">
            <v>0</v>
          </cell>
          <cell r="J13">
            <v>0</v>
          </cell>
          <cell r="K13">
            <v>0</v>
          </cell>
          <cell r="L13">
            <v>0</v>
          </cell>
          <cell r="M13">
            <v>0</v>
          </cell>
          <cell r="N13">
            <v>0</v>
          </cell>
          <cell r="O13">
            <v>0</v>
          </cell>
          <cell r="P13">
            <v>0</v>
          </cell>
        </row>
        <row r="14">
          <cell r="F14">
            <v>0</v>
          </cell>
          <cell r="G14">
            <v>13.50000000000005</v>
          </cell>
          <cell r="H14">
            <v>0</v>
          </cell>
          <cell r="I14">
            <v>0</v>
          </cell>
          <cell r="J14">
            <v>1</v>
          </cell>
          <cell r="K14">
            <v>0</v>
          </cell>
          <cell r="L14">
            <v>0</v>
          </cell>
          <cell r="M14">
            <v>11.999999999999996</v>
          </cell>
          <cell r="N14">
            <v>0</v>
          </cell>
          <cell r="O14">
            <v>0</v>
          </cell>
          <cell r="P14">
            <v>25.500000000000046</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3">
    <pageSetUpPr fitToPage="1"/>
  </sheetPr>
  <dimension ref="A1:Z402"/>
  <sheetViews>
    <sheetView tabSelected="1" zoomScale="70" zoomScaleNormal="70" workbookViewId="0">
      <selection activeCell="D3" sqref="D3"/>
    </sheetView>
  </sheetViews>
  <sheetFormatPr baseColWidth="10" defaultRowHeight="15"/>
  <cols>
    <col min="1" max="1" width="10.28515625" style="1" customWidth="1"/>
    <col min="2" max="2" width="11.42578125" style="1"/>
    <col min="3" max="6" width="6.5703125" style="1" customWidth="1"/>
    <col min="7" max="7" width="11.42578125" style="1"/>
    <col min="8" max="8" width="13.85546875" style="1" customWidth="1"/>
    <col min="9" max="13" width="8.140625" style="1" customWidth="1"/>
    <col min="14" max="14" width="8.140625" style="86" customWidth="1"/>
    <col min="15" max="16" width="8.140625" style="1" customWidth="1"/>
    <col min="17" max="17" width="6" style="1" customWidth="1"/>
    <col min="18" max="18" width="6" style="11" customWidth="1"/>
    <col min="19" max="19" width="33" style="1" customWidth="1"/>
    <col min="20" max="20" width="11.42578125" style="1"/>
    <col min="21" max="21" width="17.42578125" style="1" bestFit="1" customWidth="1"/>
    <col min="22" max="22" width="6.85546875" style="1" customWidth="1"/>
    <col min="23" max="23" width="22" style="1" bestFit="1" customWidth="1"/>
    <col min="24" max="24" width="8.28515625" style="12" customWidth="1"/>
    <col min="25" max="25" width="17" style="1" customWidth="1"/>
    <col min="26" max="26" width="11.42578125" style="12"/>
    <col min="27" max="16384" width="11.42578125" style="1"/>
  </cols>
  <sheetData>
    <row r="1" spans="1:23" ht="90.75" thickBot="1">
      <c r="D1" s="2"/>
      <c r="E1" s="3"/>
      <c r="F1" s="4" t="s">
        <v>0</v>
      </c>
      <c r="G1" s="5" t="s">
        <v>1</v>
      </c>
      <c r="H1" s="6" t="s">
        <v>2</v>
      </c>
      <c r="I1" s="6" t="s">
        <v>3</v>
      </c>
      <c r="J1" s="7" t="s">
        <v>4</v>
      </c>
      <c r="K1" s="8" t="s">
        <v>5</v>
      </c>
      <c r="L1" s="8" t="s">
        <v>6</v>
      </c>
      <c r="M1" s="9" t="s">
        <v>7</v>
      </c>
      <c r="N1" s="10" t="s">
        <v>8</v>
      </c>
      <c r="S1" s="2"/>
      <c r="T1" s="2"/>
    </row>
    <row r="2" spans="1:23" ht="30">
      <c r="E2" s="13" t="s">
        <v>9</v>
      </c>
      <c r="F2" s="14"/>
      <c r="G2" s="15"/>
      <c r="H2" s="16"/>
      <c r="I2" s="17"/>
      <c r="J2" s="18"/>
      <c r="K2" s="18"/>
      <c r="L2" s="18"/>
      <c r="M2" s="18"/>
      <c r="N2" s="19"/>
      <c r="U2" s="2"/>
      <c r="V2" s="2"/>
      <c r="W2" s="2"/>
    </row>
    <row r="3" spans="1:23" ht="30">
      <c r="E3" s="13" t="s">
        <v>10</v>
      </c>
      <c r="F3" s="14"/>
      <c r="G3" s="20"/>
      <c r="H3" s="21"/>
      <c r="I3" s="22"/>
      <c r="J3" s="21"/>
      <c r="K3" s="21"/>
      <c r="L3" s="21"/>
      <c r="M3" s="21"/>
      <c r="N3" s="23"/>
      <c r="U3" s="2"/>
      <c r="V3" s="2"/>
      <c r="W3" s="2"/>
    </row>
    <row r="4" spans="1:23">
      <c r="E4" s="13" t="s">
        <v>11</v>
      </c>
      <c r="F4" s="14"/>
      <c r="G4" s="20"/>
      <c r="H4" s="21"/>
      <c r="I4" s="22"/>
      <c r="J4" s="21"/>
      <c r="K4" s="21"/>
      <c r="L4" s="21"/>
      <c r="M4" s="21"/>
      <c r="N4" s="23"/>
      <c r="U4" s="2"/>
      <c r="V4" s="2"/>
      <c r="W4" s="2"/>
    </row>
    <row r="5" spans="1:23">
      <c r="E5" s="13" t="s">
        <v>12</v>
      </c>
      <c r="F5" s="14"/>
      <c r="G5" s="20"/>
      <c r="H5" s="21"/>
      <c r="I5" s="22"/>
      <c r="J5" s="21"/>
      <c r="K5" s="21"/>
      <c r="L5" s="21"/>
      <c r="M5" s="21"/>
      <c r="N5" s="23"/>
      <c r="U5" s="2"/>
      <c r="V5" s="2"/>
      <c r="W5" s="2"/>
    </row>
    <row r="6" spans="1:23">
      <c r="E6" s="13" t="s">
        <v>13</v>
      </c>
      <c r="F6" s="14"/>
      <c r="G6" s="20"/>
      <c r="H6" s="21"/>
      <c r="I6" s="22"/>
      <c r="J6" s="21"/>
      <c r="K6" s="21"/>
      <c r="L6" s="21"/>
      <c r="M6" s="21"/>
      <c r="N6" s="23"/>
      <c r="U6" s="2"/>
      <c r="V6" s="2"/>
      <c r="W6" s="2"/>
    </row>
    <row r="7" spans="1:23">
      <c r="E7" s="13" t="s">
        <v>14</v>
      </c>
      <c r="F7" s="14"/>
      <c r="G7" s="20"/>
      <c r="H7" s="21"/>
      <c r="I7" s="22"/>
      <c r="J7" s="21"/>
      <c r="K7" s="21"/>
      <c r="L7" s="21"/>
      <c r="M7" s="21"/>
      <c r="N7" s="23"/>
      <c r="U7" s="2"/>
      <c r="V7" s="2"/>
      <c r="W7" s="2"/>
    </row>
    <row r="8" spans="1:23">
      <c r="E8" s="13" t="s">
        <v>15</v>
      </c>
      <c r="F8" s="14"/>
      <c r="G8" s="20"/>
      <c r="H8" s="21"/>
      <c r="I8" s="22"/>
      <c r="J8" s="21"/>
      <c r="K8" s="21"/>
      <c r="L8" s="21"/>
      <c r="M8" s="21"/>
      <c r="N8" s="23"/>
      <c r="U8" s="2"/>
      <c r="V8" s="2"/>
      <c r="W8" s="2"/>
    </row>
    <row r="9" spans="1:23" ht="15.75" thickBot="1">
      <c r="E9" s="13" t="s">
        <v>16</v>
      </c>
      <c r="F9" s="14"/>
      <c r="G9" s="20"/>
      <c r="H9" s="21"/>
      <c r="I9" s="22"/>
      <c r="J9" s="21"/>
      <c r="K9" s="21"/>
      <c r="L9" s="21"/>
      <c r="M9" s="21"/>
      <c r="N9" s="23"/>
      <c r="U9" s="2"/>
      <c r="V9" s="2"/>
      <c r="W9" s="2"/>
    </row>
    <row r="10" spans="1:23" ht="30">
      <c r="B10" s="24" t="str">
        <f>'[1]Alice Revel'!R23</f>
        <v>SOLDE H NORMALES AU 30 JUIN</v>
      </c>
      <c r="E10" s="13" t="s">
        <v>17</v>
      </c>
      <c r="F10" s="14"/>
      <c r="G10" s="20"/>
      <c r="H10" s="21"/>
      <c r="I10" s="22"/>
      <c r="J10" s="21"/>
      <c r="K10" s="21"/>
      <c r="L10" s="21"/>
      <c r="M10" s="21"/>
      <c r="N10" s="23"/>
      <c r="U10" s="2"/>
      <c r="V10" s="2"/>
      <c r="W10" s="2"/>
    </row>
    <row r="11" spans="1:23" ht="31.5" customHeight="1">
      <c r="A11" s="25"/>
      <c r="B11" s="26"/>
      <c r="D11" s="2"/>
      <c r="E11" s="13" t="s">
        <v>18</v>
      </c>
      <c r="F11" s="14"/>
      <c r="G11" s="20"/>
      <c r="H11" s="21"/>
      <c r="I11" s="22"/>
      <c r="J11" s="21"/>
      <c r="K11" s="21"/>
      <c r="L11" s="21"/>
      <c r="M11" s="21"/>
      <c r="N11" s="23"/>
      <c r="S11" s="2"/>
      <c r="T11" s="2"/>
      <c r="U11" s="2"/>
      <c r="V11" s="2"/>
      <c r="W11" s="2"/>
    </row>
    <row r="12" spans="1:23" ht="15" customHeight="1">
      <c r="A12" s="25"/>
      <c r="B12" s="26"/>
      <c r="D12" s="2"/>
      <c r="E12" s="13" t="s">
        <v>19</v>
      </c>
      <c r="F12" s="14"/>
      <c r="G12" s="20"/>
      <c r="H12" s="21"/>
      <c r="I12" s="22"/>
      <c r="J12" s="21"/>
      <c r="K12" s="21"/>
      <c r="L12" s="21"/>
      <c r="M12" s="21"/>
      <c r="N12" s="23"/>
      <c r="S12" s="2"/>
      <c r="T12" s="2"/>
      <c r="U12" s="2"/>
      <c r="V12" s="2"/>
      <c r="W12" s="2"/>
    </row>
    <row r="13" spans="1:23" ht="30.75" thickBot="1">
      <c r="A13" s="25"/>
      <c r="B13" s="27">
        <f>'[1]Alice Revel'!R26</f>
        <v>0</v>
      </c>
      <c r="D13" s="2"/>
      <c r="E13" s="13" t="s">
        <v>20</v>
      </c>
      <c r="F13" s="14"/>
      <c r="G13" s="28"/>
      <c r="H13" s="29"/>
      <c r="I13" s="30"/>
      <c r="J13" s="29"/>
      <c r="K13" s="29"/>
      <c r="L13" s="29"/>
      <c r="M13" s="29"/>
      <c r="N13" s="31"/>
      <c r="U13" s="2"/>
      <c r="V13" s="2"/>
      <c r="W13" s="2"/>
    </row>
    <row r="14" spans="1:23" ht="15.75" thickBot="1">
      <c r="A14" s="25"/>
      <c r="B14" s="32"/>
      <c r="D14" s="2"/>
      <c r="E14" s="33" t="s">
        <v>21</v>
      </c>
      <c r="F14" s="34">
        <f>SUM(F2:F13)</f>
        <v>0</v>
      </c>
      <c r="G14" s="35">
        <f>X30+X37+X44+X51+X58+X65+X72+X79+X86+X93+X100+X107+X114+X121+X128+X135+X142+X149+X156+X163+X170+X177+X184+X191+X198+X205+X212+X219+X226+X233+X240+X247+X254+X261+X268+X275+X282+X289+X296+X303+X310+X317+X324+X331+X338+X345+X352+X359+X366+X373+X380+X387</f>
        <v>0</v>
      </c>
      <c r="H14" s="36">
        <f>V28+V35+V42+V49+V56+V63+V70+V77+V84+V91+V98+V105+V112+V119+V126+V133+V140+V147+V154+V161+V168+V175+V182+V189+V196+V203+V210+V217+V224+V231+V238+V245+V252+V259+V266+V273+V280+V287+V294+V301+V308+V315+V322+V329+V336+V343+V350+V357+V364+V371+V378+V385</f>
        <v>0</v>
      </c>
      <c r="I14" s="35">
        <f>H14*24</f>
        <v>0</v>
      </c>
      <c r="J14" s="37">
        <f>X29+X36+X43+X50+X57+X64+X71+X78+X85+X92+X99+X106+X113+X120+X127+X134+X141+X148+X155+X162+X169+X176+X183+X190+X197+X204+X211+X218+X225+X232+X239+X246+X253+X260+X267+X274+X281+X288+X295+X302+X309+X316+X323+X330+X337+X344+X351+X358+X365+X372+X379+X386</f>
        <v>0</v>
      </c>
      <c r="K14" s="37">
        <f>X27+X34+X41+X48+X55+X62+X69+X76+X83+X90+X97+X104+X111+X118+X125+X132+X139+X146+X153+X160+X167+X174+X181+X188+X195+X202+X209+X216+X223+X230+X237+X244+X251+X258+X265+X272+X279+X286+X293+X300+X307+X314+X321+X328+X335+X342+X349+X356+X363+X370+X377+X384</f>
        <v>0</v>
      </c>
      <c r="L14" s="37">
        <f>X28+X35+X42+X49+X56+X63+X70+X77+X84+X91+X98+X105+X112+X119+X126+X133+X140+X147+X154+X161+X168+X175+X182+X189+X196+X203+X210+X217+X224+X231+X238+X245+X252+X259+X266+X273+X280+X287+X294+X301+X308+X315+X322+X329+X336+X343+X350+X357+X364+X371+X378+X385</f>
        <v>0</v>
      </c>
      <c r="M14" s="38">
        <f>SUM(O24:O388)*24</f>
        <v>0</v>
      </c>
      <c r="N14" s="39">
        <f>G14+M14-F14-I14</f>
        <v>0</v>
      </c>
      <c r="U14" s="2"/>
      <c r="V14" s="2"/>
      <c r="W14" s="2"/>
    </row>
    <row r="15" spans="1:23">
      <c r="A15" s="25"/>
      <c r="B15" s="32"/>
      <c r="D15" s="2"/>
      <c r="E15" s="2"/>
      <c r="F15" s="2"/>
      <c r="G15" s="2"/>
      <c r="H15" s="2"/>
      <c r="I15" s="2"/>
      <c r="J15" s="2"/>
      <c r="K15" s="2"/>
      <c r="L15" s="2"/>
      <c r="M15" s="2"/>
      <c r="N15" s="40"/>
      <c r="O15" s="2"/>
      <c r="P15" s="2"/>
      <c r="Q15" s="2"/>
      <c r="R15" s="41"/>
      <c r="S15" s="2"/>
      <c r="T15" s="2"/>
      <c r="U15" s="2"/>
      <c r="V15" s="2"/>
      <c r="W15" s="2"/>
    </row>
    <row r="16" spans="1:23">
      <c r="A16" s="25"/>
      <c r="B16" s="32"/>
      <c r="D16" s="2"/>
      <c r="E16" s="2"/>
      <c r="F16" s="2"/>
      <c r="G16" s="2"/>
      <c r="H16" s="2"/>
      <c r="I16" s="2"/>
      <c r="J16" s="2"/>
      <c r="K16" s="2"/>
      <c r="L16" s="2"/>
      <c r="M16" s="2"/>
      <c r="N16" s="40"/>
      <c r="O16" s="2"/>
      <c r="P16" s="2"/>
      <c r="Q16" s="2"/>
      <c r="R16" s="41"/>
      <c r="S16" s="2"/>
      <c r="T16" s="2"/>
      <c r="U16" s="2"/>
      <c r="V16" s="2"/>
      <c r="W16" s="2"/>
    </row>
    <row r="17" spans="1:26">
      <c r="A17" s="25"/>
      <c r="B17" s="32"/>
      <c r="D17" s="2"/>
      <c r="E17" s="2"/>
      <c r="F17" s="2"/>
      <c r="G17" s="2"/>
      <c r="H17" s="2"/>
      <c r="I17" s="2"/>
      <c r="J17" s="2"/>
      <c r="K17" s="2"/>
      <c r="L17" s="2"/>
      <c r="M17" s="2"/>
      <c r="N17" s="40"/>
      <c r="O17" s="2"/>
      <c r="P17" s="2"/>
      <c r="Q17" s="2"/>
      <c r="R17" s="41"/>
      <c r="S17" s="2"/>
      <c r="T17" s="2"/>
      <c r="U17" s="2"/>
      <c r="V17" s="2"/>
      <c r="W17" s="2"/>
    </row>
    <row r="18" spans="1:26">
      <c r="A18" s="25"/>
      <c r="B18" s="32"/>
      <c r="D18" s="2"/>
      <c r="E18" s="2"/>
      <c r="F18" s="2"/>
      <c r="G18" s="2"/>
      <c r="H18" s="2"/>
      <c r="I18" s="2"/>
      <c r="J18" s="2"/>
      <c r="K18" s="2"/>
      <c r="L18" s="2"/>
      <c r="M18" s="2"/>
      <c r="N18" s="40"/>
      <c r="O18" s="2"/>
      <c r="P18" s="2"/>
      <c r="Q18" s="2"/>
      <c r="R18" s="41"/>
      <c r="S18" s="2"/>
      <c r="T18" s="2"/>
      <c r="U18" s="2"/>
      <c r="V18" s="2"/>
      <c r="W18" s="2"/>
    </row>
    <row r="19" spans="1:26" ht="15.75" thickBot="1">
      <c r="A19" s="42"/>
      <c r="B19" s="43"/>
      <c r="C19" s="2"/>
      <c r="D19" s="44"/>
      <c r="E19" s="44"/>
      <c r="F19" s="44"/>
      <c r="G19" s="44"/>
      <c r="H19" s="44"/>
      <c r="I19" s="44"/>
      <c r="J19" s="44"/>
      <c r="K19" s="44"/>
      <c r="L19" s="44"/>
      <c r="M19" s="44"/>
      <c r="N19" s="45"/>
      <c r="O19" s="44"/>
      <c r="P19" s="44"/>
      <c r="Q19" s="44"/>
      <c r="R19" s="46"/>
      <c r="S19" s="44"/>
      <c r="T19" s="44"/>
    </row>
    <row r="20" spans="1:26" ht="15.75" customHeight="1" thickBot="1">
      <c r="A20" s="47" t="s">
        <v>22</v>
      </c>
      <c r="B20" s="48"/>
      <c r="C20" s="49" t="s">
        <v>23</v>
      </c>
      <c r="D20" s="50"/>
      <c r="E20" s="50"/>
      <c r="F20" s="51"/>
      <c r="G20" s="52" t="s">
        <v>24</v>
      </c>
      <c r="H20" s="53" t="s">
        <v>25</v>
      </c>
      <c r="I20" s="54"/>
      <c r="J20" s="54"/>
      <c r="K20" s="55" t="s">
        <v>26</v>
      </c>
      <c r="L20" s="56"/>
      <c r="M20" s="57" t="s">
        <v>27</v>
      </c>
      <c r="N20" s="58"/>
      <c r="O20" s="58"/>
      <c r="P20" s="59"/>
      <c r="Q20" s="60" t="s">
        <v>28</v>
      </c>
      <c r="R20" s="61" t="s">
        <v>28</v>
      </c>
      <c r="S20" s="62" t="s">
        <v>29</v>
      </c>
      <c r="T20" s="63" t="s">
        <v>30</v>
      </c>
      <c r="U20" s="64"/>
      <c r="V20" s="64"/>
      <c r="W20" s="64"/>
      <c r="X20" s="64"/>
      <c r="Y20" s="65"/>
      <c r="Z20" s="66"/>
    </row>
    <row r="21" spans="1:26" ht="56.25" customHeight="1" thickBot="1">
      <c r="A21" s="67"/>
      <c r="B21" s="68"/>
      <c r="C21" s="69" t="s">
        <v>31</v>
      </c>
      <c r="D21" s="69" t="s">
        <v>32</v>
      </c>
      <c r="E21" s="69" t="s">
        <v>31</v>
      </c>
      <c r="F21" s="69" t="s">
        <v>32</v>
      </c>
      <c r="G21" s="70"/>
      <c r="H21" s="71" t="s">
        <v>33</v>
      </c>
      <c r="I21" s="72" t="s">
        <v>34</v>
      </c>
      <c r="J21" s="72" t="s">
        <v>35</v>
      </c>
      <c r="K21" s="73" t="s">
        <v>36</v>
      </c>
      <c r="L21" s="74" t="s">
        <v>37</v>
      </c>
      <c r="M21" s="75" t="s">
        <v>38</v>
      </c>
      <c r="N21" s="76" t="s">
        <v>39</v>
      </c>
      <c r="O21" s="75" t="s">
        <v>40</v>
      </c>
      <c r="P21" s="77" t="s">
        <v>41</v>
      </c>
      <c r="Q21" s="78"/>
      <c r="R21" s="79"/>
      <c r="S21" s="80"/>
      <c r="T21" s="81"/>
      <c r="U21" s="82"/>
      <c r="V21" s="82"/>
      <c r="W21" s="82"/>
      <c r="X21" s="82"/>
      <c r="Y21" s="83"/>
      <c r="Z21" s="66"/>
    </row>
    <row r="22" spans="1:26" ht="16.5" thickBot="1">
      <c r="B22" s="84" t="s">
        <v>42</v>
      </c>
      <c r="H22" s="85"/>
      <c r="V22" s="2"/>
      <c r="W22" s="2"/>
      <c r="X22" s="87"/>
    </row>
    <row r="23" spans="1:26" ht="15.75" customHeight="1" thickBot="1">
      <c r="A23" s="88"/>
      <c r="B23" s="89">
        <v>42736</v>
      </c>
      <c r="C23" s="90"/>
      <c r="D23" s="91"/>
      <c r="E23" s="91"/>
      <c r="F23" s="91"/>
      <c r="G23" s="92"/>
      <c r="H23" s="93"/>
      <c r="I23" s="91"/>
      <c r="J23" s="91"/>
      <c r="K23" s="92"/>
      <c r="L23" s="93"/>
      <c r="M23" s="94"/>
      <c r="N23" s="95"/>
      <c r="O23" s="94"/>
      <c r="P23" s="94"/>
      <c r="Q23" s="91"/>
      <c r="R23" s="96"/>
      <c r="S23" s="91"/>
      <c r="T23" s="97"/>
      <c r="U23" s="97"/>
      <c r="V23" s="98"/>
      <c r="W23" s="94"/>
      <c r="X23" s="99"/>
      <c r="Y23" s="12">
        <v>0</v>
      </c>
    </row>
    <row r="24" spans="1:26" ht="18" customHeight="1">
      <c r="A24" s="100" t="s">
        <v>43</v>
      </c>
      <c r="B24" s="101">
        <v>42737</v>
      </c>
      <c r="C24" s="102">
        <v>0.375</v>
      </c>
      <c r="D24" s="103">
        <v>0.54166666666666663</v>
      </c>
      <c r="E24" s="103">
        <v>0.58333333333333337</v>
      </c>
      <c r="F24" s="104">
        <v>0.70833333333333337</v>
      </c>
      <c r="G24" s="105"/>
      <c r="H24" s="106" t="s">
        <v>44</v>
      </c>
      <c r="I24" s="107">
        <f>IF(H24="Normal",'[2]Types horaires'!$B$2,IF(H24="Recup",'[2]Types horaires'!$B$6,IF(H24="CP journée",'[2]Types horaires'!$B$3,IF(H24="Enceinte",'[2]Types horaires'!$B$11,IF(H24="temps partiel",'[2]Types horaires'!$B$10,IF(H24="Sans solde",'[2]Types horaires'!$B$8,IF(H24="Maladie",'[2]Types horaires'!$B$7,IF(H24="CP matin",'[2]Types horaires'!$B$4,IF(H24="Déplacement",'[2]Types horaires'!$B$2,IF(H24="CP Après-midi",'[2]Types horaires'!$B$5,IF(H24="Férié",'[2]Types horaires'!$B$15,0)))))))))))</f>
        <v>0.29166666666666669</v>
      </c>
      <c r="J24" s="108">
        <f>IF(H24="Demi CP",I24,IF(AND(H24="Déplacement",N24="Arrivée Chine",B24&gt;='[2]Types horaires'!$B$21,B24&lt;='[2]Types horaires'!$C$21),(D24-C24)+(F24-E24)-'[2]Types horaires'!$B$13,IF(AND(H24="Déplacement",N24="Arrivée Chine",B24&gt;'[2]Types horaires'!$A$21,B24&lt;'[2]Types horaires'!$B$21),(D24-C24)+(F24-E24)-'[2]Types horaires'!$B$14,IF(AND(H24="Déplacement",N24="Arrivée Chine",B24&gt;'[2]Types horaires'!$C$21),(D24-C24)+(F24-E24)-'[2]Types horaires'!$B$14,IF(AND(H24="Déplacement",((D24-C24)+(F24-E24))&lt;I24),I24,IF(AND(H24="Déplacement",N24="Arrivée Chine",B24&lt;'[2]Types horaires'!$D$21),(D24-C24)+(F24-E24)-'[2]Types horaires'!$B$14,IF(AND(H24="Déplacement",N24="Retour Chine",B24&gt;='[2]Types horaires'!$B$21,B24&lt;='[2]Types horaires'!$C$21),(D24-C24)+(F24-E24)+'[2]Types horaires'!$B$13,IF(AND(H24="Déplacement",N24="Retour Chine",B24&gt;'[2]Types horaires'!$A$21,B24&lt;'[2]Types horaires'!$B$21),(D24-C24)+(F24-E24)+'[2]Types horaires'!$B$14,IF(AND(H24="Déplacement",N24="Retour Chine",B24&gt;'[2]Types horaires'!$C$21),(D24-C24)+(F24-E24)+'[2]Types horaires'!$B$14,IF(AND(H24="Déplacement",((D24-C24)+(F24-E24))&lt;I24),I24,IF(AND(H24="Déplacement",N24="Retour Chine",B24&lt;'[2]Types horaires'!$D$21),(D24-C24)+(F24-E24)+'[2]Types horaires'!$B$14,(D24-C24)+(F24-E24))))))))))))</f>
        <v>0.29166666666666663</v>
      </c>
      <c r="K24" s="109">
        <f>IF(L24&gt;0,'[2]Types horaires'!$B$2-L24,0)</f>
        <v>0</v>
      </c>
      <c r="L24" s="110">
        <f>IF(OR(H24="Recup"),'[2]Types horaires'!$B$2-J24,'[2]Types horaires'!$B$6)</f>
        <v>0</v>
      </c>
      <c r="M24" s="111"/>
      <c r="N24" s="112"/>
      <c r="O24" s="113">
        <f t="shared" ref="O24:O87" si="0">IF(AND(J24&gt;I24,M24="France"),J24-I24,IF(AND(J24&gt;I24,M24="Chine"),J24-I24,0))</f>
        <v>0</v>
      </c>
      <c r="P24" s="114" t="str">
        <f t="shared" ref="P24:P87" si="1">IF(M24="Chine",((J24-I24)*24)*0.75,IF(M24="France",((J24-I24)*24)*0.5,""))</f>
        <v/>
      </c>
      <c r="Q24" s="115" t="s">
        <v>45</v>
      </c>
      <c r="R24" s="116" t="s">
        <v>46</v>
      </c>
      <c r="S24" s="117"/>
      <c r="T24" s="118" t="s">
        <v>47</v>
      </c>
      <c r="U24" s="119" t="s">
        <v>48</v>
      </c>
      <c r="V24" s="120">
        <f>IF(AND(G24="",(X26)&gt;0),X26-V25-V26,IF(AND(G24="Enceinte",(X26)&gt;0),X26-V25-V26,0))</f>
        <v>0</v>
      </c>
      <c r="W24" s="121" t="s">
        <v>34</v>
      </c>
      <c r="X24" s="120">
        <f>(SUM(I24:I28)*24+SUM(K24:K28)*24)</f>
        <v>35</v>
      </c>
      <c r="Y24" s="122" t="s">
        <v>7</v>
      </c>
    </row>
    <row r="25" spans="1:26" ht="15.75" customHeight="1" thickBot="1">
      <c r="A25" s="123" t="s">
        <v>49</v>
      </c>
      <c r="B25" s="124">
        <v>42738</v>
      </c>
      <c r="C25" s="102">
        <v>0.375</v>
      </c>
      <c r="D25" s="103">
        <v>0.54166666666666663</v>
      </c>
      <c r="E25" s="103">
        <v>0.58333333333333337</v>
      </c>
      <c r="F25" s="104">
        <v>0.70833333333333337</v>
      </c>
      <c r="G25" s="125"/>
      <c r="H25" s="126" t="s">
        <v>44</v>
      </c>
      <c r="I25" s="127">
        <f>IF(H25="Normal",'[2]Types horaires'!$B$2,IF(H25="Recup",'[2]Types horaires'!$B$6,IF(H25="CP journée",'[2]Types horaires'!$B$3,IF(H25="Enceinte",'[2]Types horaires'!$B$11,IF(H25="temps partiel",'[2]Types horaires'!$B$10,IF(H25="Sans solde",'[2]Types horaires'!$B$8,IF(H25="Maladie",'[2]Types horaires'!$B$7,IF(H25="CP matin",'[2]Types horaires'!$B$4,IF(H25="Déplacement",'[2]Types horaires'!$B$2,IF(H25="CP Après-midi",'[2]Types horaires'!$B$5,IF(H25="Férié",'[2]Types horaires'!$B$15,0)))))))))))</f>
        <v>0.29166666666666669</v>
      </c>
      <c r="J25" s="108">
        <f>IF(H25="Demi CP",I25,IF(AND(H25="Déplacement",N25="Arrivée Chine",B25&gt;='[2]Types horaires'!$B$21,B25&lt;='[2]Types horaires'!$C$21),(D25-C25)+(F25-E25)-'[2]Types horaires'!$B$13,IF(AND(H25="Déplacement",N25="Arrivée Chine",B25&gt;'[2]Types horaires'!$A$21,B25&lt;'[2]Types horaires'!$B$21),(D25-C25)+(F25-E25)-'[2]Types horaires'!$B$14,IF(AND(H25="Déplacement",N25="Arrivée Chine",B25&gt;'[2]Types horaires'!$C$21),(D25-C25)+(F25-E25)-'[2]Types horaires'!$B$14,IF(AND(H25="Déplacement",((D25-C25)+(F25-E25))&lt;I25),I25,IF(AND(H25="Déplacement",N25="Arrivée Chine",B25&lt;'[2]Types horaires'!$D$21),(D25-C25)+(F25-E25)-'[2]Types horaires'!$B$14,IF(AND(H25="Déplacement",N25="Retour Chine",B25&gt;='[2]Types horaires'!$B$21,B25&lt;='[2]Types horaires'!$C$21),(D25-C25)+(F25-E25)+'[2]Types horaires'!$B$13,IF(AND(H25="Déplacement",N25="Retour Chine",B25&gt;'[2]Types horaires'!$A$21,B25&lt;'[2]Types horaires'!$B$21),(D25-C25)+(F25-E25)+'[2]Types horaires'!$B$14,IF(AND(H25="Déplacement",N25="Retour Chine",B25&gt;'[2]Types horaires'!$C$21),(D25-C25)+(F25-E25)+'[2]Types horaires'!$B$14,IF(AND(H25="Déplacement",((D25-C25)+(F25-E25))&lt;I25),I25,IF(AND(H25="Déplacement",N25="Retour Chine",B25&lt;'[2]Types horaires'!$D$21),(D25-C25)+(F25-E25)+'[2]Types horaires'!$B$14,(D25-C25)+(F25-E25))))))))))))</f>
        <v>0.29166666666666663</v>
      </c>
      <c r="K25" s="128">
        <f>IF(L25&gt;0,'[2]Types horaires'!$B$2-L25,0)</f>
        <v>0</v>
      </c>
      <c r="L25" s="129">
        <f>IF(OR(H25="Recup"),'[2]Types horaires'!$B$2-J25,'[2]Types horaires'!$B$6)</f>
        <v>0</v>
      </c>
      <c r="M25" s="130"/>
      <c r="N25" s="131"/>
      <c r="O25" s="132">
        <f t="shared" si="0"/>
        <v>0</v>
      </c>
      <c r="P25" s="133" t="str">
        <f t="shared" si="1"/>
        <v/>
      </c>
      <c r="Q25" s="134"/>
      <c r="R25" s="135"/>
      <c r="S25" s="136"/>
      <c r="T25" s="137"/>
      <c r="U25" s="138" t="s">
        <v>50</v>
      </c>
      <c r="V25" s="139">
        <f>IF(AND(G24="",(X25-35)&gt;0),(X25-35-V26-V27),IF(AND(G24="Enceinte",(X25-35)&gt;0),(X25-35-V26-V27),0))</f>
        <v>0</v>
      </c>
      <c r="W25" s="140" t="s">
        <v>35</v>
      </c>
      <c r="X25" s="139">
        <f>(SUM(J24:J30))*24-(SUM(O24:O30))*24</f>
        <v>34.999999999999993</v>
      </c>
      <c r="Y25" s="141">
        <f>SUM(P24:P30)</f>
        <v>0</v>
      </c>
    </row>
    <row r="26" spans="1:26" ht="15.75" customHeight="1" thickBot="1">
      <c r="A26" s="123" t="s">
        <v>51</v>
      </c>
      <c r="B26" s="124">
        <v>42739</v>
      </c>
      <c r="C26" s="102">
        <v>0.375</v>
      </c>
      <c r="D26" s="103">
        <v>0.54166666666666663</v>
      </c>
      <c r="E26" s="103">
        <v>0.58333333333333337</v>
      </c>
      <c r="F26" s="104">
        <v>0.70833333333333337</v>
      </c>
      <c r="G26" s="125"/>
      <c r="H26" s="142" t="s">
        <v>44</v>
      </c>
      <c r="I26" s="127">
        <f>IF(H26="Normal",'[2]Types horaires'!$B$2,IF(H26="Recup",'[2]Types horaires'!$B$6,IF(H26="CP journée",'[2]Types horaires'!$B$3,IF(H26="Enceinte",'[2]Types horaires'!$B$11,IF(H26="temps partiel",'[2]Types horaires'!$B$10,IF(H26="Sans solde",'[2]Types horaires'!$B$8,IF(H26="Maladie",'[2]Types horaires'!$B$7,IF(H26="CP matin",'[2]Types horaires'!$B$4,IF(H26="Déplacement",'[2]Types horaires'!$B$2,IF(H26="CP Après-midi",'[2]Types horaires'!$B$5,IF(H26="Férié",'[2]Types horaires'!$B$15,0)))))))))))</f>
        <v>0.29166666666666669</v>
      </c>
      <c r="J26" s="108">
        <f>IF(H26="Demi CP",I26,IF(AND(H26="Déplacement",N26="Arrivée Chine",B26&gt;='[2]Types horaires'!$B$21,B26&lt;='[2]Types horaires'!$C$21),(D26-C26)+(F26-E26)-'[2]Types horaires'!$B$13,IF(AND(H26="Déplacement",N26="Arrivée Chine",B26&gt;'[2]Types horaires'!$A$21,B26&lt;'[2]Types horaires'!$B$21),(D26-C26)+(F26-E26)-'[2]Types horaires'!$B$14,IF(AND(H26="Déplacement",N26="Arrivée Chine",B26&gt;'[2]Types horaires'!$C$21),(D26-C26)+(F26-E26)-'[2]Types horaires'!$B$14,IF(AND(H26="Déplacement",((D26-C26)+(F26-E26))&lt;I26),I26,IF(AND(H26="Déplacement",N26="Arrivée Chine",B26&lt;'[2]Types horaires'!$D$21),(D26-C26)+(F26-E26)-'[2]Types horaires'!$B$14,IF(AND(H26="Déplacement",N26="Retour Chine",B26&gt;='[2]Types horaires'!$B$21,B26&lt;='[2]Types horaires'!$C$21),(D26-C26)+(F26-E26)+'[2]Types horaires'!$B$13,IF(AND(H26="Déplacement",N26="Retour Chine",B26&gt;'[2]Types horaires'!$A$21,B26&lt;'[2]Types horaires'!$B$21),(D26-C26)+(F26-E26)+'[2]Types horaires'!$B$14,IF(AND(H26="Déplacement",N26="Retour Chine",B26&gt;'[2]Types horaires'!$C$21),(D26-C26)+(F26-E26)+'[2]Types horaires'!$B$14,IF(AND(H26="Déplacement",((D26-C26)+(F26-E26))&lt;I26),I26,IF(AND(H26="Déplacement",N26="Retour Chine",B26&lt;'[2]Types horaires'!$D$21),(D26-C26)+(F26-E26)+'[2]Types horaires'!$B$14,(D26-C26)+(F26-E26))))))))))))</f>
        <v>0.29166666666666663</v>
      </c>
      <c r="K26" s="143">
        <f>IF(L26&gt;0,'[2]Types horaires'!$B$2-L26,0)</f>
        <v>0</v>
      </c>
      <c r="L26" s="144">
        <f>IF(OR(H26="Recup"),'[2]Types horaires'!$B$2-J26,'[2]Types horaires'!$B$6)</f>
        <v>0</v>
      </c>
      <c r="M26" s="130"/>
      <c r="N26" s="131"/>
      <c r="O26" s="132">
        <f t="shared" si="0"/>
        <v>0</v>
      </c>
      <c r="P26" s="133" t="str">
        <f t="shared" si="1"/>
        <v/>
      </c>
      <c r="Q26" s="134"/>
      <c r="R26" s="135"/>
      <c r="S26" s="136"/>
      <c r="T26" s="137"/>
      <c r="U26" s="145">
        <v>0.5</v>
      </c>
      <c r="V26" s="139">
        <f>IF((X25-43)&lt;0,0,(X25-43))</f>
        <v>0</v>
      </c>
      <c r="W26" s="146" t="s">
        <v>52</v>
      </c>
      <c r="X26" s="147">
        <f>(X25-X24)-J30*24</f>
        <v>-7.1054273576010019E-15</v>
      </c>
      <c r="Y26" s="148" t="s">
        <v>53</v>
      </c>
    </row>
    <row r="27" spans="1:26" ht="15.75" customHeight="1" thickBot="1">
      <c r="A27" s="123" t="s">
        <v>54</v>
      </c>
      <c r="B27" s="124">
        <v>42740</v>
      </c>
      <c r="C27" s="102">
        <v>0.375</v>
      </c>
      <c r="D27" s="103">
        <v>0.54166666666666663</v>
      </c>
      <c r="E27" s="103">
        <v>0.58333333333333337</v>
      </c>
      <c r="F27" s="104">
        <v>0.70833333333333337</v>
      </c>
      <c r="G27" s="125"/>
      <c r="H27" s="126" t="s">
        <v>44</v>
      </c>
      <c r="I27" s="127">
        <f>IF(H27="Normal",'[2]Types horaires'!$B$2,IF(H27="Recup",'[2]Types horaires'!$B$6,IF(H27="CP journée",'[2]Types horaires'!$B$3,IF(H27="Enceinte",'[2]Types horaires'!$B$11,IF(H27="temps partiel",'[2]Types horaires'!$B$10,IF(H27="Sans solde",'[2]Types horaires'!$B$8,IF(H27="Maladie",'[2]Types horaires'!$B$7,IF(H27="CP matin",'[2]Types horaires'!$B$4,IF(H27="Déplacement",'[2]Types horaires'!$B$2,IF(H27="CP Après-midi",'[2]Types horaires'!$B$5,IF(H27="Férié",'[2]Types horaires'!$B$15,0)))))))))))</f>
        <v>0.29166666666666669</v>
      </c>
      <c r="J27" s="108">
        <f>IF(H27="Demi CP",I27,IF(AND(H27="Déplacement",N27="Arrivée Chine",B27&gt;='[2]Types horaires'!$B$21,B27&lt;='[2]Types horaires'!$C$21),(D27-C27)+(F27-E27)-'[2]Types horaires'!$B$13,IF(AND(H27="Déplacement",N27="Arrivée Chine",B27&gt;'[2]Types horaires'!$A$21,B27&lt;'[2]Types horaires'!$B$21),(D27-C27)+(F27-E27)-'[2]Types horaires'!$B$14,IF(AND(H27="Déplacement",N27="Arrivée Chine",B27&gt;'[2]Types horaires'!$C$21),(D27-C27)+(F27-E27)-'[2]Types horaires'!$B$14,IF(AND(H27="Déplacement",((D27-C27)+(F27-E27))&lt;I27),I27,IF(AND(H27="Déplacement",N27="Arrivée Chine",B27&lt;'[2]Types horaires'!$D$21),(D27-C27)+(F27-E27)-'[2]Types horaires'!$B$14,IF(AND(H27="Déplacement",N27="Retour Chine",B27&gt;='[2]Types horaires'!$B$21,B27&lt;='[2]Types horaires'!$C$21),(D27-C27)+(F27-E27)+'[2]Types horaires'!$B$13,IF(AND(H27="Déplacement",N27="Retour Chine",B27&gt;'[2]Types horaires'!$A$21,B27&lt;'[2]Types horaires'!$B$21),(D27-C27)+(F27-E27)+'[2]Types horaires'!$B$14,IF(AND(H27="Déplacement",N27="Retour Chine",B27&gt;'[2]Types horaires'!$C$21),(D27-C27)+(F27-E27)+'[2]Types horaires'!$B$14,IF(AND(H27="Déplacement",((D27-C27)+(F27-E27))&lt;I27),I27,IF(AND(H27="Déplacement",N27="Retour Chine",B27&lt;'[2]Types horaires'!$D$21),(D27-C27)+(F27-E27)+'[2]Types horaires'!$B$14,(D27-C27)+(F27-E27))))))))))))</f>
        <v>0.29166666666666663</v>
      </c>
      <c r="K27" s="149">
        <f>IF(L27&gt;0,'[2]Types horaires'!$B$2-L27,0)</f>
        <v>0</v>
      </c>
      <c r="L27" s="150">
        <f>IF(OR(H27="Recup"),'[2]Types horaires'!$B$2-J27,'[2]Types horaires'!$B$6)</f>
        <v>0</v>
      </c>
      <c r="M27" s="130"/>
      <c r="N27" s="131"/>
      <c r="O27" s="132">
        <f t="shared" si="0"/>
        <v>0</v>
      </c>
      <c r="P27" s="133" t="str">
        <f t="shared" si="1"/>
        <v/>
      </c>
      <c r="Q27" s="134"/>
      <c r="R27" s="135"/>
      <c r="S27" s="136"/>
      <c r="T27" s="137"/>
      <c r="U27" s="151">
        <v>1</v>
      </c>
      <c r="V27" s="139">
        <f>IF(M30="",J30*24,0)</f>
        <v>0</v>
      </c>
      <c r="W27" s="152" t="s">
        <v>5</v>
      </c>
      <c r="X27" s="153">
        <f>COUNTIF(H24:H28,"Maladie")</f>
        <v>0</v>
      </c>
      <c r="Y27" s="148">
        <f>COUNTIF(H24:H28,"Férié")</f>
        <v>0</v>
      </c>
    </row>
    <row r="28" spans="1:26" ht="15.75" customHeight="1" thickBot="1">
      <c r="A28" s="123" t="s">
        <v>55</v>
      </c>
      <c r="B28" s="124">
        <v>42741</v>
      </c>
      <c r="C28" s="102">
        <v>0.375</v>
      </c>
      <c r="D28" s="103">
        <v>0.54166666666666663</v>
      </c>
      <c r="E28" s="103">
        <v>0.58333333333333337</v>
      </c>
      <c r="F28" s="104">
        <v>0.70833333333333337</v>
      </c>
      <c r="G28" s="125"/>
      <c r="H28" s="142" t="s">
        <v>44</v>
      </c>
      <c r="I28" s="127">
        <f>IF(H28="Normal",'[2]Types horaires'!$B$2,IF(H28="Recup",'[2]Types horaires'!$B$6,IF(H28="CP journée",'[2]Types horaires'!$B$3,IF(H28="Enceinte",'[2]Types horaires'!$B$11,IF(H28="temps partiel",'[2]Types horaires'!$B$10,IF(H28="Sans solde",'[2]Types horaires'!$B$8,IF(H28="Maladie",'[2]Types horaires'!$B$7,IF(H28="CP matin",'[2]Types horaires'!$B$4,IF(H28="Déplacement",'[2]Types horaires'!$B$2,IF(H28="CP Après-midi",'[2]Types horaires'!$B$5,IF(H28="Férié",'[2]Types horaires'!$B$15,0)))))))))))</f>
        <v>0.29166666666666669</v>
      </c>
      <c r="J28" s="108">
        <f>IF(H28="Demi CP",I28,IF(AND(H28="Déplacement",N28="Arrivée Chine",B28&gt;='[2]Types horaires'!$B$21,B28&lt;='[2]Types horaires'!$C$21),(D28-C28)+(F28-E28)-'[2]Types horaires'!$B$13,IF(AND(H28="Déplacement",N28="Arrivée Chine",B28&gt;'[2]Types horaires'!$A$21,B28&lt;'[2]Types horaires'!$B$21),(D28-C28)+(F28-E28)-'[2]Types horaires'!$B$14,IF(AND(H28="Déplacement",N28="Arrivée Chine",B28&gt;'[2]Types horaires'!$C$21),(D28-C28)+(F28-E28)-'[2]Types horaires'!$B$14,IF(AND(H28="Déplacement",((D28-C28)+(F28-E28))&lt;I28),I28,IF(AND(H28="Déplacement",N28="Arrivée Chine",B28&lt;'[2]Types horaires'!$D$21),(D28-C28)+(F28-E28)-'[2]Types horaires'!$B$14,IF(AND(H28="Déplacement",N28="Retour Chine",B28&gt;='[2]Types horaires'!$B$21,B28&lt;='[2]Types horaires'!$C$21),(D28-C28)+(F28-E28)+'[2]Types horaires'!$B$13,IF(AND(H28="Déplacement",N28="Retour Chine",B28&gt;'[2]Types horaires'!$A$21,B28&lt;'[2]Types horaires'!$B$21),(D28-C28)+(F28-E28)+'[2]Types horaires'!$B$14,IF(AND(H28="Déplacement",N28="Retour Chine",B28&gt;'[2]Types horaires'!$C$21),(D28-C28)+(F28-E28)+'[2]Types horaires'!$B$14,IF(AND(H28="Déplacement",((D28-C28)+(F28-E28))&lt;I28),I28,IF(AND(H28="Déplacement",N28="Retour Chine",B28&lt;'[2]Types horaires'!$D$21),(D28-C28)+(F28-E28)+'[2]Types horaires'!$B$14,(D28-C28)+(F28-E28))))))))))))</f>
        <v>0.29166666666666663</v>
      </c>
      <c r="K28" s="143">
        <f>IF(L28&gt;0,'[2]Types horaires'!$B$2-L28,0)</f>
        <v>0</v>
      </c>
      <c r="L28" s="144">
        <f>IF(OR(H28="Recup"),'[2]Types horaires'!$B$2-J28,'[2]Types horaires'!$B$6)</f>
        <v>0</v>
      </c>
      <c r="M28" s="130"/>
      <c r="N28" s="131"/>
      <c r="O28" s="132">
        <f t="shared" si="0"/>
        <v>0</v>
      </c>
      <c r="P28" s="133" t="str">
        <f t="shared" si="1"/>
        <v/>
      </c>
      <c r="Q28" s="134"/>
      <c r="R28" s="135"/>
      <c r="S28" s="136"/>
      <c r="T28" s="137"/>
      <c r="U28" s="154" t="s">
        <v>2</v>
      </c>
      <c r="V28" s="155">
        <f>IF(G24="Enceinte",(SUM(L24:L28))-COUNTIF(H24:H28,"Recup")*'[2]Types horaires'!$B$12,SUM(L24:L28))</f>
        <v>0</v>
      </c>
      <c r="W28" s="156" t="s">
        <v>56</v>
      </c>
      <c r="X28" s="157">
        <f>COUNTIF(H24:H28,"sans solde")</f>
        <v>0</v>
      </c>
      <c r="Y28" s="158" t="s">
        <v>57</v>
      </c>
    </row>
    <row r="29" spans="1:26" ht="15.75" customHeight="1">
      <c r="A29" s="123" t="s">
        <v>58</v>
      </c>
      <c r="B29" s="124">
        <v>42742</v>
      </c>
      <c r="C29" s="159"/>
      <c r="D29" s="160"/>
      <c r="E29" s="160"/>
      <c r="F29" s="161"/>
      <c r="G29" s="125"/>
      <c r="H29" s="162"/>
      <c r="I29" s="127">
        <f>IF(H29="Normal",'[2]Types horaires'!$B$2,IF(H29="Recup",'[2]Types horaires'!$B$6,IF(H29="CP journée",'[2]Types horaires'!$B$3,IF(H29="Enceinte",'[2]Types horaires'!$B$11,IF(H29="temps partiel",'[2]Types horaires'!$B$10,IF(H29="Sans solde",'[2]Types horaires'!$B$8,IF(H29="Maladie",'[2]Types horaires'!$B$7,IF(H29="CP matin",'[2]Types horaires'!$B$4,IF(H29="Déplacement",'[2]Types horaires'!$B$2,IF(H29="CP Après-midi",'[2]Types horaires'!$B$5,IF(H29="Férié",'[2]Types horaires'!$B$15,0)))))))))))</f>
        <v>0</v>
      </c>
      <c r="J29" s="108">
        <f>IF(H29="Demi CP",I29,IF(AND(H29="Déplacement",N29="Arrivée Chine",B29&gt;='[2]Types horaires'!$B$21,B29&lt;='[2]Types horaires'!$C$21),(D29-C29)+(F29-E29)-'[2]Types horaires'!$B$13,IF(AND(H29="Déplacement",N29="Arrivée Chine",B29&gt;'[2]Types horaires'!$A$21,B29&lt;'[2]Types horaires'!$B$21),(D29-C29)+(F29-E29)-'[2]Types horaires'!$B$14,IF(AND(H29="Déplacement",N29="Arrivée Chine",B29&gt;'[2]Types horaires'!$C$21),(D29-C29)+(F29-E29)-'[2]Types horaires'!$B$14,IF(AND(H29="Déplacement",((D29-C29)+(F29-E29))&lt;I29),I29,IF(AND(H29="Déplacement",N29="Arrivée Chine",B29&lt;'[2]Types horaires'!$D$21),(D29-C29)+(F29-E29)-'[2]Types horaires'!$B$14,IF(AND(H29="Déplacement",N29="Retour Chine",B29&gt;='[2]Types horaires'!$B$21,B29&lt;='[2]Types horaires'!$C$21),(D29-C29)+(F29-E29)+'[2]Types horaires'!$B$13,IF(AND(H29="Déplacement",N29="Retour Chine",B29&gt;'[2]Types horaires'!$A$21,B29&lt;'[2]Types horaires'!$B$21),(D29-C29)+(F29-E29)+'[2]Types horaires'!$B$14,IF(AND(H29="Déplacement",N29="Retour Chine",B29&gt;'[2]Types horaires'!$C$21),(D29-C29)+(F29-E29)+'[2]Types horaires'!$B$14,IF(AND(H29="Déplacement",((D29-C29)+(F29-E29))&lt;I29),I29,IF(AND(H29="Déplacement",N29="Retour Chine",B29&lt;'[2]Types horaires'!$D$21),(D29-C29)+(F29-E29)+'[2]Types horaires'!$B$14,(D29-C29)+(F29-E29))))))))))))</f>
        <v>0</v>
      </c>
      <c r="K29" s="163">
        <f>IF(L29&gt;0,'[2]Types horaires'!$B$2-L29,0)</f>
        <v>0</v>
      </c>
      <c r="L29" s="164">
        <f>IF(OR(H29="Recup"),'[2]Types horaires'!$B$2-J29,'[2]Types horaires'!$B$6)</f>
        <v>0</v>
      </c>
      <c r="M29" s="130"/>
      <c r="N29" s="131"/>
      <c r="O29" s="132">
        <f t="shared" si="0"/>
        <v>0</v>
      </c>
      <c r="P29" s="133" t="str">
        <f t="shared" si="1"/>
        <v/>
      </c>
      <c r="Q29" s="134"/>
      <c r="R29" s="135"/>
      <c r="S29" s="136"/>
      <c r="T29" s="137"/>
      <c r="U29" s="165" t="s">
        <v>59</v>
      </c>
      <c r="V29" s="166">
        <f>IF(AND(G24="Temps partiel",X26&gt;0),X26-V30-V26-V27,0)</f>
        <v>0</v>
      </c>
      <c r="W29" s="167" t="s">
        <v>60</v>
      </c>
      <c r="X29" s="168">
        <f>COUNTIF(H24:H28,"CP journée")+(COUNTIF(H24:H28,"CP matin"))/2+(COUNTIF(H24:H28,"CP Après-midi"))/2</f>
        <v>0</v>
      </c>
      <c r="Y29" s="169"/>
    </row>
    <row r="30" spans="1:26" ht="15.75" customHeight="1" thickBot="1">
      <c r="A30" s="170" t="s">
        <v>61</v>
      </c>
      <c r="B30" s="171">
        <v>42743</v>
      </c>
      <c r="C30" s="172"/>
      <c r="D30" s="173"/>
      <c r="E30" s="173"/>
      <c r="F30" s="174"/>
      <c r="G30" s="175"/>
      <c r="H30" s="176"/>
      <c r="I30" s="177">
        <f>IF(H30="Normal",'[2]Types horaires'!$B$2,IF(H30="Recup",'[2]Types horaires'!$B$6,IF(H30="CP journée",'[2]Types horaires'!$B$3,IF(H30="Enceinte",'[2]Types horaires'!$B$11,IF(H30="temps partiel",'[2]Types horaires'!$B$10,IF(H30="Sans solde",'[2]Types horaires'!$B$8,IF(H30="Maladie",'[2]Types horaires'!$B$7,IF(H30="CP matin",'[2]Types horaires'!$B$4,IF(H30="Déplacement",'[2]Types horaires'!$B$2,IF(H30="CP Après-midi",'[2]Types horaires'!$B$5,IF(H30="Férié",'[2]Types horaires'!$B$15,0)))))))))))</f>
        <v>0</v>
      </c>
      <c r="J30" s="178">
        <f>IF(H30="Demi CP",I30,IF(AND(H30="Déplacement",N30="Arrivée Chine",B30&gt;='[2]Types horaires'!$B$21,B30&lt;='[2]Types horaires'!$C$21),(D30-C30)+(F30-E30)-'[2]Types horaires'!$B$13,IF(AND(H30="Déplacement",N30="Arrivée Chine",B30&gt;'[2]Types horaires'!$A$21,B30&lt;'[2]Types horaires'!$B$21),(D30-C30)+(F30-E30)-'[2]Types horaires'!$B$14,IF(AND(H30="Déplacement",N30="Arrivée Chine",B30&gt;'[2]Types horaires'!$C$21),(D30-C30)+(F30-E30)-'[2]Types horaires'!$B$14,IF(AND(H30="Déplacement",((D30-C30)+(F30-E30))&lt;I30),I30,IF(AND(H30="Déplacement",N30="Arrivée Chine",B30&lt;'[2]Types horaires'!$D$21),(D30-C30)+(F30-E30)-'[2]Types horaires'!$B$14,IF(AND(H30="Déplacement",N30="Retour Chine",B30&gt;='[2]Types horaires'!$B$21,B30&lt;='[2]Types horaires'!$C$21),(D30-C30)+(F30-E30)+'[2]Types horaires'!$B$13,IF(AND(H30="Déplacement",N30="Retour Chine",B30&gt;'[2]Types horaires'!$A$21,B30&lt;'[2]Types horaires'!$B$21),(D30-C30)+(F30-E30)+'[2]Types horaires'!$B$14,IF(AND(H30="Déplacement",N30="Retour Chine",B30&gt;'[2]Types horaires'!$C$21),(D30-C30)+(F30-E30)+'[2]Types horaires'!$B$14,IF(AND(H30="Déplacement",((D30-C30)+(F30-E30))&lt;I30),I30,IF(AND(H30="Déplacement",N30="Retour Chine",B30&lt;'[2]Types horaires'!$D$21),(D30-C30)+(F30-E30)+'[2]Types horaires'!$B$14,(D30-C30)+(F30-E30))))))))))))</f>
        <v>0</v>
      </c>
      <c r="K30" s="179">
        <f>IF(L30&gt;0,'[2]Types horaires'!$B$2-L30,0)</f>
        <v>0</v>
      </c>
      <c r="L30" s="180">
        <f>IF(OR(H30="Recup"),'[2]Types horaires'!$B$2-J30,'[2]Types horaires'!$B$6)</f>
        <v>0</v>
      </c>
      <c r="M30" s="181"/>
      <c r="N30" s="182"/>
      <c r="O30" s="183">
        <f t="shared" si="0"/>
        <v>0</v>
      </c>
      <c r="P30" s="184" t="str">
        <f t="shared" si="1"/>
        <v/>
      </c>
      <c r="Q30" s="185"/>
      <c r="R30" s="186"/>
      <c r="S30" s="187"/>
      <c r="T30" s="188"/>
      <c r="U30" s="189" t="s">
        <v>62</v>
      </c>
      <c r="V30" s="190">
        <f>IF(AND(G24="Temps partiel",X26&gt;3),X26-3-V26-V27,0)</f>
        <v>0</v>
      </c>
      <c r="W30" s="191" t="s">
        <v>63</v>
      </c>
      <c r="X30" s="192">
        <f>V24+(V25*1.25)+(V26*1.5)+(V27*2)+(V29*1.1)+(V30*1.25)</f>
        <v>0</v>
      </c>
      <c r="Y30" s="193">
        <f>Y23+X30-V28*24+Y25</f>
        <v>0</v>
      </c>
    </row>
    <row r="31" spans="1:26" ht="15" customHeight="1">
      <c r="A31" s="100" t="s">
        <v>43</v>
      </c>
      <c r="B31" s="101">
        <v>42744</v>
      </c>
      <c r="C31" s="194">
        <v>0.375</v>
      </c>
      <c r="D31" s="195">
        <v>0.54166666666666663</v>
      </c>
      <c r="E31" s="195">
        <v>0.58333333333333337</v>
      </c>
      <c r="F31" s="196">
        <v>0.70833333333333337</v>
      </c>
      <c r="G31" s="105"/>
      <c r="H31" s="106" t="s">
        <v>44</v>
      </c>
      <c r="I31" s="107">
        <f>IF(H31="Normal",'[2]Types horaires'!$B$2,IF(H31="Recup",'[2]Types horaires'!$B$6,IF(H31="CP journée",'[2]Types horaires'!$B$3,IF(H31="Enceinte",'[2]Types horaires'!$B$11,IF(H31="temps partiel",'[2]Types horaires'!$B$10,IF(H31="Sans solde",'[2]Types horaires'!$B$8,IF(H31="Maladie",'[2]Types horaires'!$B$7,IF(H31="CP matin",'[2]Types horaires'!$B$4,IF(H31="Déplacement",'[2]Types horaires'!$B$2,IF(H31="CP Après-midi",'[2]Types horaires'!$B$5,IF(H31="Férié",'[2]Types horaires'!$B$15,0)))))))))))</f>
        <v>0.29166666666666669</v>
      </c>
      <c r="J31" s="197">
        <f>IF(H31="Demi CP",I31,IF(AND(H31="Déplacement",N31="Arrivée Chine",B31&gt;='[2]Types horaires'!$B$21,B31&lt;='[2]Types horaires'!$C$21),(D31-C31)+(F31-E31)-'[2]Types horaires'!$B$13,IF(AND(H31="Déplacement",N31="Arrivée Chine",B31&gt;'[2]Types horaires'!$A$21,B31&lt;'[2]Types horaires'!$B$21),(D31-C31)+(F31-E31)-'[2]Types horaires'!$B$14,IF(AND(H31="Déplacement",N31="Arrivée Chine",B31&gt;'[2]Types horaires'!$C$21),(D31-C31)+(F31-E31)-'[2]Types horaires'!$B$14,IF(AND(H31="Déplacement",((D31-C31)+(F31-E31))&lt;I31),I31,IF(AND(H31="Déplacement",N31="Arrivée Chine",B31&lt;'[2]Types horaires'!$D$21),(D31-C31)+(F31-E31)-'[2]Types horaires'!$B$14,IF(AND(H31="Déplacement",N31="Retour Chine",B31&gt;='[2]Types horaires'!$B$21,B31&lt;='[2]Types horaires'!$C$21),(D31-C31)+(F31-E31)+'[2]Types horaires'!$B$13,IF(AND(H31="Déplacement",N31="Retour Chine",B31&gt;'[2]Types horaires'!$A$21,B31&lt;'[2]Types horaires'!$B$21),(D31-C31)+(F31-E31)+'[2]Types horaires'!$B$14,IF(AND(H31="Déplacement",N31="Retour Chine",B31&gt;'[2]Types horaires'!$C$21),(D31-C31)+(F31-E31)+'[2]Types horaires'!$B$14,IF(AND(H31="Déplacement",((D31-C31)+(F31-E31))&lt;I31),I31,IF(AND(H31="Déplacement",N31="Retour Chine",B31&lt;'[2]Types horaires'!$D$21),(D31-C31)+(F31-E31)+'[2]Types horaires'!$B$14,(D31-C31)+(F31-E31))))))))))))</f>
        <v>0.29166666666666663</v>
      </c>
      <c r="K31" s="109">
        <f>IF(L31&gt;0,'[2]Types horaires'!$B$2-L31,0)</f>
        <v>0</v>
      </c>
      <c r="L31" s="110">
        <f>IF(OR(H31="Recup"),'[2]Types horaires'!$B$2-J31,'[2]Types horaires'!$B$6)</f>
        <v>0</v>
      </c>
      <c r="M31" s="111"/>
      <c r="N31" s="112"/>
      <c r="O31" s="113">
        <f t="shared" si="0"/>
        <v>0</v>
      </c>
      <c r="P31" s="114" t="str">
        <f t="shared" si="1"/>
        <v/>
      </c>
      <c r="Q31" s="115" t="s">
        <v>45</v>
      </c>
      <c r="R31" s="116" t="s">
        <v>46</v>
      </c>
      <c r="S31" s="117"/>
      <c r="T31" s="118" t="s">
        <v>64</v>
      </c>
      <c r="U31" s="119" t="s">
        <v>48</v>
      </c>
      <c r="V31" s="120">
        <f>IF(AND(G31="",(X33)&gt;0),X33-V32-V33,IF(AND(G31="Enceinte",(X33)&gt;0),X33-V32-V33,0))</f>
        <v>0</v>
      </c>
      <c r="W31" s="121" t="s">
        <v>34</v>
      </c>
      <c r="X31" s="120">
        <f>(SUM(I31:I35)*24+SUM(K31:K35)*24)</f>
        <v>35</v>
      </c>
      <c r="Y31" s="122" t="s">
        <v>7</v>
      </c>
    </row>
    <row r="32" spans="1:26" ht="15.75" customHeight="1" thickBot="1">
      <c r="A32" s="123" t="s">
        <v>49</v>
      </c>
      <c r="B32" s="124">
        <v>42745</v>
      </c>
      <c r="C32" s="102">
        <v>0.375</v>
      </c>
      <c r="D32" s="103">
        <v>0.54166666666666663</v>
      </c>
      <c r="E32" s="103">
        <v>0.58333333333333337</v>
      </c>
      <c r="F32" s="104">
        <v>0.70833333333333337</v>
      </c>
      <c r="G32" s="125"/>
      <c r="H32" s="126" t="s">
        <v>44</v>
      </c>
      <c r="I32" s="127">
        <f>IF(H32="Normal",'[2]Types horaires'!$B$2,IF(H32="Recup",'[2]Types horaires'!$B$6,IF(H32="CP journée",'[2]Types horaires'!$B$3,IF(H32="Enceinte",'[2]Types horaires'!$B$11,IF(H32="temps partiel",'[2]Types horaires'!$B$10,IF(H32="Sans solde",'[2]Types horaires'!$B$8,IF(H32="Maladie",'[2]Types horaires'!$B$7,IF(H32="CP matin",'[2]Types horaires'!$B$4,IF(H32="Déplacement",'[2]Types horaires'!$B$2,IF(H32="CP Après-midi",'[2]Types horaires'!$B$5,IF(H32="Férié",'[2]Types horaires'!$B$15,0)))))))))))</f>
        <v>0.29166666666666669</v>
      </c>
      <c r="J32" s="108">
        <f>IF(H32="Demi CP",I32,IF(AND(H32="Déplacement",N32="Arrivée Chine",B32&gt;='[2]Types horaires'!$B$21,B32&lt;='[2]Types horaires'!$C$21),(D32-C32)+(F32-E32)-'[2]Types horaires'!$B$13,IF(AND(H32="Déplacement",N32="Arrivée Chine",B32&gt;'[2]Types horaires'!$A$21,B32&lt;'[2]Types horaires'!$B$21),(D32-C32)+(F32-E32)-'[2]Types horaires'!$B$14,IF(AND(H32="Déplacement",N32="Arrivée Chine",B32&gt;'[2]Types horaires'!$C$21),(D32-C32)+(F32-E32)-'[2]Types horaires'!$B$14,IF(AND(H32="Déplacement",((D32-C32)+(F32-E32))&lt;I32),I32,IF(AND(H32="Déplacement",N32="Arrivée Chine",B32&lt;'[2]Types horaires'!$D$21),(D32-C32)+(F32-E32)-'[2]Types horaires'!$B$14,IF(AND(H32="Déplacement",N32="Retour Chine",B32&gt;='[2]Types horaires'!$B$21,B32&lt;='[2]Types horaires'!$C$21),(D32-C32)+(F32-E32)+'[2]Types horaires'!$B$13,IF(AND(H32="Déplacement",N32="Retour Chine",B32&gt;'[2]Types horaires'!$A$21,B32&lt;'[2]Types horaires'!$B$21),(D32-C32)+(F32-E32)+'[2]Types horaires'!$B$14,IF(AND(H32="Déplacement",N32="Retour Chine",B32&gt;'[2]Types horaires'!$C$21),(D32-C32)+(F32-E32)+'[2]Types horaires'!$B$14,IF(AND(H32="Déplacement",((D32-C32)+(F32-E32))&lt;I32),I32,IF(AND(H32="Déplacement",N32="Retour Chine",B32&lt;'[2]Types horaires'!$D$21),(D32-C32)+(F32-E32)+'[2]Types horaires'!$B$14,(D32-C32)+(F32-E32))))))))))))</f>
        <v>0.29166666666666663</v>
      </c>
      <c r="K32" s="128">
        <f>IF(L32&gt;0,'[2]Types horaires'!$B$2-L32,0)</f>
        <v>0</v>
      </c>
      <c r="L32" s="129">
        <f>IF(OR(H32="Recup"),'[2]Types horaires'!$B$2-J32,'[2]Types horaires'!$B$6)</f>
        <v>0</v>
      </c>
      <c r="M32" s="130"/>
      <c r="N32" s="131"/>
      <c r="O32" s="132">
        <f t="shared" si="0"/>
        <v>0</v>
      </c>
      <c r="P32" s="133" t="str">
        <f t="shared" si="1"/>
        <v/>
      </c>
      <c r="Q32" s="134"/>
      <c r="R32" s="135"/>
      <c r="S32" s="136"/>
      <c r="T32" s="137"/>
      <c r="U32" s="138" t="s">
        <v>50</v>
      </c>
      <c r="V32" s="139">
        <f>IF(AND(G31="",(X32-35)&gt;0),(X32-35-V33-V34),IF(AND(G31="Enceinte",(X32-35)&gt;0),(X32-35-V33-V34),0))</f>
        <v>0</v>
      </c>
      <c r="W32" s="140" t="s">
        <v>35</v>
      </c>
      <c r="X32" s="139">
        <f>(SUM(J31:J37))*24-(SUM(O31:O37))*24</f>
        <v>34.999999999999993</v>
      </c>
      <c r="Y32" s="141">
        <f>SUM(P31:P37)</f>
        <v>0</v>
      </c>
    </row>
    <row r="33" spans="1:25" ht="15.75" customHeight="1" thickBot="1">
      <c r="A33" s="123" t="s">
        <v>51</v>
      </c>
      <c r="B33" s="124">
        <v>42746</v>
      </c>
      <c r="C33" s="102">
        <v>0.375</v>
      </c>
      <c r="D33" s="103">
        <v>0.54166666666666663</v>
      </c>
      <c r="E33" s="103">
        <v>0.58333333333333337</v>
      </c>
      <c r="F33" s="104">
        <v>0.70833333333333337</v>
      </c>
      <c r="G33" s="125"/>
      <c r="H33" s="142" t="s">
        <v>44</v>
      </c>
      <c r="I33" s="127">
        <f>IF(H33="Normal",'[2]Types horaires'!$B$2,IF(H33="Recup",'[2]Types horaires'!$B$6,IF(H33="CP journée",'[2]Types horaires'!$B$3,IF(H33="Enceinte",'[2]Types horaires'!$B$11,IF(H33="temps partiel",'[2]Types horaires'!$B$10,IF(H33="Sans solde",'[2]Types horaires'!$B$8,IF(H33="Maladie",'[2]Types horaires'!$B$7,IF(H33="CP matin",'[2]Types horaires'!$B$4,IF(H33="Déplacement",'[2]Types horaires'!$B$2,IF(H33="CP Après-midi",'[2]Types horaires'!$B$5,IF(H33="Férié",'[2]Types horaires'!$B$15,0)))))))))))</f>
        <v>0.29166666666666669</v>
      </c>
      <c r="J33" s="108">
        <f>IF(H33="Demi CP",I33,IF(AND(H33="Déplacement",N33="Arrivée Chine",B33&gt;='[2]Types horaires'!$B$21,B33&lt;='[2]Types horaires'!$C$21),(D33-C33)+(F33-E33)-'[2]Types horaires'!$B$13,IF(AND(H33="Déplacement",N33="Arrivée Chine",B33&gt;'[2]Types horaires'!$A$21,B33&lt;'[2]Types horaires'!$B$21),(D33-C33)+(F33-E33)-'[2]Types horaires'!$B$14,IF(AND(H33="Déplacement",N33="Arrivée Chine",B33&gt;'[2]Types horaires'!$C$21),(D33-C33)+(F33-E33)-'[2]Types horaires'!$B$14,IF(AND(H33="Déplacement",((D33-C33)+(F33-E33))&lt;I33),I33,IF(AND(H33="Déplacement",N33="Arrivée Chine",B33&lt;'[2]Types horaires'!$D$21),(D33-C33)+(F33-E33)-'[2]Types horaires'!$B$14,IF(AND(H33="Déplacement",N33="Retour Chine",B33&gt;='[2]Types horaires'!$B$21,B33&lt;='[2]Types horaires'!$C$21),(D33-C33)+(F33-E33)+'[2]Types horaires'!$B$13,IF(AND(H33="Déplacement",N33="Retour Chine",B33&gt;'[2]Types horaires'!$A$21,B33&lt;'[2]Types horaires'!$B$21),(D33-C33)+(F33-E33)+'[2]Types horaires'!$B$14,IF(AND(H33="Déplacement",N33="Retour Chine",B33&gt;'[2]Types horaires'!$C$21),(D33-C33)+(F33-E33)+'[2]Types horaires'!$B$14,IF(AND(H33="Déplacement",((D33-C33)+(F33-E33))&lt;I33),I33,IF(AND(H33="Déplacement",N33="Retour Chine",B33&lt;'[2]Types horaires'!$D$21),(D33-C33)+(F33-E33)+'[2]Types horaires'!$B$14,(D33-C33)+(F33-E33))))))))))))</f>
        <v>0.29166666666666663</v>
      </c>
      <c r="K33" s="143">
        <f>IF(L33&gt;0,'[2]Types horaires'!$B$2-L33,0)</f>
        <v>0</v>
      </c>
      <c r="L33" s="144">
        <f>IF(OR(H33="Recup"),'[2]Types horaires'!$B$2-J33,'[2]Types horaires'!$B$6)</f>
        <v>0</v>
      </c>
      <c r="M33" s="130"/>
      <c r="N33" s="131"/>
      <c r="O33" s="132">
        <f t="shared" si="0"/>
        <v>0</v>
      </c>
      <c r="P33" s="133" t="str">
        <f t="shared" si="1"/>
        <v/>
      </c>
      <c r="Q33" s="134"/>
      <c r="R33" s="135"/>
      <c r="S33" s="136"/>
      <c r="T33" s="137"/>
      <c r="U33" s="145">
        <v>0.5</v>
      </c>
      <c r="V33" s="139">
        <f>IF((X32-43)&lt;0,0,(X32-43))</f>
        <v>0</v>
      </c>
      <c r="W33" s="146" t="s">
        <v>52</v>
      </c>
      <c r="X33" s="147">
        <f>(X32-X31)-J37*24</f>
        <v>-7.1054273576010019E-15</v>
      </c>
      <c r="Y33" s="148" t="s">
        <v>53</v>
      </c>
    </row>
    <row r="34" spans="1:25" ht="15.75" customHeight="1" thickBot="1">
      <c r="A34" s="123" t="s">
        <v>54</v>
      </c>
      <c r="B34" s="124">
        <v>42747</v>
      </c>
      <c r="C34" s="102">
        <v>0.375</v>
      </c>
      <c r="D34" s="103">
        <v>0.54166666666666663</v>
      </c>
      <c r="E34" s="103">
        <v>0.58333333333333337</v>
      </c>
      <c r="F34" s="104">
        <v>0.70833333333333337</v>
      </c>
      <c r="G34" s="125"/>
      <c r="H34" s="126" t="s">
        <v>44</v>
      </c>
      <c r="I34" s="127">
        <f>IF(H34="Normal",'[2]Types horaires'!$B$2,IF(H34="Recup",'[2]Types horaires'!$B$6,IF(H34="CP journée",'[2]Types horaires'!$B$3,IF(H34="Enceinte",'[2]Types horaires'!$B$11,IF(H34="temps partiel",'[2]Types horaires'!$B$10,IF(H34="Sans solde",'[2]Types horaires'!$B$8,IF(H34="Maladie",'[2]Types horaires'!$B$7,IF(H34="CP matin",'[2]Types horaires'!$B$4,IF(H34="Déplacement",'[2]Types horaires'!$B$2,IF(H34="CP Après-midi",'[2]Types horaires'!$B$5,IF(H34="Férié",'[2]Types horaires'!$B$15,0)))))))))))</f>
        <v>0.29166666666666669</v>
      </c>
      <c r="J34" s="108">
        <f>IF(H34="Demi CP",I34,IF(AND(H34="Déplacement",N34="Arrivée Chine",B34&gt;='[2]Types horaires'!$B$21,B34&lt;='[2]Types horaires'!$C$21),(D34-C34)+(F34-E34)-'[2]Types horaires'!$B$13,IF(AND(H34="Déplacement",N34="Arrivée Chine",B34&gt;'[2]Types horaires'!$A$21,B34&lt;'[2]Types horaires'!$B$21),(D34-C34)+(F34-E34)-'[2]Types horaires'!$B$14,IF(AND(H34="Déplacement",N34="Arrivée Chine",B34&gt;'[2]Types horaires'!$C$21),(D34-C34)+(F34-E34)-'[2]Types horaires'!$B$14,IF(AND(H34="Déplacement",((D34-C34)+(F34-E34))&lt;I34),I34,IF(AND(H34="Déplacement",N34="Arrivée Chine",B34&lt;'[2]Types horaires'!$D$21),(D34-C34)+(F34-E34)-'[2]Types horaires'!$B$14,IF(AND(H34="Déplacement",N34="Retour Chine",B34&gt;='[2]Types horaires'!$B$21,B34&lt;='[2]Types horaires'!$C$21),(D34-C34)+(F34-E34)+'[2]Types horaires'!$B$13,IF(AND(H34="Déplacement",N34="Retour Chine",B34&gt;'[2]Types horaires'!$A$21,B34&lt;'[2]Types horaires'!$B$21),(D34-C34)+(F34-E34)+'[2]Types horaires'!$B$14,IF(AND(H34="Déplacement",N34="Retour Chine",B34&gt;'[2]Types horaires'!$C$21),(D34-C34)+(F34-E34)+'[2]Types horaires'!$B$14,IF(AND(H34="Déplacement",((D34-C34)+(F34-E34))&lt;I34),I34,IF(AND(H34="Déplacement",N34="Retour Chine",B34&lt;'[2]Types horaires'!$D$21),(D34-C34)+(F34-E34)+'[2]Types horaires'!$B$14,(D34-C34)+(F34-E34))))))))))))</f>
        <v>0.29166666666666663</v>
      </c>
      <c r="K34" s="149">
        <f>IF(L34&gt;0,'[2]Types horaires'!$B$2-L34,0)</f>
        <v>0</v>
      </c>
      <c r="L34" s="150">
        <f>IF(OR(H34="Recup"),'[2]Types horaires'!$B$2-J34,'[2]Types horaires'!$B$6)</f>
        <v>0</v>
      </c>
      <c r="M34" s="130"/>
      <c r="N34" s="131"/>
      <c r="O34" s="132">
        <f t="shared" si="0"/>
        <v>0</v>
      </c>
      <c r="P34" s="133" t="str">
        <f t="shared" si="1"/>
        <v/>
      </c>
      <c r="Q34" s="134"/>
      <c r="R34" s="135"/>
      <c r="S34" s="136"/>
      <c r="T34" s="137"/>
      <c r="U34" s="151">
        <v>1</v>
      </c>
      <c r="V34" s="139">
        <f>IF(M37="",J37*24,0)</f>
        <v>0</v>
      </c>
      <c r="W34" s="152" t="s">
        <v>5</v>
      </c>
      <c r="X34" s="153">
        <f>COUNTIF(H31:H35,"Maladie")</f>
        <v>0</v>
      </c>
      <c r="Y34" s="148">
        <f>COUNTIF(H31:H35,"Férié")</f>
        <v>0</v>
      </c>
    </row>
    <row r="35" spans="1:25" ht="15.75" customHeight="1" thickBot="1">
      <c r="A35" s="123" t="s">
        <v>55</v>
      </c>
      <c r="B35" s="124">
        <v>42748</v>
      </c>
      <c r="C35" s="102">
        <v>0.375</v>
      </c>
      <c r="D35" s="103">
        <v>0.54166666666666663</v>
      </c>
      <c r="E35" s="103">
        <v>0.58333333333333337</v>
      </c>
      <c r="F35" s="104">
        <v>0.70833333333333337</v>
      </c>
      <c r="G35" s="125"/>
      <c r="H35" s="142" t="s">
        <v>44</v>
      </c>
      <c r="I35" s="127">
        <f>IF(H35="Normal",'[2]Types horaires'!$B$2,IF(H35="Recup",'[2]Types horaires'!$B$6,IF(H35="CP journée",'[2]Types horaires'!$B$3,IF(H35="Enceinte",'[2]Types horaires'!$B$11,IF(H35="temps partiel",'[2]Types horaires'!$B$10,IF(H35="Sans solde",'[2]Types horaires'!$B$8,IF(H35="Maladie",'[2]Types horaires'!$B$7,IF(H35="CP matin",'[2]Types horaires'!$B$4,IF(H35="Déplacement",'[2]Types horaires'!$B$2,IF(H35="CP Après-midi",'[2]Types horaires'!$B$5,IF(H35="Férié",'[2]Types horaires'!$B$15,0)))))))))))</f>
        <v>0.29166666666666669</v>
      </c>
      <c r="J35" s="108">
        <f>IF(H35="Demi CP",I35,IF(AND(H35="Déplacement",N35="Arrivée Chine",B35&gt;='[2]Types horaires'!$B$21,B35&lt;='[2]Types horaires'!$C$21),(D35-C35)+(F35-E35)-'[2]Types horaires'!$B$13,IF(AND(H35="Déplacement",N35="Arrivée Chine",B35&gt;'[2]Types horaires'!$A$21,B35&lt;'[2]Types horaires'!$B$21),(D35-C35)+(F35-E35)-'[2]Types horaires'!$B$14,IF(AND(H35="Déplacement",N35="Arrivée Chine",B35&gt;'[2]Types horaires'!$C$21),(D35-C35)+(F35-E35)-'[2]Types horaires'!$B$14,IF(AND(H35="Déplacement",((D35-C35)+(F35-E35))&lt;I35),I35,IF(AND(H35="Déplacement",N35="Arrivée Chine",B35&lt;'[2]Types horaires'!$D$21),(D35-C35)+(F35-E35)-'[2]Types horaires'!$B$14,IF(AND(H35="Déplacement",N35="Retour Chine",B35&gt;='[2]Types horaires'!$B$21,B35&lt;='[2]Types horaires'!$C$21),(D35-C35)+(F35-E35)+'[2]Types horaires'!$B$13,IF(AND(H35="Déplacement",N35="Retour Chine",B35&gt;'[2]Types horaires'!$A$21,B35&lt;'[2]Types horaires'!$B$21),(D35-C35)+(F35-E35)+'[2]Types horaires'!$B$14,IF(AND(H35="Déplacement",N35="Retour Chine",B35&gt;'[2]Types horaires'!$C$21),(D35-C35)+(F35-E35)+'[2]Types horaires'!$B$14,IF(AND(H35="Déplacement",((D35-C35)+(F35-E35))&lt;I35),I35,IF(AND(H35="Déplacement",N35="Retour Chine",B35&lt;'[2]Types horaires'!$D$21),(D35-C35)+(F35-E35)+'[2]Types horaires'!$B$14,(D35-C35)+(F35-E35))))))))))))</f>
        <v>0.29166666666666663</v>
      </c>
      <c r="K35" s="143">
        <f>IF(L35&gt;0,'[2]Types horaires'!$B$2-L35,0)</f>
        <v>0</v>
      </c>
      <c r="L35" s="144">
        <f>IF(OR(H35="Recup"),'[2]Types horaires'!$B$2-J35,'[2]Types horaires'!$B$6)</f>
        <v>0</v>
      </c>
      <c r="M35" s="130"/>
      <c r="N35" s="131"/>
      <c r="O35" s="132">
        <f t="shared" si="0"/>
        <v>0</v>
      </c>
      <c r="P35" s="133" t="str">
        <f t="shared" si="1"/>
        <v/>
      </c>
      <c r="Q35" s="134"/>
      <c r="R35" s="135"/>
      <c r="S35" s="136"/>
      <c r="T35" s="137"/>
      <c r="U35" s="154" t="s">
        <v>2</v>
      </c>
      <c r="V35" s="155">
        <f>IF(G31="Enceinte",(SUM(L31:L35))-COUNTIF(H31:H35,"Recup")*'[2]Types horaires'!$B$12,SUM(L31:L35))</f>
        <v>0</v>
      </c>
      <c r="W35" s="156" t="s">
        <v>56</v>
      </c>
      <c r="X35" s="157">
        <f>COUNTIF(H31:H35,"sans solde")</f>
        <v>0</v>
      </c>
      <c r="Y35" s="158" t="s">
        <v>57</v>
      </c>
    </row>
    <row r="36" spans="1:25" s="12" customFormat="1" ht="15.75" customHeight="1">
      <c r="A36" s="123" t="s">
        <v>58</v>
      </c>
      <c r="B36" s="124">
        <v>42749</v>
      </c>
      <c r="C36" s="159"/>
      <c r="D36" s="160"/>
      <c r="E36" s="160"/>
      <c r="F36" s="161"/>
      <c r="G36" s="125"/>
      <c r="H36" s="162"/>
      <c r="I36" s="127">
        <f>IF(H36="Normal",'[2]Types horaires'!$B$2,IF(H36="Recup",'[2]Types horaires'!$B$6,IF(H36="CP journée",'[2]Types horaires'!$B$3,IF(H36="Enceinte",'[2]Types horaires'!$B$11,IF(H36="temps partiel",'[2]Types horaires'!$B$10,IF(H36="Sans solde",'[2]Types horaires'!$B$8,IF(H36="Maladie",'[2]Types horaires'!$B$7,IF(H36="CP matin",'[2]Types horaires'!$B$4,IF(H36="Déplacement",'[2]Types horaires'!$B$2,IF(H36="CP Après-midi",'[2]Types horaires'!$B$5,IF(H36="Férié",'[2]Types horaires'!$B$15,0)))))))))))</f>
        <v>0</v>
      </c>
      <c r="J36" s="108">
        <f>IF(H36="Demi CP",I36,IF(AND(H36="Déplacement",N36="Arrivée Chine",B36&gt;='[2]Types horaires'!$B$21,B36&lt;='[2]Types horaires'!$C$21),(D36-C36)+(F36-E36)-'[2]Types horaires'!$B$13,IF(AND(H36="Déplacement",N36="Arrivée Chine",B36&gt;'[2]Types horaires'!$A$21,B36&lt;'[2]Types horaires'!$B$21),(D36-C36)+(F36-E36)-'[2]Types horaires'!$B$14,IF(AND(H36="Déplacement",N36="Arrivée Chine",B36&gt;'[2]Types horaires'!$C$21),(D36-C36)+(F36-E36)-'[2]Types horaires'!$B$14,IF(AND(H36="Déplacement",((D36-C36)+(F36-E36))&lt;I36),I36,IF(AND(H36="Déplacement",N36="Arrivée Chine",B36&lt;'[2]Types horaires'!$D$21),(D36-C36)+(F36-E36)-'[2]Types horaires'!$B$14,IF(AND(H36="Déplacement",N36="Retour Chine",B36&gt;='[2]Types horaires'!$B$21,B36&lt;='[2]Types horaires'!$C$21),(D36-C36)+(F36-E36)+'[2]Types horaires'!$B$13,IF(AND(H36="Déplacement",N36="Retour Chine",B36&gt;'[2]Types horaires'!$A$21,B36&lt;'[2]Types horaires'!$B$21),(D36-C36)+(F36-E36)+'[2]Types horaires'!$B$14,IF(AND(H36="Déplacement",N36="Retour Chine",B36&gt;'[2]Types horaires'!$C$21),(D36-C36)+(F36-E36)+'[2]Types horaires'!$B$14,IF(AND(H36="Déplacement",((D36-C36)+(F36-E36))&lt;I36),I36,IF(AND(H36="Déplacement",N36="Retour Chine",B36&lt;'[2]Types horaires'!$D$21),(D36-C36)+(F36-E36)+'[2]Types horaires'!$B$14,(D36-C36)+(F36-E36))))))))))))</f>
        <v>0</v>
      </c>
      <c r="K36" s="163">
        <f>IF(L36&gt;0,'[2]Types horaires'!$B$2-L36,0)</f>
        <v>0</v>
      </c>
      <c r="L36" s="164">
        <f>IF(OR(H36="Recup"),'[2]Types horaires'!$B$2-J36,'[2]Types horaires'!$B$6)</f>
        <v>0</v>
      </c>
      <c r="M36" s="130"/>
      <c r="N36" s="131"/>
      <c r="O36" s="132">
        <f t="shared" si="0"/>
        <v>0</v>
      </c>
      <c r="P36" s="133" t="str">
        <f t="shared" si="1"/>
        <v/>
      </c>
      <c r="Q36" s="134"/>
      <c r="R36" s="135"/>
      <c r="S36" s="136"/>
      <c r="T36" s="137"/>
      <c r="U36" s="165" t="s">
        <v>59</v>
      </c>
      <c r="V36" s="166">
        <f>IF(AND(G31="Temps partiel",X33&gt;0),X33-V37-V33-V34,0)</f>
        <v>0</v>
      </c>
      <c r="W36" s="167" t="s">
        <v>60</v>
      </c>
      <c r="X36" s="168">
        <f>COUNTIF(H31:H35,"CP journée")+(COUNTIF(H31:H35,"CP matin"))/2+(COUNTIF(H31:H35,"CP Après-midi"))/2</f>
        <v>0</v>
      </c>
      <c r="Y36" s="169"/>
    </row>
    <row r="37" spans="1:25" s="12" customFormat="1" ht="15.75" customHeight="1" thickBot="1">
      <c r="A37" s="170" t="s">
        <v>61</v>
      </c>
      <c r="B37" s="171">
        <v>42750</v>
      </c>
      <c r="C37" s="172"/>
      <c r="D37" s="173"/>
      <c r="E37" s="173"/>
      <c r="F37" s="174"/>
      <c r="G37" s="175"/>
      <c r="H37" s="176"/>
      <c r="I37" s="177">
        <f>IF(H37="Normal",'[2]Types horaires'!$B$2,IF(H37="Recup",'[2]Types horaires'!$B$6,IF(H37="CP journée",'[2]Types horaires'!$B$3,IF(H37="Enceinte",'[2]Types horaires'!$B$11,IF(H37="temps partiel",'[2]Types horaires'!$B$10,IF(H37="Sans solde",'[2]Types horaires'!$B$8,IF(H37="Maladie",'[2]Types horaires'!$B$7,IF(H37="CP matin",'[2]Types horaires'!$B$4,IF(H37="Déplacement",'[2]Types horaires'!$B$2,IF(H37="CP Après-midi",'[2]Types horaires'!$B$5,IF(H37="Férié",'[2]Types horaires'!$B$15,0)))))))))))</f>
        <v>0</v>
      </c>
      <c r="J37" s="178">
        <f>IF(H37="Demi CP",I37,IF(AND(H37="Déplacement",N37="Arrivée Chine",B37&gt;='[2]Types horaires'!$B$21,B37&lt;='[2]Types horaires'!$C$21),(D37-C37)+(F37-E37)-'[2]Types horaires'!$B$13,IF(AND(H37="Déplacement",N37="Arrivée Chine",B37&gt;'[2]Types horaires'!$A$21,B37&lt;'[2]Types horaires'!$B$21),(D37-C37)+(F37-E37)-'[2]Types horaires'!$B$14,IF(AND(H37="Déplacement",N37="Arrivée Chine",B37&gt;'[2]Types horaires'!$C$21),(D37-C37)+(F37-E37)-'[2]Types horaires'!$B$14,IF(AND(H37="Déplacement",((D37-C37)+(F37-E37))&lt;I37),I37,IF(AND(H37="Déplacement",N37="Arrivée Chine",B37&lt;'[2]Types horaires'!$D$21),(D37-C37)+(F37-E37)-'[2]Types horaires'!$B$14,IF(AND(H37="Déplacement",N37="Retour Chine",B37&gt;='[2]Types horaires'!$B$21,B37&lt;='[2]Types horaires'!$C$21),(D37-C37)+(F37-E37)+'[2]Types horaires'!$B$13,IF(AND(H37="Déplacement",N37="Retour Chine",B37&gt;'[2]Types horaires'!$A$21,B37&lt;'[2]Types horaires'!$B$21),(D37-C37)+(F37-E37)+'[2]Types horaires'!$B$14,IF(AND(H37="Déplacement",N37="Retour Chine",B37&gt;'[2]Types horaires'!$C$21),(D37-C37)+(F37-E37)+'[2]Types horaires'!$B$14,IF(AND(H37="Déplacement",((D37-C37)+(F37-E37))&lt;I37),I37,IF(AND(H37="Déplacement",N37="Retour Chine",B37&lt;'[2]Types horaires'!$D$21),(D37-C37)+(F37-E37)+'[2]Types horaires'!$B$14,(D37-C37)+(F37-E37))))))))))))</f>
        <v>0</v>
      </c>
      <c r="K37" s="179">
        <f>IF(L37&gt;0,'[2]Types horaires'!$B$2-L37,0)</f>
        <v>0</v>
      </c>
      <c r="L37" s="180">
        <f>IF(OR(H37="Recup"),'[2]Types horaires'!$B$2-J37,'[2]Types horaires'!$B$6)</f>
        <v>0</v>
      </c>
      <c r="M37" s="181"/>
      <c r="N37" s="182"/>
      <c r="O37" s="183">
        <f t="shared" si="0"/>
        <v>0</v>
      </c>
      <c r="P37" s="184" t="str">
        <f t="shared" si="1"/>
        <v/>
      </c>
      <c r="Q37" s="185"/>
      <c r="R37" s="186"/>
      <c r="S37" s="187"/>
      <c r="T37" s="188"/>
      <c r="U37" s="189" t="s">
        <v>62</v>
      </c>
      <c r="V37" s="190">
        <f>IF(AND(G31="Temps partiel",X33&gt;3),X33-3-V33-V34,0)</f>
        <v>0</v>
      </c>
      <c r="W37" s="191" t="s">
        <v>63</v>
      </c>
      <c r="X37" s="192">
        <f>V31+(V32*1.25)+(V33*1.5)+(V34*2)+(V36*1.1)+(V37*1.25)</f>
        <v>0</v>
      </c>
      <c r="Y37" s="193">
        <f>Y30+X37-V35*24+Y32</f>
        <v>0</v>
      </c>
    </row>
    <row r="38" spans="1:25" s="12" customFormat="1" ht="15" customHeight="1">
      <c r="A38" s="198" t="s">
        <v>43</v>
      </c>
      <c r="B38" s="101">
        <v>42751</v>
      </c>
      <c r="C38" s="194">
        <v>0.375</v>
      </c>
      <c r="D38" s="195">
        <v>0.54166666666666663</v>
      </c>
      <c r="E38" s="195">
        <v>0.58333333333333337</v>
      </c>
      <c r="F38" s="196">
        <v>0.70833333333333337</v>
      </c>
      <c r="G38" s="105"/>
      <c r="H38" s="106" t="s">
        <v>44</v>
      </c>
      <c r="I38" s="107">
        <f>IF(H38="Normal",'[2]Types horaires'!$B$2,IF(H38="Recup",'[2]Types horaires'!$B$6,IF(H38="CP journée",'[2]Types horaires'!$B$3,IF(H38="Enceinte",'[2]Types horaires'!$B$11,IF(H38="temps partiel",'[2]Types horaires'!$B$10,IF(H38="Sans solde",'[2]Types horaires'!$B$8,IF(H38="Maladie",'[2]Types horaires'!$B$7,IF(H38="CP matin",'[2]Types horaires'!$B$4,IF(H38="Déplacement",'[2]Types horaires'!$B$2,IF(H38="CP Après-midi",'[2]Types horaires'!$B$5,IF(H38="Férié",'[2]Types horaires'!$B$15,0)))))))))))</f>
        <v>0.29166666666666669</v>
      </c>
      <c r="J38" s="197">
        <f>IF(H38="Demi CP",I38,IF(AND(H38="Déplacement",N38="Arrivée Chine",B38&gt;='[2]Types horaires'!$B$21,B38&lt;='[2]Types horaires'!$C$21),(D38-C38)+(F38-E38)-'[2]Types horaires'!$B$13,IF(AND(H38="Déplacement",N38="Arrivée Chine",B38&gt;'[2]Types horaires'!$A$21,B38&lt;'[2]Types horaires'!$B$21),(D38-C38)+(F38-E38)-'[2]Types horaires'!$B$14,IF(AND(H38="Déplacement",N38="Arrivée Chine",B38&gt;'[2]Types horaires'!$C$21),(D38-C38)+(F38-E38)-'[2]Types horaires'!$B$14,IF(AND(H38="Déplacement",((D38-C38)+(F38-E38))&lt;I38),I38,IF(AND(H38="Déplacement",N38="Arrivée Chine",B38&lt;'[2]Types horaires'!$D$21),(D38-C38)+(F38-E38)-'[2]Types horaires'!$B$14,IF(AND(H38="Déplacement",N38="Retour Chine",B38&gt;='[2]Types horaires'!$B$21,B38&lt;='[2]Types horaires'!$C$21),(D38-C38)+(F38-E38)+'[2]Types horaires'!$B$13,IF(AND(H38="Déplacement",N38="Retour Chine",B38&gt;'[2]Types horaires'!$A$21,B38&lt;'[2]Types horaires'!$B$21),(D38-C38)+(F38-E38)+'[2]Types horaires'!$B$14,IF(AND(H38="Déplacement",N38="Retour Chine",B38&gt;'[2]Types horaires'!$C$21),(D38-C38)+(F38-E38)+'[2]Types horaires'!$B$14,IF(AND(H38="Déplacement",((D38-C38)+(F38-E38))&lt;I38),I38,IF(AND(H38="Déplacement",N38="Retour Chine",B38&lt;'[2]Types horaires'!$D$21),(D38-C38)+(F38-E38)+'[2]Types horaires'!$B$14,(D38-C38)+(F38-E38))))))))))))</f>
        <v>0.29166666666666663</v>
      </c>
      <c r="K38" s="109">
        <f>IF(L38&gt;0,'[2]Types horaires'!$B$2-L38,0)</f>
        <v>0</v>
      </c>
      <c r="L38" s="110">
        <f>IF(OR(H38="Recup"),'[2]Types horaires'!$B$2-J38,'[2]Types horaires'!$B$6)</f>
        <v>0</v>
      </c>
      <c r="M38" s="111"/>
      <c r="N38" s="112"/>
      <c r="O38" s="113">
        <f t="shared" si="0"/>
        <v>0</v>
      </c>
      <c r="P38" s="114" t="str">
        <f t="shared" si="1"/>
        <v/>
      </c>
      <c r="Q38" s="115" t="s">
        <v>45</v>
      </c>
      <c r="R38" s="116" t="s">
        <v>46</v>
      </c>
      <c r="S38" s="117"/>
      <c r="T38" s="118" t="s">
        <v>65</v>
      </c>
      <c r="U38" s="119" t="s">
        <v>48</v>
      </c>
      <c r="V38" s="120">
        <f>IF(AND(G38="",(X40)&gt;0),X40-V39-V40,IF(AND(G38="Enceinte",(X40)&gt;0),X40-V39-V40,0))</f>
        <v>0</v>
      </c>
      <c r="W38" s="121" t="s">
        <v>34</v>
      </c>
      <c r="X38" s="120">
        <f>(SUM(I38:I42)*24+SUM(K38:K42)*24)</f>
        <v>35</v>
      </c>
      <c r="Y38" s="122" t="s">
        <v>7</v>
      </c>
    </row>
    <row r="39" spans="1:25" s="12" customFormat="1" ht="15.75" customHeight="1" thickBot="1">
      <c r="A39" s="123" t="s">
        <v>49</v>
      </c>
      <c r="B39" s="124">
        <v>42752</v>
      </c>
      <c r="C39" s="102">
        <v>0.375</v>
      </c>
      <c r="D39" s="103">
        <v>0.54166666666666663</v>
      </c>
      <c r="E39" s="103">
        <v>0.58333333333333337</v>
      </c>
      <c r="F39" s="104">
        <v>0.70833333333333337</v>
      </c>
      <c r="G39" s="125"/>
      <c r="H39" s="142" t="s">
        <v>44</v>
      </c>
      <c r="I39" s="127">
        <f>IF(H39="Normal",'[2]Types horaires'!$B$2,IF(H39="Recup",'[2]Types horaires'!$B$6,IF(H39="CP journée",'[2]Types horaires'!$B$3,IF(H39="Enceinte",'[2]Types horaires'!$B$11,IF(H39="temps partiel",'[2]Types horaires'!$B$10,IF(H39="Sans solde",'[2]Types horaires'!$B$8,IF(H39="Maladie",'[2]Types horaires'!$B$7,IF(H39="CP matin",'[2]Types horaires'!$B$4,IF(H39="Déplacement",'[2]Types horaires'!$B$2,IF(H39="CP Après-midi",'[2]Types horaires'!$B$5,IF(H39="Férié",'[2]Types horaires'!$B$15,0)))))))))))</f>
        <v>0.29166666666666669</v>
      </c>
      <c r="J39" s="108">
        <f>IF(H39="Demi CP",I39,IF(AND(H39="Déplacement",N39="Arrivée Chine",B39&gt;='[2]Types horaires'!$B$21,B39&lt;='[2]Types horaires'!$C$21),(D39-C39)+(F39-E39)-'[2]Types horaires'!$B$13,IF(AND(H39="Déplacement",N39="Arrivée Chine",B39&gt;'[2]Types horaires'!$A$21,B39&lt;'[2]Types horaires'!$B$21),(D39-C39)+(F39-E39)-'[2]Types horaires'!$B$14,IF(AND(H39="Déplacement",N39="Arrivée Chine",B39&gt;'[2]Types horaires'!$C$21),(D39-C39)+(F39-E39)-'[2]Types horaires'!$B$14,IF(AND(H39="Déplacement",((D39-C39)+(F39-E39))&lt;I39),I39,IF(AND(H39="Déplacement",N39="Arrivée Chine",B39&lt;'[2]Types horaires'!$D$21),(D39-C39)+(F39-E39)-'[2]Types horaires'!$B$14,IF(AND(H39="Déplacement",N39="Retour Chine",B39&gt;='[2]Types horaires'!$B$21,B39&lt;='[2]Types horaires'!$C$21),(D39-C39)+(F39-E39)+'[2]Types horaires'!$B$13,IF(AND(H39="Déplacement",N39="Retour Chine",B39&gt;'[2]Types horaires'!$A$21,B39&lt;'[2]Types horaires'!$B$21),(D39-C39)+(F39-E39)+'[2]Types horaires'!$B$14,IF(AND(H39="Déplacement",N39="Retour Chine",B39&gt;'[2]Types horaires'!$C$21),(D39-C39)+(F39-E39)+'[2]Types horaires'!$B$14,IF(AND(H39="Déplacement",((D39-C39)+(F39-E39))&lt;I39),I39,IF(AND(H39="Déplacement",N39="Retour Chine",B39&lt;'[2]Types horaires'!$D$21),(D39-C39)+(F39-E39)+'[2]Types horaires'!$B$14,(D39-C39)+(F39-E39))))))))))))</f>
        <v>0.29166666666666663</v>
      </c>
      <c r="K39" s="128">
        <f>IF(L39&gt;0,'[2]Types horaires'!$B$2-L39,0)</f>
        <v>0</v>
      </c>
      <c r="L39" s="129">
        <f>IF(OR(H39="Recup"),'[2]Types horaires'!$B$2-J39,'[2]Types horaires'!$B$6)</f>
        <v>0</v>
      </c>
      <c r="M39" s="130"/>
      <c r="N39" s="131"/>
      <c r="O39" s="132">
        <f t="shared" si="0"/>
        <v>0</v>
      </c>
      <c r="P39" s="133" t="str">
        <f t="shared" si="1"/>
        <v/>
      </c>
      <c r="Q39" s="134"/>
      <c r="R39" s="135"/>
      <c r="S39" s="136"/>
      <c r="T39" s="137"/>
      <c r="U39" s="138" t="s">
        <v>50</v>
      </c>
      <c r="V39" s="139">
        <f>IF(AND(G38="",(X39-35)&gt;0),(X39-35-V40-V41),IF(AND(G38="Enceinte",(X39-35)&gt;0),(X39-35-V40-V41),0))</f>
        <v>0</v>
      </c>
      <c r="W39" s="140" t="s">
        <v>35</v>
      </c>
      <c r="X39" s="139">
        <f>(SUM(J38:J44))*24-(SUM(O38:O44))*24</f>
        <v>34.999999999999993</v>
      </c>
      <c r="Y39" s="141">
        <f>SUM(P38:P44)</f>
        <v>0</v>
      </c>
    </row>
    <row r="40" spans="1:25" s="12" customFormat="1" ht="15.75" customHeight="1" thickBot="1">
      <c r="A40" s="123" t="s">
        <v>51</v>
      </c>
      <c r="B40" s="124">
        <v>42753</v>
      </c>
      <c r="C40" s="102">
        <v>0.375</v>
      </c>
      <c r="D40" s="103">
        <v>0.54166666666666663</v>
      </c>
      <c r="E40" s="103">
        <v>0.58333333333333337</v>
      </c>
      <c r="F40" s="104">
        <v>0.70833333333333337</v>
      </c>
      <c r="G40" s="125"/>
      <c r="H40" s="142" t="s">
        <v>44</v>
      </c>
      <c r="I40" s="127">
        <f>IF(H40="Normal",'[2]Types horaires'!$B$2,IF(H40="Recup",'[2]Types horaires'!$B$6,IF(H40="CP journée",'[2]Types horaires'!$B$3,IF(H40="Enceinte",'[2]Types horaires'!$B$11,IF(H40="temps partiel",'[2]Types horaires'!$B$10,IF(H40="Sans solde",'[2]Types horaires'!$B$8,IF(H40="Maladie",'[2]Types horaires'!$B$7,IF(H40="CP matin",'[2]Types horaires'!$B$4,IF(H40="Déplacement",'[2]Types horaires'!$B$2,IF(H40="CP Après-midi",'[2]Types horaires'!$B$5,IF(H40="Férié",'[2]Types horaires'!$B$15,0)))))))))))</f>
        <v>0.29166666666666669</v>
      </c>
      <c r="J40" s="108">
        <f>IF(H40="Demi CP",I40,IF(AND(H40="Déplacement",N40="Arrivée Chine",B40&gt;='[2]Types horaires'!$B$21,B40&lt;='[2]Types horaires'!$C$21),(D40-C40)+(F40-E40)-'[2]Types horaires'!$B$13,IF(AND(H40="Déplacement",N40="Arrivée Chine",B40&gt;'[2]Types horaires'!$A$21,B40&lt;'[2]Types horaires'!$B$21),(D40-C40)+(F40-E40)-'[2]Types horaires'!$B$14,IF(AND(H40="Déplacement",N40="Arrivée Chine",B40&gt;'[2]Types horaires'!$C$21),(D40-C40)+(F40-E40)-'[2]Types horaires'!$B$14,IF(AND(H40="Déplacement",((D40-C40)+(F40-E40))&lt;I40),I40,IF(AND(H40="Déplacement",N40="Arrivée Chine",B40&lt;'[2]Types horaires'!$D$21),(D40-C40)+(F40-E40)-'[2]Types horaires'!$B$14,IF(AND(H40="Déplacement",N40="Retour Chine",B40&gt;='[2]Types horaires'!$B$21,B40&lt;='[2]Types horaires'!$C$21),(D40-C40)+(F40-E40)+'[2]Types horaires'!$B$13,IF(AND(H40="Déplacement",N40="Retour Chine",B40&gt;'[2]Types horaires'!$A$21,B40&lt;'[2]Types horaires'!$B$21),(D40-C40)+(F40-E40)+'[2]Types horaires'!$B$14,IF(AND(H40="Déplacement",N40="Retour Chine",B40&gt;'[2]Types horaires'!$C$21),(D40-C40)+(F40-E40)+'[2]Types horaires'!$B$14,IF(AND(H40="Déplacement",((D40-C40)+(F40-E40))&lt;I40),I40,IF(AND(H40="Déplacement",N40="Retour Chine",B40&lt;'[2]Types horaires'!$D$21),(D40-C40)+(F40-E40)+'[2]Types horaires'!$B$14,(D40-C40)+(F40-E40))))))))))))</f>
        <v>0.29166666666666663</v>
      </c>
      <c r="K40" s="143">
        <f>IF(L40&gt;0,'[2]Types horaires'!$B$2-L40,0)</f>
        <v>0</v>
      </c>
      <c r="L40" s="144">
        <f>IF(OR(H40="Recup"),'[2]Types horaires'!$B$2-J40,'[2]Types horaires'!$B$6)</f>
        <v>0</v>
      </c>
      <c r="M40" s="130"/>
      <c r="N40" s="131"/>
      <c r="O40" s="132">
        <f t="shared" si="0"/>
        <v>0</v>
      </c>
      <c r="P40" s="133" t="str">
        <f t="shared" si="1"/>
        <v/>
      </c>
      <c r="Q40" s="134"/>
      <c r="R40" s="135"/>
      <c r="S40" s="136"/>
      <c r="T40" s="137"/>
      <c r="U40" s="145">
        <v>0.5</v>
      </c>
      <c r="V40" s="139">
        <f>IF((X39-43)&lt;0,0,(X39-43))</f>
        <v>0</v>
      </c>
      <c r="W40" s="146" t="s">
        <v>52</v>
      </c>
      <c r="X40" s="147">
        <f>(X39-X38)-J44*24</f>
        <v>-7.1054273576010019E-15</v>
      </c>
      <c r="Y40" s="148" t="s">
        <v>53</v>
      </c>
    </row>
    <row r="41" spans="1:25" s="12" customFormat="1" ht="15.75" customHeight="1" thickBot="1">
      <c r="A41" s="123" t="s">
        <v>54</v>
      </c>
      <c r="B41" s="124">
        <v>42754</v>
      </c>
      <c r="C41" s="102">
        <v>0.375</v>
      </c>
      <c r="D41" s="103">
        <v>0.54166666666666663</v>
      </c>
      <c r="E41" s="103">
        <v>0.58333333333333337</v>
      </c>
      <c r="F41" s="104">
        <v>0.70833333333333337</v>
      </c>
      <c r="G41" s="125"/>
      <c r="H41" s="126" t="s">
        <v>44</v>
      </c>
      <c r="I41" s="127">
        <f>IF(H41="Normal",'[2]Types horaires'!$B$2,IF(H41="Recup",'[2]Types horaires'!$B$6,IF(H41="CP journée",'[2]Types horaires'!$B$3,IF(H41="Enceinte",'[2]Types horaires'!$B$11,IF(H41="temps partiel",'[2]Types horaires'!$B$10,IF(H41="Sans solde",'[2]Types horaires'!$B$8,IF(H41="Maladie",'[2]Types horaires'!$B$7,IF(H41="CP matin",'[2]Types horaires'!$B$4,IF(H41="Déplacement",'[2]Types horaires'!$B$2,IF(H41="CP Après-midi",'[2]Types horaires'!$B$5,IF(H41="Férié",'[2]Types horaires'!$B$15,0)))))))))))</f>
        <v>0.29166666666666669</v>
      </c>
      <c r="J41" s="108">
        <f>IF(H41="Demi CP",I41,IF(AND(H41="Déplacement",N41="Arrivée Chine",B41&gt;='[2]Types horaires'!$B$21,B41&lt;='[2]Types horaires'!$C$21),(D41-C41)+(F41-E41)-'[2]Types horaires'!$B$13,IF(AND(H41="Déplacement",N41="Arrivée Chine",B41&gt;'[2]Types horaires'!$A$21,B41&lt;'[2]Types horaires'!$B$21),(D41-C41)+(F41-E41)-'[2]Types horaires'!$B$14,IF(AND(H41="Déplacement",N41="Arrivée Chine",B41&gt;'[2]Types horaires'!$C$21),(D41-C41)+(F41-E41)-'[2]Types horaires'!$B$14,IF(AND(H41="Déplacement",((D41-C41)+(F41-E41))&lt;I41),I41,IF(AND(H41="Déplacement",N41="Arrivée Chine",B41&lt;'[2]Types horaires'!$D$21),(D41-C41)+(F41-E41)-'[2]Types horaires'!$B$14,IF(AND(H41="Déplacement",N41="Retour Chine",B41&gt;='[2]Types horaires'!$B$21,B41&lt;='[2]Types horaires'!$C$21),(D41-C41)+(F41-E41)+'[2]Types horaires'!$B$13,IF(AND(H41="Déplacement",N41="Retour Chine",B41&gt;'[2]Types horaires'!$A$21,B41&lt;'[2]Types horaires'!$B$21),(D41-C41)+(F41-E41)+'[2]Types horaires'!$B$14,IF(AND(H41="Déplacement",N41="Retour Chine",B41&gt;'[2]Types horaires'!$C$21),(D41-C41)+(F41-E41)+'[2]Types horaires'!$B$14,IF(AND(H41="Déplacement",((D41-C41)+(F41-E41))&lt;I41),I41,IF(AND(H41="Déplacement",N41="Retour Chine",B41&lt;'[2]Types horaires'!$D$21),(D41-C41)+(F41-E41)+'[2]Types horaires'!$B$14,(D41-C41)+(F41-E41))))))))))))</f>
        <v>0.29166666666666663</v>
      </c>
      <c r="K41" s="149">
        <f>IF(L41&gt;0,'[2]Types horaires'!$B$2-L41,0)</f>
        <v>0</v>
      </c>
      <c r="L41" s="150">
        <f>IF(OR(H41="Recup"),'[2]Types horaires'!$B$2-J41,'[2]Types horaires'!$B$6)</f>
        <v>0</v>
      </c>
      <c r="M41" s="130"/>
      <c r="N41" s="131"/>
      <c r="O41" s="132">
        <f t="shared" si="0"/>
        <v>0</v>
      </c>
      <c r="P41" s="133" t="str">
        <f t="shared" si="1"/>
        <v/>
      </c>
      <c r="Q41" s="134"/>
      <c r="R41" s="135"/>
      <c r="S41" s="136"/>
      <c r="T41" s="137"/>
      <c r="U41" s="151">
        <v>1</v>
      </c>
      <c r="V41" s="139">
        <f>IF(M44="",J44*24,0)</f>
        <v>0</v>
      </c>
      <c r="W41" s="152" t="s">
        <v>5</v>
      </c>
      <c r="X41" s="153">
        <f>COUNTIF(H38:H42,"Maladie")</f>
        <v>0</v>
      </c>
      <c r="Y41" s="148">
        <f>COUNTIF(H38:H42,"Férié")</f>
        <v>0</v>
      </c>
    </row>
    <row r="42" spans="1:25" s="12" customFormat="1" ht="15.75" customHeight="1" thickBot="1">
      <c r="A42" s="123" t="s">
        <v>55</v>
      </c>
      <c r="B42" s="124">
        <v>42755</v>
      </c>
      <c r="C42" s="102">
        <v>0.375</v>
      </c>
      <c r="D42" s="103">
        <v>0.54166666666666663</v>
      </c>
      <c r="E42" s="103">
        <v>0.58333333333333337</v>
      </c>
      <c r="F42" s="104">
        <v>0.70833333333333337</v>
      </c>
      <c r="G42" s="125"/>
      <c r="H42" s="142" t="s">
        <v>44</v>
      </c>
      <c r="I42" s="127">
        <f>IF(H42="Normal",'[2]Types horaires'!$B$2,IF(H42="Recup",'[2]Types horaires'!$B$6,IF(H42="CP journée",'[2]Types horaires'!$B$3,IF(H42="Enceinte",'[2]Types horaires'!$B$11,IF(H42="temps partiel",'[2]Types horaires'!$B$10,IF(H42="Sans solde",'[2]Types horaires'!$B$8,IF(H42="Maladie",'[2]Types horaires'!$B$7,IF(H42="CP matin",'[2]Types horaires'!$B$4,IF(H42="Déplacement",'[2]Types horaires'!$B$2,IF(H42="CP Après-midi",'[2]Types horaires'!$B$5,IF(H42="Férié",'[2]Types horaires'!$B$15,0)))))))))))</f>
        <v>0.29166666666666669</v>
      </c>
      <c r="J42" s="108">
        <f>IF(H42="Demi CP",I42,IF(AND(H42="Déplacement",N42="Arrivée Chine",B42&gt;='[2]Types horaires'!$B$21,B42&lt;='[2]Types horaires'!$C$21),(D42-C42)+(F42-E42)-'[2]Types horaires'!$B$13,IF(AND(H42="Déplacement",N42="Arrivée Chine",B42&gt;'[2]Types horaires'!$A$21,B42&lt;'[2]Types horaires'!$B$21),(D42-C42)+(F42-E42)-'[2]Types horaires'!$B$14,IF(AND(H42="Déplacement",N42="Arrivée Chine",B42&gt;'[2]Types horaires'!$C$21),(D42-C42)+(F42-E42)-'[2]Types horaires'!$B$14,IF(AND(H42="Déplacement",((D42-C42)+(F42-E42))&lt;I42),I42,IF(AND(H42="Déplacement",N42="Arrivée Chine",B42&lt;'[2]Types horaires'!$D$21),(D42-C42)+(F42-E42)-'[2]Types horaires'!$B$14,IF(AND(H42="Déplacement",N42="Retour Chine",B42&gt;='[2]Types horaires'!$B$21,B42&lt;='[2]Types horaires'!$C$21),(D42-C42)+(F42-E42)+'[2]Types horaires'!$B$13,IF(AND(H42="Déplacement",N42="Retour Chine",B42&gt;'[2]Types horaires'!$A$21,B42&lt;'[2]Types horaires'!$B$21),(D42-C42)+(F42-E42)+'[2]Types horaires'!$B$14,IF(AND(H42="Déplacement",N42="Retour Chine",B42&gt;'[2]Types horaires'!$C$21),(D42-C42)+(F42-E42)+'[2]Types horaires'!$B$14,IF(AND(H42="Déplacement",((D42-C42)+(F42-E42))&lt;I42),I42,IF(AND(H42="Déplacement",N42="Retour Chine",B42&lt;'[2]Types horaires'!$D$21),(D42-C42)+(F42-E42)+'[2]Types horaires'!$B$14,(D42-C42)+(F42-E42))))))))))))</f>
        <v>0.29166666666666663</v>
      </c>
      <c r="K42" s="143">
        <f>IF(L42&gt;0,'[2]Types horaires'!$B$2-L42,0)</f>
        <v>0</v>
      </c>
      <c r="L42" s="144">
        <f>IF(OR(H42="Recup"),'[2]Types horaires'!$B$2-J42,'[2]Types horaires'!$B$6)</f>
        <v>0</v>
      </c>
      <c r="M42" s="130"/>
      <c r="N42" s="131"/>
      <c r="O42" s="132">
        <f t="shared" si="0"/>
        <v>0</v>
      </c>
      <c r="P42" s="133" t="str">
        <f t="shared" si="1"/>
        <v/>
      </c>
      <c r="Q42" s="134"/>
      <c r="R42" s="135"/>
      <c r="S42" s="136"/>
      <c r="T42" s="137"/>
      <c r="U42" s="154" t="s">
        <v>2</v>
      </c>
      <c r="V42" s="155">
        <f>IF(G38="Enceinte",(SUM(L38:L42))-COUNTIF(H38:H42,"Recup")*'[2]Types horaires'!$B$12,SUM(L38:L42))</f>
        <v>0</v>
      </c>
      <c r="W42" s="156" t="s">
        <v>56</v>
      </c>
      <c r="X42" s="157">
        <f>COUNTIF(H38:H42,"sans solde")</f>
        <v>0</v>
      </c>
      <c r="Y42" s="158" t="s">
        <v>57</v>
      </c>
    </row>
    <row r="43" spans="1:25" s="12" customFormat="1" ht="15.75" customHeight="1">
      <c r="A43" s="123" t="s">
        <v>58</v>
      </c>
      <c r="B43" s="124">
        <v>42756</v>
      </c>
      <c r="C43" s="159"/>
      <c r="D43" s="160"/>
      <c r="E43" s="160"/>
      <c r="F43" s="161"/>
      <c r="G43" s="125"/>
      <c r="H43" s="162"/>
      <c r="I43" s="127">
        <f>IF(H43="Normal",'[2]Types horaires'!$B$2,IF(H43="Recup",'[2]Types horaires'!$B$6,IF(H43="CP journée",'[2]Types horaires'!$B$3,IF(H43="Enceinte",'[2]Types horaires'!$B$11,IF(H43="temps partiel",'[2]Types horaires'!$B$10,IF(H43="Sans solde",'[2]Types horaires'!$B$8,IF(H43="Maladie",'[2]Types horaires'!$B$7,IF(H43="CP matin",'[2]Types horaires'!$B$4,IF(H43="Déplacement",'[2]Types horaires'!$B$2,IF(H43="CP Après-midi",'[2]Types horaires'!$B$5,IF(H43="Férié",'[2]Types horaires'!$B$15,0)))))))))))</f>
        <v>0</v>
      </c>
      <c r="J43" s="108">
        <f>IF(H43="Demi CP",I43,IF(AND(H43="Déplacement",N43="Arrivée Chine",B43&gt;='[2]Types horaires'!$B$21,B43&lt;='[2]Types horaires'!$C$21),(D43-C43)+(F43-E43)-'[2]Types horaires'!$B$13,IF(AND(H43="Déplacement",N43="Arrivée Chine",B43&gt;'[2]Types horaires'!$A$21,B43&lt;'[2]Types horaires'!$B$21),(D43-C43)+(F43-E43)-'[2]Types horaires'!$B$14,IF(AND(H43="Déplacement",N43="Arrivée Chine",B43&gt;'[2]Types horaires'!$C$21),(D43-C43)+(F43-E43)-'[2]Types horaires'!$B$14,IF(AND(H43="Déplacement",((D43-C43)+(F43-E43))&lt;I43),I43,IF(AND(H43="Déplacement",N43="Arrivée Chine",B43&lt;'[2]Types horaires'!$D$21),(D43-C43)+(F43-E43)-'[2]Types horaires'!$B$14,IF(AND(H43="Déplacement",N43="Retour Chine",B43&gt;='[2]Types horaires'!$B$21,B43&lt;='[2]Types horaires'!$C$21),(D43-C43)+(F43-E43)+'[2]Types horaires'!$B$13,IF(AND(H43="Déplacement",N43="Retour Chine",B43&gt;'[2]Types horaires'!$A$21,B43&lt;'[2]Types horaires'!$B$21),(D43-C43)+(F43-E43)+'[2]Types horaires'!$B$14,IF(AND(H43="Déplacement",N43="Retour Chine",B43&gt;'[2]Types horaires'!$C$21),(D43-C43)+(F43-E43)+'[2]Types horaires'!$B$14,IF(AND(H43="Déplacement",((D43-C43)+(F43-E43))&lt;I43),I43,IF(AND(H43="Déplacement",N43="Retour Chine",B43&lt;'[2]Types horaires'!$D$21),(D43-C43)+(F43-E43)+'[2]Types horaires'!$B$14,(D43-C43)+(F43-E43))))))))))))</f>
        <v>0</v>
      </c>
      <c r="K43" s="163">
        <f>IF(L43&gt;0,'[2]Types horaires'!$B$2-L43,0)</f>
        <v>0</v>
      </c>
      <c r="L43" s="164">
        <f>IF(OR(H43="Recup"),'[2]Types horaires'!$B$2-J43,'[2]Types horaires'!$B$6)</f>
        <v>0</v>
      </c>
      <c r="M43" s="130"/>
      <c r="N43" s="131"/>
      <c r="O43" s="132">
        <f t="shared" si="0"/>
        <v>0</v>
      </c>
      <c r="P43" s="133" t="str">
        <f t="shared" si="1"/>
        <v/>
      </c>
      <c r="Q43" s="134"/>
      <c r="R43" s="135"/>
      <c r="S43" s="136"/>
      <c r="T43" s="137"/>
      <c r="U43" s="165" t="s">
        <v>59</v>
      </c>
      <c r="V43" s="166">
        <f>IF(AND(G38="Temps partiel",X40&gt;0),X40-V44-V40-V41,0)</f>
        <v>0</v>
      </c>
      <c r="W43" s="167" t="s">
        <v>60</v>
      </c>
      <c r="X43" s="168">
        <f>COUNTIF(H38:H42,"CP journée")+(COUNTIF(H38:H42,"CP matin"))/2+(COUNTIF(H38:H42,"CP Après-midi"))/2</f>
        <v>0</v>
      </c>
      <c r="Y43" s="169"/>
    </row>
    <row r="44" spans="1:25" s="12" customFormat="1" ht="15.75" customHeight="1" thickBot="1">
      <c r="A44" s="170" t="s">
        <v>61</v>
      </c>
      <c r="B44" s="171">
        <v>42757</v>
      </c>
      <c r="C44" s="172"/>
      <c r="D44" s="173"/>
      <c r="E44" s="173"/>
      <c r="F44" s="174"/>
      <c r="G44" s="175"/>
      <c r="H44" s="176"/>
      <c r="I44" s="177">
        <f>IF(H44="Normal",'[2]Types horaires'!$B$2,IF(H44="Recup",'[2]Types horaires'!$B$6,IF(H44="CP journée",'[2]Types horaires'!$B$3,IF(H44="Enceinte",'[2]Types horaires'!$B$11,IF(H44="temps partiel",'[2]Types horaires'!$B$10,IF(H44="Sans solde",'[2]Types horaires'!$B$8,IF(H44="Maladie",'[2]Types horaires'!$B$7,IF(H44="CP matin",'[2]Types horaires'!$B$4,IF(H44="Déplacement",'[2]Types horaires'!$B$2,IF(H44="CP Après-midi",'[2]Types horaires'!$B$5,IF(H44="Férié",'[2]Types horaires'!$B$15,0)))))))))))</f>
        <v>0</v>
      </c>
      <c r="J44" s="178">
        <f>IF(H44="Demi CP",I44,IF(AND(H44="Déplacement",N44="Arrivée Chine",B44&gt;='[2]Types horaires'!$B$21,B44&lt;='[2]Types horaires'!$C$21),(D44-C44)+(F44-E44)-'[2]Types horaires'!$B$13,IF(AND(H44="Déplacement",N44="Arrivée Chine",B44&gt;'[2]Types horaires'!$A$21,B44&lt;'[2]Types horaires'!$B$21),(D44-C44)+(F44-E44)-'[2]Types horaires'!$B$14,IF(AND(H44="Déplacement",N44="Arrivée Chine",B44&gt;'[2]Types horaires'!$C$21),(D44-C44)+(F44-E44)-'[2]Types horaires'!$B$14,IF(AND(H44="Déplacement",((D44-C44)+(F44-E44))&lt;I44),I44,IF(AND(H44="Déplacement",N44="Arrivée Chine",B44&lt;'[2]Types horaires'!$D$21),(D44-C44)+(F44-E44)-'[2]Types horaires'!$B$14,IF(AND(H44="Déplacement",N44="Retour Chine",B44&gt;='[2]Types horaires'!$B$21,B44&lt;='[2]Types horaires'!$C$21),(D44-C44)+(F44-E44)+'[2]Types horaires'!$B$13,IF(AND(H44="Déplacement",N44="Retour Chine",B44&gt;'[2]Types horaires'!$A$21,B44&lt;'[2]Types horaires'!$B$21),(D44-C44)+(F44-E44)+'[2]Types horaires'!$B$14,IF(AND(H44="Déplacement",N44="Retour Chine",B44&gt;'[2]Types horaires'!$C$21),(D44-C44)+(F44-E44)+'[2]Types horaires'!$B$14,IF(AND(H44="Déplacement",((D44-C44)+(F44-E44))&lt;I44),I44,IF(AND(H44="Déplacement",N44="Retour Chine",B44&lt;'[2]Types horaires'!$D$21),(D44-C44)+(F44-E44)+'[2]Types horaires'!$B$14,(D44-C44)+(F44-E44))))))))))))</f>
        <v>0</v>
      </c>
      <c r="K44" s="179">
        <f>IF(L44&gt;0,'[2]Types horaires'!$B$2-L44,0)</f>
        <v>0</v>
      </c>
      <c r="L44" s="180">
        <f>IF(OR(H44="Recup"),'[2]Types horaires'!$B$2-J44,'[2]Types horaires'!$B$6)</f>
        <v>0</v>
      </c>
      <c r="M44" s="181"/>
      <c r="N44" s="182"/>
      <c r="O44" s="183">
        <f t="shared" si="0"/>
        <v>0</v>
      </c>
      <c r="P44" s="184" t="str">
        <f t="shared" si="1"/>
        <v/>
      </c>
      <c r="Q44" s="185"/>
      <c r="R44" s="186"/>
      <c r="S44" s="187"/>
      <c r="T44" s="188"/>
      <c r="U44" s="189" t="s">
        <v>62</v>
      </c>
      <c r="V44" s="190">
        <f>IF(AND(G38="Temps partiel",X40&gt;3),X40-3-V40-V41,0)</f>
        <v>0</v>
      </c>
      <c r="W44" s="191" t="s">
        <v>63</v>
      </c>
      <c r="X44" s="192">
        <f>V38+(V39*1.25)+(V40*1.5)+(V41*2)+(V43*1.1)+(V44*1.25)</f>
        <v>0</v>
      </c>
      <c r="Y44" s="193">
        <f>Y37+X44-V42*24+Y39</f>
        <v>0</v>
      </c>
    </row>
    <row r="45" spans="1:25" s="12" customFormat="1" ht="15" customHeight="1">
      <c r="A45" s="100" t="s">
        <v>43</v>
      </c>
      <c r="B45" s="101">
        <v>42758</v>
      </c>
      <c r="C45" s="194">
        <v>0.375</v>
      </c>
      <c r="D45" s="195">
        <v>0.54166666666666663</v>
      </c>
      <c r="E45" s="195">
        <v>0.58333333333333337</v>
      </c>
      <c r="F45" s="196">
        <v>0.70833333333333337</v>
      </c>
      <c r="G45" s="105"/>
      <c r="H45" s="106" t="s">
        <v>44</v>
      </c>
      <c r="I45" s="107">
        <f>IF(H45="Normal",'[2]Types horaires'!$B$2,IF(H45="Recup",'[2]Types horaires'!$B$6,IF(H45="CP journée",'[2]Types horaires'!$B$3,IF(H45="Enceinte",'[2]Types horaires'!$B$11,IF(H45="temps partiel",'[2]Types horaires'!$B$10,IF(H45="Sans solde",'[2]Types horaires'!$B$8,IF(H45="Maladie",'[2]Types horaires'!$B$7,IF(H45="CP matin",'[2]Types horaires'!$B$4,IF(H45="Déplacement",'[2]Types horaires'!$B$2,IF(H45="CP Après-midi",'[2]Types horaires'!$B$5,IF(H45="Férié",'[2]Types horaires'!$B$15,0)))))))))))</f>
        <v>0.29166666666666669</v>
      </c>
      <c r="J45" s="197">
        <f>IF(H45="Demi CP",I45,IF(AND(H45="Déplacement",N45="Arrivée Chine",B45&gt;='[2]Types horaires'!$B$21,B45&lt;='[2]Types horaires'!$C$21),(D45-C45)+(F45-E45)-'[2]Types horaires'!$B$13,IF(AND(H45="Déplacement",N45="Arrivée Chine",B45&gt;'[2]Types horaires'!$A$21,B45&lt;'[2]Types horaires'!$B$21),(D45-C45)+(F45-E45)-'[2]Types horaires'!$B$14,IF(AND(H45="Déplacement",N45="Arrivée Chine",B45&gt;'[2]Types horaires'!$C$21),(D45-C45)+(F45-E45)-'[2]Types horaires'!$B$14,IF(AND(H45="Déplacement",((D45-C45)+(F45-E45))&lt;I45),I45,IF(AND(H45="Déplacement",N45="Arrivée Chine",B45&lt;'[2]Types horaires'!$D$21),(D45-C45)+(F45-E45)-'[2]Types horaires'!$B$14,IF(AND(H45="Déplacement",N45="Retour Chine",B45&gt;='[2]Types horaires'!$B$21,B45&lt;='[2]Types horaires'!$C$21),(D45-C45)+(F45-E45)+'[2]Types horaires'!$B$13,IF(AND(H45="Déplacement",N45="Retour Chine",B45&gt;'[2]Types horaires'!$A$21,B45&lt;'[2]Types horaires'!$B$21),(D45-C45)+(F45-E45)+'[2]Types horaires'!$B$14,IF(AND(H45="Déplacement",N45="Retour Chine",B45&gt;'[2]Types horaires'!$C$21),(D45-C45)+(F45-E45)+'[2]Types horaires'!$B$14,IF(AND(H45="Déplacement",((D45-C45)+(F45-E45))&lt;I45),I45,IF(AND(H45="Déplacement",N45="Retour Chine",B45&lt;'[2]Types horaires'!$D$21),(D45-C45)+(F45-E45)+'[2]Types horaires'!$B$14,(D45-C45)+(F45-E45))))))))))))</f>
        <v>0.29166666666666663</v>
      </c>
      <c r="K45" s="109">
        <f>IF(L45&gt;0,'[2]Types horaires'!$B$2-L45,0)</f>
        <v>0</v>
      </c>
      <c r="L45" s="110">
        <f>IF(OR(H45="Recup"),'[2]Types horaires'!$B$2-J45,'[2]Types horaires'!$B$6)</f>
        <v>0</v>
      </c>
      <c r="M45" s="111"/>
      <c r="N45" s="112"/>
      <c r="O45" s="113">
        <f t="shared" si="0"/>
        <v>0</v>
      </c>
      <c r="P45" s="114" t="str">
        <f t="shared" si="1"/>
        <v/>
      </c>
      <c r="Q45" s="115" t="s">
        <v>45</v>
      </c>
      <c r="R45" s="116" t="s">
        <v>46</v>
      </c>
      <c r="S45" s="117"/>
      <c r="T45" s="118" t="s">
        <v>66</v>
      </c>
      <c r="U45" s="119" t="s">
        <v>48</v>
      </c>
      <c r="V45" s="120">
        <f>IF(AND(G45="",(X47)&gt;0),X47-V46-V47,IF(AND(G45="Enceinte",(X47)&gt;0),X47-V46-V47,0))</f>
        <v>0</v>
      </c>
      <c r="W45" s="121" t="s">
        <v>34</v>
      </c>
      <c r="X45" s="120">
        <f>(SUM(I45:I49)*24+SUM(K45:K49)*24)</f>
        <v>35</v>
      </c>
      <c r="Y45" s="122" t="s">
        <v>7</v>
      </c>
    </row>
    <row r="46" spans="1:25" s="12" customFormat="1" ht="15.75" customHeight="1" thickBot="1">
      <c r="A46" s="123" t="s">
        <v>49</v>
      </c>
      <c r="B46" s="124">
        <v>42759</v>
      </c>
      <c r="C46" s="102">
        <v>0.375</v>
      </c>
      <c r="D46" s="103">
        <v>0.54166666666666663</v>
      </c>
      <c r="E46" s="103">
        <v>0.58333333333333337</v>
      </c>
      <c r="F46" s="104">
        <v>0.70833333333333337</v>
      </c>
      <c r="G46" s="125"/>
      <c r="H46" s="142" t="s">
        <v>44</v>
      </c>
      <c r="I46" s="127">
        <f>IF(H46="Normal",'[2]Types horaires'!$B$2,IF(H46="Recup",'[2]Types horaires'!$B$6,IF(H46="CP journée",'[2]Types horaires'!$B$3,IF(H46="Enceinte",'[2]Types horaires'!$B$11,IF(H46="temps partiel",'[2]Types horaires'!$B$10,IF(H46="Sans solde",'[2]Types horaires'!$B$8,IF(H46="Maladie",'[2]Types horaires'!$B$7,IF(H46="CP matin",'[2]Types horaires'!$B$4,IF(H46="Déplacement",'[2]Types horaires'!$B$2,IF(H46="CP Après-midi",'[2]Types horaires'!$B$5,IF(H46="Férié",'[2]Types horaires'!$B$15,0)))))))))))</f>
        <v>0.29166666666666669</v>
      </c>
      <c r="J46" s="108">
        <f>IF(H46="Demi CP",I46,IF(AND(H46="Déplacement",N46="Arrivée Chine",B46&gt;='[2]Types horaires'!$B$21,B46&lt;='[2]Types horaires'!$C$21),(D46-C46)+(F46-E46)-'[2]Types horaires'!$B$13,IF(AND(H46="Déplacement",N46="Arrivée Chine",B46&gt;'[2]Types horaires'!$A$21,B46&lt;'[2]Types horaires'!$B$21),(D46-C46)+(F46-E46)-'[2]Types horaires'!$B$14,IF(AND(H46="Déplacement",N46="Arrivée Chine",B46&gt;'[2]Types horaires'!$C$21),(D46-C46)+(F46-E46)-'[2]Types horaires'!$B$14,IF(AND(H46="Déplacement",((D46-C46)+(F46-E46))&lt;I46),I46,IF(AND(H46="Déplacement",N46="Arrivée Chine",B46&lt;'[2]Types horaires'!$D$21),(D46-C46)+(F46-E46)-'[2]Types horaires'!$B$14,IF(AND(H46="Déplacement",N46="Retour Chine",B46&gt;='[2]Types horaires'!$B$21,B46&lt;='[2]Types horaires'!$C$21),(D46-C46)+(F46-E46)+'[2]Types horaires'!$B$13,IF(AND(H46="Déplacement",N46="Retour Chine",B46&gt;'[2]Types horaires'!$A$21,B46&lt;'[2]Types horaires'!$B$21),(D46-C46)+(F46-E46)+'[2]Types horaires'!$B$14,IF(AND(H46="Déplacement",N46="Retour Chine",B46&gt;'[2]Types horaires'!$C$21),(D46-C46)+(F46-E46)+'[2]Types horaires'!$B$14,IF(AND(H46="Déplacement",((D46-C46)+(F46-E46))&lt;I46),I46,IF(AND(H46="Déplacement",N46="Retour Chine",B46&lt;'[2]Types horaires'!$D$21),(D46-C46)+(F46-E46)+'[2]Types horaires'!$B$14,(D46-C46)+(F46-E46))))))))))))</f>
        <v>0.29166666666666663</v>
      </c>
      <c r="K46" s="128">
        <f>IF(L46&gt;0,'[2]Types horaires'!$B$2-L46,0)</f>
        <v>0</v>
      </c>
      <c r="L46" s="129">
        <f>IF(OR(H46="Recup"),'[2]Types horaires'!$B$2-J46,'[2]Types horaires'!$B$6)</f>
        <v>0</v>
      </c>
      <c r="M46" s="130"/>
      <c r="N46" s="131"/>
      <c r="O46" s="132">
        <f t="shared" si="0"/>
        <v>0</v>
      </c>
      <c r="P46" s="133" t="str">
        <f t="shared" si="1"/>
        <v/>
      </c>
      <c r="Q46" s="134"/>
      <c r="R46" s="135"/>
      <c r="S46" s="136"/>
      <c r="T46" s="137"/>
      <c r="U46" s="138" t="s">
        <v>50</v>
      </c>
      <c r="V46" s="139">
        <f>IF(AND(G45="",(X46-35)&gt;0),(X46-35-V47-V48),IF(AND(G45="Enceinte",(X46-35)&gt;0),(X46-35-V47-V48),0))</f>
        <v>0</v>
      </c>
      <c r="W46" s="140" t="s">
        <v>35</v>
      </c>
      <c r="X46" s="139">
        <f>(SUM(J45:J51))*24-(SUM(O45:O51))*24</f>
        <v>34.999999999999993</v>
      </c>
      <c r="Y46" s="141">
        <f>SUM(P45:P51)</f>
        <v>0</v>
      </c>
    </row>
    <row r="47" spans="1:25" s="12" customFormat="1" ht="15.75" customHeight="1" thickBot="1">
      <c r="A47" s="123" t="s">
        <v>51</v>
      </c>
      <c r="B47" s="124">
        <v>42760</v>
      </c>
      <c r="C47" s="102">
        <v>0.375</v>
      </c>
      <c r="D47" s="103">
        <v>0.54166666666666663</v>
      </c>
      <c r="E47" s="103">
        <v>0.58333333333333337</v>
      </c>
      <c r="F47" s="104">
        <v>0.70833333333333337</v>
      </c>
      <c r="G47" s="125"/>
      <c r="H47" s="142" t="s">
        <v>44</v>
      </c>
      <c r="I47" s="127">
        <f>IF(H47="Normal",'[2]Types horaires'!$B$2,IF(H47="Recup",'[2]Types horaires'!$B$6,IF(H47="CP journée",'[2]Types horaires'!$B$3,IF(H47="Enceinte",'[2]Types horaires'!$B$11,IF(H47="temps partiel",'[2]Types horaires'!$B$10,IF(H47="Sans solde",'[2]Types horaires'!$B$8,IF(H47="Maladie",'[2]Types horaires'!$B$7,IF(H47="CP matin",'[2]Types horaires'!$B$4,IF(H47="Déplacement",'[2]Types horaires'!$B$2,IF(H47="CP Après-midi",'[2]Types horaires'!$B$5,IF(H47="Férié",'[2]Types horaires'!$B$15,0)))))))))))</f>
        <v>0.29166666666666669</v>
      </c>
      <c r="J47" s="108">
        <f>IF(H47="Demi CP",I47,IF(AND(H47="Déplacement",N47="Arrivée Chine",B47&gt;='[2]Types horaires'!$B$21,B47&lt;='[2]Types horaires'!$C$21),(D47-C47)+(F47-E47)-'[2]Types horaires'!$B$13,IF(AND(H47="Déplacement",N47="Arrivée Chine",B47&gt;'[2]Types horaires'!$A$21,B47&lt;'[2]Types horaires'!$B$21),(D47-C47)+(F47-E47)-'[2]Types horaires'!$B$14,IF(AND(H47="Déplacement",N47="Arrivée Chine",B47&gt;'[2]Types horaires'!$C$21),(D47-C47)+(F47-E47)-'[2]Types horaires'!$B$14,IF(AND(H47="Déplacement",((D47-C47)+(F47-E47))&lt;I47),I47,IF(AND(H47="Déplacement",N47="Arrivée Chine",B47&lt;'[2]Types horaires'!$D$21),(D47-C47)+(F47-E47)-'[2]Types horaires'!$B$14,IF(AND(H47="Déplacement",N47="Retour Chine",B47&gt;='[2]Types horaires'!$B$21,B47&lt;='[2]Types horaires'!$C$21),(D47-C47)+(F47-E47)+'[2]Types horaires'!$B$13,IF(AND(H47="Déplacement",N47="Retour Chine",B47&gt;'[2]Types horaires'!$A$21,B47&lt;'[2]Types horaires'!$B$21),(D47-C47)+(F47-E47)+'[2]Types horaires'!$B$14,IF(AND(H47="Déplacement",N47="Retour Chine",B47&gt;'[2]Types horaires'!$C$21),(D47-C47)+(F47-E47)+'[2]Types horaires'!$B$14,IF(AND(H47="Déplacement",((D47-C47)+(F47-E47))&lt;I47),I47,IF(AND(H47="Déplacement",N47="Retour Chine",B47&lt;'[2]Types horaires'!$D$21),(D47-C47)+(F47-E47)+'[2]Types horaires'!$B$14,(D47-C47)+(F47-E47))))))))))))</f>
        <v>0.29166666666666663</v>
      </c>
      <c r="K47" s="143">
        <f>IF(L47&gt;0,'[2]Types horaires'!$B$2-L47,0)</f>
        <v>0</v>
      </c>
      <c r="L47" s="144">
        <f>IF(OR(H47="Recup"),'[2]Types horaires'!$B$2-J47,'[2]Types horaires'!$B$6)</f>
        <v>0</v>
      </c>
      <c r="M47" s="130"/>
      <c r="N47" s="131"/>
      <c r="O47" s="132">
        <f t="shared" si="0"/>
        <v>0</v>
      </c>
      <c r="P47" s="133" t="str">
        <f t="shared" si="1"/>
        <v/>
      </c>
      <c r="Q47" s="134"/>
      <c r="R47" s="135"/>
      <c r="S47" s="136"/>
      <c r="T47" s="137"/>
      <c r="U47" s="145">
        <v>0.5</v>
      </c>
      <c r="V47" s="139">
        <f>IF((X46-43)&lt;0,0,(X46-43))</f>
        <v>0</v>
      </c>
      <c r="W47" s="146" t="s">
        <v>52</v>
      </c>
      <c r="X47" s="147">
        <f>(X46-X45)-J51*24</f>
        <v>-7.1054273576010019E-15</v>
      </c>
      <c r="Y47" s="148" t="s">
        <v>53</v>
      </c>
    </row>
    <row r="48" spans="1:25" s="12" customFormat="1" ht="15.75" customHeight="1" thickBot="1">
      <c r="A48" s="123" t="s">
        <v>54</v>
      </c>
      <c r="B48" s="124">
        <v>42761</v>
      </c>
      <c r="C48" s="102">
        <v>0.375</v>
      </c>
      <c r="D48" s="103">
        <v>0.54166666666666663</v>
      </c>
      <c r="E48" s="103">
        <v>0.58333333333333337</v>
      </c>
      <c r="F48" s="104">
        <v>0.70833333333333337</v>
      </c>
      <c r="G48" s="125"/>
      <c r="H48" s="126" t="s">
        <v>44</v>
      </c>
      <c r="I48" s="127">
        <f>IF(H48="Normal",'[2]Types horaires'!$B$2,IF(H48="Recup",'[2]Types horaires'!$B$6,IF(H48="CP journée",'[2]Types horaires'!$B$3,IF(H48="Enceinte",'[2]Types horaires'!$B$11,IF(H48="temps partiel",'[2]Types horaires'!$B$10,IF(H48="Sans solde",'[2]Types horaires'!$B$8,IF(H48="Maladie",'[2]Types horaires'!$B$7,IF(H48="CP matin",'[2]Types horaires'!$B$4,IF(H48="Déplacement",'[2]Types horaires'!$B$2,IF(H48="CP Après-midi",'[2]Types horaires'!$B$5,IF(H48="Férié",'[2]Types horaires'!$B$15,0)))))))))))</f>
        <v>0.29166666666666669</v>
      </c>
      <c r="J48" s="108">
        <f>IF(H48="Demi CP",I48,IF(AND(H48="Déplacement",N48="Arrivée Chine",B48&gt;='[2]Types horaires'!$B$21,B48&lt;='[2]Types horaires'!$C$21),(D48-C48)+(F48-E48)-'[2]Types horaires'!$B$13,IF(AND(H48="Déplacement",N48="Arrivée Chine",B48&gt;'[2]Types horaires'!$A$21,B48&lt;'[2]Types horaires'!$B$21),(D48-C48)+(F48-E48)-'[2]Types horaires'!$B$14,IF(AND(H48="Déplacement",N48="Arrivée Chine",B48&gt;'[2]Types horaires'!$C$21),(D48-C48)+(F48-E48)-'[2]Types horaires'!$B$14,IF(AND(H48="Déplacement",((D48-C48)+(F48-E48))&lt;I48),I48,IF(AND(H48="Déplacement",N48="Arrivée Chine",B48&lt;'[2]Types horaires'!$D$21),(D48-C48)+(F48-E48)-'[2]Types horaires'!$B$14,IF(AND(H48="Déplacement",N48="Retour Chine",B48&gt;='[2]Types horaires'!$B$21,B48&lt;='[2]Types horaires'!$C$21),(D48-C48)+(F48-E48)+'[2]Types horaires'!$B$13,IF(AND(H48="Déplacement",N48="Retour Chine",B48&gt;'[2]Types horaires'!$A$21,B48&lt;'[2]Types horaires'!$B$21),(D48-C48)+(F48-E48)+'[2]Types horaires'!$B$14,IF(AND(H48="Déplacement",N48="Retour Chine",B48&gt;'[2]Types horaires'!$C$21),(D48-C48)+(F48-E48)+'[2]Types horaires'!$B$14,IF(AND(H48="Déplacement",((D48-C48)+(F48-E48))&lt;I48),I48,IF(AND(H48="Déplacement",N48="Retour Chine",B48&lt;'[2]Types horaires'!$D$21),(D48-C48)+(F48-E48)+'[2]Types horaires'!$B$14,(D48-C48)+(F48-E48))))))))))))</f>
        <v>0.29166666666666663</v>
      </c>
      <c r="K48" s="149">
        <f>IF(L48&gt;0,'[2]Types horaires'!$B$2-L48,0)</f>
        <v>0</v>
      </c>
      <c r="L48" s="150">
        <f>IF(OR(H48="Recup"),'[2]Types horaires'!$B$2-J48,'[2]Types horaires'!$B$6)</f>
        <v>0</v>
      </c>
      <c r="M48" s="130"/>
      <c r="N48" s="131"/>
      <c r="O48" s="132">
        <f t="shared" si="0"/>
        <v>0</v>
      </c>
      <c r="P48" s="133" t="str">
        <f t="shared" si="1"/>
        <v/>
      </c>
      <c r="Q48" s="134"/>
      <c r="R48" s="135"/>
      <c r="S48" s="136"/>
      <c r="T48" s="137"/>
      <c r="U48" s="151">
        <v>1</v>
      </c>
      <c r="V48" s="139">
        <f>IF(M51="",J51*24,0)</f>
        <v>0</v>
      </c>
      <c r="W48" s="152" t="s">
        <v>5</v>
      </c>
      <c r="X48" s="153">
        <f>COUNTIF(H45:H49,"Maladie")</f>
        <v>0</v>
      </c>
      <c r="Y48" s="148">
        <f>COUNTIF(H45:H49,"Férié")</f>
        <v>0</v>
      </c>
    </row>
    <row r="49" spans="1:25" s="12" customFormat="1" ht="15.75" customHeight="1" thickBot="1">
      <c r="A49" s="123" t="s">
        <v>55</v>
      </c>
      <c r="B49" s="124">
        <v>42762</v>
      </c>
      <c r="C49" s="102">
        <v>0.375</v>
      </c>
      <c r="D49" s="103">
        <v>0.54166666666666663</v>
      </c>
      <c r="E49" s="103">
        <v>0.58333333333333337</v>
      </c>
      <c r="F49" s="104">
        <v>0.70833333333333337</v>
      </c>
      <c r="G49" s="125"/>
      <c r="H49" s="142" t="s">
        <v>44</v>
      </c>
      <c r="I49" s="127">
        <f>IF(H49="Normal",'[2]Types horaires'!$B$2,IF(H49="Recup",'[2]Types horaires'!$B$6,IF(H49="CP journée",'[2]Types horaires'!$B$3,IF(H49="Enceinte",'[2]Types horaires'!$B$11,IF(H49="temps partiel",'[2]Types horaires'!$B$10,IF(H49="Sans solde",'[2]Types horaires'!$B$8,IF(H49="Maladie",'[2]Types horaires'!$B$7,IF(H49="CP matin",'[2]Types horaires'!$B$4,IF(H49="Déplacement",'[2]Types horaires'!$B$2,IF(H49="CP Après-midi",'[2]Types horaires'!$B$5,IF(H49="Férié",'[2]Types horaires'!$B$15,0)))))))))))</f>
        <v>0.29166666666666669</v>
      </c>
      <c r="J49" s="108">
        <f>IF(H49="Demi CP",I49,IF(AND(H49="Déplacement",N49="Arrivée Chine",B49&gt;='[2]Types horaires'!$B$21,B49&lt;='[2]Types horaires'!$C$21),(D49-C49)+(F49-E49)-'[2]Types horaires'!$B$13,IF(AND(H49="Déplacement",N49="Arrivée Chine",B49&gt;'[2]Types horaires'!$A$21,B49&lt;'[2]Types horaires'!$B$21),(D49-C49)+(F49-E49)-'[2]Types horaires'!$B$14,IF(AND(H49="Déplacement",N49="Arrivée Chine",B49&gt;'[2]Types horaires'!$C$21),(D49-C49)+(F49-E49)-'[2]Types horaires'!$B$14,IF(AND(H49="Déplacement",((D49-C49)+(F49-E49))&lt;I49),I49,IF(AND(H49="Déplacement",N49="Arrivée Chine",B49&lt;'[2]Types horaires'!$D$21),(D49-C49)+(F49-E49)-'[2]Types horaires'!$B$14,IF(AND(H49="Déplacement",N49="Retour Chine",B49&gt;='[2]Types horaires'!$B$21,B49&lt;='[2]Types horaires'!$C$21),(D49-C49)+(F49-E49)+'[2]Types horaires'!$B$13,IF(AND(H49="Déplacement",N49="Retour Chine",B49&gt;'[2]Types horaires'!$A$21,B49&lt;'[2]Types horaires'!$B$21),(D49-C49)+(F49-E49)+'[2]Types horaires'!$B$14,IF(AND(H49="Déplacement",N49="Retour Chine",B49&gt;'[2]Types horaires'!$C$21),(D49-C49)+(F49-E49)+'[2]Types horaires'!$B$14,IF(AND(H49="Déplacement",((D49-C49)+(F49-E49))&lt;I49),I49,IF(AND(H49="Déplacement",N49="Retour Chine",B49&lt;'[2]Types horaires'!$D$21),(D49-C49)+(F49-E49)+'[2]Types horaires'!$B$14,(D49-C49)+(F49-E49))))))))))))</f>
        <v>0.29166666666666663</v>
      </c>
      <c r="K49" s="143">
        <f>IF(L49&gt;0,'[2]Types horaires'!$B$2-L49,0)</f>
        <v>0</v>
      </c>
      <c r="L49" s="144">
        <f>IF(OR(H49="Recup"),'[2]Types horaires'!$B$2-J49,'[2]Types horaires'!$B$6)</f>
        <v>0</v>
      </c>
      <c r="M49" s="130"/>
      <c r="N49" s="131"/>
      <c r="O49" s="132">
        <f t="shared" si="0"/>
        <v>0</v>
      </c>
      <c r="P49" s="133" t="str">
        <f t="shared" si="1"/>
        <v/>
      </c>
      <c r="Q49" s="134"/>
      <c r="R49" s="135"/>
      <c r="S49" s="136"/>
      <c r="T49" s="137"/>
      <c r="U49" s="154" t="s">
        <v>2</v>
      </c>
      <c r="V49" s="155">
        <f>IF(G45="Enceinte",(SUM(L45:L49))-COUNTIF(H45:H49,"Recup")*'[2]Types horaires'!$B$12,SUM(L45:L49))</f>
        <v>0</v>
      </c>
      <c r="W49" s="156" t="s">
        <v>56</v>
      </c>
      <c r="X49" s="157">
        <f>COUNTIF(H45:H49,"sans solde")</f>
        <v>0</v>
      </c>
      <c r="Y49" s="158" t="s">
        <v>57</v>
      </c>
    </row>
    <row r="50" spans="1:25" s="12" customFormat="1" ht="15.75" customHeight="1">
      <c r="A50" s="123" t="s">
        <v>58</v>
      </c>
      <c r="B50" s="124">
        <v>42763</v>
      </c>
      <c r="C50" s="159"/>
      <c r="D50" s="160"/>
      <c r="E50" s="160"/>
      <c r="F50" s="161"/>
      <c r="G50" s="125"/>
      <c r="H50" s="162"/>
      <c r="I50" s="127">
        <f>IF(H50="Normal",'[2]Types horaires'!$B$2,IF(H50="Recup",'[2]Types horaires'!$B$6,IF(H50="CP journée",'[2]Types horaires'!$B$3,IF(H50="Enceinte",'[2]Types horaires'!$B$11,IF(H50="temps partiel",'[2]Types horaires'!$B$10,IF(H50="Sans solde",'[2]Types horaires'!$B$8,IF(H50="Maladie",'[2]Types horaires'!$B$7,IF(H50="CP matin",'[2]Types horaires'!$B$4,IF(H50="Déplacement",'[2]Types horaires'!$B$2,IF(H50="CP Après-midi",'[2]Types horaires'!$B$5,IF(H50="Férié",'[2]Types horaires'!$B$15,0)))))))))))</f>
        <v>0</v>
      </c>
      <c r="J50" s="108">
        <f>IF(H50="Demi CP",I50,IF(AND(H50="Déplacement",N50="Arrivée Chine",B50&gt;='[2]Types horaires'!$B$21,B50&lt;='[2]Types horaires'!$C$21),(D50-C50)+(F50-E50)-'[2]Types horaires'!$B$13,IF(AND(H50="Déplacement",N50="Arrivée Chine",B50&gt;'[2]Types horaires'!$A$21,B50&lt;'[2]Types horaires'!$B$21),(D50-C50)+(F50-E50)-'[2]Types horaires'!$B$14,IF(AND(H50="Déplacement",N50="Arrivée Chine",B50&gt;'[2]Types horaires'!$C$21),(D50-C50)+(F50-E50)-'[2]Types horaires'!$B$14,IF(AND(H50="Déplacement",((D50-C50)+(F50-E50))&lt;I50),I50,IF(AND(H50="Déplacement",N50="Arrivée Chine",B50&lt;'[2]Types horaires'!$D$21),(D50-C50)+(F50-E50)-'[2]Types horaires'!$B$14,IF(AND(H50="Déplacement",N50="Retour Chine",B50&gt;='[2]Types horaires'!$B$21,B50&lt;='[2]Types horaires'!$C$21),(D50-C50)+(F50-E50)+'[2]Types horaires'!$B$13,IF(AND(H50="Déplacement",N50="Retour Chine",B50&gt;'[2]Types horaires'!$A$21,B50&lt;'[2]Types horaires'!$B$21),(D50-C50)+(F50-E50)+'[2]Types horaires'!$B$14,IF(AND(H50="Déplacement",N50="Retour Chine",B50&gt;'[2]Types horaires'!$C$21),(D50-C50)+(F50-E50)+'[2]Types horaires'!$B$14,IF(AND(H50="Déplacement",((D50-C50)+(F50-E50))&lt;I50),I50,IF(AND(H50="Déplacement",N50="Retour Chine",B50&lt;'[2]Types horaires'!$D$21),(D50-C50)+(F50-E50)+'[2]Types horaires'!$B$14,(D50-C50)+(F50-E50))))))))))))</f>
        <v>0</v>
      </c>
      <c r="K50" s="163">
        <f>IF(L50&gt;0,'[2]Types horaires'!$B$2-L50,0)</f>
        <v>0</v>
      </c>
      <c r="L50" s="164">
        <f>IF(OR(H50="Recup"),'[2]Types horaires'!$B$2-J50,'[2]Types horaires'!$B$6)</f>
        <v>0</v>
      </c>
      <c r="M50" s="130"/>
      <c r="N50" s="131"/>
      <c r="O50" s="132">
        <f t="shared" si="0"/>
        <v>0</v>
      </c>
      <c r="P50" s="133" t="str">
        <f t="shared" si="1"/>
        <v/>
      </c>
      <c r="Q50" s="134"/>
      <c r="R50" s="135"/>
      <c r="S50" s="136"/>
      <c r="T50" s="137"/>
      <c r="U50" s="165" t="s">
        <v>59</v>
      </c>
      <c r="V50" s="166">
        <f>IF(AND(G45="Temps partiel",X47&gt;0),X47-V51-V47-V48,0)</f>
        <v>0</v>
      </c>
      <c r="W50" s="167" t="s">
        <v>60</v>
      </c>
      <c r="X50" s="168">
        <f>COUNTIF(H45:H49,"CP journée")+(COUNTIF(H45:H49,"CP matin"))/2+(COUNTIF(H45:H49,"CP Après-midi"))/2</f>
        <v>0</v>
      </c>
      <c r="Y50" s="169"/>
    </row>
    <row r="51" spans="1:25" s="12" customFormat="1" ht="15.75" customHeight="1" thickBot="1">
      <c r="A51" s="170" t="s">
        <v>61</v>
      </c>
      <c r="B51" s="171">
        <v>42764</v>
      </c>
      <c r="C51" s="172"/>
      <c r="D51" s="173"/>
      <c r="E51" s="173"/>
      <c r="F51" s="174"/>
      <c r="G51" s="175"/>
      <c r="H51" s="176"/>
      <c r="I51" s="177">
        <f>IF(H51="Normal",'[2]Types horaires'!$B$2,IF(H51="Recup",'[2]Types horaires'!$B$6,IF(H51="CP journée",'[2]Types horaires'!$B$3,IF(H51="Enceinte",'[2]Types horaires'!$B$11,IF(H51="temps partiel",'[2]Types horaires'!$B$10,IF(H51="Sans solde",'[2]Types horaires'!$B$8,IF(H51="Maladie",'[2]Types horaires'!$B$7,IF(H51="CP matin",'[2]Types horaires'!$B$4,IF(H51="Déplacement",'[2]Types horaires'!$B$2,IF(H51="CP Après-midi",'[2]Types horaires'!$B$5,IF(H51="Férié",'[2]Types horaires'!$B$15,0)))))))))))</f>
        <v>0</v>
      </c>
      <c r="J51" s="178">
        <f>IF(H51="Demi CP",I51,IF(AND(H51="Déplacement",N51="Arrivée Chine",B51&gt;='[2]Types horaires'!$B$21,B51&lt;='[2]Types horaires'!$C$21),(D51-C51)+(F51-E51)-'[2]Types horaires'!$B$13,IF(AND(H51="Déplacement",N51="Arrivée Chine",B51&gt;'[2]Types horaires'!$A$21,B51&lt;'[2]Types horaires'!$B$21),(D51-C51)+(F51-E51)-'[2]Types horaires'!$B$14,IF(AND(H51="Déplacement",N51="Arrivée Chine",B51&gt;'[2]Types horaires'!$C$21),(D51-C51)+(F51-E51)-'[2]Types horaires'!$B$14,IF(AND(H51="Déplacement",((D51-C51)+(F51-E51))&lt;I51),I51,IF(AND(H51="Déplacement",N51="Arrivée Chine",B51&lt;'[2]Types horaires'!$D$21),(D51-C51)+(F51-E51)-'[2]Types horaires'!$B$14,IF(AND(H51="Déplacement",N51="Retour Chine",B51&gt;='[2]Types horaires'!$B$21,B51&lt;='[2]Types horaires'!$C$21),(D51-C51)+(F51-E51)+'[2]Types horaires'!$B$13,IF(AND(H51="Déplacement",N51="Retour Chine",B51&gt;'[2]Types horaires'!$A$21,B51&lt;'[2]Types horaires'!$B$21),(D51-C51)+(F51-E51)+'[2]Types horaires'!$B$14,IF(AND(H51="Déplacement",N51="Retour Chine",B51&gt;'[2]Types horaires'!$C$21),(D51-C51)+(F51-E51)+'[2]Types horaires'!$B$14,IF(AND(H51="Déplacement",((D51-C51)+(F51-E51))&lt;I51),I51,IF(AND(H51="Déplacement",N51="Retour Chine",B51&lt;'[2]Types horaires'!$D$21),(D51-C51)+(F51-E51)+'[2]Types horaires'!$B$14,(D51-C51)+(F51-E51))))))))))))</f>
        <v>0</v>
      </c>
      <c r="K51" s="179">
        <f>IF(L51&gt;0,'[2]Types horaires'!$B$2-L51,0)</f>
        <v>0</v>
      </c>
      <c r="L51" s="180">
        <f>IF(OR(H51="Recup"),'[2]Types horaires'!$B$2-J51,'[2]Types horaires'!$B$6)</f>
        <v>0</v>
      </c>
      <c r="M51" s="181"/>
      <c r="N51" s="182"/>
      <c r="O51" s="183">
        <f t="shared" si="0"/>
        <v>0</v>
      </c>
      <c r="P51" s="184" t="str">
        <f t="shared" si="1"/>
        <v/>
      </c>
      <c r="Q51" s="185"/>
      <c r="R51" s="186"/>
      <c r="S51" s="187"/>
      <c r="T51" s="188"/>
      <c r="U51" s="189" t="s">
        <v>62</v>
      </c>
      <c r="V51" s="190">
        <f>IF(AND(G45="Temps partiel",X47&gt;3),X47-3-V47-V48,0)</f>
        <v>0</v>
      </c>
      <c r="W51" s="191" t="s">
        <v>63</v>
      </c>
      <c r="X51" s="192">
        <f>V45+(V46*1.25)+(V47*1.5)+(V48*2)+(V50*1.1)+(V51*1.25)</f>
        <v>0</v>
      </c>
      <c r="Y51" s="193">
        <f>Y44+X51-V49*24+Y46</f>
        <v>0</v>
      </c>
    </row>
    <row r="52" spans="1:25" s="12" customFormat="1" ht="30" customHeight="1">
      <c r="A52" s="100" t="s">
        <v>43</v>
      </c>
      <c r="B52" s="199">
        <v>42765</v>
      </c>
      <c r="C52" s="194">
        <v>0.375</v>
      </c>
      <c r="D52" s="195">
        <v>0.54166666666666663</v>
      </c>
      <c r="E52" s="195">
        <v>0.58333333333333337</v>
      </c>
      <c r="F52" s="196">
        <v>0.70833333333333337</v>
      </c>
      <c r="G52" s="105"/>
      <c r="H52" s="106" t="s">
        <v>44</v>
      </c>
      <c r="I52" s="107">
        <f>IF(H52="Normal",'[2]Types horaires'!$B$2,IF(H52="Recup",'[2]Types horaires'!$B$6,IF(H52="CP journée",'[2]Types horaires'!$B$3,IF(H52="Enceinte",'[2]Types horaires'!$B$11,IF(H52="temps partiel",'[2]Types horaires'!$B$10,IF(H52="Sans solde",'[2]Types horaires'!$B$8,IF(H52="Maladie",'[2]Types horaires'!$B$7,IF(H52="CP matin",'[2]Types horaires'!$B$4,IF(H52="Déplacement",'[2]Types horaires'!$B$2,IF(H52="CP Après-midi",'[2]Types horaires'!$B$5,IF(H52="Férié",'[2]Types horaires'!$B$15,0)))))))))))</f>
        <v>0.29166666666666669</v>
      </c>
      <c r="J52" s="197">
        <f>IF(H52="Demi CP",I52,IF(AND(H52="Déplacement",N52="Arrivée Chine",B52&gt;='[2]Types horaires'!$B$21,B52&lt;='[2]Types horaires'!$C$21),(D52-C52)+(F52-E52)-'[2]Types horaires'!$B$13,IF(AND(H52="Déplacement",N52="Arrivée Chine",B52&gt;'[2]Types horaires'!$A$21,B52&lt;'[2]Types horaires'!$B$21),(D52-C52)+(F52-E52)-'[2]Types horaires'!$B$14,IF(AND(H52="Déplacement",N52="Arrivée Chine",B52&gt;'[2]Types horaires'!$C$21),(D52-C52)+(F52-E52)-'[2]Types horaires'!$B$14,IF(AND(H52="Déplacement",((D52-C52)+(F52-E52))&lt;I52),I52,IF(AND(H52="Déplacement",N52="Arrivée Chine",B52&lt;'[2]Types horaires'!$D$21),(D52-C52)+(F52-E52)-'[2]Types horaires'!$B$14,IF(AND(H52="Déplacement",N52="Retour Chine",B52&gt;='[2]Types horaires'!$B$21,B52&lt;='[2]Types horaires'!$C$21),(D52-C52)+(F52-E52)+'[2]Types horaires'!$B$13,IF(AND(H52="Déplacement",N52="Retour Chine",B52&gt;'[2]Types horaires'!$A$21,B52&lt;'[2]Types horaires'!$B$21),(D52-C52)+(F52-E52)+'[2]Types horaires'!$B$14,IF(AND(H52="Déplacement",N52="Retour Chine",B52&gt;'[2]Types horaires'!$C$21),(D52-C52)+(F52-E52)+'[2]Types horaires'!$B$14,IF(AND(H52="Déplacement",((D52-C52)+(F52-E52))&lt;I52),I52,IF(AND(H52="Déplacement",N52="Retour Chine",B52&lt;'[2]Types horaires'!$D$21),(D52-C52)+(F52-E52)+'[2]Types horaires'!$B$14,(D52-C52)+(F52-E52))))))))))))</f>
        <v>0.29166666666666663</v>
      </c>
      <c r="K52" s="109">
        <f>IF(L52&gt;0,'[2]Types horaires'!$B$2-L52,0)</f>
        <v>0</v>
      </c>
      <c r="L52" s="110">
        <f>IF(OR(H52="Recup"),'[2]Types horaires'!$B$2-J52,'[2]Types horaires'!$B$6)</f>
        <v>0</v>
      </c>
      <c r="M52" s="111"/>
      <c r="N52" s="112"/>
      <c r="O52" s="113">
        <f t="shared" si="0"/>
        <v>0</v>
      </c>
      <c r="P52" s="114" t="str">
        <f t="shared" si="1"/>
        <v/>
      </c>
      <c r="Q52" s="115" t="s">
        <v>45</v>
      </c>
      <c r="R52" s="116" t="s">
        <v>46</v>
      </c>
      <c r="S52" s="117"/>
      <c r="T52" s="118" t="s">
        <v>67</v>
      </c>
      <c r="U52" s="119" t="s">
        <v>48</v>
      </c>
      <c r="V52" s="120">
        <f>IF(AND(G52="",(X54)&gt;0),X54-V53-V54,IF(AND(G52="Enceinte",(X54)&gt;0),X54-V53-V54,0))</f>
        <v>0</v>
      </c>
      <c r="W52" s="121" t="s">
        <v>34</v>
      </c>
      <c r="X52" s="120">
        <f>(SUM(I52:I56)*24+SUM(K52:K56)*24)</f>
        <v>35</v>
      </c>
      <c r="Y52" s="122" t="s">
        <v>7</v>
      </c>
    </row>
    <row r="53" spans="1:25" s="12" customFormat="1" ht="15.75" customHeight="1" thickBot="1">
      <c r="A53" s="123" t="s">
        <v>49</v>
      </c>
      <c r="B53" s="200">
        <v>42766</v>
      </c>
      <c r="C53" s="102">
        <v>0.375</v>
      </c>
      <c r="D53" s="103">
        <v>0.54166666666666663</v>
      </c>
      <c r="E53" s="103">
        <v>0.58333333333333337</v>
      </c>
      <c r="F53" s="104">
        <v>0.70833333333333337</v>
      </c>
      <c r="G53" s="125"/>
      <c r="H53" s="142" t="s">
        <v>44</v>
      </c>
      <c r="I53" s="127">
        <f>IF(H53="Normal",'[2]Types horaires'!$B$2,IF(H53="Recup",'[2]Types horaires'!$B$6,IF(H53="CP journée",'[2]Types horaires'!$B$3,IF(H53="Enceinte",'[2]Types horaires'!$B$11,IF(H53="temps partiel",'[2]Types horaires'!$B$10,IF(H53="Sans solde",'[2]Types horaires'!$B$8,IF(H53="Maladie",'[2]Types horaires'!$B$7,IF(H53="CP matin",'[2]Types horaires'!$B$4,IF(H53="Déplacement",'[2]Types horaires'!$B$2,IF(H53="CP Après-midi",'[2]Types horaires'!$B$5,IF(H53="Férié",'[2]Types horaires'!$B$15,0)))))))))))</f>
        <v>0.29166666666666669</v>
      </c>
      <c r="J53" s="108">
        <f>IF(H53="Demi CP",I53,IF(AND(H53="Déplacement",N53="Arrivée Chine",B53&gt;='[2]Types horaires'!$B$21,B53&lt;='[2]Types horaires'!$C$21),(D53-C53)+(F53-E53)-'[2]Types horaires'!$B$13,IF(AND(H53="Déplacement",N53="Arrivée Chine",B53&gt;'[2]Types horaires'!$A$21,B53&lt;'[2]Types horaires'!$B$21),(D53-C53)+(F53-E53)-'[2]Types horaires'!$B$14,IF(AND(H53="Déplacement",N53="Arrivée Chine",B53&gt;'[2]Types horaires'!$C$21),(D53-C53)+(F53-E53)-'[2]Types horaires'!$B$14,IF(AND(H53="Déplacement",((D53-C53)+(F53-E53))&lt;I53),I53,IF(AND(H53="Déplacement",N53="Arrivée Chine",B53&lt;'[2]Types horaires'!$D$21),(D53-C53)+(F53-E53)-'[2]Types horaires'!$B$14,IF(AND(H53="Déplacement",N53="Retour Chine",B53&gt;='[2]Types horaires'!$B$21,B53&lt;='[2]Types horaires'!$C$21),(D53-C53)+(F53-E53)+'[2]Types horaires'!$B$13,IF(AND(H53="Déplacement",N53="Retour Chine",B53&gt;'[2]Types horaires'!$A$21,B53&lt;'[2]Types horaires'!$B$21),(D53-C53)+(F53-E53)+'[2]Types horaires'!$B$14,IF(AND(H53="Déplacement",N53="Retour Chine",B53&gt;'[2]Types horaires'!$C$21),(D53-C53)+(F53-E53)+'[2]Types horaires'!$B$14,IF(AND(H53="Déplacement",((D53-C53)+(F53-E53))&lt;I53),I53,IF(AND(H53="Déplacement",N53="Retour Chine",B53&lt;'[2]Types horaires'!$D$21),(D53-C53)+(F53-E53)+'[2]Types horaires'!$B$14,(D53-C53)+(F53-E53))))))))))))</f>
        <v>0.29166666666666663</v>
      </c>
      <c r="K53" s="128">
        <f>IF(L53&gt;0,'[2]Types horaires'!$B$2-L53,0)</f>
        <v>0</v>
      </c>
      <c r="L53" s="129">
        <f>IF(OR(H53="Recup"),'[2]Types horaires'!$B$2-J53,'[2]Types horaires'!$B$6)</f>
        <v>0</v>
      </c>
      <c r="M53" s="130"/>
      <c r="N53" s="131"/>
      <c r="O53" s="132">
        <f t="shared" si="0"/>
        <v>0</v>
      </c>
      <c r="P53" s="133" t="str">
        <f t="shared" si="1"/>
        <v/>
      </c>
      <c r="Q53" s="134"/>
      <c r="R53" s="135"/>
      <c r="S53" s="136"/>
      <c r="T53" s="137"/>
      <c r="U53" s="138" t="s">
        <v>50</v>
      </c>
      <c r="V53" s="139">
        <f>IF(AND(G52="",(X53-35)&gt;0),(X53-35-V54-V55),IF(AND(G52="Enceinte",(X53-35)&gt;0),(X53-35-V54-V55),0))</f>
        <v>0</v>
      </c>
      <c r="W53" s="140" t="s">
        <v>35</v>
      </c>
      <c r="X53" s="139">
        <f>(SUM(J52:J58))*24-(SUM(O52:O58))*24</f>
        <v>34.999999999999993</v>
      </c>
      <c r="Y53" s="141">
        <f>SUM(P52:P58)</f>
        <v>0</v>
      </c>
    </row>
    <row r="54" spans="1:25" s="12" customFormat="1" ht="15.75" customHeight="1" thickBot="1">
      <c r="A54" s="123" t="s">
        <v>51</v>
      </c>
      <c r="B54" s="200">
        <v>42767</v>
      </c>
      <c r="C54" s="102">
        <v>0.375</v>
      </c>
      <c r="D54" s="103">
        <v>0.54166666666666663</v>
      </c>
      <c r="E54" s="103">
        <v>0.58333333333333337</v>
      </c>
      <c r="F54" s="104">
        <v>0.70833333333333337</v>
      </c>
      <c r="G54" s="125"/>
      <c r="H54" s="142" t="s">
        <v>44</v>
      </c>
      <c r="I54" s="127">
        <f>IF(H54="Normal",'[2]Types horaires'!$B$2,IF(H54="Recup",'[2]Types horaires'!$B$6,IF(H54="CP journée",'[2]Types horaires'!$B$3,IF(H54="Enceinte",'[2]Types horaires'!$B$11,IF(H54="temps partiel",'[2]Types horaires'!$B$10,IF(H54="Sans solde",'[2]Types horaires'!$B$8,IF(H54="Maladie",'[2]Types horaires'!$B$7,IF(H54="CP matin",'[2]Types horaires'!$B$4,IF(H54="Déplacement",'[2]Types horaires'!$B$2,IF(H54="CP Après-midi",'[2]Types horaires'!$B$5,IF(H54="Férié",'[2]Types horaires'!$B$15,0)))))))))))</f>
        <v>0.29166666666666669</v>
      </c>
      <c r="J54" s="108">
        <f>IF(H54="Demi CP",I54,IF(AND(H54="Déplacement",N54="Arrivée Chine",B54&gt;='[2]Types horaires'!$B$21,B54&lt;='[2]Types horaires'!$C$21),(D54-C54)+(F54-E54)-'[2]Types horaires'!$B$13,IF(AND(H54="Déplacement",N54="Arrivée Chine",B54&gt;'[2]Types horaires'!$A$21,B54&lt;'[2]Types horaires'!$B$21),(D54-C54)+(F54-E54)-'[2]Types horaires'!$B$14,IF(AND(H54="Déplacement",N54="Arrivée Chine",B54&gt;'[2]Types horaires'!$C$21),(D54-C54)+(F54-E54)-'[2]Types horaires'!$B$14,IF(AND(H54="Déplacement",((D54-C54)+(F54-E54))&lt;I54),I54,IF(AND(H54="Déplacement",N54="Arrivée Chine",B54&lt;'[2]Types horaires'!$D$21),(D54-C54)+(F54-E54)-'[2]Types horaires'!$B$14,IF(AND(H54="Déplacement",N54="Retour Chine",B54&gt;='[2]Types horaires'!$B$21,B54&lt;='[2]Types horaires'!$C$21),(D54-C54)+(F54-E54)+'[2]Types horaires'!$B$13,IF(AND(H54="Déplacement",N54="Retour Chine",B54&gt;'[2]Types horaires'!$A$21,B54&lt;'[2]Types horaires'!$B$21),(D54-C54)+(F54-E54)+'[2]Types horaires'!$B$14,IF(AND(H54="Déplacement",N54="Retour Chine",B54&gt;'[2]Types horaires'!$C$21),(D54-C54)+(F54-E54)+'[2]Types horaires'!$B$14,IF(AND(H54="Déplacement",((D54-C54)+(F54-E54))&lt;I54),I54,IF(AND(H54="Déplacement",N54="Retour Chine",B54&lt;'[2]Types horaires'!$D$21),(D54-C54)+(F54-E54)+'[2]Types horaires'!$B$14,(D54-C54)+(F54-E54))))))))))))</f>
        <v>0.29166666666666663</v>
      </c>
      <c r="K54" s="143">
        <f>IF(L54&gt;0,'[2]Types horaires'!$B$2-L54,0)</f>
        <v>0</v>
      </c>
      <c r="L54" s="144">
        <f>IF(OR(H54="Recup"),'[2]Types horaires'!$B$2-J54,'[2]Types horaires'!$B$6)</f>
        <v>0</v>
      </c>
      <c r="M54" s="130"/>
      <c r="N54" s="131"/>
      <c r="O54" s="132">
        <f t="shared" si="0"/>
        <v>0</v>
      </c>
      <c r="P54" s="133" t="str">
        <f t="shared" si="1"/>
        <v/>
      </c>
      <c r="Q54" s="134"/>
      <c r="R54" s="135"/>
      <c r="S54" s="136"/>
      <c r="T54" s="137"/>
      <c r="U54" s="145">
        <v>0.5</v>
      </c>
      <c r="V54" s="139">
        <f>IF((X53-43)&lt;0,0,(X53-43))</f>
        <v>0</v>
      </c>
      <c r="W54" s="146" t="s">
        <v>52</v>
      </c>
      <c r="X54" s="147">
        <f>(X53-X52)-J58*24</f>
        <v>-7.1054273576010019E-15</v>
      </c>
      <c r="Y54" s="148" t="s">
        <v>53</v>
      </c>
    </row>
    <row r="55" spans="1:25" s="12" customFormat="1" ht="15.75" customHeight="1" thickBot="1">
      <c r="A55" s="123" t="s">
        <v>54</v>
      </c>
      <c r="B55" s="200">
        <v>42768</v>
      </c>
      <c r="C55" s="102">
        <v>0.375</v>
      </c>
      <c r="D55" s="103">
        <v>0.54166666666666663</v>
      </c>
      <c r="E55" s="103">
        <v>0.58333333333333337</v>
      </c>
      <c r="F55" s="104">
        <v>0.70833333333333337</v>
      </c>
      <c r="G55" s="125"/>
      <c r="H55" s="126" t="s">
        <v>44</v>
      </c>
      <c r="I55" s="127">
        <f>IF(H55="Normal",'[2]Types horaires'!$B$2,IF(H55="Recup",'[2]Types horaires'!$B$6,IF(H55="CP journée",'[2]Types horaires'!$B$3,IF(H55="Enceinte",'[2]Types horaires'!$B$11,IF(H55="temps partiel",'[2]Types horaires'!$B$10,IF(H55="Sans solde",'[2]Types horaires'!$B$8,IF(H55="Maladie",'[2]Types horaires'!$B$7,IF(H55="CP matin",'[2]Types horaires'!$B$4,IF(H55="Déplacement",'[2]Types horaires'!$B$2,IF(H55="CP Après-midi",'[2]Types horaires'!$B$5,IF(H55="Férié",'[2]Types horaires'!$B$15,0)))))))))))</f>
        <v>0.29166666666666669</v>
      </c>
      <c r="J55" s="108">
        <f>IF(H55="Demi CP",I55,IF(AND(H55="Déplacement",N55="Arrivée Chine",B55&gt;='[2]Types horaires'!$B$21,B55&lt;='[2]Types horaires'!$C$21),(D55-C55)+(F55-E55)-'[2]Types horaires'!$B$13,IF(AND(H55="Déplacement",N55="Arrivée Chine",B55&gt;'[2]Types horaires'!$A$21,B55&lt;'[2]Types horaires'!$B$21),(D55-C55)+(F55-E55)-'[2]Types horaires'!$B$14,IF(AND(H55="Déplacement",N55="Arrivée Chine",B55&gt;'[2]Types horaires'!$C$21),(D55-C55)+(F55-E55)-'[2]Types horaires'!$B$14,IF(AND(H55="Déplacement",((D55-C55)+(F55-E55))&lt;I55),I55,IF(AND(H55="Déplacement",N55="Arrivée Chine",B55&lt;'[2]Types horaires'!$D$21),(D55-C55)+(F55-E55)-'[2]Types horaires'!$B$14,IF(AND(H55="Déplacement",N55="Retour Chine",B55&gt;='[2]Types horaires'!$B$21,B55&lt;='[2]Types horaires'!$C$21),(D55-C55)+(F55-E55)+'[2]Types horaires'!$B$13,IF(AND(H55="Déplacement",N55="Retour Chine",B55&gt;'[2]Types horaires'!$A$21,B55&lt;'[2]Types horaires'!$B$21),(D55-C55)+(F55-E55)+'[2]Types horaires'!$B$14,IF(AND(H55="Déplacement",N55="Retour Chine",B55&gt;'[2]Types horaires'!$C$21),(D55-C55)+(F55-E55)+'[2]Types horaires'!$B$14,IF(AND(H55="Déplacement",((D55-C55)+(F55-E55))&lt;I55),I55,IF(AND(H55="Déplacement",N55="Retour Chine",B55&lt;'[2]Types horaires'!$D$21),(D55-C55)+(F55-E55)+'[2]Types horaires'!$B$14,(D55-C55)+(F55-E55))))))))))))</f>
        <v>0.29166666666666663</v>
      </c>
      <c r="K55" s="149">
        <f>IF(L55&gt;0,'[2]Types horaires'!$B$2-L55,0)</f>
        <v>0</v>
      </c>
      <c r="L55" s="150">
        <f>IF(OR(H55="Recup"),'[2]Types horaires'!$B$2-J55,'[2]Types horaires'!$B$6)</f>
        <v>0</v>
      </c>
      <c r="M55" s="130"/>
      <c r="N55" s="131"/>
      <c r="O55" s="132">
        <f t="shared" si="0"/>
        <v>0</v>
      </c>
      <c r="P55" s="133" t="str">
        <f t="shared" si="1"/>
        <v/>
      </c>
      <c r="Q55" s="134"/>
      <c r="R55" s="135"/>
      <c r="S55" s="136"/>
      <c r="T55" s="137"/>
      <c r="U55" s="151">
        <v>1</v>
      </c>
      <c r="V55" s="139">
        <f>IF(M58="",J58*24,0)</f>
        <v>0</v>
      </c>
      <c r="W55" s="152" t="s">
        <v>5</v>
      </c>
      <c r="X55" s="153">
        <f>COUNTIF(H52:H56,"Maladie")</f>
        <v>0</v>
      </c>
      <c r="Y55" s="148">
        <f>COUNTIF(H52:H56,"Férié")</f>
        <v>0</v>
      </c>
    </row>
    <row r="56" spans="1:25" s="12" customFormat="1" ht="15.75" customHeight="1" thickBot="1">
      <c r="A56" s="123" t="s">
        <v>55</v>
      </c>
      <c r="B56" s="200">
        <v>42769</v>
      </c>
      <c r="C56" s="102">
        <v>0.375</v>
      </c>
      <c r="D56" s="103">
        <v>0.54166666666666663</v>
      </c>
      <c r="E56" s="103">
        <v>0.58333333333333337</v>
      </c>
      <c r="F56" s="104">
        <v>0.70833333333333337</v>
      </c>
      <c r="G56" s="125"/>
      <c r="H56" s="142" t="s">
        <v>44</v>
      </c>
      <c r="I56" s="127">
        <f>IF(H56="Normal",'[2]Types horaires'!$B$2,IF(H56="Recup",'[2]Types horaires'!$B$6,IF(H56="CP journée",'[2]Types horaires'!$B$3,IF(H56="Enceinte",'[2]Types horaires'!$B$11,IF(H56="temps partiel",'[2]Types horaires'!$B$10,IF(H56="Sans solde",'[2]Types horaires'!$B$8,IF(H56="Maladie",'[2]Types horaires'!$B$7,IF(H56="CP matin",'[2]Types horaires'!$B$4,IF(H56="Déplacement",'[2]Types horaires'!$B$2,IF(H56="CP Après-midi",'[2]Types horaires'!$B$5,IF(H56="Férié",'[2]Types horaires'!$B$15,0)))))))))))</f>
        <v>0.29166666666666669</v>
      </c>
      <c r="J56" s="108">
        <f>IF(H56="Demi CP",I56,IF(AND(H56="Déplacement",N56="Arrivée Chine",B56&gt;='[2]Types horaires'!$B$21,B56&lt;='[2]Types horaires'!$C$21),(D56-C56)+(F56-E56)-'[2]Types horaires'!$B$13,IF(AND(H56="Déplacement",N56="Arrivée Chine",B56&gt;'[2]Types horaires'!$A$21,B56&lt;'[2]Types horaires'!$B$21),(D56-C56)+(F56-E56)-'[2]Types horaires'!$B$14,IF(AND(H56="Déplacement",N56="Arrivée Chine",B56&gt;'[2]Types horaires'!$C$21),(D56-C56)+(F56-E56)-'[2]Types horaires'!$B$14,IF(AND(H56="Déplacement",((D56-C56)+(F56-E56))&lt;I56),I56,IF(AND(H56="Déplacement",N56="Arrivée Chine",B56&lt;'[2]Types horaires'!$D$21),(D56-C56)+(F56-E56)-'[2]Types horaires'!$B$14,IF(AND(H56="Déplacement",N56="Retour Chine",B56&gt;='[2]Types horaires'!$B$21,B56&lt;='[2]Types horaires'!$C$21),(D56-C56)+(F56-E56)+'[2]Types horaires'!$B$13,IF(AND(H56="Déplacement",N56="Retour Chine",B56&gt;'[2]Types horaires'!$A$21,B56&lt;'[2]Types horaires'!$B$21),(D56-C56)+(F56-E56)+'[2]Types horaires'!$B$14,IF(AND(H56="Déplacement",N56="Retour Chine",B56&gt;'[2]Types horaires'!$C$21),(D56-C56)+(F56-E56)+'[2]Types horaires'!$B$14,IF(AND(H56="Déplacement",((D56-C56)+(F56-E56))&lt;I56),I56,IF(AND(H56="Déplacement",N56="Retour Chine",B56&lt;'[2]Types horaires'!$D$21),(D56-C56)+(F56-E56)+'[2]Types horaires'!$B$14,(D56-C56)+(F56-E56))))))))))))</f>
        <v>0.29166666666666663</v>
      </c>
      <c r="K56" s="143">
        <f>IF(L56&gt;0,'[2]Types horaires'!$B$2-L56,0)</f>
        <v>0</v>
      </c>
      <c r="L56" s="144">
        <f>IF(OR(H56="Recup"),'[2]Types horaires'!$B$2-J56,'[2]Types horaires'!$B$6)</f>
        <v>0</v>
      </c>
      <c r="M56" s="130"/>
      <c r="N56" s="131"/>
      <c r="O56" s="132">
        <f t="shared" si="0"/>
        <v>0</v>
      </c>
      <c r="P56" s="133" t="str">
        <f t="shared" si="1"/>
        <v/>
      </c>
      <c r="Q56" s="134"/>
      <c r="R56" s="135"/>
      <c r="S56" s="136"/>
      <c r="T56" s="137"/>
      <c r="U56" s="154" t="s">
        <v>2</v>
      </c>
      <c r="V56" s="155">
        <f>IF(G52="Enceinte",(SUM(L52:L56))-COUNTIF(H52:H56,"Recup")*'[2]Types horaires'!$B$12,SUM(L52:L56))</f>
        <v>0</v>
      </c>
      <c r="W56" s="156" t="s">
        <v>56</v>
      </c>
      <c r="X56" s="157">
        <f>COUNTIF(H52:H56,"sans solde")</f>
        <v>0</v>
      </c>
      <c r="Y56" s="158" t="s">
        <v>57</v>
      </c>
    </row>
    <row r="57" spans="1:25" s="12" customFormat="1" ht="15.75" customHeight="1">
      <c r="A57" s="123" t="s">
        <v>58</v>
      </c>
      <c r="B57" s="200">
        <v>42770</v>
      </c>
      <c r="C57" s="159"/>
      <c r="D57" s="160"/>
      <c r="E57" s="160"/>
      <c r="F57" s="161"/>
      <c r="G57" s="125"/>
      <c r="H57" s="162"/>
      <c r="I57" s="127">
        <f>IF(H57="Normal",'[2]Types horaires'!$B$2,IF(H57="Recup",'[2]Types horaires'!$B$6,IF(H57="CP journée",'[2]Types horaires'!$B$3,IF(H57="Enceinte",'[2]Types horaires'!$B$11,IF(H57="temps partiel",'[2]Types horaires'!$B$10,IF(H57="Sans solde",'[2]Types horaires'!$B$8,IF(H57="Maladie",'[2]Types horaires'!$B$7,IF(H57="CP matin",'[2]Types horaires'!$B$4,IF(H57="Déplacement",'[2]Types horaires'!$B$2,IF(H57="CP Après-midi",'[2]Types horaires'!$B$5,IF(H57="Férié",'[2]Types horaires'!$B$15,0)))))))))))</f>
        <v>0</v>
      </c>
      <c r="J57" s="108">
        <f>IF(H57="Demi CP",I57,IF(AND(H57="Déplacement",N57="Arrivée Chine",B57&gt;='[2]Types horaires'!$B$21,B57&lt;='[2]Types horaires'!$C$21),(D57-C57)+(F57-E57)-'[2]Types horaires'!$B$13,IF(AND(H57="Déplacement",N57="Arrivée Chine",B57&gt;'[2]Types horaires'!$A$21,B57&lt;'[2]Types horaires'!$B$21),(D57-C57)+(F57-E57)-'[2]Types horaires'!$B$14,IF(AND(H57="Déplacement",N57="Arrivée Chine",B57&gt;'[2]Types horaires'!$C$21),(D57-C57)+(F57-E57)-'[2]Types horaires'!$B$14,IF(AND(H57="Déplacement",((D57-C57)+(F57-E57))&lt;I57),I57,IF(AND(H57="Déplacement",N57="Arrivée Chine",B57&lt;'[2]Types horaires'!$D$21),(D57-C57)+(F57-E57)-'[2]Types horaires'!$B$14,IF(AND(H57="Déplacement",N57="Retour Chine",B57&gt;='[2]Types horaires'!$B$21,B57&lt;='[2]Types horaires'!$C$21),(D57-C57)+(F57-E57)+'[2]Types horaires'!$B$13,IF(AND(H57="Déplacement",N57="Retour Chine",B57&gt;'[2]Types horaires'!$A$21,B57&lt;'[2]Types horaires'!$B$21),(D57-C57)+(F57-E57)+'[2]Types horaires'!$B$14,IF(AND(H57="Déplacement",N57="Retour Chine",B57&gt;'[2]Types horaires'!$C$21),(D57-C57)+(F57-E57)+'[2]Types horaires'!$B$14,IF(AND(H57="Déplacement",((D57-C57)+(F57-E57))&lt;I57),I57,IF(AND(H57="Déplacement",N57="Retour Chine",B57&lt;'[2]Types horaires'!$D$21),(D57-C57)+(F57-E57)+'[2]Types horaires'!$B$14,(D57-C57)+(F57-E57))))))))))))</f>
        <v>0</v>
      </c>
      <c r="K57" s="163">
        <f>IF(L57&gt;0,'[2]Types horaires'!$B$2-L57,0)</f>
        <v>0</v>
      </c>
      <c r="L57" s="164">
        <f>IF(OR(H57="Recup"),'[2]Types horaires'!$B$2-J57,'[2]Types horaires'!$B$6)</f>
        <v>0</v>
      </c>
      <c r="M57" s="130"/>
      <c r="N57" s="131"/>
      <c r="O57" s="132">
        <f t="shared" si="0"/>
        <v>0</v>
      </c>
      <c r="P57" s="133" t="str">
        <f t="shared" si="1"/>
        <v/>
      </c>
      <c r="Q57" s="134"/>
      <c r="R57" s="135"/>
      <c r="S57" s="136"/>
      <c r="T57" s="137"/>
      <c r="U57" s="165" t="s">
        <v>59</v>
      </c>
      <c r="V57" s="166">
        <f>IF(AND(G52="Temps partiel",X54&gt;0),X54-V58-V54-V55,0)</f>
        <v>0</v>
      </c>
      <c r="W57" s="167" t="s">
        <v>60</v>
      </c>
      <c r="X57" s="168">
        <f>COUNTIF(H52:H56,"CP journée")+(COUNTIF(H52:H56,"CP matin"))/2+(COUNTIF(H52:H56,"CP Après-midi"))/2</f>
        <v>0</v>
      </c>
      <c r="Y57" s="169"/>
    </row>
    <row r="58" spans="1:25" s="12" customFormat="1" ht="15.75" customHeight="1" thickBot="1">
      <c r="A58" s="170" t="s">
        <v>61</v>
      </c>
      <c r="B58" s="201">
        <v>42771</v>
      </c>
      <c r="C58" s="172"/>
      <c r="D58" s="173"/>
      <c r="E58" s="173"/>
      <c r="F58" s="174"/>
      <c r="G58" s="175"/>
      <c r="H58" s="176"/>
      <c r="I58" s="177">
        <f>IF(H58="Normal",'[2]Types horaires'!$B$2,IF(H58="Recup",'[2]Types horaires'!$B$6,IF(H58="CP journée",'[2]Types horaires'!$B$3,IF(H58="Enceinte",'[2]Types horaires'!$B$11,IF(H58="temps partiel",'[2]Types horaires'!$B$10,IF(H58="Sans solde",'[2]Types horaires'!$B$8,IF(H58="Maladie",'[2]Types horaires'!$B$7,IF(H58="CP matin",'[2]Types horaires'!$B$4,IF(H58="Déplacement",'[2]Types horaires'!$B$2,IF(H58="CP Après-midi",'[2]Types horaires'!$B$5,IF(H58="Férié",'[2]Types horaires'!$B$15,0)))))))))))</f>
        <v>0</v>
      </c>
      <c r="J58" s="178">
        <f>IF(H58="Demi CP",I58,IF(AND(H58="Déplacement",N58="Arrivée Chine",B58&gt;='[2]Types horaires'!$B$21,B58&lt;='[2]Types horaires'!$C$21),(D58-C58)+(F58-E58)-'[2]Types horaires'!$B$13,IF(AND(H58="Déplacement",N58="Arrivée Chine",B58&gt;'[2]Types horaires'!$A$21,B58&lt;'[2]Types horaires'!$B$21),(D58-C58)+(F58-E58)-'[2]Types horaires'!$B$14,IF(AND(H58="Déplacement",N58="Arrivée Chine",B58&gt;'[2]Types horaires'!$C$21),(D58-C58)+(F58-E58)-'[2]Types horaires'!$B$14,IF(AND(H58="Déplacement",((D58-C58)+(F58-E58))&lt;I58),I58,IF(AND(H58="Déplacement",N58="Arrivée Chine",B58&lt;'[2]Types horaires'!$D$21),(D58-C58)+(F58-E58)-'[2]Types horaires'!$B$14,IF(AND(H58="Déplacement",N58="Retour Chine",B58&gt;='[2]Types horaires'!$B$21,B58&lt;='[2]Types horaires'!$C$21),(D58-C58)+(F58-E58)+'[2]Types horaires'!$B$13,IF(AND(H58="Déplacement",N58="Retour Chine",B58&gt;'[2]Types horaires'!$A$21,B58&lt;'[2]Types horaires'!$B$21),(D58-C58)+(F58-E58)+'[2]Types horaires'!$B$14,IF(AND(H58="Déplacement",N58="Retour Chine",B58&gt;'[2]Types horaires'!$C$21),(D58-C58)+(F58-E58)+'[2]Types horaires'!$B$14,IF(AND(H58="Déplacement",((D58-C58)+(F58-E58))&lt;I58),I58,IF(AND(H58="Déplacement",N58="Retour Chine",B58&lt;'[2]Types horaires'!$D$21),(D58-C58)+(F58-E58)+'[2]Types horaires'!$B$14,(D58-C58)+(F58-E58))))))))))))</f>
        <v>0</v>
      </c>
      <c r="K58" s="179">
        <f>IF(L58&gt;0,'[2]Types horaires'!$B$2-L58,0)</f>
        <v>0</v>
      </c>
      <c r="L58" s="180">
        <f>IF(OR(H58="Recup"),'[2]Types horaires'!$B$2-J58,'[2]Types horaires'!$B$6)</f>
        <v>0</v>
      </c>
      <c r="M58" s="181"/>
      <c r="N58" s="182"/>
      <c r="O58" s="183">
        <f t="shared" si="0"/>
        <v>0</v>
      </c>
      <c r="P58" s="184" t="str">
        <f t="shared" si="1"/>
        <v/>
      </c>
      <c r="Q58" s="185"/>
      <c r="R58" s="186"/>
      <c r="S58" s="187"/>
      <c r="T58" s="188"/>
      <c r="U58" s="189" t="s">
        <v>62</v>
      </c>
      <c r="V58" s="190">
        <f>IF(AND(G52="Temps partiel",X54&gt;3),X54-3-V54-V55,0)</f>
        <v>0</v>
      </c>
      <c r="W58" s="191" t="s">
        <v>63</v>
      </c>
      <c r="X58" s="192">
        <f>V52+(V53*1.25)+(V54*1.5)+(V55*2)+(V57*1.1)+(V58*1.25)</f>
        <v>0</v>
      </c>
      <c r="Y58" s="193">
        <f>Y51+X58-V56*24+Y53</f>
        <v>0</v>
      </c>
    </row>
    <row r="59" spans="1:25" s="12" customFormat="1" ht="30" customHeight="1">
      <c r="A59" s="198" t="s">
        <v>43</v>
      </c>
      <c r="B59" s="101">
        <v>42772</v>
      </c>
      <c r="C59" s="194">
        <v>0.375</v>
      </c>
      <c r="D59" s="195">
        <v>0.54166666666666663</v>
      </c>
      <c r="E59" s="195">
        <v>0.58333333333333337</v>
      </c>
      <c r="F59" s="196">
        <v>0.70833333333333337</v>
      </c>
      <c r="G59" s="105"/>
      <c r="H59" s="106" t="s">
        <v>44</v>
      </c>
      <c r="I59" s="107">
        <f>IF(H59="Normal",'[2]Types horaires'!$B$2,IF(H59="Recup",'[2]Types horaires'!$B$6,IF(H59="CP journée",'[2]Types horaires'!$B$3,IF(H59="Enceinte",'[2]Types horaires'!$B$11,IF(H59="temps partiel",'[2]Types horaires'!$B$10,IF(H59="Sans solde",'[2]Types horaires'!$B$8,IF(H59="Maladie",'[2]Types horaires'!$B$7,IF(H59="CP matin",'[2]Types horaires'!$B$4,IF(H59="Déplacement",'[2]Types horaires'!$B$2,IF(H59="CP Après-midi",'[2]Types horaires'!$B$5,IF(H59="Férié",'[2]Types horaires'!$B$15,0)))))))))))</f>
        <v>0.29166666666666669</v>
      </c>
      <c r="J59" s="197">
        <f>IF(H59="Demi CP",I59,IF(AND(H59="Déplacement",N59="Arrivée Chine",B59&gt;='[2]Types horaires'!$B$21,B59&lt;='[2]Types horaires'!$C$21),(D59-C59)+(F59-E59)-'[2]Types horaires'!$B$13,IF(AND(H59="Déplacement",N59="Arrivée Chine",B59&gt;'[2]Types horaires'!$A$21,B59&lt;'[2]Types horaires'!$B$21),(D59-C59)+(F59-E59)-'[2]Types horaires'!$B$14,IF(AND(H59="Déplacement",N59="Arrivée Chine",B59&gt;'[2]Types horaires'!$C$21),(D59-C59)+(F59-E59)-'[2]Types horaires'!$B$14,IF(AND(H59="Déplacement",((D59-C59)+(F59-E59))&lt;I59),I59,IF(AND(H59="Déplacement",N59="Arrivée Chine",B59&lt;'[2]Types horaires'!$D$21),(D59-C59)+(F59-E59)-'[2]Types horaires'!$B$14,IF(AND(H59="Déplacement",N59="Retour Chine",B59&gt;='[2]Types horaires'!$B$21,B59&lt;='[2]Types horaires'!$C$21),(D59-C59)+(F59-E59)+'[2]Types horaires'!$B$13,IF(AND(H59="Déplacement",N59="Retour Chine",B59&gt;'[2]Types horaires'!$A$21,B59&lt;'[2]Types horaires'!$B$21),(D59-C59)+(F59-E59)+'[2]Types horaires'!$B$14,IF(AND(H59="Déplacement",N59="Retour Chine",B59&gt;'[2]Types horaires'!$C$21),(D59-C59)+(F59-E59)+'[2]Types horaires'!$B$14,IF(AND(H59="Déplacement",((D59-C59)+(F59-E59))&lt;I59),I59,IF(AND(H59="Déplacement",N59="Retour Chine",B59&lt;'[2]Types horaires'!$D$21),(D59-C59)+(F59-E59)+'[2]Types horaires'!$B$14,(D59-C59)+(F59-E59))))))))))))</f>
        <v>0.29166666666666663</v>
      </c>
      <c r="K59" s="109">
        <f>IF(L59&gt;0,'[2]Types horaires'!$B$2-L59,0)</f>
        <v>0</v>
      </c>
      <c r="L59" s="110">
        <f>IF(OR(H59="Recup"),'[2]Types horaires'!$B$2-J59,'[2]Types horaires'!$B$6)</f>
        <v>0</v>
      </c>
      <c r="M59" s="111"/>
      <c r="N59" s="112"/>
      <c r="O59" s="113">
        <f t="shared" si="0"/>
        <v>0</v>
      </c>
      <c r="P59" s="114" t="str">
        <f t="shared" si="1"/>
        <v/>
      </c>
      <c r="Q59" s="115" t="s">
        <v>45</v>
      </c>
      <c r="R59" s="116" t="s">
        <v>46</v>
      </c>
      <c r="S59" s="117"/>
      <c r="T59" s="118" t="s">
        <v>68</v>
      </c>
      <c r="U59" s="119" t="s">
        <v>48</v>
      </c>
      <c r="V59" s="120">
        <f>IF(AND(G59="",(X61)&gt;0),X61-V60-V61,IF(AND(G59="Enceinte",(X61)&gt;0),X61-V60-V61,0))</f>
        <v>0</v>
      </c>
      <c r="W59" s="121" t="s">
        <v>34</v>
      </c>
      <c r="X59" s="120">
        <f>(SUM(I59:I63)*24+SUM(K59:K63)*24)</f>
        <v>35</v>
      </c>
      <c r="Y59" s="122" t="s">
        <v>7</v>
      </c>
    </row>
    <row r="60" spans="1:25" s="12" customFormat="1" ht="15.75" customHeight="1" thickBot="1">
      <c r="A60" s="123" t="s">
        <v>49</v>
      </c>
      <c r="B60" s="124">
        <v>42773</v>
      </c>
      <c r="C60" s="102">
        <v>0.375</v>
      </c>
      <c r="D60" s="103">
        <v>0.54166666666666663</v>
      </c>
      <c r="E60" s="103">
        <v>0.58333333333333337</v>
      </c>
      <c r="F60" s="104">
        <v>0.70833333333333337</v>
      </c>
      <c r="G60" s="125"/>
      <c r="H60" s="142" t="s">
        <v>44</v>
      </c>
      <c r="I60" s="127">
        <f>IF(H60="Normal",'[2]Types horaires'!$B$2,IF(H60="Recup",'[2]Types horaires'!$B$6,IF(H60="CP journée",'[2]Types horaires'!$B$3,IF(H60="Enceinte",'[2]Types horaires'!$B$11,IF(H60="temps partiel",'[2]Types horaires'!$B$10,IF(H60="Sans solde",'[2]Types horaires'!$B$8,IF(H60="Maladie",'[2]Types horaires'!$B$7,IF(H60="CP matin",'[2]Types horaires'!$B$4,IF(H60="Déplacement",'[2]Types horaires'!$B$2,IF(H60="CP Après-midi",'[2]Types horaires'!$B$5,IF(H60="Férié",'[2]Types horaires'!$B$15,0)))))))))))</f>
        <v>0.29166666666666669</v>
      </c>
      <c r="J60" s="108">
        <f>IF(H60="Demi CP",I60,IF(AND(H60="Déplacement",N60="Arrivée Chine",B60&gt;='[2]Types horaires'!$B$21,B60&lt;='[2]Types horaires'!$C$21),(D60-C60)+(F60-E60)-'[2]Types horaires'!$B$13,IF(AND(H60="Déplacement",N60="Arrivée Chine",B60&gt;'[2]Types horaires'!$A$21,B60&lt;'[2]Types horaires'!$B$21),(D60-C60)+(F60-E60)-'[2]Types horaires'!$B$14,IF(AND(H60="Déplacement",N60="Arrivée Chine",B60&gt;'[2]Types horaires'!$C$21),(D60-C60)+(F60-E60)-'[2]Types horaires'!$B$14,IF(AND(H60="Déplacement",((D60-C60)+(F60-E60))&lt;I60),I60,IF(AND(H60="Déplacement",N60="Arrivée Chine",B60&lt;'[2]Types horaires'!$D$21),(D60-C60)+(F60-E60)-'[2]Types horaires'!$B$14,IF(AND(H60="Déplacement",N60="Retour Chine",B60&gt;='[2]Types horaires'!$B$21,B60&lt;='[2]Types horaires'!$C$21),(D60-C60)+(F60-E60)+'[2]Types horaires'!$B$13,IF(AND(H60="Déplacement",N60="Retour Chine",B60&gt;'[2]Types horaires'!$A$21,B60&lt;'[2]Types horaires'!$B$21),(D60-C60)+(F60-E60)+'[2]Types horaires'!$B$14,IF(AND(H60="Déplacement",N60="Retour Chine",B60&gt;'[2]Types horaires'!$C$21),(D60-C60)+(F60-E60)+'[2]Types horaires'!$B$14,IF(AND(H60="Déplacement",((D60-C60)+(F60-E60))&lt;I60),I60,IF(AND(H60="Déplacement",N60="Retour Chine",B60&lt;'[2]Types horaires'!$D$21),(D60-C60)+(F60-E60)+'[2]Types horaires'!$B$14,(D60-C60)+(F60-E60))))))))))))</f>
        <v>0.29166666666666663</v>
      </c>
      <c r="K60" s="128">
        <f>IF(L60&gt;0,'[2]Types horaires'!$B$2-L60,0)</f>
        <v>0</v>
      </c>
      <c r="L60" s="129">
        <f>IF(OR(H60="Recup"),'[2]Types horaires'!$B$2-J60,'[2]Types horaires'!$B$6)</f>
        <v>0</v>
      </c>
      <c r="M60" s="130"/>
      <c r="N60" s="131"/>
      <c r="O60" s="132">
        <f t="shared" si="0"/>
        <v>0</v>
      </c>
      <c r="P60" s="133" t="str">
        <f t="shared" si="1"/>
        <v/>
      </c>
      <c r="Q60" s="134"/>
      <c r="R60" s="135"/>
      <c r="S60" s="136"/>
      <c r="T60" s="137"/>
      <c r="U60" s="138" t="s">
        <v>50</v>
      </c>
      <c r="V60" s="139">
        <f>IF(AND(G59="",(X60-35)&gt;0),(X60-35-V61-V62),IF(AND(G59="Enceinte",(X60-35)&gt;0),(X60-35-V61-V62),0))</f>
        <v>0</v>
      </c>
      <c r="W60" s="140" t="s">
        <v>35</v>
      </c>
      <c r="X60" s="139">
        <f>(SUM(J59:J65))*24-(SUM(O59:O65))*24</f>
        <v>34.999999999999993</v>
      </c>
      <c r="Y60" s="141">
        <f>SUM(P59:P65)</f>
        <v>0</v>
      </c>
    </row>
    <row r="61" spans="1:25" s="12" customFormat="1" ht="15.75" customHeight="1" thickBot="1">
      <c r="A61" s="123" t="s">
        <v>51</v>
      </c>
      <c r="B61" s="124">
        <v>42774</v>
      </c>
      <c r="C61" s="102">
        <v>0.375</v>
      </c>
      <c r="D61" s="103">
        <v>0.54166666666666663</v>
      </c>
      <c r="E61" s="103">
        <v>0.58333333333333337</v>
      </c>
      <c r="F61" s="104">
        <v>0.70833333333333337</v>
      </c>
      <c r="G61" s="125"/>
      <c r="H61" s="142" t="s">
        <v>44</v>
      </c>
      <c r="I61" s="127">
        <f>IF(H61="Normal",'[2]Types horaires'!$B$2,IF(H61="Recup",'[2]Types horaires'!$B$6,IF(H61="CP journée",'[2]Types horaires'!$B$3,IF(H61="Enceinte",'[2]Types horaires'!$B$11,IF(H61="temps partiel",'[2]Types horaires'!$B$10,IF(H61="Sans solde",'[2]Types horaires'!$B$8,IF(H61="Maladie",'[2]Types horaires'!$B$7,IF(H61="CP matin",'[2]Types horaires'!$B$4,IF(H61="Déplacement",'[2]Types horaires'!$B$2,IF(H61="CP Après-midi",'[2]Types horaires'!$B$5,IF(H61="Férié",'[2]Types horaires'!$B$15,0)))))))))))</f>
        <v>0.29166666666666669</v>
      </c>
      <c r="J61" s="108">
        <f>IF(H61="Demi CP",I61,IF(AND(H61="Déplacement",N61="Arrivée Chine",B61&gt;='[2]Types horaires'!$B$21,B61&lt;='[2]Types horaires'!$C$21),(D61-C61)+(F61-E61)-'[2]Types horaires'!$B$13,IF(AND(H61="Déplacement",N61="Arrivée Chine",B61&gt;'[2]Types horaires'!$A$21,B61&lt;'[2]Types horaires'!$B$21),(D61-C61)+(F61-E61)-'[2]Types horaires'!$B$14,IF(AND(H61="Déplacement",N61="Arrivée Chine",B61&gt;'[2]Types horaires'!$C$21),(D61-C61)+(F61-E61)-'[2]Types horaires'!$B$14,IF(AND(H61="Déplacement",((D61-C61)+(F61-E61))&lt;I61),I61,IF(AND(H61="Déplacement",N61="Arrivée Chine",B61&lt;'[2]Types horaires'!$D$21),(D61-C61)+(F61-E61)-'[2]Types horaires'!$B$14,IF(AND(H61="Déplacement",N61="Retour Chine",B61&gt;='[2]Types horaires'!$B$21,B61&lt;='[2]Types horaires'!$C$21),(D61-C61)+(F61-E61)+'[2]Types horaires'!$B$13,IF(AND(H61="Déplacement",N61="Retour Chine",B61&gt;'[2]Types horaires'!$A$21,B61&lt;'[2]Types horaires'!$B$21),(D61-C61)+(F61-E61)+'[2]Types horaires'!$B$14,IF(AND(H61="Déplacement",N61="Retour Chine",B61&gt;'[2]Types horaires'!$C$21),(D61-C61)+(F61-E61)+'[2]Types horaires'!$B$14,IF(AND(H61="Déplacement",((D61-C61)+(F61-E61))&lt;I61),I61,IF(AND(H61="Déplacement",N61="Retour Chine",B61&lt;'[2]Types horaires'!$D$21),(D61-C61)+(F61-E61)+'[2]Types horaires'!$B$14,(D61-C61)+(F61-E61))))))))))))</f>
        <v>0.29166666666666663</v>
      </c>
      <c r="K61" s="143">
        <f>IF(L61&gt;0,'[2]Types horaires'!$B$2-L61,0)</f>
        <v>0</v>
      </c>
      <c r="L61" s="144">
        <f>IF(OR(H61="Recup"),'[2]Types horaires'!$B$2-J61,'[2]Types horaires'!$B$6)</f>
        <v>0</v>
      </c>
      <c r="M61" s="130"/>
      <c r="N61" s="131"/>
      <c r="O61" s="132">
        <f t="shared" si="0"/>
        <v>0</v>
      </c>
      <c r="P61" s="133" t="str">
        <f t="shared" si="1"/>
        <v/>
      </c>
      <c r="Q61" s="134"/>
      <c r="R61" s="135"/>
      <c r="S61" s="136"/>
      <c r="T61" s="137"/>
      <c r="U61" s="145">
        <v>0.5</v>
      </c>
      <c r="V61" s="139">
        <f>IF((X60-43)&lt;0,0,(X60-43))</f>
        <v>0</v>
      </c>
      <c r="W61" s="146" t="s">
        <v>52</v>
      </c>
      <c r="X61" s="147">
        <f>(X60-X59)-J65*24</f>
        <v>-7.1054273576010019E-15</v>
      </c>
      <c r="Y61" s="148" t="s">
        <v>53</v>
      </c>
    </row>
    <row r="62" spans="1:25" s="12" customFormat="1" ht="15.75" customHeight="1" thickBot="1">
      <c r="A62" s="123" t="s">
        <v>54</v>
      </c>
      <c r="B62" s="124">
        <v>42775</v>
      </c>
      <c r="C62" s="102">
        <v>0.375</v>
      </c>
      <c r="D62" s="103">
        <v>0.54166666666666663</v>
      </c>
      <c r="E62" s="103">
        <v>0.58333333333333337</v>
      </c>
      <c r="F62" s="104">
        <v>0.70833333333333337</v>
      </c>
      <c r="G62" s="125"/>
      <c r="H62" s="126" t="s">
        <v>44</v>
      </c>
      <c r="I62" s="127">
        <f>IF(H62="Normal",'[2]Types horaires'!$B$2,IF(H62="Recup",'[2]Types horaires'!$B$6,IF(H62="CP journée",'[2]Types horaires'!$B$3,IF(H62="Enceinte",'[2]Types horaires'!$B$11,IF(H62="temps partiel",'[2]Types horaires'!$B$10,IF(H62="Sans solde",'[2]Types horaires'!$B$8,IF(H62="Maladie",'[2]Types horaires'!$B$7,IF(H62="CP matin",'[2]Types horaires'!$B$4,IF(H62="Déplacement",'[2]Types horaires'!$B$2,IF(H62="CP Après-midi",'[2]Types horaires'!$B$5,IF(H62="Férié",'[2]Types horaires'!$B$15,0)))))))))))</f>
        <v>0.29166666666666669</v>
      </c>
      <c r="J62" s="108">
        <f>IF(H62="Demi CP",I62,IF(AND(H62="Déplacement",N62="Arrivée Chine",B62&gt;='[2]Types horaires'!$B$21,B62&lt;='[2]Types horaires'!$C$21),(D62-C62)+(F62-E62)-'[2]Types horaires'!$B$13,IF(AND(H62="Déplacement",N62="Arrivée Chine",B62&gt;'[2]Types horaires'!$A$21,B62&lt;'[2]Types horaires'!$B$21),(D62-C62)+(F62-E62)-'[2]Types horaires'!$B$14,IF(AND(H62="Déplacement",N62="Arrivée Chine",B62&gt;'[2]Types horaires'!$C$21),(D62-C62)+(F62-E62)-'[2]Types horaires'!$B$14,IF(AND(H62="Déplacement",((D62-C62)+(F62-E62))&lt;I62),I62,IF(AND(H62="Déplacement",N62="Arrivée Chine",B62&lt;'[2]Types horaires'!$D$21),(D62-C62)+(F62-E62)-'[2]Types horaires'!$B$14,IF(AND(H62="Déplacement",N62="Retour Chine",B62&gt;='[2]Types horaires'!$B$21,B62&lt;='[2]Types horaires'!$C$21),(D62-C62)+(F62-E62)+'[2]Types horaires'!$B$13,IF(AND(H62="Déplacement",N62="Retour Chine",B62&gt;'[2]Types horaires'!$A$21,B62&lt;'[2]Types horaires'!$B$21),(D62-C62)+(F62-E62)+'[2]Types horaires'!$B$14,IF(AND(H62="Déplacement",N62="Retour Chine",B62&gt;'[2]Types horaires'!$C$21),(D62-C62)+(F62-E62)+'[2]Types horaires'!$B$14,IF(AND(H62="Déplacement",((D62-C62)+(F62-E62))&lt;I62),I62,IF(AND(H62="Déplacement",N62="Retour Chine",B62&lt;'[2]Types horaires'!$D$21),(D62-C62)+(F62-E62)+'[2]Types horaires'!$B$14,(D62-C62)+(F62-E62))))))))))))</f>
        <v>0.29166666666666663</v>
      </c>
      <c r="K62" s="149">
        <f>IF(L62&gt;0,'[2]Types horaires'!$B$2-L62,0)</f>
        <v>0</v>
      </c>
      <c r="L62" s="150">
        <f>IF(OR(H62="Recup"),'[2]Types horaires'!$B$2-J62,'[2]Types horaires'!$B$6)</f>
        <v>0</v>
      </c>
      <c r="M62" s="130"/>
      <c r="N62" s="131"/>
      <c r="O62" s="132">
        <f t="shared" si="0"/>
        <v>0</v>
      </c>
      <c r="P62" s="133" t="str">
        <f t="shared" si="1"/>
        <v/>
      </c>
      <c r="Q62" s="134"/>
      <c r="R62" s="135"/>
      <c r="S62" s="136"/>
      <c r="T62" s="137"/>
      <c r="U62" s="151">
        <v>1</v>
      </c>
      <c r="V62" s="139">
        <f>IF(M65="",J65*24,0)</f>
        <v>0</v>
      </c>
      <c r="W62" s="152" t="s">
        <v>5</v>
      </c>
      <c r="X62" s="153">
        <f>COUNTIF(H59:H63,"Maladie")</f>
        <v>0</v>
      </c>
      <c r="Y62" s="148">
        <f>COUNTIF(H59:H63,"Férié")</f>
        <v>0</v>
      </c>
    </row>
    <row r="63" spans="1:25" s="12" customFormat="1" ht="15.75" customHeight="1" thickBot="1">
      <c r="A63" s="123" t="s">
        <v>55</v>
      </c>
      <c r="B63" s="124">
        <v>42776</v>
      </c>
      <c r="C63" s="102">
        <v>0.375</v>
      </c>
      <c r="D63" s="103">
        <v>0.54166666666666663</v>
      </c>
      <c r="E63" s="103">
        <v>0.58333333333333337</v>
      </c>
      <c r="F63" s="104">
        <v>0.70833333333333337</v>
      </c>
      <c r="G63" s="125"/>
      <c r="H63" s="142" t="s">
        <v>44</v>
      </c>
      <c r="I63" s="127">
        <f>IF(H63="Normal",'[2]Types horaires'!$B$2,IF(H63="Recup",'[2]Types horaires'!$B$6,IF(H63="CP journée",'[2]Types horaires'!$B$3,IF(H63="Enceinte",'[2]Types horaires'!$B$11,IF(H63="temps partiel",'[2]Types horaires'!$B$10,IF(H63="Sans solde",'[2]Types horaires'!$B$8,IF(H63="Maladie",'[2]Types horaires'!$B$7,IF(H63="CP matin",'[2]Types horaires'!$B$4,IF(H63="Déplacement",'[2]Types horaires'!$B$2,IF(H63="CP Après-midi",'[2]Types horaires'!$B$5,IF(H63="Férié",'[2]Types horaires'!$B$15,0)))))))))))</f>
        <v>0.29166666666666669</v>
      </c>
      <c r="J63" s="108">
        <f>IF(H63="Demi CP",I63,IF(AND(H63="Déplacement",N63="Arrivée Chine",B63&gt;='[2]Types horaires'!$B$21,B63&lt;='[2]Types horaires'!$C$21),(D63-C63)+(F63-E63)-'[2]Types horaires'!$B$13,IF(AND(H63="Déplacement",N63="Arrivée Chine",B63&gt;'[2]Types horaires'!$A$21,B63&lt;'[2]Types horaires'!$B$21),(D63-C63)+(F63-E63)-'[2]Types horaires'!$B$14,IF(AND(H63="Déplacement",N63="Arrivée Chine",B63&gt;'[2]Types horaires'!$C$21),(D63-C63)+(F63-E63)-'[2]Types horaires'!$B$14,IF(AND(H63="Déplacement",((D63-C63)+(F63-E63))&lt;I63),I63,IF(AND(H63="Déplacement",N63="Arrivée Chine",B63&lt;'[2]Types horaires'!$D$21),(D63-C63)+(F63-E63)-'[2]Types horaires'!$B$14,IF(AND(H63="Déplacement",N63="Retour Chine",B63&gt;='[2]Types horaires'!$B$21,B63&lt;='[2]Types horaires'!$C$21),(D63-C63)+(F63-E63)+'[2]Types horaires'!$B$13,IF(AND(H63="Déplacement",N63="Retour Chine",B63&gt;'[2]Types horaires'!$A$21,B63&lt;'[2]Types horaires'!$B$21),(D63-C63)+(F63-E63)+'[2]Types horaires'!$B$14,IF(AND(H63="Déplacement",N63="Retour Chine",B63&gt;'[2]Types horaires'!$C$21),(D63-C63)+(F63-E63)+'[2]Types horaires'!$B$14,IF(AND(H63="Déplacement",((D63-C63)+(F63-E63))&lt;I63),I63,IF(AND(H63="Déplacement",N63="Retour Chine",B63&lt;'[2]Types horaires'!$D$21),(D63-C63)+(F63-E63)+'[2]Types horaires'!$B$14,(D63-C63)+(F63-E63))))))))))))</f>
        <v>0.29166666666666663</v>
      </c>
      <c r="K63" s="143">
        <f>IF(L63&gt;0,'[2]Types horaires'!$B$2-L63,0)</f>
        <v>0</v>
      </c>
      <c r="L63" s="144">
        <f>IF(OR(H63="Recup"),'[2]Types horaires'!$B$2-J63,'[2]Types horaires'!$B$6)</f>
        <v>0</v>
      </c>
      <c r="M63" s="130"/>
      <c r="N63" s="131"/>
      <c r="O63" s="132">
        <f t="shared" si="0"/>
        <v>0</v>
      </c>
      <c r="P63" s="133" t="str">
        <f t="shared" si="1"/>
        <v/>
      </c>
      <c r="Q63" s="134"/>
      <c r="R63" s="135"/>
      <c r="S63" s="136"/>
      <c r="T63" s="137"/>
      <c r="U63" s="154" t="s">
        <v>2</v>
      </c>
      <c r="V63" s="155">
        <f>IF(G59="Enceinte",(SUM(L59:L63))-COUNTIF(H59:H63,"Recup")*'[2]Types horaires'!$B$12,SUM(L59:L63))</f>
        <v>0</v>
      </c>
      <c r="W63" s="156" t="s">
        <v>56</v>
      </c>
      <c r="X63" s="157">
        <f>COUNTIF(H59:H63,"sans solde")</f>
        <v>0</v>
      </c>
      <c r="Y63" s="158" t="s">
        <v>57</v>
      </c>
    </row>
    <row r="64" spans="1:25" s="12" customFormat="1" ht="15.75" customHeight="1">
      <c r="A64" s="123" t="s">
        <v>58</v>
      </c>
      <c r="B64" s="124">
        <v>42777</v>
      </c>
      <c r="C64" s="159"/>
      <c r="D64" s="160"/>
      <c r="E64" s="160"/>
      <c r="F64" s="161"/>
      <c r="G64" s="125"/>
      <c r="H64" s="162"/>
      <c r="I64" s="127">
        <f>IF(H64="Normal",'[2]Types horaires'!$B$2,IF(H64="Recup",'[2]Types horaires'!$B$6,IF(H64="CP journée",'[2]Types horaires'!$B$3,IF(H64="Enceinte",'[2]Types horaires'!$B$11,IF(H64="temps partiel",'[2]Types horaires'!$B$10,IF(H64="Sans solde",'[2]Types horaires'!$B$8,IF(H64="Maladie",'[2]Types horaires'!$B$7,IF(H64="CP matin",'[2]Types horaires'!$B$4,IF(H64="Déplacement",'[2]Types horaires'!$B$2,IF(H64="CP Après-midi",'[2]Types horaires'!$B$5,IF(H64="Férié",'[2]Types horaires'!$B$15,0)))))))))))</f>
        <v>0</v>
      </c>
      <c r="J64" s="108">
        <f>IF(H64="Demi CP",I64,IF(AND(H64="Déplacement",N64="Arrivée Chine",B64&gt;='[2]Types horaires'!$B$21,B64&lt;='[2]Types horaires'!$C$21),(D64-C64)+(F64-E64)-'[2]Types horaires'!$B$13,IF(AND(H64="Déplacement",N64="Arrivée Chine",B64&gt;'[2]Types horaires'!$A$21,B64&lt;'[2]Types horaires'!$B$21),(D64-C64)+(F64-E64)-'[2]Types horaires'!$B$14,IF(AND(H64="Déplacement",N64="Arrivée Chine",B64&gt;'[2]Types horaires'!$C$21),(D64-C64)+(F64-E64)-'[2]Types horaires'!$B$14,IF(AND(H64="Déplacement",((D64-C64)+(F64-E64))&lt;I64),I64,IF(AND(H64="Déplacement",N64="Arrivée Chine",B64&lt;'[2]Types horaires'!$D$21),(D64-C64)+(F64-E64)-'[2]Types horaires'!$B$14,IF(AND(H64="Déplacement",N64="Retour Chine",B64&gt;='[2]Types horaires'!$B$21,B64&lt;='[2]Types horaires'!$C$21),(D64-C64)+(F64-E64)+'[2]Types horaires'!$B$13,IF(AND(H64="Déplacement",N64="Retour Chine",B64&gt;'[2]Types horaires'!$A$21,B64&lt;'[2]Types horaires'!$B$21),(D64-C64)+(F64-E64)+'[2]Types horaires'!$B$14,IF(AND(H64="Déplacement",N64="Retour Chine",B64&gt;'[2]Types horaires'!$C$21),(D64-C64)+(F64-E64)+'[2]Types horaires'!$B$14,IF(AND(H64="Déplacement",((D64-C64)+(F64-E64))&lt;I64),I64,IF(AND(H64="Déplacement",N64="Retour Chine",B64&lt;'[2]Types horaires'!$D$21),(D64-C64)+(F64-E64)+'[2]Types horaires'!$B$14,(D64-C64)+(F64-E64))))))))))))</f>
        <v>0</v>
      </c>
      <c r="K64" s="163">
        <f>IF(L64&gt;0,'[2]Types horaires'!$B$2-L64,0)</f>
        <v>0</v>
      </c>
      <c r="L64" s="164">
        <f>IF(OR(H64="Recup"),'[2]Types horaires'!$B$2-J64,'[2]Types horaires'!$B$6)</f>
        <v>0</v>
      </c>
      <c r="M64" s="130"/>
      <c r="N64" s="131"/>
      <c r="O64" s="132">
        <f t="shared" si="0"/>
        <v>0</v>
      </c>
      <c r="P64" s="133" t="str">
        <f t="shared" si="1"/>
        <v/>
      </c>
      <c r="Q64" s="134"/>
      <c r="R64" s="135"/>
      <c r="S64" s="136"/>
      <c r="T64" s="137"/>
      <c r="U64" s="165" t="s">
        <v>59</v>
      </c>
      <c r="V64" s="166">
        <f>IF(AND(G59="Temps partiel",X61&gt;0),X61-V65-V61-V62,0)</f>
        <v>0</v>
      </c>
      <c r="W64" s="167" t="s">
        <v>60</v>
      </c>
      <c r="X64" s="168">
        <f>COUNTIF(H59:H63,"CP journée")+(COUNTIF(H59:H63,"CP matin"))/2+(COUNTIF(H59:H63,"CP Après-midi"))/2</f>
        <v>0</v>
      </c>
      <c r="Y64" s="169"/>
    </row>
    <row r="65" spans="1:25" s="12" customFormat="1" ht="15.75" customHeight="1" thickBot="1">
      <c r="A65" s="170" t="s">
        <v>61</v>
      </c>
      <c r="B65" s="171">
        <v>42778</v>
      </c>
      <c r="C65" s="172"/>
      <c r="D65" s="173"/>
      <c r="E65" s="173"/>
      <c r="F65" s="174"/>
      <c r="G65" s="175"/>
      <c r="H65" s="176"/>
      <c r="I65" s="177">
        <f>IF(H65="Normal",'[2]Types horaires'!$B$2,IF(H65="Recup",'[2]Types horaires'!$B$6,IF(H65="CP journée",'[2]Types horaires'!$B$3,IF(H65="Enceinte",'[2]Types horaires'!$B$11,IF(H65="temps partiel",'[2]Types horaires'!$B$10,IF(H65="Sans solde",'[2]Types horaires'!$B$8,IF(H65="Maladie",'[2]Types horaires'!$B$7,IF(H65="CP matin",'[2]Types horaires'!$B$4,IF(H65="Déplacement",'[2]Types horaires'!$B$2,IF(H65="CP Après-midi",'[2]Types horaires'!$B$5,IF(H65="Férié",'[2]Types horaires'!$B$15,0)))))))))))</f>
        <v>0</v>
      </c>
      <c r="J65" s="178">
        <f>IF(H65="Demi CP",I65,IF(AND(H65="Déplacement",N65="Arrivée Chine",B65&gt;='[2]Types horaires'!$B$21,B65&lt;='[2]Types horaires'!$C$21),(D65-C65)+(F65-E65)-'[2]Types horaires'!$B$13,IF(AND(H65="Déplacement",N65="Arrivée Chine",B65&gt;'[2]Types horaires'!$A$21,B65&lt;'[2]Types horaires'!$B$21),(D65-C65)+(F65-E65)-'[2]Types horaires'!$B$14,IF(AND(H65="Déplacement",N65="Arrivée Chine",B65&gt;'[2]Types horaires'!$C$21),(D65-C65)+(F65-E65)-'[2]Types horaires'!$B$14,IF(AND(H65="Déplacement",((D65-C65)+(F65-E65))&lt;I65),I65,IF(AND(H65="Déplacement",N65="Arrivée Chine",B65&lt;'[2]Types horaires'!$D$21),(D65-C65)+(F65-E65)-'[2]Types horaires'!$B$14,IF(AND(H65="Déplacement",N65="Retour Chine",B65&gt;='[2]Types horaires'!$B$21,B65&lt;='[2]Types horaires'!$C$21),(D65-C65)+(F65-E65)+'[2]Types horaires'!$B$13,IF(AND(H65="Déplacement",N65="Retour Chine",B65&gt;'[2]Types horaires'!$A$21,B65&lt;'[2]Types horaires'!$B$21),(D65-C65)+(F65-E65)+'[2]Types horaires'!$B$14,IF(AND(H65="Déplacement",N65="Retour Chine",B65&gt;'[2]Types horaires'!$C$21),(D65-C65)+(F65-E65)+'[2]Types horaires'!$B$14,IF(AND(H65="Déplacement",((D65-C65)+(F65-E65))&lt;I65),I65,IF(AND(H65="Déplacement",N65="Retour Chine",B65&lt;'[2]Types horaires'!$D$21),(D65-C65)+(F65-E65)+'[2]Types horaires'!$B$14,(D65-C65)+(F65-E65))))))))))))</f>
        <v>0</v>
      </c>
      <c r="K65" s="179">
        <f>IF(L65&gt;0,'[2]Types horaires'!$B$2-L65,0)</f>
        <v>0</v>
      </c>
      <c r="L65" s="180">
        <f>IF(OR(H65="Recup"),'[2]Types horaires'!$B$2-J65,'[2]Types horaires'!$B$6)</f>
        <v>0</v>
      </c>
      <c r="M65" s="181"/>
      <c r="N65" s="182"/>
      <c r="O65" s="183">
        <f t="shared" si="0"/>
        <v>0</v>
      </c>
      <c r="P65" s="184" t="str">
        <f t="shared" si="1"/>
        <v/>
      </c>
      <c r="Q65" s="185"/>
      <c r="R65" s="186"/>
      <c r="S65" s="187"/>
      <c r="T65" s="188"/>
      <c r="U65" s="189" t="s">
        <v>62</v>
      </c>
      <c r="V65" s="190">
        <f>IF(AND(G59="Temps partiel",X61&gt;3),X61-3-V61-V62,0)</f>
        <v>0</v>
      </c>
      <c r="W65" s="191" t="s">
        <v>63</v>
      </c>
      <c r="X65" s="192">
        <f>V59+(V60*1.25)+(V61*1.5)+(V62*2)+(V64*1.1)+(V65*1.25)</f>
        <v>0</v>
      </c>
      <c r="Y65" s="193">
        <f>Y58+X65-V63*24+Y60</f>
        <v>0</v>
      </c>
    </row>
    <row r="66" spans="1:25" s="12" customFormat="1" ht="30" customHeight="1">
      <c r="A66" s="100" t="s">
        <v>43</v>
      </c>
      <c r="B66" s="101">
        <v>42779</v>
      </c>
      <c r="C66" s="194">
        <v>0.375</v>
      </c>
      <c r="D66" s="195">
        <v>0.54166666666666663</v>
      </c>
      <c r="E66" s="195">
        <v>0.58333333333333337</v>
      </c>
      <c r="F66" s="196">
        <v>0.70833333333333337</v>
      </c>
      <c r="G66" s="105"/>
      <c r="H66" s="106" t="s">
        <v>44</v>
      </c>
      <c r="I66" s="107">
        <f>IF(H66="Normal",'[2]Types horaires'!$B$2,IF(H66="Recup",'[2]Types horaires'!$B$6,IF(H66="CP journée",'[2]Types horaires'!$B$3,IF(H66="Enceinte",'[2]Types horaires'!$B$11,IF(H66="temps partiel",'[2]Types horaires'!$B$10,IF(H66="Sans solde",'[2]Types horaires'!$B$8,IF(H66="Maladie",'[2]Types horaires'!$B$7,IF(H66="CP matin",'[2]Types horaires'!$B$4,IF(H66="Déplacement",'[2]Types horaires'!$B$2,IF(H66="CP Après-midi",'[2]Types horaires'!$B$5,IF(H66="Férié",'[2]Types horaires'!$B$15,0)))))))))))</f>
        <v>0.29166666666666669</v>
      </c>
      <c r="J66" s="197">
        <f>IF(H66="Demi CP",I66,IF(AND(H66="Déplacement",N66="Arrivée Chine",B66&gt;='[2]Types horaires'!$B$21,B66&lt;='[2]Types horaires'!$C$21),(D66-C66)+(F66-E66)-'[2]Types horaires'!$B$13,IF(AND(H66="Déplacement",N66="Arrivée Chine",B66&gt;'[2]Types horaires'!$A$21,B66&lt;'[2]Types horaires'!$B$21),(D66-C66)+(F66-E66)-'[2]Types horaires'!$B$14,IF(AND(H66="Déplacement",N66="Arrivée Chine",B66&gt;'[2]Types horaires'!$C$21),(D66-C66)+(F66-E66)-'[2]Types horaires'!$B$14,IF(AND(H66="Déplacement",((D66-C66)+(F66-E66))&lt;I66),I66,IF(AND(H66="Déplacement",N66="Arrivée Chine",B66&lt;'[2]Types horaires'!$D$21),(D66-C66)+(F66-E66)-'[2]Types horaires'!$B$14,IF(AND(H66="Déplacement",N66="Retour Chine",B66&gt;='[2]Types horaires'!$B$21,B66&lt;='[2]Types horaires'!$C$21),(D66-C66)+(F66-E66)+'[2]Types horaires'!$B$13,IF(AND(H66="Déplacement",N66="Retour Chine",B66&gt;'[2]Types horaires'!$A$21,B66&lt;'[2]Types horaires'!$B$21),(D66-C66)+(F66-E66)+'[2]Types horaires'!$B$14,IF(AND(H66="Déplacement",N66="Retour Chine",B66&gt;'[2]Types horaires'!$C$21),(D66-C66)+(F66-E66)+'[2]Types horaires'!$B$14,IF(AND(H66="Déplacement",((D66-C66)+(F66-E66))&lt;I66),I66,IF(AND(H66="Déplacement",N66="Retour Chine",B66&lt;'[2]Types horaires'!$D$21),(D66-C66)+(F66-E66)+'[2]Types horaires'!$B$14,(D66-C66)+(F66-E66))))))))))))</f>
        <v>0.29166666666666663</v>
      </c>
      <c r="K66" s="109">
        <f>IF(L66&gt;0,'[2]Types horaires'!$B$2-L66,0)</f>
        <v>0</v>
      </c>
      <c r="L66" s="110">
        <f>IF(OR(H66="Recup"),'[2]Types horaires'!$B$2-J66,'[2]Types horaires'!$B$6)</f>
        <v>0</v>
      </c>
      <c r="M66" s="111"/>
      <c r="N66" s="112"/>
      <c r="O66" s="113">
        <f t="shared" si="0"/>
        <v>0</v>
      </c>
      <c r="P66" s="114" t="str">
        <f t="shared" si="1"/>
        <v/>
      </c>
      <c r="Q66" s="115" t="s">
        <v>45</v>
      </c>
      <c r="R66" s="116" t="s">
        <v>46</v>
      </c>
      <c r="S66" s="117"/>
      <c r="T66" s="118" t="s">
        <v>69</v>
      </c>
      <c r="U66" s="119" t="s">
        <v>48</v>
      </c>
      <c r="V66" s="120">
        <f>IF(AND(G66="",(X68)&gt;0),X68-V67-V68,IF(AND(G66="Enceinte",(X68)&gt;0),X68-V67-V68,0))</f>
        <v>0</v>
      </c>
      <c r="W66" s="121" t="s">
        <v>34</v>
      </c>
      <c r="X66" s="120">
        <f>(SUM(I66:I70)*24+SUM(K66:K70)*24)</f>
        <v>35</v>
      </c>
      <c r="Y66" s="122" t="s">
        <v>7</v>
      </c>
    </row>
    <row r="67" spans="1:25" s="12" customFormat="1" ht="15.75" customHeight="1" thickBot="1">
      <c r="A67" s="123" t="s">
        <v>49</v>
      </c>
      <c r="B67" s="124">
        <v>42780</v>
      </c>
      <c r="C67" s="102">
        <v>0.375</v>
      </c>
      <c r="D67" s="103">
        <v>0.54166666666666663</v>
      </c>
      <c r="E67" s="103">
        <v>0.58333333333333337</v>
      </c>
      <c r="F67" s="104">
        <v>0.70833333333333337</v>
      </c>
      <c r="G67" s="125"/>
      <c r="H67" s="142" t="s">
        <v>44</v>
      </c>
      <c r="I67" s="127">
        <f>IF(H67="Normal",'[2]Types horaires'!$B$2,IF(H67="Recup",'[2]Types horaires'!$B$6,IF(H67="CP journée",'[2]Types horaires'!$B$3,IF(H67="Enceinte",'[2]Types horaires'!$B$11,IF(H67="temps partiel",'[2]Types horaires'!$B$10,IF(H67="Sans solde",'[2]Types horaires'!$B$8,IF(H67="Maladie",'[2]Types horaires'!$B$7,IF(H67="CP matin",'[2]Types horaires'!$B$4,IF(H67="Déplacement",'[2]Types horaires'!$B$2,IF(H67="CP Après-midi",'[2]Types horaires'!$B$5,IF(H67="Férié",'[2]Types horaires'!$B$15,0)))))))))))</f>
        <v>0.29166666666666669</v>
      </c>
      <c r="J67" s="108">
        <f>IF(H67="Demi CP",I67,IF(AND(H67="Déplacement",N67="Arrivée Chine",B67&gt;='[2]Types horaires'!$B$21,B67&lt;='[2]Types horaires'!$C$21),(D67-C67)+(F67-E67)-'[2]Types horaires'!$B$13,IF(AND(H67="Déplacement",N67="Arrivée Chine",B67&gt;'[2]Types horaires'!$A$21,B67&lt;'[2]Types horaires'!$B$21),(D67-C67)+(F67-E67)-'[2]Types horaires'!$B$14,IF(AND(H67="Déplacement",N67="Arrivée Chine",B67&gt;'[2]Types horaires'!$C$21),(D67-C67)+(F67-E67)-'[2]Types horaires'!$B$14,IF(AND(H67="Déplacement",((D67-C67)+(F67-E67))&lt;I67),I67,IF(AND(H67="Déplacement",N67="Arrivée Chine",B67&lt;'[2]Types horaires'!$D$21),(D67-C67)+(F67-E67)-'[2]Types horaires'!$B$14,IF(AND(H67="Déplacement",N67="Retour Chine",B67&gt;='[2]Types horaires'!$B$21,B67&lt;='[2]Types horaires'!$C$21),(D67-C67)+(F67-E67)+'[2]Types horaires'!$B$13,IF(AND(H67="Déplacement",N67="Retour Chine",B67&gt;'[2]Types horaires'!$A$21,B67&lt;'[2]Types horaires'!$B$21),(D67-C67)+(F67-E67)+'[2]Types horaires'!$B$14,IF(AND(H67="Déplacement",N67="Retour Chine",B67&gt;'[2]Types horaires'!$C$21),(D67-C67)+(F67-E67)+'[2]Types horaires'!$B$14,IF(AND(H67="Déplacement",((D67-C67)+(F67-E67))&lt;I67),I67,IF(AND(H67="Déplacement",N67="Retour Chine",B67&lt;'[2]Types horaires'!$D$21),(D67-C67)+(F67-E67)+'[2]Types horaires'!$B$14,(D67-C67)+(F67-E67))))))))))))</f>
        <v>0.29166666666666663</v>
      </c>
      <c r="K67" s="128">
        <f>IF(L67&gt;0,'[2]Types horaires'!$B$2-L67,0)</f>
        <v>0</v>
      </c>
      <c r="L67" s="129">
        <f>IF(OR(H67="Recup"),'[2]Types horaires'!$B$2-J67,'[2]Types horaires'!$B$6)</f>
        <v>0</v>
      </c>
      <c r="M67" s="130"/>
      <c r="N67" s="131"/>
      <c r="O67" s="132">
        <f t="shared" si="0"/>
        <v>0</v>
      </c>
      <c r="P67" s="133" t="str">
        <f t="shared" si="1"/>
        <v/>
      </c>
      <c r="Q67" s="134"/>
      <c r="R67" s="135"/>
      <c r="S67" s="136"/>
      <c r="T67" s="137"/>
      <c r="U67" s="138" t="s">
        <v>50</v>
      </c>
      <c r="V67" s="139">
        <f>IF(AND(G66="",(X67-35)&gt;0),(X67-35-V68-V69),IF(AND(G66="Enceinte",(X67-35)&gt;0),(X67-35-V68-V69),0))</f>
        <v>0</v>
      </c>
      <c r="W67" s="140" t="s">
        <v>35</v>
      </c>
      <c r="X67" s="139">
        <f>(SUM(J66:J72))*24-(SUM(O66:O72))*24</f>
        <v>34.999999999999993</v>
      </c>
      <c r="Y67" s="141">
        <f>SUM(P66:P72)</f>
        <v>0</v>
      </c>
    </row>
    <row r="68" spans="1:25" s="12" customFormat="1" ht="15.75" customHeight="1" thickBot="1">
      <c r="A68" s="123" t="s">
        <v>51</v>
      </c>
      <c r="B68" s="124">
        <v>42781</v>
      </c>
      <c r="C68" s="102">
        <v>0.375</v>
      </c>
      <c r="D68" s="103">
        <v>0.54166666666666663</v>
      </c>
      <c r="E68" s="103">
        <v>0.58333333333333337</v>
      </c>
      <c r="F68" s="104">
        <v>0.70833333333333337</v>
      </c>
      <c r="G68" s="125"/>
      <c r="H68" s="142" t="s">
        <v>44</v>
      </c>
      <c r="I68" s="127">
        <f>IF(H68="Normal",'[2]Types horaires'!$B$2,IF(H68="Recup",'[2]Types horaires'!$B$6,IF(H68="CP journée",'[2]Types horaires'!$B$3,IF(H68="Enceinte",'[2]Types horaires'!$B$11,IF(H68="temps partiel",'[2]Types horaires'!$B$10,IF(H68="Sans solde",'[2]Types horaires'!$B$8,IF(H68="Maladie",'[2]Types horaires'!$B$7,IF(H68="CP matin",'[2]Types horaires'!$B$4,IF(H68="Déplacement",'[2]Types horaires'!$B$2,IF(H68="CP Après-midi",'[2]Types horaires'!$B$5,IF(H68="Férié",'[2]Types horaires'!$B$15,0)))))))))))</f>
        <v>0.29166666666666669</v>
      </c>
      <c r="J68" s="108">
        <f>IF(H68="Demi CP",I68,IF(AND(H68="Déplacement",N68="Arrivée Chine",B68&gt;='[2]Types horaires'!$B$21,B68&lt;='[2]Types horaires'!$C$21),(D68-C68)+(F68-E68)-'[2]Types horaires'!$B$13,IF(AND(H68="Déplacement",N68="Arrivée Chine",B68&gt;'[2]Types horaires'!$A$21,B68&lt;'[2]Types horaires'!$B$21),(D68-C68)+(F68-E68)-'[2]Types horaires'!$B$14,IF(AND(H68="Déplacement",N68="Arrivée Chine",B68&gt;'[2]Types horaires'!$C$21),(D68-C68)+(F68-E68)-'[2]Types horaires'!$B$14,IF(AND(H68="Déplacement",((D68-C68)+(F68-E68))&lt;I68),I68,IF(AND(H68="Déplacement",N68="Arrivée Chine",B68&lt;'[2]Types horaires'!$D$21),(D68-C68)+(F68-E68)-'[2]Types horaires'!$B$14,IF(AND(H68="Déplacement",N68="Retour Chine",B68&gt;='[2]Types horaires'!$B$21,B68&lt;='[2]Types horaires'!$C$21),(D68-C68)+(F68-E68)+'[2]Types horaires'!$B$13,IF(AND(H68="Déplacement",N68="Retour Chine",B68&gt;'[2]Types horaires'!$A$21,B68&lt;'[2]Types horaires'!$B$21),(D68-C68)+(F68-E68)+'[2]Types horaires'!$B$14,IF(AND(H68="Déplacement",N68="Retour Chine",B68&gt;'[2]Types horaires'!$C$21),(D68-C68)+(F68-E68)+'[2]Types horaires'!$B$14,IF(AND(H68="Déplacement",((D68-C68)+(F68-E68))&lt;I68),I68,IF(AND(H68="Déplacement",N68="Retour Chine",B68&lt;'[2]Types horaires'!$D$21),(D68-C68)+(F68-E68)+'[2]Types horaires'!$B$14,(D68-C68)+(F68-E68))))))))))))</f>
        <v>0.29166666666666663</v>
      </c>
      <c r="K68" s="143">
        <f>IF(L68&gt;0,'[2]Types horaires'!$B$2-L68,0)</f>
        <v>0</v>
      </c>
      <c r="L68" s="144">
        <f>IF(OR(H68="Recup"),'[2]Types horaires'!$B$2-J68,'[2]Types horaires'!$B$6)</f>
        <v>0</v>
      </c>
      <c r="M68" s="130"/>
      <c r="N68" s="131"/>
      <c r="O68" s="132">
        <f t="shared" si="0"/>
        <v>0</v>
      </c>
      <c r="P68" s="133" t="str">
        <f t="shared" si="1"/>
        <v/>
      </c>
      <c r="Q68" s="134"/>
      <c r="R68" s="135"/>
      <c r="S68" s="136"/>
      <c r="T68" s="137"/>
      <c r="U68" s="145">
        <v>0.5</v>
      </c>
      <c r="V68" s="139">
        <f>IF((X67-43)&lt;0,0,(X67-43))</f>
        <v>0</v>
      </c>
      <c r="W68" s="146" t="s">
        <v>52</v>
      </c>
      <c r="X68" s="147">
        <f>(X67-X66)-J72*24</f>
        <v>-7.1054273576010019E-15</v>
      </c>
      <c r="Y68" s="148" t="s">
        <v>53</v>
      </c>
    </row>
    <row r="69" spans="1:25" s="12" customFormat="1" ht="15.75" customHeight="1" thickBot="1">
      <c r="A69" s="123" t="s">
        <v>54</v>
      </c>
      <c r="B69" s="124">
        <v>42782</v>
      </c>
      <c r="C69" s="102">
        <v>0.375</v>
      </c>
      <c r="D69" s="103">
        <v>0.54166666666666663</v>
      </c>
      <c r="E69" s="103">
        <v>0.58333333333333337</v>
      </c>
      <c r="F69" s="104">
        <v>0.70833333333333337</v>
      </c>
      <c r="G69" s="125"/>
      <c r="H69" s="126" t="s">
        <v>44</v>
      </c>
      <c r="I69" s="127">
        <f>IF(H69="Normal",'[2]Types horaires'!$B$2,IF(H69="Recup",'[2]Types horaires'!$B$6,IF(H69="CP journée",'[2]Types horaires'!$B$3,IF(H69="Enceinte",'[2]Types horaires'!$B$11,IF(H69="temps partiel",'[2]Types horaires'!$B$10,IF(H69="Sans solde",'[2]Types horaires'!$B$8,IF(H69="Maladie",'[2]Types horaires'!$B$7,IF(H69="CP matin",'[2]Types horaires'!$B$4,IF(H69="Déplacement",'[2]Types horaires'!$B$2,IF(H69="CP Après-midi",'[2]Types horaires'!$B$5,IF(H69="Férié",'[2]Types horaires'!$B$15,0)))))))))))</f>
        <v>0.29166666666666669</v>
      </c>
      <c r="J69" s="108">
        <f>IF(H69="Demi CP",I69,IF(AND(H69="Déplacement",N69="Arrivée Chine",B69&gt;='[2]Types horaires'!$B$21,B69&lt;='[2]Types horaires'!$C$21),(D69-C69)+(F69-E69)-'[2]Types horaires'!$B$13,IF(AND(H69="Déplacement",N69="Arrivée Chine",B69&gt;'[2]Types horaires'!$A$21,B69&lt;'[2]Types horaires'!$B$21),(D69-C69)+(F69-E69)-'[2]Types horaires'!$B$14,IF(AND(H69="Déplacement",N69="Arrivée Chine",B69&gt;'[2]Types horaires'!$C$21),(D69-C69)+(F69-E69)-'[2]Types horaires'!$B$14,IF(AND(H69="Déplacement",((D69-C69)+(F69-E69))&lt;I69),I69,IF(AND(H69="Déplacement",N69="Arrivée Chine",B69&lt;'[2]Types horaires'!$D$21),(D69-C69)+(F69-E69)-'[2]Types horaires'!$B$14,IF(AND(H69="Déplacement",N69="Retour Chine",B69&gt;='[2]Types horaires'!$B$21,B69&lt;='[2]Types horaires'!$C$21),(D69-C69)+(F69-E69)+'[2]Types horaires'!$B$13,IF(AND(H69="Déplacement",N69="Retour Chine",B69&gt;'[2]Types horaires'!$A$21,B69&lt;'[2]Types horaires'!$B$21),(D69-C69)+(F69-E69)+'[2]Types horaires'!$B$14,IF(AND(H69="Déplacement",N69="Retour Chine",B69&gt;'[2]Types horaires'!$C$21),(D69-C69)+(F69-E69)+'[2]Types horaires'!$B$14,IF(AND(H69="Déplacement",((D69-C69)+(F69-E69))&lt;I69),I69,IF(AND(H69="Déplacement",N69="Retour Chine",B69&lt;'[2]Types horaires'!$D$21),(D69-C69)+(F69-E69)+'[2]Types horaires'!$B$14,(D69-C69)+(F69-E69))))))))))))</f>
        <v>0.29166666666666663</v>
      </c>
      <c r="K69" s="149">
        <f>IF(L69&gt;0,'[2]Types horaires'!$B$2-L69,0)</f>
        <v>0</v>
      </c>
      <c r="L69" s="150">
        <f>IF(OR(H69="Recup"),'[2]Types horaires'!$B$2-J69,'[2]Types horaires'!$B$6)</f>
        <v>0</v>
      </c>
      <c r="M69" s="130"/>
      <c r="N69" s="131"/>
      <c r="O69" s="132">
        <f t="shared" si="0"/>
        <v>0</v>
      </c>
      <c r="P69" s="133" t="str">
        <f t="shared" si="1"/>
        <v/>
      </c>
      <c r="Q69" s="134"/>
      <c r="R69" s="135"/>
      <c r="S69" s="136"/>
      <c r="T69" s="137"/>
      <c r="U69" s="151">
        <v>1</v>
      </c>
      <c r="V69" s="139">
        <f>IF(M72="",J72*24,0)</f>
        <v>0</v>
      </c>
      <c r="W69" s="152" t="s">
        <v>5</v>
      </c>
      <c r="X69" s="153">
        <f>COUNTIF(H66:H70,"Maladie")</f>
        <v>0</v>
      </c>
      <c r="Y69" s="148">
        <f>COUNTIF(H66:H70,"Férié")</f>
        <v>0</v>
      </c>
    </row>
    <row r="70" spans="1:25" s="12" customFormat="1" ht="15.75" customHeight="1" thickBot="1">
      <c r="A70" s="123" t="s">
        <v>55</v>
      </c>
      <c r="B70" s="124">
        <v>42783</v>
      </c>
      <c r="C70" s="102">
        <v>0.375</v>
      </c>
      <c r="D70" s="103">
        <v>0.54166666666666663</v>
      </c>
      <c r="E70" s="103">
        <v>0.58333333333333337</v>
      </c>
      <c r="F70" s="104">
        <v>0.70833333333333337</v>
      </c>
      <c r="G70" s="125"/>
      <c r="H70" s="142" t="s">
        <v>44</v>
      </c>
      <c r="I70" s="127">
        <f>IF(H70="Normal",'[2]Types horaires'!$B$2,IF(H70="Recup",'[2]Types horaires'!$B$6,IF(H70="CP journée",'[2]Types horaires'!$B$3,IF(H70="Enceinte",'[2]Types horaires'!$B$11,IF(H70="temps partiel",'[2]Types horaires'!$B$10,IF(H70="Sans solde",'[2]Types horaires'!$B$8,IF(H70="Maladie",'[2]Types horaires'!$B$7,IF(H70="CP matin",'[2]Types horaires'!$B$4,IF(H70="Déplacement",'[2]Types horaires'!$B$2,IF(H70="CP Après-midi",'[2]Types horaires'!$B$5,IF(H70="Férié",'[2]Types horaires'!$B$15,0)))))))))))</f>
        <v>0.29166666666666669</v>
      </c>
      <c r="J70" s="108">
        <f>IF(H70="Demi CP",I70,IF(AND(H70="Déplacement",N70="Arrivée Chine",B70&gt;='[2]Types horaires'!$B$21,B70&lt;='[2]Types horaires'!$C$21),(D70-C70)+(F70-E70)-'[2]Types horaires'!$B$13,IF(AND(H70="Déplacement",N70="Arrivée Chine",B70&gt;'[2]Types horaires'!$A$21,B70&lt;'[2]Types horaires'!$B$21),(D70-C70)+(F70-E70)-'[2]Types horaires'!$B$14,IF(AND(H70="Déplacement",N70="Arrivée Chine",B70&gt;'[2]Types horaires'!$C$21),(D70-C70)+(F70-E70)-'[2]Types horaires'!$B$14,IF(AND(H70="Déplacement",((D70-C70)+(F70-E70))&lt;I70),I70,IF(AND(H70="Déplacement",N70="Arrivée Chine",B70&lt;'[2]Types horaires'!$D$21),(D70-C70)+(F70-E70)-'[2]Types horaires'!$B$14,IF(AND(H70="Déplacement",N70="Retour Chine",B70&gt;='[2]Types horaires'!$B$21,B70&lt;='[2]Types horaires'!$C$21),(D70-C70)+(F70-E70)+'[2]Types horaires'!$B$13,IF(AND(H70="Déplacement",N70="Retour Chine",B70&gt;'[2]Types horaires'!$A$21,B70&lt;'[2]Types horaires'!$B$21),(D70-C70)+(F70-E70)+'[2]Types horaires'!$B$14,IF(AND(H70="Déplacement",N70="Retour Chine",B70&gt;'[2]Types horaires'!$C$21),(D70-C70)+(F70-E70)+'[2]Types horaires'!$B$14,IF(AND(H70="Déplacement",((D70-C70)+(F70-E70))&lt;I70),I70,IF(AND(H70="Déplacement",N70="Retour Chine",B70&lt;'[2]Types horaires'!$D$21),(D70-C70)+(F70-E70)+'[2]Types horaires'!$B$14,(D70-C70)+(F70-E70))))))))))))</f>
        <v>0.29166666666666663</v>
      </c>
      <c r="K70" s="143">
        <f>IF(L70&gt;0,'[2]Types horaires'!$B$2-L70,0)</f>
        <v>0</v>
      </c>
      <c r="L70" s="144">
        <f>IF(OR(H70="Recup"),'[2]Types horaires'!$B$2-J70,'[2]Types horaires'!$B$6)</f>
        <v>0</v>
      </c>
      <c r="M70" s="130"/>
      <c r="N70" s="131"/>
      <c r="O70" s="132">
        <f t="shared" si="0"/>
        <v>0</v>
      </c>
      <c r="P70" s="133" t="str">
        <f t="shared" si="1"/>
        <v/>
      </c>
      <c r="Q70" s="134"/>
      <c r="R70" s="135"/>
      <c r="S70" s="136"/>
      <c r="T70" s="137"/>
      <c r="U70" s="154" t="s">
        <v>2</v>
      </c>
      <c r="V70" s="155">
        <f>IF(G66="Enceinte",(SUM(L66:L70))-COUNTIF(H66:H70,"Recup")*'[2]Types horaires'!$B$12,SUM(L66:L70))</f>
        <v>0</v>
      </c>
      <c r="W70" s="156" t="s">
        <v>56</v>
      </c>
      <c r="X70" s="157">
        <f>COUNTIF(H66:H70,"sans solde")</f>
        <v>0</v>
      </c>
      <c r="Y70" s="158" t="s">
        <v>57</v>
      </c>
    </row>
    <row r="71" spans="1:25" s="12" customFormat="1" ht="15.75" customHeight="1">
      <c r="A71" s="123" t="s">
        <v>58</v>
      </c>
      <c r="B71" s="124">
        <v>42784</v>
      </c>
      <c r="C71" s="159"/>
      <c r="D71" s="160"/>
      <c r="E71" s="160"/>
      <c r="F71" s="161"/>
      <c r="G71" s="125"/>
      <c r="H71" s="162"/>
      <c r="I71" s="127">
        <f>IF(H71="Normal",'[2]Types horaires'!$B$2,IF(H71="Recup",'[2]Types horaires'!$B$6,IF(H71="CP journée",'[2]Types horaires'!$B$3,IF(H71="Enceinte",'[2]Types horaires'!$B$11,IF(H71="temps partiel",'[2]Types horaires'!$B$10,IF(H71="Sans solde",'[2]Types horaires'!$B$8,IF(H71="Maladie",'[2]Types horaires'!$B$7,IF(H71="CP matin",'[2]Types horaires'!$B$4,IF(H71="Déplacement",'[2]Types horaires'!$B$2,IF(H71="CP Après-midi",'[2]Types horaires'!$B$5,IF(H71="Férié",'[2]Types horaires'!$B$15,0)))))))))))</f>
        <v>0</v>
      </c>
      <c r="J71" s="108">
        <f>IF(H71="Demi CP",I71,IF(AND(H71="Déplacement",N71="Arrivée Chine",B71&gt;='[2]Types horaires'!$B$21,B71&lt;='[2]Types horaires'!$C$21),(D71-C71)+(F71-E71)-'[2]Types horaires'!$B$13,IF(AND(H71="Déplacement",N71="Arrivée Chine",B71&gt;'[2]Types horaires'!$A$21,B71&lt;'[2]Types horaires'!$B$21),(D71-C71)+(F71-E71)-'[2]Types horaires'!$B$14,IF(AND(H71="Déplacement",N71="Arrivée Chine",B71&gt;'[2]Types horaires'!$C$21),(D71-C71)+(F71-E71)-'[2]Types horaires'!$B$14,IF(AND(H71="Déplacement",((D71-C71)+(F71-E71))&lt;I71),I71,IF(AND(H71="Déplacement",N71="Arrivée Chine",B71&lt;'[2]Types horaires'!$D$21),(D71-C71)+(F71-E71)-'[2]Types horaires'!$B$14,IF(AND(H71="Déplacement",N71="Retour Chine",B71&gt;='[2]Types horaires'!$B$21,B71&lt;='[2]Types horaires'!$C$21),(D71-C71)+(F71-E71)+'[2]Types horaires'!$B$13,IF(AND(H71="Déplacement",N71="Retour Chine",B71&gt;'[2]Types horaires'!$A$21,B71&lt;'[2]Types horaires'!$B$21),(D71-C71)+(F71-E71)+'[2]Types horaires'!$B$14,IF(AND(H71="Déplacement",N71="Retour Chine",B71&gt;'[2]Types horaires'!$C$21),(D71-C71)+(F71-E71)+'[2]Types horaires'!$B$14,IF(AND(H71="Déplacement",((D71-C71)+(F71-E71))&lt;I71),I71,IF(AND(H71="Déplacement",N71="Retour Chine",B71&lt;'[2]Types horaires'!$D$21),(D71-C71)+(F71-E71)+'[2]Types horaires'!$B$14,(D71-C71)+(F71-E71))))))))))))</f>
        <v>0</v>
      </c>
      <c r="K71" s="163">
        <f>IF(L71&gt;0,'[2]Types horaires'!$B$2-L71,0)</f>
        <v>0</v>
      </c>
      <c r="L71" s="164">
        <f>IF(OR(H71="Recup"),'[2]Types horaires'!$B$2-J71,'[2]Types horaires'!$B$6)</f>
        <v>0</v>
      </c>
      <c r="M71" s="130"/>
      <c r="N71" s="131"/>
      <c r="O71" s="132">
        <f t="shared" si="0"/>
        <v>0</v>
      </c>
      <c r="P71" s="133" t="str">
        <f t="shared" si="1"/>
        <v/>
      </c>
      <c r="Q71" s="134"/>
      <c r="R71" s="135"/>
      <c r="S71" s="136"/>
      <c r="T71" s="137"/>
      <c r="U71" s="165" t="s">
        <v>59</v>
      </c>
      <c r="V71" s="166">
        <f>IF(AND(G66="Temps partiel",X68&gt;0),X68-V72-V68-V69,0)</f>
        <v>0</v>
      </c>
      <c r="W71" s="167" t="s">
        <v>60</v>
      </c>
      <c r="X71" s="168">
        <f>COUNTIF(H66:H70,"CP journée")+(COUNTIF(H66:H70,"CP matin"))/2+(COUNTIF(H66:H70,"CP Après-midi"))/2</f>
        <v>0</v>
      </c>
      <c r="Y71" s="169"/>
    </row>
    <row r="72" spans="1:25" s="12" customFormat="1" ht="15.75" customHeight="1" thickBot="1">
      <c r="A72" s="170" t="s">
        <v>61</v>
      </c>
      <c r="B72" s="171">
        <v>42785</v>
      </c>
      <c r="C72" s="172"/>
      <c r="D72" s="173"/>
      <c r="E72" s="173"/>
      <c r="F72" s="174"/>
      <c r="G72" s="175"/>
      <c r="H72" s="176"/>
      <c r="I72" s="177">
        <f>IF(H72="Normal",'[2]Types horaires'!$B$2,IF(H72="Recup",'[2]Types horaires'!$B$6,IF(H72="CP journée",'[2]Types horaires'!$B$3,IF(H72="Enceinte",'[2]Types horaires'!$B$11,IF(H72="temps partiel",'[2]Types horaires'!$B$10,IF(H72="Sans solde",'[2]Types horaires'!$B$8,IF(H72="Maladie",'[2]Types horaires'!$B$7,IF(H72="CP matin",'[2]Types horaires'!$B$4,IF(H72="Déplacement",'[2]Types horaires'!$B$2,IF(H72="CP Après-midi",'[2]Types horaires'!$B$5,IF(H72="Férié",'[2]Types horaires'!$B$15,0)))))))))))</f>
        <v>0</v>
      </c>
      <c r="J72" s="178">
        <f>IF(H72="Demi CP",I72,IF(AND(H72="Déplacement",N72="Arrivée Chine",B72&gt;='[2]Types horaires'!$B$21,B72&lt;='[2]Types horaires'!$C$21),(D72-C72)+(F72-E72)-'[2]Types horaires'!$B$13,IF(AND(H72="Déplacement",N72="Arrivée Chine",B72&gt;'[2]Types horaires'!$A$21,B72&lt;'[2]Types horaires'!$B$21),(D72-C72)+(F72-E72)-'[2]Types horaires'!$B$14,IF(AND(H72="Déplacement",N72="Arrivée Chine",B72&gt;'[2]Types horaires'!$C$21),(D72-C72)+(F72-E72)-'[2]Types horaires'!$B$14,IF(AND(H72="Déplacement",((D72-C72)+(F72-E72))&lt;I72),I72,IF(AND(H72="Déplacement",N72="Arrivée Chine",B72&lt;'[2]Types horaires'!$D$21),(D72-C72)+(F72-E72)-'[2]Types horaires'!$B$14,IF(AND(H72="Déplacement",N72="Retour Chine",B72&gt;='[2]Types horaires'!$B$21,B72&lt;='[2]Types horaires'!$C$21),(D72-C72)+(F72-E72)+'[2]Types horaires'!$B$13,IF(AND(H72="Déplacement",N72="Retour Chine",B72&gt;'[2]Types horaires'!$A$21,B72&lt;'[2]Types horaires'!$B$21),(D72-C72)+(F72-E72)+'[2]Types horaires'!$B$14,IF(AND(H72="Déplacement",N72="Retour Chine",B72&gt;'[2]Types horaires'!$C$21),(D72-C72)+(F72-E72)+'[2]Types horaires'!$B$14,IF(AND(H72="Déplacement",((D72-C72)+(F72-E72))&lt;I72),I72,IF(AND(H72="Déplacement",N72="Retour Chine",B72&lt;'[2]Types horaires'!$D$21),(D72-C72)+(F72-E72)+'[2]Types horaires'!$B$14,(D72-C72)+(F72-E72))))))))))))</f>
        <v>0</v>
      </c>
      <c r="K72" s="179">
        <f>IF(L72&gt;0,'[2]Types horaires'!$B$2-L72,0)</f>
        <v>0</v>
      </c>
      <c r="L72" s="180">
        <f>IF(OR(H72="Recup"),'[2]Types horaires'!$B$2-J72,'[2]Types horaires'!$B$6)</f>
        <v>0</v>
      </c>
      <c r="M72" s="181"/>
      <c r="N72" s="182"/>
      <c r="O72" s="183">
        <f t="shared" si="0"/>
        <v>0</v>
      </c>
      <c r="P72" s="184" t="str">
        <f t="shared" si="1"/>
        <v/>
      </c>
      <c r="Q72" s="185"/>
      <c r="R72" s="186"/>
      <c r="S72" s="187"/>
      <c r="T72" s="188"/>
      <c r="U72" s="189" t="s">
        <v>62</v>
      </c>
      <c r="V72" s="190">
        <f>IF(AND(G66="Temps partiel",X68&gt;3),X68-3-V68-V69,0)</f>
        <v>0</v>
      </c>
      <c r="W72" s="191" t="s">
        <v>63</v>
      </c>
      <c r="X72" s="192">
        <f>V66+(V67*1.25)+(V68*1.5)+(V69*2)+(V71*1.1)+(V72*1.25)</f>
        <v>0</v>
      </c>
      <c r="Y72" s="193">
        <f>Y65+X72-V70*24+Y67</f>
        <v>0</v>
      </c>
    </row>
    <row r="73" spans="1:25" s="12" customFormat="1" ht="30" customHeight="1">
      <c r="A73" s="100" t="s">
        <v>43</v>
      </c>
      <c r="B73" s="101">
        <v>42786</v>
      </c>
      <c r="C73" s="194">
        <v>0.375</v>
      </c>
      <c r="D73" s="195">
        <v>0.54166666666666663</v>
      </c>
      <c r="E73" s="195">
        <v>0.58333333333333337</v>
      </c>
      <c r="F73" s="196">
        <v>0.70833333333333337</v>
      </c>
      <c r="G73" s="105"/>
      <c r="H73" s="106" t="s">
        <v>44</v>
      </c>
      <c r="I73" s="107">
        <f>IF(H73="Normal",'[2]Types horaires'!$B$2,IF(H73="Recup",'[2]Types horaires'!$B$6,IF(H73="CP journée",'[2]Types horaires'!$B$3,IF(H73="Enceinte",'[2]Types horaires'!$B$11,IF(H73="temps partiel",'[2]Types horaires'!$B$10,IF(H73="Sans solde",'[2]Types horaires'!$B$8,IF(H73="Maladie",'[2]Types horaires'!$B$7,IF(H73="CP matin",'[2]Types horaires'!$B$4,IF(H73="Déplacement",'[2]Types horaires'!$B$2,IF(H73="CP Après-midi",'[2]Types horaires'!$B$5,IF(H73="Férié",'[2]Types horaires'!$B$15,0)))))))))))</f>
        <v>0.29166666666666669</v>
      </c>
      <c r="J73" s="197">
        <f>IF(H73="Demi CP",I73,IF(AND(H73="Déplacement",N73="Arrivée Chine",B73&gt;='[2]Types horaires'!$B$21,B73&lt;='[2]Types horaires'!$C$21),(D73-C73)+(F73-E73)-'[2]Types horaires'!$B$13,IF(AND(H73="Déplacement",N73="Arrivée Chine",B73&gt;'[2]Types horaires'!$A$21,B73&lt;'[2]Types horaires'!$B$21),(D73-C73)+(F73-E73)-'[2]Types horaires'!$B$14,IF(AND(H73="Déplacement",N73="Arrivée Chine",B73&gt;'[2]Types horaires'!$C$21),(D73-C73)+(F73-E73)-'[2]Types horaires'!$B$14,IF(AND(H73="Déplacement",((D73-C73)+(F73-E73))&lt;I73),I73,IF(AND(H73="Déplacement",N73="Arrivée Chine",B73&lt;'[2]Types horaires'!$D$21),(D73-C73)+(F73-E73)-'[2]Types horaires'!$B$14,IF(AND(H73="Déplacement",N73="Retour Chine",B73&gt;='[2]Types horaires'!$B$21,B73&lt;='[2]Types horaires'!$C$21),(D73-C73)+(F73-E73)+'[2]Types horaires'!$B$13,IF(AND(H73="Déplacement",N73="Retour Chine",B73&gt;'[2]Types horaires'!$A$21,B73&lt;'[2]Types horaires'!$B$21),(D73-C73)+(F73-E73)+'[2]Types horaires'!$B$14,IF(AND(H73="Déplacement",N73="Retour Chine",B73&gt;'[2]Types horaires'!$C$21),(D73-C73)+(F73-E73)+'[2]Types horaires'!$B$14,IF(AND(H73="Déplacement",((D73-C73)+(F73-E73))&lt;I73),I73,IF(AND(H73="Déplacement",N73="Retour Chine",B73&lt;'[2]Types horaires'!$D$21),(D73-C73)+(F73-E73)+'[2]Types horaires'!$B$14,(D73-C73)+(F73-E73))))))))))))</f>
        <v>0.29166666666666663</v>
      </c>
      <c r="K73" s="109">
        <f>IF(L73&gt;0,'[2]Types horaires'!$B$2-L73,0)</f>
        <v>0</v>
      </c>
      <c r="L73" s="110">
        <f>IF(OR(H73="Recup"),'[2]Types horaires'!$B$2-J73,'[2]Types horaires'!$B$6)</f>
        <v>0</v>
      </c>
      <c r="M73" s="111"/>
      <c r="N73" s="112"/>
      <c r="O73" s="113">
        <f t="shared" si="0"/>
        <v>0</v>
      </c>
      <c r="P73" s="114" t="str">
        <f t="shared" si="1"/>
        <v/>
      </c>
      <c r="Q73" s="115" t="s">
        <v>45</v>
      </c>
      <c r="R73" s="116" t="s">
        <v>46</v>
      </c>
      <c r="S73" s="117"/>
      <c r="T73" s="118" t="s">
        <v>70</v>
      </c>
      <c r="U73" s="119" t="s">
        <v>48</v>
      </c>
      <c r="V73" s="120">
        <f>IF(AND(G73="",(X75)&gt;0),X75-V74-V75,IF(AND(G73="Enceinte",(X75)&gt;0),X75-V74-V75,0))</f>
        <v>0</v>
      </c>
      <c r="W73" s="121" t="s">
        <v>34</v>
      </c>
      <c r="X73" s="120">
        <f>(SUM(I73:I77)*24+SUM(K73:K77)*24)</f>
        <v>35</v>
      </c>
      <c r="Y73" s="122" t="s">
        <v>7</v>
      </c>
    </row>
    <row r="74" spans="1:25" s="12" customFormat="1" ht="15.75" customHeight="1" thickBot="1">
      <c r="A74" s="123" t="s">
        <v>49</v>
      </c>
      <c r="B74" s="124">
        <v>42787</v>
      </c>
      <c r="C74" s="102">
        <v>0.375</v>
      </c>
      <c r="D74" s="103">
        <v>0.54166666666666663</v>
      </c>
      <c r="E74" s="103">
        <v>0.58333333333333337</v>
      </c>
      <c r="F74" s="104">
        <v>0.70833333333333337</v>
      </c>
      <c r="G74" s="125"/>
      <c r="H74" s="142" t="s">
        <v>44</v>
      </c>
      <c r="I74" s="127">
        <f>IF(H74="Normal",'[2]Types horaires'!$B$2,IF(H74="Recup",'[2]Types horaires'!$B$6,IF(H74="CP journée",'[2]Types horaires'!$B$3,IF(H74="Enceinte",'[2]Types horaires'!$B$11,IF(H74="temps partiel",'[2]Types horaires'!$B$10,IF(H74="Sans solde",'[2]Types horaires'!$B$8,IF(H74="Maladie",'[2]Types horaires'!$B$7,IF(H74="CP matin",'[2]Types horaires'!$B$4,IF(H74="Déplacement",'[2]Types horaires'!$B$2,IF(H74="CP Après-midi",'[2]Types horaires'!$B$5,IF(H74="Férié",'[2]Types horaires'!$B$15,0)))))))))))</f>
        <v>0.29166666666666669</v>
      </c>
      <c r="J74" s="108">
        <f>IF(H74="Demi CP",I74,IF(AND(H74="Déplacement",N74="Arrivée Chine",B74&gt;='[2]Types horaires'!$B$21,B74&lt;='[2]Types horaires'!$C$21),(D74-C74)+(F74-E74)-'[2]Types horaires'!$B$13,IF(AND(H74="Déplacement",N74="Arrivée Chine",B74&gt;'[2]Types horaires'!$A$21,B74&lt;'[2]Types horaires'!$B$21),(D74-C74)+(F74-E74)-'[2]Types horaires'!$B$14,IF(AND(H74="Déplacement",N74="Arrivée Chine",B74&gt;'[2]Types horaires'!$C$21),(D74-C74)+(F74-E74)-'[2]Types horaires'!$B$14,IF(AND(H74="Déplacement",((D74-C74)+(F74-E74))&lt;I74),I74,IF(AND(H74="Déplacement",N74="Arrivée Chine",B74&lt;'[2]Types horaires'!$D$21),(D74-C74)+(F74-E74)-'[2]Types horaires'!$B$14,IF(AND(H74="Déplacement",N74="Retour Chine",B74&gt;='[2]Types horaires'!$B$21,B74&lt;='[2]Types horaires'!$C$21),(D74-C74)+(F74-E74)+'[2]Types horaires'!$B$13,IF(AND(H74="Déplacement",N74="Retour Chine",B74&gt;'[2]Types horaires'!$A$21,B74&lt;'[2]Types horaires'!$B$21),(D74-C74)+(F74-E74)+'[2]Types horaires'!$B$14,IF(AND(H74="Déplacement",N74="Retour Chine",B74&gt;'[2]Types horaires'!$C$21),(D74-C74)+(F74-E74)+'[2]Types horaires'!$B$14,IF(AND(H74="Déplacement",((D74-C74)+(F74-E74))&lt;I74),I74,IF(AND(H74="Déplacement",N74="Retour Chine",B74&lt;'[2]Types horaires'!$D$21),(D74-C74)+(F74-E74)+'[2]Types horaires'!$B$14,(D74-C74)+(F74-E74))))))))))))</f>
        <v>0.29166666666666663</v>
      </c>
      <c r="K74" s="128">
        <f>IF(L74&gt;0,'[2]Types horaires'!$B$2-L74,0)</f>
        <v>0</v>
      </c>
      <c r="L74" s="129">
        <f>IF(OR(H74="Recup"),'[2]Types horaires'!$B$2-J74,'[2]Types horaires'!$B$6)</f>
        <v>0</v>
      </c>
      <c r="M74" s="130"/>
      <c r="N74" s="131"/>
      <c r="O74" s="132">
        <f t="shared" si="0"/>
        <v>0</v>
      </c>
      <c r="P74" s="133" t="str">
        <f t="shared" si="1"/>
        <v/>
      </c>
      <c r="Q74" s="134"/>
      <c r="R74" s="135"/>
      <c r="S74" s="136"/>
      <c r="T74" s="137"/>
      <c r="U74" s="138" t="s">
        <v>50</v>
      </c>
      <c r="V74" s="139">
        <f>IF(AND(G73="",(X74-35)&gt;0),(X74-35-V75-V76),IF(AND(G73="Enceinte",(X74-35)&gt;0),(X74-35-V75-V76),0))</f>
        <v>0</v>
      </c>
      <c r="W74" s="140" t="s">
        <v>35</v>
      </c>
      <c r="X74" s="139">
        <f>(SUM(J73:J79))*24-(SUM(O73:O79))*24</f>
        <v>34.999999999999993</v>
      </c>
      <c r="Y74" s="141">
        <f>SUM(P73:P79)</f>
        <v>0</v>
      </c>
    </row>
    <row r="75" spans="1:25" s="12" customFormat="1" ht="15.75" customHeight="1" thickBot="1">
      <c r="A75" s="123" t="s">
        <v>51</v>
      </c>
      <c r="B75" s="124">
        <v>42788</v>
      </c>
      <c r="C75" s="102">
        <v>0.375</v>
      </c>
      <c r="D75" s="103">
        <v>0.54166666666666663</v>
      </c>
      <c r="E75" s="103">
        <v>0.58333333333333337</v>
      </c>
      <c r="F75" s="104">
        <v>0.70833333333333337</v>
      </c>
      <c r="G75" s="125"/>
      <c r="H75" s="142" t="s">
        <v>44</v>
      </c>
      <c r="I75" s="127">
        <f>IF(H75="Normal",'[2]Types horaires'!$B$2,IF(H75="Recup",'[2]Types horaires'!$B$6,IF(H75="CP journée",'[2]Types horaires'!$B$3,IF(H75="Enceinte",'[2]Types horaires'!$B$11,IF(H75="temps partiel",'[2]Types horaires'!$B$10,IF(H75="Sans solde",'[2]Types horaires'!$B$8,IF(H75="Maladie",'[2]Types horaires'!$B$7,IF(H75="CP matin",'[2]Types horaires'!$B$4,IF(H75="Déplacement",'[2]Types horaires'!$B$2,IF(H75="CP Après-midi",'[2]Types horaires'!$B$5,IF(H75="Férié",'[2]Types horaires'!$B$15,0)))))))))))</f>
        <v>0.29166666666666669</v>
      </c>
      <c r="J75" s="108">
        <f>IF(H75="Demi CP",I75,IF(AND(H75="Déplacement",N75="Arrivée Chine",B75&gt;='[2]Types horaires'!$B$21,B75&lt;='[2]Types horaires'!$C$21),(D75-C75)+(F75-E75)-'[2]Types horaires'!$B$13,IF(AND(H75="Déplacement",N75="Arrivée Chine",B75&gt;'[2]Types horaires'!$A$21,B75&lt;'[2]Types horaires'!$B$21),(D75-C75)+(F75-E75)-'[2]Types horaires'!$B$14,IF(AND(H75="Déplacement",N75="Arrivée Chine",B75&gt;'[2]Types horaires'!$C$21),(D75-C75)+(F75-E75)-'[2]Types horaires'!$B$14,IF(AND(H75="Déplacement",((D75-C75)+(F75-E75))&lt;I75),I75,IF(AND(H75="Déplacement",N75="Arrivée Chine",B75&lt;'[2]Types horaires'!$D$21),(D75-C75)+(F75-E75)-'[2]Types horaires'!$B$14,IF(AND(H75="Déplacement",N75="Retour Chine",B75&gt;='[2]Types horaires'!$B$21,B75&lt;='[2]Types horaires'!$C$21),(D75-C75)+(F75-E75)+'[2]Types horaires'!$B$13,IF(AND(H75="Déplacement",N75="Retour Chine",B75&gt;'[2]Types horaires'!$A$21,B75&lt;'[2]Types horaires'!$B$21),(D75-C75)+(F75-E75)+'[2]Types horaires'!$B$14,IF(AND(H75="Déplacement",N75="Retour Chine",B75&gt;'[2]Types horaires'!$C$21),(D75-C75)+(F75-E75)+'[2]Types horaires'!$B$14,IF(AND(H75="Déplacement",((D75-C75)+(F75-E75))&lt;I75),I75,IF(AND(H75="Déplacement",N75="Retour Chine",B75&lt;'[2]Types horaires'!$D$21),(D75-C75)+(F75-E75)+'[2]Types horaires'!$B$14,(D75-C75)+(F75-E75))))))))))))</f>
        <v>0.29166666666666663</v>
      </c>
      <c r="K75" s="143">
        <f>IF(L75&gt;0,'[2]Types horaires'!$B$2-L75,0)</f>
        <v>0</v>
      </c>
      <c r="L75" s="144">
        <f>IF(OR(H75="Recup"),'[2]Types horaires'!$B$2-J75,'[2]Types horaires'!$B$6)</f>
        <v>0</v>
      </c>
      <c r="M75" s="130"/>
      <c r="N75" s="131"/>
      <c r="O75" s="132">
        <f t="shared" si="0"/>
        <v>0</v>
      </c>
      <c r="P75" s="133" t="str">
        <f t="shared" si="1"/>
        <v/>
      </c>
      <c r="Q75" s="134"/>
      <c r="R75" s="135"/>
      <c r="S75" s="136"/>
      <c r="T75" s="137"/>
      <c r="U75" s="145">
        <v>0.5</v>
      </c>
      <c r="V75" s="139">
        <f>IF((X74-43)&lt;0,0,(X74-43))</f>
        <v>0</v>
      </c>
      <c r="W75" s="146" t="s">
        <v>52</v>
      </c>
      <c r="X75" s="147">
        <f>(X74-X73)-J79*24</f>
        <v>-7.1054273576010019E-15</v>
      </c>
      <c r="Y75" s="148" t="s">
        <v>53</v>
      </c>
    </row>
    <row r="76" spans="1:25" s="12" customFormat="1" ht="15.75" customHeight="1" thickBot="1">
      <c r="A76" s="123" t="s">
        <v>54</v>
      </c>
      <c r="B76" s="124">
        <v>42789</v>
      </c>
      <c r="C76" s="102">
        <v>0.375</v>
      </c>
      <c r="D76" s="103">
        <v>0.54166666666666663</v>
      </c>
      <c r="E76" s="103">
        <v>0.58333333333333337</v>
      </c>
      <c r="F76" s="104">
        <v>0.70833333333333337</v>
      </c>
      <c r="G76" s="125"/>
      <c r="H76" s="126" t="s">
        <v>44</v>
      </c>
      <c r="I76" s="127">
        <f>IF(H76="Normal",'[2]Types horaires'!$B$2,IF(H76="Recup",'[2]Types horaires'!$B$6,IF(H76="CP journée",'[2]Types horaires'!$B$3,IF(H76="Enceinte",'[2]Types horaires'!$B$11,IF(H76="temps partiel",'[2]Types horaires'!$B$10,IF(H76="Sans solde",'[2]Types horaires'!$B$8,IF(H76="Maladie",'[2]Types horaires'!$B$7,IF(H76="CP matin",'[2]Types horaires'!$B$4,IF(H76="Déplacement",'[2]Types horaires'!$B$2,IF(H76="CP Après-midi",'[2]Types horaires'!$B$5,IF(H76="Férié",'[2]Types horaires'!$B$15,0)))))))))))</f>
        <v>0.29166666666666669</v>
      </c>
      <c r="J76" s="108">
        <f>IF(H76="Demi CP",I76,IF(AND(H76="Déplacement",N76="Arrivée Chine",B76&gt;='[2]Types horaires'!$B$21,B76&lt;='[2]Types horaires'!$C$21),(D76-C76)+(F76-E76)-'[2]Types horaires'!$B$13,IF(AND(H76="Déplacement",N76="Arrivée Chine",B76&gt;'[2]Types horaires'!$A$21,B76&lt;'[2]Types horaires'!$B$21),(D76-C76)+(F76-E76)-'[2]Types horaires'!$B$14,IF(AND(H76="Déplacement",N76="Arrivée Chine",B76&gt;'[2]Types horaires'!$C$21),(D76-C76)+(F76-E76)-'[2]Types horaires'!$B$14,IF(AND(H76="Déplacement",((D76-C76)+(F76-E76))&lt;I76),I76,IF(AND(H76="Déplacement",N76="Arrivée Chine",B76&lt;'[2]Types horaires'!$D$21),(D76-C76)+(F76-E76)-'[2]Types horaires'!$B$14,IF(AND(H76="Déplacement",N76="Retour Chine",B76&gt;='[2]Types horaires'!$B$21,B76&lt;='[2]Types horaires'!$C$21),(D76-C76)+(F76-E76)+'[2]Types horaires'!$B$13,IF(AND(H76="Déplacement",N76="Retour Chine",B76&gt;'[2]Types horaires'!$A$21,B76&lt;'[2]Types horaires'!$B$21),(D76-C76)+(F76-E76)+'[2]Types horaires'!$B$14,IF(AND(H76="Déplacement",N76="Retour Chine",B76&gt;'[2]Types horaires'!$C$21),(D76-C76)+(F76-E76)+'[2]Types horaires'!$B$14,IF(AND(H76="Déplacement",((D76-C76)+(F76-E76))&lt;I76),I76,IF(AND(H76="Déplacement",N76="Retour Chine",B76&lt;'[2]Types horaires'!$D$21),(D76-C76)+(F76-E76)+'[2]Types horaires'!$B$14,(D76-C76)+(F76-E76))))))))))))</f>
        <v>0.29166666666666663</v>
      </c>
      <c r="K76" s="149">
        <f>IF(L76&gt;0,'[2]Types horaires'!$B$2-L76,0)</f>
        <v>0</v>
      </c>
      <c r="L76" s="150">
        <f>IF(OR(H76="Recup"),'[2]Types horaires'!$B$2-J76,'[2]Types horaires'!$B$6)</f>
        <v>0</v>
      </c>
      <c r="M76" s="130"/>
      <c r="N76" s="131"/>
      <c r="O76" s="132">
        <f t="shared" si="0"/>
        <v>0</v>
      </c>
      <c r="P76" s="133" t="str">
        <f t="shared" si="1"/>
        <v/>
      </c>
      <c r="Q76" s="134"/>
      <c r="R76" s="135"/>
      <c r="S76" s="136"/>
      <c r="T76" s="137"/>
      <c r="U76" s="151">
        <v>1</v>
      </c>
      <c r="V76" s="139">
        <f>IF(M79="",J79*24,0)</f>
        <v>0</v>
      </c>
      <c r="W76" s="152" t="s">
        <v>5</v>
      </c>
      <c r="X76" s="153">
        <f>COUNTIF(H73:H77,"Maladie")</f>
        <v>0</v>
      </c>
      <c r="Y76" s="148">
        <f>COUNTIF(H73:H77,"Férié")</f>
        <v>0</v>
      </c>
    </row>
    <row r="77" spans="1:25" s="12" customFormat="1" ht="15.75" customHeight="1" thickBot="1">
      <c r="A77" s="123" t="s">
        <v>55</v>
      </c>
      <c r="B77" s="124">
        <v>42790</v>
      </c>
      <c r="C77" s="102">
        <v>0.375</v>
      </c>
      <c r="D77" s="103">
        <v>0.54166666666666663</v>
      </c>
      <c r="E77" s="103">
        <v>0.58333333333333337</v>
      </c>
      <c r="F77" s="104">
        <v>0.70833333333333337</v>
      </c>
      <c r="G77" s="125"/>
      <c r="H77" s="142" t="s">
        <v>44</v>
      </c>
      <c r="I77" s="127">
        <f>IF(H77="Normal",'[2]Types horaires'!$B$2,IF(H77="Recup",'[2]Types horaires'!$B$6,IF(H77="CP journée",'[2]Types horaires'!$B$3,IF(H77="Enceinte",'[2]Types horaires'!$B$11,IF(H77="temps partiel",'[2]Types horaires'!$B$10,IF(H77="Sans solde",'[2]Types horaires'!$B$8,IF(H77="Maladie",'[2]Types horaires'!$B$7,IF(H77="CP matin",'[2]Types horaires'!$B$4,IF(H77="Déplacement",'[2]Types horaires'!$B$2,IF(H77="CP Après-midi",'[2]Types horaires'!$B$5,IF(H77="Férié",'[2]Types horaires'!$B$15,0)))))))))))</f>
        <v>0.29166666666666669</v>
      </c>
      <c r="J77" s="108">
        <f>IF(H77="Demi CP",I77,IF(AND(H77="Déplacement",N77="Arrivée Chine",B77&gt;='[2]Types horaires'!$B$21,B77&lt;='[2]Types horaires'!$C$21),(D77-C77)+(F77-E77)-'[2]Types horaires'!$B$13,IF(AND(H77="Déplacement",N77="Arrivée Chine",B77&gt;'[2]Types horaires'!$A$21,B77&lt;'[2]Types horaires'!$B$21),(D77-C77)+(F77-E77)-'[2]Types horaires'!$B$14,IF(AND(H77="Déplacement",N77="Arrivée Chine",B77&gt;'[2]Types horaires'!$C$21),(D77-C77)+(F77-E77)-'[2]Types horaires'!$B$14,IF(AND(H77="Déplacement",((D77-C77)+(F77-E77))&lt;I77),I77,IF(AND(H77="Déplacement",N77="Arrivée Chine",B77&lt;'[2]Types horaires'!$D$21),(D77-C77)+(F77-E77)-'[2]Types horaires'!$B$14,IF(AND(H77="Déplacement",N77="Retour Chine",B77&gt;='[2]Types horaires'!$B$21,B77&lt;='[2]Types horaires'!$C$21),(D77-C77)+(F77-E77)+'[2]Types horaires'!$B$13,IF(AND(H77="Déplacement",N77="Retour Chine",B77&gt;'[2]Types horaires'!$A$21,B77&lt;'[2]Types horaires'!$B$21),(D77-C77)+(F77-E77)+'[2]Types horaires'!$B$14,IF(AND(H77="Déplacement",N77="Retour Chine",B77&gt;'[2]Types horaires'!$C$21),(D77-C77)+(F77-E77)+'[2]Types horaires'!$B$14,IF(AND(H77="Déplacement",((D77-C77)+(F77-E77))&lt;I77),I77,IF(AND(H77="Déplacement",N77="Retour Chine",B77&lt;'[2]Types horaires'!$D$21),(D77-C77)+(F77-E77)+'[2]Types horaires'!$B$14,(D77-C77)+(F77-E77))))))))))))</f>
        <v>0.29166666666666663</v>
      </c>
      <c r="K77" s="143">
        <f>IF(L77&gt;0,'[2]Types horaires'!$B$2-L77,0)</f>
        <v>0</v>
      </c>
      <c r="L77" s="144">
        <f>IF(OR(H77="Recup"),'[2]Types horaires'!$B$2-J77,'[2]Types horaires'!$B$6)</f>
        <v>0</v>
      </c>
      <c r="M77" s="130"/>
      <c r="N77" s="131"/>
      <c r="O77" s="132">
        <f t="shared" si="0"/>
        <v>0</v>
      </c>
      <c r="P77" s="133" t="str">
        <f t="shared" si="1"/>
        <v/>
      </c>
      <c r="Q77" s="134"/>
      <c r="R77" s="135"/>
      <c r="S77" s="136"/>
      <c r="T77" s="137"/>
      <c r="U77" s="154" t="s">
        <v>2</v>
      </c>
      <c r="V77" s="155">
        <f>IF(G73="Enceinte",(SUM(L73:L77))-COUNTIF(H73:H77,"Recup")*'[2]Types horaires'!$B$12,SUM(L73:L77))</f>
        <v>0</v>
      </c>
      <c r="W77" s="156" t="s">
        <v>56</v>
      </c>
      <c r="X77" s="157">
        <f>COUNTIF(H73:H77,"sans solde")</f>
        <v>0</v>
      </c>
      <c r="Y77" s="158" t="s">
        <v>57</v>
      </c>
    </row>
    <row r="78" spans="1:25" s="12" customFormat="1" ht="15.75" customHeight="1">
      <c r="A78" s="123" t="s">
        <v>58</v>
      </c>
      <c r="B78" s="124">
        <v>42791</v>
      </c>
      <c r="C78" s="159"/>
      <c r="D78" s="160"/>
      <c r="E78" s="160"/>
      <c r="F78" s="161"/>
      <c r="G78" s="125"/>
      <c r="H78" s="162"/>
      <c r="I78" s="127">
        <f>IF(H78="Normal",'[2]Types horaires'!$B$2,IF(H78="Recup",'[2]Types horaires'!$B$6,IF(H78="CP journée",'[2]Types horaires'!$B$3,IF(H78="Enceinte",'[2]Types horaires'!$B$11,IF(H78="temps partiel",'[2]Types horaires'!$B$10,IF(H78="Sans solde",'[2]Types horaires'!$B$8,IF(H78="Maladie",'[2]Types horaires'!$B$7,IF(H78="CP matin",'[2]Types horaires'!$B$4,IF(H78="Déplacement",'[2]Types horaires'!$B$2,IF(H78="CP Après-midi",'[2]Types horaires'!$B$5,IF(H78="Férié",'[2]Types horaires'!$B$15,0)))))))))))</f>
        <v>0</v>
      </c>
      <c r="J78" s="108">
        <f>IF(H78="Demi CP",I78,IF(AND(H78="Déplacement",N78="Arrivée Chine",B78&gt;='[2]Types horaires'!$B$21,B78&lt;='[2]Types horaires'!$C$21),(D78-C78)+(F78-E78)-'[2]Types horaires'!$B$13,IF(AND(H78="Déplacement",N78="Arrivée Chine",B78&gt;'[2]Types horaires'!$A$21,B78&lt;'[2]Types horaires'!$B$21),(D78-C78)+(F78-E78)-'[2]Types horaires'!$B$14,IF(AND(H78="Déplacement",N78="Arrivée Chine",B78&gt;'[2]Types horaires'!$C$21),(D78-C78)+(F78-E78)-'[2]Types horaires'!$B$14,IF(AND(H78="Déplacement",((D78-C78)+(F78-E78))&lt;I78),I78,IF(AND(H78="Déplacement",N78="Arrivée Chine",B78&lt;'[2]Types horaires'!$D$21),(D78-C78)+(F78-E78)-'[2]Types horaires'!$B$14,IF(AND(H78="Déplacement",N78="Retour Chine",B78&gt;='[2]Types horaires'!$B$21,B78&lt;='[2]Types horaires'!$C$21),(D78-C78)+(F78-E78)+'[2]Types horaires'!$B$13,IF(AND(H78="Déplacement",N78="Retour Chine",B78&gt;'[2]Types horaires'!$A$21,B78&lt;'[2]Types horaires'!$B$21),(D78-C78)+(F78-E78)+'[2]Types horaires'!$B$14,IF(AND(H78="Déplacement",N78="Retour Chine",B78&gt;'[2]Types horaires'!$C$21),(D78-C78)+(F78-E78)+'[2]Types horaires'!$B$14,IF(AND(H78="Déplacement",((D78-C78)+(F78-E78))&lt;I78),I78,IF(AND(H78="Déplacement",N78="Retour Chine",B78&lt;'[2]Types horaires'!$D$21),(D78-C78)+(F78-E78)+'[2]Types horaires'!$B$14,(D78-C78)+(F78-E78))))))))))))</f>
        <v>0</v>
      </c>
      <c r="K78" s="163">
        <f>IF(L78&gt;0,'[2]Types horaires'!$B$2-L78,0)</f>
        <v>0</v>
      </c>
      <c r="L78" s="164">
        <f>IF(OR(H78="Recup"),'[2]Types horaires'!$B$2-J78,'[2]Types horaires'!$B$6)</f>
        <v>0</v>
      </c>
      <c r="M78" s="130"/>
      <c r="N78" s="131"/>
      <c r="O78" s="132">
        <f t="shared" si="0"/>
        <v>0</v>
      </c>
      <c r="P78" s="133" t="str">
        <f t="shared" si="1"/>
        <v/>
      </c>
      <c r="Q78" s="134"/>
      <c r="R78" s="135"/>
      <c r="S78" s="136"/>
      <c r="T78" s="137"/>
      <c r="U78" s="165" t="s">
        <v>59</v>
      </c>
      <c r="V78" s="166">
        <f>IF(AND(G73="Temps partiel",X75&gt;0),X75-V79-V75-V76,0)</f>
        <v>0</v>
      </c>
      <c r="W78" s="167" t="s">
        <v>60</v>
      </c>
      <c r="X78" s="168">
        <f>COUNTIF(H73:H77,"CP journée")+(COUNTIF(H73:H77,"CP matin"))/2+(COUNTIF(H73:H77,"CP Après-midi"))/2</f>
        <v>0</v>
      </c>
      <c r="Y78" s="169"/>
    </row>
    <row r="79" spans="1:25" s="12" customFormat="1" ht="15.75" customHeight="1" thickBot="1">
      <c r="A79" s="170" t="s">
        <v>61</v>
      </c>
      <c r="B79" s="171">
        <v>42792</v>
      </c>
      <c r="C79" s="172"/>
      <c r="D79" s="173"/>
      <c r="E79" s="173"/>
      <c r="F79" s="174"/>
      <c r="G79" s="175"/>
      <c r="H79" s="176"/>
      <c r="I79" s="177">
        <f>IF(H79="Normal",'[2]Types horaires'!$B$2,IF(H79="Recup",'[2]Types horaires'!$B$6,IF(H79="CP journée",'[2]Types horaires'!$B$3,IF(H79="Enceinte",'[2]Types horaires'!$B$11,IF(H79="temps partiel",'[2]Types horaires'!$B$10,IF(H79="Sans solde",'[2]Types horaires'!$B$8,IF(H79="Maladie",'[2]Types horaires'!$B$7,IF(H79="CP matin",'[2]Types horaires'!$B$4,IF(H79="Déplacement",'[2]Types horaires'!$B$2,IF(H79="CP Après-midi",'[2]Types horaires'!$B$5,IF(H79="Férié",'[2]Types horaires'!$B$15,0)))))))))))</f>
        <v>0</v>
      </c>
      <c r="J79" s="178">
        <f>IF(H79="Demi CP",I79,IF(AND(H79="Déplacement",N79="Arrivée Chine",B79&gt;='[2]Types horaires'!$B$21,B79&lt;='[2]Types horaires'!$C$21),(D79-C79)+(F79-E79)-'[2]Types horaires'!$B$13,IF(AND(H79="Déplacement",N79="Arrivée Chine",B79&gt;'[2]Types horaires'!$A$21,B79&lt;'[2]Types horaires'!$B$21),(D79-C79)+(F79-E79)-'[2]Types horaires'!$B$14,IF(AND(H79="Déplacement",N79="Arrivée Chine",B79&gt;'[2]Types horaires'!$C$21),(D79-C79)+(F79-E79)-'[2]Types horaires'!$B$14,IF(AND(H79="Déplacement",((D79-C79)+(F79-E79))&lt;I79),I79,IF(AND(H79="Déplacement",N79="Arrivée Chine",B79&lt;'[2]Types horaires'!$D$21),(D79-C79)+(F79-E79)-'[2]Types horaires'!$B$14,IF(AND(H79="Déplacement",N79="Retour Chine",B79&gt;='[2]Types horaires'!$B$21,B79&lt;='[2]Types horaires'!$C$21),(D79-C79)+(F79-E79)+'[2]Types horaires'!$B$13,IF(AND(H79="Déplacement",N79="Retour Chine",B79&gt;'[2]Types horaires'!$A$21,B79&lt;'[2]Types horaires'!$B$21),(D79-C79)+(F79-E79)+'[2]Types horaires'!$B$14,IF(AND(H79="Déplacement",N79="Retour Chine",B79&gt;'[2]Types horaires'!$C$21),(D79-C79)+(F79-E79)+'[2]Types horaires'!$B$14,IF(AND(H79="Déplacement",((D79-C79)+(F79-E79))&lt;I79),I79,IF(AND(H79="Déplacement",N79="Retour Chine",B79&lt;'[2]Types horaires'!$D$21),(D79-C79)+(F79-E79)+'[2]Types horaires'!$B$14,(D79-C79)+(F79-E79))))))))))))</f>
        <v>0</v>
      </c>
      <c r="K79" s="179">
        <f>IF(L79&gt;0,'[2]Types horaires'!$B$2-L79,0)</f>
        <v>0</v>
      </c>
      <c r="L79" s="180">
        <f>IF(OR(H79="Recup"),'[2]Types horaires'!$B$2-J79,'[2]Types horaires'!$B$6)</f>
        <v>0</v>
      </c>
      <c r="M79" s="181"/>
      <c r="N79" s="182"/>
      <c r="O79" s="183">
        <f t="shared" si="0"/>
        <v>0</v>
      </c>
      <c r="P79" s="184" t="str">
        <f t="shared" si="1"/>
        <v/>
      </c>
      <c r="Q79" s="185"/>
      <c r="R79" s="186"/>
      <c r="S79" s="187"/>
      <c r="T79" s="188"/>
      <c r="U79" s="189" t="s">
        <v>62</v>
      </c>
      <c r="V79" s="190">
        <f>IF(AND(G73="Temps partiel",X75&gt;3),X75-3-V75-V76,0)</f>
        <v>0</v>
      </c>
      <c r="W79" s="191" t="s">
        <v>63</v>
      </c>
      <c r="X79" s="192">
        <f>V73+(V74*1.25)+(V75*1.5)+(V76*2)+(V78*1.1)+(V79*1.25)</f>
        <v>0</v>
      </c>
      <c r="Y79" s="193">
        <f>Y72+X79-V77*24+Y74</f>
        <v>0</v>
      </c>
    </row>
    <row r="80" spans="1:25" s="12" customFormat="1" ht="30" customHeight="1">
      <c r="A80" s="198" t="s">
        <v>43</v>
      </c>
      <c r="B80" s="101">
        <v>42793</v>
      </c>
      <c r="C80" s="194">
        <v>0.375</v>
      </c>
      <c r="D80" s="195">
        <v>0.54166666666666663</v>
      </c>
      <c r="E80" s="195">
        <v>0.58333333333333337</v>
      </c>
      <c r="F80" s="196">
        <v>0.70833333333333337</v>
      </c>
      <c r="G80" s="105"/>
      <c r="H80" s="106" t="s">
        <v>44</v>
      </c>
      <c r="I80" s="107">
        <f>IF(H80="Normal",'[2]Types horaires'!$B$2,IF(H80="Recup",'[2]Types horaires'!$B$6,IF(H80="CP journée",'[2]Types horaires'!$B$3,IF(H80="Enceinte",'[2]Types horaires'!$B$11,IF(H80="temps partiel",'[2]Types horaires'!$B$10,IF(H80="Sans solde",'[2]Types horaires'!$B$8,IF(H80="Maladie",'[2]Types horaires'!$B$7,IF(H80="CP matin",'[2]Types horaires'!$B$4,IF(H80="Déplacement",'[2]Types horaires'!$B$2,IF(H80="CP Après-midi",'[2]Types horaires'!$B$5,IF(H80="Férié",'[2]Types horaires'!$B$15,0)))))))))))</f>
        <v>0.29166666666666669</v>
      </c>
      <c r="J80" s="197">
        <f>IF(H80="Demi CP",I80,IF(AND(H80="Déplacement",N80="Arrivée Chine",B80&gt;='[2]Types horaires'!$B$21,B80&lt;='[2]Types horaires'!$C$21),(D80-C80)+(F80-E80)-'[2]Types horaires'!$B$13,IF(AND(H80="Déplacement",N80="Arrivée Chine",B80&gt;'[2]Types horaires'!$A$21,B80&lt;'[2]Types horaires'!$B$21),(D80-C80)+(F80-E80)-'[2]Types horaires'!$B$14,IF(AND(H80="Déplacement",N80="Arrivée Chine",B80&gt;'[2]Types horaires'!$C$21),(D80-C80)+(F80-E80)-'[2]Types horaires'!$B$14,IF(AND(H80="Déplacement",((D80-C80)+(F80-E80))&lt;I80),I80,IF(AND(H80="Déplacement",N80="Arrivée Chine",B80&lt;'[2]Types horaires'!$D$21),(D80-C80)+(F80-E80)-'[2]Types horaires'!$B$14,IF(AND(H80="Déplacement",N80="Retour Chine",B80&gt;='[2]Types horaires'!$B$21,B80&lt;='[2]Types horaires'!$C$21),(D80-C80)+(F80-E80)+'[2]Types horaires'!$B$13,IF(AND(H80="Déplacement",N80="Retour Chine",B80&gt;'[2]Types horaires'!$A$21,B80&lt;'[2]Types horaires'!$B$21),(D80-C80)+(F80-E80)+'[2]Types horaires'!$B$14,IF(AND(H80="Déplacement",N80="Retour Chine",B80&gt;'[2]Types horaires'!$C$21),(D80-C80)+(F80-E80)+'[2]Types horaires'!$B$14,IF(AND(H80="Déplacement",((D80-C80)+(F80-E80))&lt;I80),I80,IF(AND(H80="Déplacement",N80="Retour Chine",B80&lt;'[2]Types horaires'!$D$21),(D80-C80)+(F80-E80)+'[2]Types horaires'!$B$14,(D80-C80)+(F80-E80))))))))))))</f>
        <v>0.29166666666666663</v>
      </c>
      <c r="K80" s="109">
        <f>IF(L80&gt;0,'[2]Types horaires'!$B$2-L80,0)</f>
        <v>0</v>
      </c>
      <c r="L80" s="110">
        <f>IF(OR(H80="Recup"),'[2]Types horaires'!$B$2-J80,'[2]Types horaires'!$B$6)</f>
        <v>0</v>
      </c>
      <c r="M80" s="111"/>
      <c r="N80" s="112"/>
      <c r="O80" s="113">
        <f t="shared" si="0"/>
        <v>0</v>
      </c>
      <c r="P80" s="114" t="str">
        <f t="shared" si="1"/>
        <v/>
      </c>
      <c r="Q80" s="115" t="s">
        <v>45</v>
      </c>
      <c r="R80" s="116" t="s">
        <v>46</v>
      </c>
      <c r="S80" s="117"/>
      <c r="T80" s="118" t="s">
        <v>71</v>
      </c>
      <c r="U80" s="119" t="s">
        <v>48</v>
      </c>
      <c r="V80" s="120">
        <f>IF(AND(G80="",(X82)&gt;0),X82-V81-V82,IF(AND(G80="Enceinte",(X82)&gt;0),X82-V81-V82,0))</f>
        <v>0</v>
      </c>
      <c r="W80" s="121" t="s">
        <v>34</v>
      </c>
      <c r="X80" s="120">
        <f>(SUM(I80:I84)*24+SUM(K80:K84)*24)</f>
        <v>35</v>
      </c>
      <c r="Y80" s="122" t="s">
        <v>7</v>
      </c>
    </row>
    <row r="81" spans="1:25" s="12" customFormat="1" ht="15.75" customHeight="1" thickBot="1">
      <c r="A81" s="123" t="s">
        <v>49</v>
      </c>
      <c r="B81" s="124">
        <v>42794</v>
      </c>
      <c r="C81" s="102">
        <v>0.375</v>
      </c>
      <c r="D81" s="103">
        <v>0.54166666666666663</v>
      </c>
      <c r="E81" s="103">
        <v>0.58333333333333337</v>
      </c>
      <c r="F81" s="104">
        <v>0.70833333333333337</v>
      </c>
      <c r="G81" s="125"/>
      <c r="H81" s="142" t="s">
        <v>44</v>
      </c>
      <c r="I81" s="127">
        <f>IF(H81="Normal",'[2]Types horaires'!$B$2,IF(H81="Recup",'[2]Types horaires'!$B$6,IF(H81="CP journée",'[2]Types horaires'!$B$3,IF(H81="Enceinte",'[2]Types horaires'!$B$11,IF(H81="temps partiel",'[2]Types horaires'!$B$10,IF(H81="Sans solde",'[2]Types horaires'!$B$8,IF(H81="Maladie",'[2]Types horaires'!$B$7,IF(H81="CP matin",'[2]Types horaires'!$B$4,IF(H81="Déplacement",'[2]Types horaires'!$B$2,IF(H81="CP Après-midi",'[2]Types horaires'!$B$5,IF(H81="Férié",'[2]Types horaires'!$B$15,0)))))))))))</f>
        <v>0.29166666666666669</v>
      </c>
      <c r="J81" s="108">
        <f>IF(H81="Demi CP",I81,IF(AND(H81="Déplacement",N81="Arrivée Chine",B81&gt;='[2]Types horaires'!$B$21,B81&lt;='[2]Types horaires'!$C$21),(D81-C81)+(F81-E81)-'[2]Types horaires'!$B$13,IF(AND(H81="Déplacement",N81="Arrivée Chine",B81&gt;'[2]Types horaires'!$A$21,B81&lt;'[2]Types horaires'!$B$21),(D81-C81)+(F81-E81)-'[2]Types horaires'!$B$14,IF(AND(H81="Déplacement",N81="Arrivée Chine",B81&gt;'[2]Types horaires'!$C$21),(D81-C81)+(F81-E81)-'[2]Types horaires'!$B$14,IF(AND(H81="Déplacement",((D81-C81)+(F81-E81))&lt;I81),I81,IF(AND(H81="Déplacement",N81="Arrivée Chine",B81&lt;'[2]Types horaires'!$D$21),(D81-C81)+(F81-E81)-'[2]Types horaires'!$B$14,IF(AND(H81="Déplacement",N81="Retour Chine",B81&gt;='[2]Types horaires'!$B$21,B81&lt;='[2]Types horaires'!$C$21),(D81-C81)+(F81-E81)+'[2]Types horaires'!$B$13,IF(AND(H81="Déplacement",N81="Retour Chine",B81&gt;'[2]Types horaires'!$A$21,B81&lt;'[2]Types horaires'!$B$21),(D81-C81)+(F81-E81)+'[2]Types horaires'!$B$14,IF(AND(H81="Déplacement",N81="Retour Chine",B81&gt;'[2]Types horaires'!$C$21),(D81-C81)+(F81-E81)+'[2]Types horaires'!$B$14,IF(AND(H81="Déplacement",((D81-C81)+(F81-E81))&lt;I81),I81,IF(AND(H81="Déplacement",N81="Retour Chine",B81&lt;'[2]Types horaires'!$D$21),(D81-C81)+(F81-E81)+'[2]Types horaires'!$B$14,(D81-C81)+(F81-E81))))))))))))</f>
        <v>0.29166666666666663</v>
      </c>
      <c r="K81" s="128">
        <f>IF(L81&gt;0,'[2]Types horaires'!$B$2-L81,0)</f>
        <v>0</v>
      </c>
      <c r="L81" s="129">
        <f>IF(OR(H81="Recup"),'[2]Types horaires'!$B$2-J81,'[2]Types horaires'!$B$6)</f>
        <v>0</v>
      </c>
      <c r="M81" s="130"/>
      <c r="N81" s="131"/>
      <c r="O81" s="132">
        <f t="shared" si="0"/>
        <v>0</v>
      </c>
      <c r="P81" s="133" t="str">
        <f t="shared" si="1"/>
        <v/>
      </c>
      <c r="Q81" s="134"/>
      <c r="R81" s="135"/>
      <c r="S81" s="136"/>
      <c r="T81" s="137"/>
      <c r="U81" s="138" t="s">
        <v>50</v>
      </c>
      <c r="V81" s="139">
        <f>IF(AND(G80="",(X81-35)&gt;0),(X81-35-V82-V83),IF(AND(G80="Enceinte",(X81-35)&gt;0),(X81-35-V82-V83),0))</f>
        <v>0</v>
      </c>
      <c r="W81" s="140" t="s">
        <v>35</v>
      </c>
      <c r="X81" s="139">
        <f>(SUM(J80:J86))*24-(SUM(O80:O86))*24</f>
        <v>34.999999999999993</v>
      </c>
      <c r="Y81" s="141">
        <f>SUM(P80:P86)</f>
        <v>0</v>
      </c>
    </row>
    <row r="82" spans="1:25" s="12" customFormat="1" ht="15.75" customHeight="1" thickBot="1">
      <c r="A82" s="123" t="s">
        <v>51</v>
      </c>
      <c r="B82" s="124">
        <v>42795</v>
      </c>
      <c r="C82" s="102">
        <v>0.375</v>
      </c>
      <c r="D82" s="103">
        <v>0.54166666666666663</v>
      </c>
      <c r="E82" s="103">
        <v>0.58333333333333337</v>
      </c>
      <c r="F82" s="104">
        <v>0.70833333333333337</v>
      </c>
      <c r="G82" s="125"/>
      <c r="H82" s="142" t="s">
        <v>44</v>
      </c>
      <c r="I82" s="127">
        <f>IF(H82="Normal",'[2]Types horaires'!$B$2,IF(H82="Recup",'[2]Types horaires'!$B$6,IF(H82="CP journée",'[2]Types horaires'!$B$3,IF(H82="Enceinte",'[2]Types horaires'!$B$11,IF(H82="temps partiel",'[2]Types horaires'!$B$10,IF(H82="Sans solde",'[2]Types horaires'!$B$8,IF(H82="Maladie",'[2]Types horaires'!$B$7,IF(H82="CP matin",'[2]Types horaires'!$B$4,IF(H82="Déplacement",'[2]Types horaires'!$B$2,IF(H82="CP Après-midi",'[2]Types horaires'!$B$5,IF(H82="Férié",'[2]Types horaires'!$B$15,0)))))))))))</f>
        <v>0.29166666666666669</v>
      </c>
      <c r="J82" s="108">
        <f>IF(H82="Demi CP",I82,IF(AND(H82="Déplacement",N82="Arrivée Chine",B82&gt;='[2]Types horaires'!$B$21,B82&lt;='[2]Types horaires'!$C$21),(D82-C82)+(F82-E82)-'[2]Types horaires'!$B$13,IF(AND(H82="Déplacement",N82="Arrivée Chine",B82&gt;'[2]Types horaires'!$A$21,B82&lt;'[2]Types horaires'!$B$21),(D82-C82)+(F82-E82)-'[2]Types horaires'!$B$14,IF(AND(H82="Déplacement",N82="Arrivée Chine",B82&gt;'[2]Types horaires'!$C$21),(D82-C82)+(F82-E82)-'[2]Types horaires'!$B$14,IF(AND(H82="Déplacement",((D82-C82)+(F82-E82))&lt;I82),I82,IF(AND(H82="Déplacement",N82="Arrivée Chine",B82&lt;'[2]Types horaires'!$D$21),(D82-C82)+(F82-E82)-'[2]Types horaires'!$B$14,IF(AND(H82="Déplacement",N82="Retour Chine",B82&gt;='[2]Types horaires'!$B$21,B82&lt;='[2]Types horaires'!$C$21),(D82-C82)+(F82-E82)+'[2]Types horaires'!$B$13,IF(AND(H82="Déplacement",N82="Retour Chine",B82&gt;'[2]Types horaires'!$A$21,B82&lt;'[2]Types horaires'!$B$21),(D82-C82)+(F82-E82)+'[2]Types horaires'!$B$14,IF(AND(H82="Déplacement",N82="Retour Chine",B82&gt;'[2]Types horaires'!$C$21),(D82-C82)+(F82-E82)+'[2]Types horaires'!$B$14,IF(AND(H82="Déplacement",((D82-C82)+(F82-E82))&lt;I82),I82,IF(AND(H82="Déplacement",N82="Retour Chine",B82&lt;'[2]Types horaires'!$D$21),(D82-C82)+(F82-E82)+'[2]Types horaires'!$B$14,(D82-C82)+(F82-E82))))))))))))</f>
        <v>0.29166666666666663</v>
      </c>
      <c r="K82" s="143">
        <f>IF(L82&gt;0,'[2]Types horaires'!$B$2-L82,0)</f>
        <v>0</v>
      </c>
      <c r="L82" s="144">
        <f>IF(OR(H82="Recup"),'[2]Types horaires'!$B$2-J82,'[2]Types horaires'!$B$6)</f>
        <v>0</v>
      </c>
      <c r="M82" s="130"/>
      <c r="N82" s="131"/>
      <c r="O82" s="132">
        <f t="shared" si="0"/>
        <v>0</v>
      </c>
      <c r="P82" s="133" t="str">
        <f t="shared" si="1"/>
        <v/>
      </c>
      <c r="Q82" s="134"/>
      <c r="R82" s="135"/>
      <c r="S82" s="136"/>
      <c r="T82" s="137"/>
      <c r="U82" s="145">
        <v>0.5</v>
      </c>
      <c r="V82" s="139">
        <f>IF((X81-43)&lt;0,0,(X81-43))</f>
        <v>0</v>
      </c>
      <c r="W82" s="146" t="s">
        <v>52</v>
      </c>
      <c r="X82" s="147">
        <f>(X81-X80)-J86*24</f>
        <v>-7.1054273576010019E-15</v>
      </c>
      <c r="Y82" s="148" t="s">
        <v>53</v>
      </c>
    </row>
    <row r="83" spans="1:25" s="12" customFormat="1" ht="15.75" customHeight="1" thickBot="1">
      <c r="A83" s="123" t="s">
        <v>54</v>
      </c>
      <c r="B83" s="124">
        <v>42796</v>
      </c>
      <c r="C83" s="102">
        <v>0.375</v>
      </c>
      <c r="D83" s="103">
        <v>0.54166666666666663</v>
      </c>
      <c r="E83" s="103">
        <v>0.58333333333333337</v>
      </c>
      <c r="F83" s="104">
        <v>0.70833333333333337</v>
      </c>
      <c r="G83" s="125"/>
      <c r="H83" s="126" t="s">
        <v>44</v>
      </c>
      <c r="I83" s="127">
        <f>IF(H83="Normal",'[2]Types horaires'!$B$2,IF(H83="Recup",'[2]Types horaires'!$B$6,IF(H83="CP journée",'[2]Types horaires'!$B$3,IF(H83="Enceinte",'[2]Types horaires'!$B$11,IF(H83="temps partiel",'[2]Types horaires'!$B$10,IF(H83="Sans solde",'[2]Types horaires'!$B$8,IF(H83="Maladie",'[2]Types horaires'!$B$7,IF(H83="CP matin",'[2]Types horaires'!$B$4,IF(H83="Déplacement",'[2]Types horaires'!$B$2,IF(H83="CP Après-midi",'[2]Types horaires'!$B$5,IF(H83="Férié",'[2]Types horaires'!$B$15,0)))))))))))</f>
        <v>0.29166666666666669</v>
      </c>
      <c r="J83" s="108">
        <f>IF(H83="Demi CP",I83,IF(AND(H83="Déplacement",N83="Arrivée Chine",B83&gt;='[2]Types horaires'!$B$21,B83&lt;='[2]Types horaires'!$C$21),(D83-C83)+(F83-E83)-'[2]Types horaires'!$B$13,IF(AND(H83="Déplacement",N83="Arrivée Chine",B83&gt;'[2]Types horaires'!$A$21,B83&lt;'[2]Types horaires'!$B$21),(D83-C83)+(F83-E83)-'[2]Types horaires'!$B$14,IF(AND(H83="Déplacement",N83="Arrivée Chine",B83&gt;'[2]Types horaires'!$C$21),(D83-C83)+(F83-E83)-'[2]Types horaires'!$B$14,IF(AND(H83="Déplacement",((D83-C83)+(F83-E83))&lt;I83),I83,IF(AND(H83="Déplacement",N83="Arrivée Chine",B83&lt;'[2]Types horaires'!$D$21),(D83-C83)+(F83-E83)-'[2]Types horaires'!$B$14,IF(AND(H83="Déplacement",N83="Retour Chine",B83&gt;='[2]Types horaires'!$B$21,B83&lt;='[2]Types horaires'!$C$21),(D83-C83)+(F83-E83)+'[2]Types horaires'!$B$13,IF(AND(H83="Déplacement",N83="Retour Chine",B83&gt;'[2]Types horaires'!$A$21,B83&lt;'[2]Types horaires'!$B$21),(D83-C83)+(F83-E83)+'[2]Types horaires'!$B$14,IF(AND(H83="Déplacement",N83="Retour Chine",B83&gt;'[2]Types horaires'!$C$21),(D83-C83)+(F83-E83)+'[2]Types horaires'!$B$14,IF(AND(H83="Déplacement",((D83-C83)+(F83-E83))&lt;I83),I83,IF(AND(H83="Déplacement",N83="Retour Chine",B83&lt;'[2]Types horaires'!$D$21),(D83-C83)+(F83-E83)+'[2]Types horaires'!$B$14,(D83-C83)+(F83-E83))))))))))))</f>
        <v>0.29166666666666663</v>
      </c>
      <c r="K83" s="149">
        <f>IF(L83&gt;0,'[2]Types horaires'!$B$2-L83,0)</f>
        <v>0</v>
      </c>
      <c r="L83" s="150">
        <f>IF(OR(H83="Recup"),'[2]Types horaires'!$B$2-J83,'[2]Types horaires'!$B$6)</f>
        <v>0</v>
      </c>
      <c r="M83" s="130"/>
      <c r="N83" s="131"/>
      <c r="O83" s="132">
        <f t="shared" si="0"/>
        <v>0</v>
      </c>
      <c r="P83" s="133" t="str">
        <f t="shared" si="1"/>
        <v/>
      </c>
      <c r="Q83" s="134"/>
      <c r="R83" s="135"/>
      <c r="S83" s="136"/>
      <c r="T83" s="137"/>
      <c r="U83" s="151">
        <v>1</v>
      </c>
      <c r="V83" s="139">
        <f>IF(M86="",J86*24,0)</f>
        <v>0</v>
      </c>
      <c r="W83" s="152" t="s">
        <v>5</v>
      </c>
      <c r="X83" s="153">
        <f>COUNTIF(H80:H84,"Maladie")</f>
        <v>0</v>
      </c>
      <c r="Y83" s="148">
        <f>COUNTIF(H80:H84,"Férié")</f>
        <v>0</v>
      </c>
    </row>
    <row r="84" spans="1:25" s="12" customFormat="1" ht="15.75" customHeight="1" thickBot="1">
      <c r="A84" s="123" t="s">
        <v>55</v>
      </c>
      <c r="B84" s="124">
        <v>42797</v>
      </c>
      <c r="C84" s="102">
        <v>0.375</v>
      </c>
      <c r="D84" s="103">
        <v>0.54166666666666663</v>
      </c>
      <c r="E84" s="103">
        <v>0.58333333333333337</v>
      </c>
      <c r="F84" s="104">
        <v>0.70833333333333337</v>
      </c>
      <c r="G84" s="125"/>
      <c r="H84" s="142" t="s">
        <v>44</v>
      </c>
      <c r="I84" s="127">
        <f>IF(H84="Normal",'[2]Types horaires'!$B$2,IF(H84="Recup",'[2]Types horaires'!$B$6,IF(H84="CP journée",'[2]Types horaires'!$B$3,IF(H84="Enceinte",'[2]Types horaires'!$B$11,IF(H84="temps partiel",'[2]Types horaires'!$B$10,IF(H84="Sans solde",'[2]Types horaires'!$B$8,IF(H84="Maladie",'[2]Types horaires'!$B$7,IF(H84="CP matin",'[2]Types horaires'!$B$4,IF(H84="Déplacement",'[2]Types horaires'!$B$2,IF(H84="CP Après-midi",'[2]Types horaires'!$B$5,IF(H84="Férié",'[2]Types horaires'!$B$15,0)))))))))))</f>
        <v>0.29166666666666669</v>
      </c>
      <c r="J84" s="108">
        <f>IF(H84="Demi CP",I84,IF(AND(H84="Déplacement",N84="Arrivée Chine",B84&gt;='[2]Types horaires'!$B$21,B84&lt;='[2]Types horaires'!$C$21),(D84-C84)+(F84-E84)-'[2]Types horaires'!$B$13,IF(AND(H84="Déplacement",N84="Arrivée Chine",B84&gt;'[2]Types horaires'!$A$21,B84&lt;'[2]Types horaires'!$B$21),(D84-C84)+(F84-E84)-'[2]Types horaires'!$B$14,IF(AND(H84="Déplacement",N84="Arrivée Chine",B84&gt;'[2]Types horaires'!$C$21),(D84-C84)+(F84-E84)-'[2]Types horaires'!$B$14,IF(AND(H84="Déplacement",((D84-C84)+(F84-E84))&lt;I84),I84,IF(AND(H84="Déplacement",N84="Arrivée Chine",B84&lt;'[2]Types horaires'!$D$21),(D84-C84)+(F84-E84)-'[2]Types horaires'!$B$14,IF(AND(H84="Déplacement",N84="Retour Chine",B84&gt;='[2]Types horaires'!$B$21,B84&lt;='[2]Types horaires'!$C$21),(D84-C84)+(F84-E84)+'[2]Types horaires'!$B$13,IF(AND(H84="Déplacement",N84="Retour Chine",B84&gt;'[2]Types horaires'!$A$21,B84&lt;'[2]Types horaires'!$B$21),(D84-C84)+(F84-E84)+'[2]Types horaires'!$B$14,IF(AND(H84="Déplacement",N84="Retour Chine",B84&gt;'[2]Types horaires'!$C$21),(D84-C84)+(F84-E84)+'[2]Types horaires'!$B$14,IF(AND(H84="Déplacement",((D84-C84)+(F84-E84))&lt;I84),I84,IF(AND(H84="Déplacement",N84="Retour Chine",B84&lt;'[2]Types horaires'!$D$21),(D84-C84)+(F84-E84)+'[2]Types horaires'!$B$14,(D84-C84)+(F84-E84))))))))))))</f>
        <v>0.29166666666666663</v>
      </c>
      <c r="K84" s="143">
        <f>IF(L84&gt;0,'[2]Types horaires'!$B$2-L84,0)</f>
        <v>0</v>
      </c>
      <c r="L84" s="144">
        <f>IF(OR(H84="Recup"),'[2]Types horaires'!$B$2-J84,'[2]Types horaires'!$B$6)</f>
        <v>0</v>
      </c>
      <c r="M84" s="130"/>
      <c r="N84" s="131"/>
      <c r="O84" s="132">
        <f t="shared" si="0"/>
        <v>0</v>
      </c>
      <c r="P84" s="133" t="str">
        <f t="shared" si="1"/>
        <v/>
      </c>
      <c r="Q84" s="134"/>
      <c r="R84" s="135"/>
      <c r="S84" s="136"/>
      <c r="T84" s="137"/>
      <c r="U84" s="154" t="s">
        <v>2</v>
      </c>
      <c r="V84" s="155">
        <f>IF(G80="Enceinte",(SUM(L80:L84))-COUNTIF(H80:H84,"Recup")*'[2]Types horaires'!$B$12,SUM(L80:L84))</f>
        <v>0</v>
      </c>
      <c r="W84" s="156" t="s">
        <v>56</v>
      </c>
      <c r="X84" s="157">
        <f>COUNTIF(H80:H84,"sans solde")</f>
        <v>0</v>
      </c>
      <c r="Y84" s="158" t="s">
        <v>57</v>
      </c>
    </row>
    <row r="85" spans="1:25" s="12" customFormat="1" ht="15.75" customHeight="1">
      <c r="A85" s="123" t="s">
        <v>58</v>
      </c>
      <c r="B85" s="124">
        <v>42798</v>
      </c>
      <c r="C85" s="159"/>
      <c r="D85" s="160"/>
      <c r="E85" s="160"/>
      <c r="F85" s="161"/>
      <c r="G85" s="125"/>
      <c r="H85" s="162"/>
      <c r="I85" s="127">
        <f>IF(H85="Normal",'[2]Types horaires'!$B$2,IF(H85="Recup",'[2]Types horaires'!$B$6,IF(H85="CP journée",'[2]Types horaires'!$B$3,IF(H85="Enceinte",'[2]Types horaires'!$B$11,IF(H85="temps partiel",'[2]Types horaires'!$B$10,IF(H85="Sans solde",'[2]Types horaires'!$B$8,IF(H85="Maladie",'[2]Types horaires'!$B$7,IF(H85="CP matin",'[2]Types horaires'!$B$4,IF(H85="Déplacement",'[2]Types horaires'!$B$2,IF(H85="CP Après-midi",'[2]Types horaires'!$B$5,IF(H85="Férié",'[2]Types horaires'!$B$15,0)))))))))))</f>
        <v>0</v>
      </c>
      <c r="J85" s="108">
        <f>IF(H85="Demi CP",I85,IF(AND(H85="Déplacement",N85="Arrivée Chine",B85&gt;='[2]Types horaires'!$B$21,B85&lt;='[2]Types horaires'!$C$21),(D85-C85)+(F85-E85)-'[2]Types horaires'!$B$13,IF(AND(H85="Déplacement",N85="Arrivée Chine",B85&gt;'[2]Types horaires'!$A$21,B85&lt;'[2]Types horaires'!$B$21),(D85-C85)+(F85-E85)-'[2]Types horaires'!$B$14,IF(AND(H85="Déplacement",N85="Arrivée Chine",B85&gt;'[2]Types horaires'!$C$21),(D85-C85)+(F85-E85)-'[2]Types horaires'!$B$14,IF(AND(H85="Déplacement",((D85-C85)+(F85-E85))&lt;I85),I85,IF(AND(H85="Déplacement",N85="Arrivée Chine",B85&lt;'[2]Types horaires'!$D$21),(D85-C85)+(F85-E85)-'[2]Types horaires'!$B$14,IF(AND(H85="Déplacement",N85="Retour Chine",B85&gt;='[2]Types horaires'!$B$21,B85&lt;='[2]Types horaires'!$C$21),(D85-C85)+(F85-E85)+'[2]Types horaires'!$B$13,IF(AND(H85="Déplacement",N85="Retour Chine",B85&gt;'[2]Types horaires'!$A$21,B85&lt;'[2]Types horaires'!$B$21),(D85-C85)+(F85-E85)+'[2]Types horaires'!$B$14,IF(AND(H85="Déplacement",N85="Retour Chine",B85&gt;'[2]Types horaires'!$C$21),(D85-C85)+(F85-E85)+'[2]Types horaires'!$B$14,IF(AND(H85="Déplacement",((D85-C85)+(F85-E85))&lt;I85),I85,IF(AND(H85="Déplacement",N85="Retour Chine",B85&lt;'[2]Types horaires'!$D$21),(D85-C85)+(F85-E85)+'[2]Types horaires'!$B$14,(D85-C85)+(F85-E85))))))))))))</f>
        <v>0</v>
      </c>
      <c r="K85" s="163">
        <f>IF(L85&gt;0,'[2]Types horaires'!$B$2-L85,0)</f>
        <v>0</v>
      </c>
      <c r="L85" s="164">
        <f>IF(OR(H85="Recup"),'[2]Types horaires'!$B$2-J85,'[2]Types horaires'!$B$6)</f>
        <v>0</v>
      </c>
      <c r="M85" s="130"/>
      <c r="N85" s="131"/>
      <c r="O85" s="132">
        <f t="shared" si="0"/>
        <v>0</v>
      </c>
      <c r="P85" s="133" t="str">
        <f t="shared" si="1"/>
        <v/>
      </c>
      <c r="Q85" s="134"/>
      <c r="R85" s="135"/>
      <c r="S85" s="136"/>
      <c r="T85" s="137"/>
      <c r="U85" s="165" t="s">
        <v>59</v>
      </c>
      <c r="V85" s="166">
        <f>IF(AND(G80="Temps partiel",X82&gt;0),X82-V86-V82-V83,0)</f>
        <v>0</v>
      </c>
      <c r="W85" s="167" t="s">
        <v>60</v>
      </c>
      <c r="X85" s="168">
        <f>COUNTIF(H80:H84,"CP journée")+(COUNTIF(H80:H84,"CP matin"))/2+(COUNTIF(H80:H84,"CP Après-midi"))/2</f>
        <v>0</v>
      </c>
      <c r="Y85" s="169"/>
    </row>
    <row r="86" spans="1:25" s="12" customFormat="1" ht="15.75" customHeight="1" thickBot="1">
      <c r="A86" s="170" t="s">
        <v>61</v>
      </c>
      <c r="B86" s="171">
        <v>42799</v>
      </c>
      <c r="C86" s="172"/>
      <c r="D86" s="173"/>
      <c r="E86" s="173"/>
      <c r="F86" s="174"/>
      <c r="G86" s="175"/>
      <c r="H86" s="176"/>
      <c r="I86" s="177">
        <f>IF(H86="Normal",'[2]Types horaires'!$B$2,IF(H86="Recup",'[2]Types horaires'!$B$6,IF(H86="CP journée",'[2]Types horaires'!$B$3,IF(H86="Enceinte",'[2]Types horaires'!$B$11,IF(H86="temps partiel",'[2]Types horaires'!$B$10,IF(H86="Sans solde",'[2]Types horaires'!$B$8,IF(H86="Maladie",'[2]Types horaires'!$B$7,IF(H86="CP matin",'[2]Types horaires'!$B$4,IF(H86="Déplacement",'[2]Types horaires'!$B$2,IF(H86="CP Après-midi",'[2]Types horaires'!$B$5,IF(H86="Férié",'[2]Types horaires'!$B$15,0)))))))))))</f>
        <v>0</v>
      </c>
      <c r="J86" s="178">
        <f>IF(H86="Demi CP",I86,IF(AND(H86="Déplacement",N86="Arrivée Chine",B86&gt;='[2]Types horaires'!$B$21,B86&lt;='[2]Types horaires'!$C$21),(D86-C86)+(F86-E86)-'[2]Types horaires'!$B$13,IF(AND(H86="Déplacement",N86="Arrivée Chine",B86&gt;'[2]Types horaires'!$A$21,B86&lt;'[2]Types horaires'!$B$21),(D86-C86)+(F86-E86)-'[2]Types horaires'!$B$14,IF(AND(H86="Déplacement",N86="Arrivée Chine",B86&gt;'[2]Types horaires'!$C$21),(D86-C86)+(F86-E86)-'[2]Types horaires'!$B$14,IF(AND(H86="Déplacement",((D86-C86)+(F86-E86))&lt;I86),I86,IF(AND(H86="Déplacement",N86="Arrivée Chine",B86&lt;'[2]Types horaires'!$D$21),(D86-C86)+(F86-E86)-'[2]Types horaires'!$B$14,IF(AND(H86="Déplacement",N86="Retour Chine",B86&gt;='[2]Types horaires'!$B$21,B86&lt;='[2]Types horaires'!$C$21),(D86-C86)+(F86-E86)+'[2]Types horaires'!$B$13,IF(AND(H86="Déplacement",N86="Retour Chine",B86&gt;'[2]Types horaires'!$A$21,B86&lt;'[2]Types horaires'!$B$21),(D86-C86)+(F86-E86)+'[2]Types horaires'!$B$14,IF(AND(H86="Déplacement",N86="Retour Chine",B86&gt;'[2]Types horaires'!$C$21),(D86-C86)+(F86-E86)+'[2]Types horaires'!$B$14,IF(AND(H86="Déplacement",((D86-C86)+(F86-E86))&lt;I86),I86,IF(AND(H86="Déplacement",N86="Retour Chine",B86&lt;'[2]Types horaires'!$D$21),(D86-C86)+(F86-E86)+'[2]Types horaires'!$B$14,(D86-C86)+(F86-E86))))))))))))</f>
        <v>0</v>
      </c>
      <c r="K86" s="179">
        <f>IF(L86&gt;0,'[2]Types horaires'!$B$2-L86,0)</f>
        <v>0</v>
      </c>
      <c r="L86" s="180">
        <f>IF(OR(H86="Recup"),'[2]Types horaires'!$B$2-J86,'[2]Types horaires'!$B$6)</f>
        <v>0</v>
      </c>
      <c r="M86" s="181"/>
      <c r="N86" s="182"/>
      <c r="O86" s="183">
        <f t="shared" si="0"/>
        <v>0</v>
      </c>
      <c r="P86" s="184" t="str">
        <f t="shared" si="1"/>
        <v/>
      </c>
      <c r="Q86" s="185"/>
      <c r="R86" s="186"/>
      <c r="S86" s="187"/>
      <c r="T86" s="188"/>
      <c r="U86" s="189" t="s">
        <v>62</v>
      </c>
      <c r="V86" s="190">
        <f>IF(AND(G80="Temps partiel",X82&gt;3),X82-3-V82-V83,0)</f>
        <v>0</v>
      </c>
      <c r="W86" s="191" t="s">
        <v>63</v>
      </c>
      <c r="X86" s="192">
        <f>V80+(V81*1.25)+(V82*1.5)+(V83*2)+(V85*1.1)+(V86*1.25)</f>
        <v>0</v>
      </c>
      <c r="Y86" s="193">
        <f>Y79+X86-V84*24+Y81</f>
        <v>0</v>
      </c>
    </row>
    <row r="87" spans="1:25" s="12" customFormat="1" ht="30" customHeight="1">
      <c r="A87" s="100" t="s">
        <v>43</v>
      </c>
      <c r="B87" s="101">
        <v>42800</v>
      </c>
      <c r="C87" s="194">
        <v>0.375</v>
      </c>
      <c r="D87" s="195">
        <v>0.54166666666666663</v>
      </c>
      <c r="E87" s="195">
        <v>0.58333333333333337</v>
      </c>
      <c r="F87" s="196">
        <v>0.70833333333333337</v>
      </c>
      <c r="G87" s="105"/>
      <c r="H87" s="106" t="s">
        <v>44</v>
      </c>
      <c r="I87" s="107">
        <f>IF(H87="Normal",'[2]Types horaires'!$B$2,IF(H87="Recup",'[2]Types horaires'!$B$6,IF(H87="CP journée",'[2]Types horaires'!$B$3,IF(H87="Enceinte",'[2]Types horaires'!$B$11,IF(H87="temps partiel",'[2]Types horaires'!$B$10,IF(H87="Sans solde",'[2]Types horaires'!$B$8,IF(H87="Maladie",'[2]Types horaires'!$B$7,IF(H87="CP matin",'[2]Types horaires'!$B$4,IF(H87="Déplacement",'[2]Types horaires'!$B$2,IF(H87="CP Après-midi",'[2]Types horaires'!$B$5,IF(H87="Férié",'[2]Types horaires'!$B$15,0)))))))))))</f>
        <v>0.29166666666666669</v>
      </c>
      <c r="J87" s="197">
        <f>IF(H87="Demi CP",I87,IF(AND(H87="Déplacement",N87="Arrivée Chine",B87&gt;='[2]Types horaires'!$B$21,B87&lt;='[2]Types horaires'!$C$21),(D87-C87)+(F87-E87)-'[2]Types horaires'!$B$13,IF(AND(H87="Déplacement",N87="Arrivée Chine",B87&gt;'[2]Types horaires'!$A$21,B87&lt;'[2]Types horaires'!$B$21),(D87-C87)+(F87-E87)-'[2]Types horaires'!$B$14,IF(AND(H87="Déplacement",N87="Arrivée Chine",B87&gt;'[2]Types horaires'!$C$21),(D87-C87)+(F87-E87)-'[2]Types horaires'!$B$14,IF(AND(H87="Déplacement",((D87-C87)+(F87-E87))&lt;I87),I87,IF(AND(H87="Déplacement",N87="Arrivée Chine",B87&lt;'[2]Types horaires'!$D$21),(D87-C87)+(F87-E87)-'[2]Types horaires'!$B$14,IF(AND(H87="Déplacement",N87="Retour Chine",B87&gt;='[2]Types horaires'!$B$21,B87&lt;='[2]Types horaires'!$C$21),(D87-C87)+(F87-E87)+'[2]Types horaires'!$B$13,IF(AND(H87="Déplacement",N87="Retour Chine",B87&gt;'[2]Types horaires'!$A$21,B87&lt;'[2]Types horaires'!$B$21),(D87-C87)+(F87-E87)+'[2]Types horaires'!$B$14,IF(AND(H87="Déplacement",N87="Retour Chine",B87&gt;'[2]Types horaires'!$C$21),(D87-C87)+(F87-E87)+'[2]Types horaires'!$B$14,IF(AND(H87="Déplacement",((D87-C87)+(F87-E87))&lt;I87),I87,IF(AND(H87="Déplacement",N87="Retour Chine",B87&lt;'[2]Types horaires'!$D$21),(D87-C87)+(F87-E87)+'[2]Types horaires'!$B$14,(D87-C87)+(F87-E87))))))))))))</f>
        <v>0.29166666666666663</v>
      </c>
      <c r="K87" s="109">
        <f>IF(L87&gt;0,'[2]Types horaires'!$B$2-L87,0)</f>
        <v>0</v>
      </c>
      <c r="L87" s="110">
        <f>IF(OR(H87="Recup"),'[2]Types horaires'!$B$2-J87,'[2]Types horaires'!$B$6)</f>
        <v>0</v>
      </c>
      <c r="M87" s="111"/>
      <c r="N87" s="112"/>
      <c r="O87" s="113">
        <f t="shared" si="0"/>
        <v>0</v>
      </c>
      <c r="P87" s="114" t="str">
        <f t="shared" si="1"/>
        <v/>
      </c>
      <c r="Q87" s="115" t="s">
        <v>45</v>
      </c>
      <c r="R87" s="116" t="s">
        <v>46</v>
      </c>
      <c r="S87" s="117"/>
      <c r="T87" s="118" t="s">
        <v>72</v>
      </c>
      <c r="U87" s="119" t="s">
        <v>48</v>
      </c>
      <c r="V87" s="120">
        <f>IF(AND(G87="",(X89)&gt;0),X89-V88-V89,IF(AND(G87="Enceinte",(X89)&gt;0),X89-V88-V89,0))</f>
        <v>0</v>
      </c>
      <c r="W87" s="121" t="s">
        <v>34</v>
      </c>
      <c r="X87" s="120">
        <f>(SUM(I87:I91)*24+SUM(K87:K91)*24)</f>
        <v>35</v>
      </c>
      <c r="Y87" s="122" t="s">
        <v>7</v>
      </c>
    </row>
    <row r="88" spans="1:25" s="12" customFormat="1" ht="15.75" customHeight="1" thickBot="1">
      <c r="A88" s="123" t="s">
        <v>49</v>
      </c>
      <c r="B88" s="124">
        <v>42801</v>
      </c>
      <c r="C88" s="102">
        <v>0.375</v>
      </c>
      <c r="D88" s="103">
        <v>0.54166666666666663</v>
      </c>
      <c r="E88" s="103">
        <v>0.58333333333333337</v>
      </c>
      <c r="F88" s="104">
        <v>0.70833333333333337</v>
      </c>
      <c r="G88" s="125"/>
      <c r="H88" s="142" t="s">
        <v>44</v>
      </c>
      <c r="I88" s="127">
        <f>IF(H88="Normal",'[2]Types horaires'!$B$2,IF(H88="Recup",'[2]Types horaires'!$B$6,IF(H88="CP journée",'[2]Types horaires'!$B$3,IF(H88="Enceinte",'[2]Types horaires'!$B$11,IF(H88="temps partiel",'[2]Types horaires'!$B$10,IF(H88="Sans solde",'[2]Types horaires'!$B$8,IF(H88="Maladie",'[2]Types horaires'!$B$7,IF(H88="CP matin",'[2]Types horaires'!$B$4,IF(H88="Déplacement",'[2]Types horaires'!$B$2,IF(H88="CP Après-midi",'[2]Types horaires'!$B$5,IF(H88="Férié",'[2]Types horaires'!$B$15,0)))))))))))</f>
        <v>0.29166666666666669</v>
      </c>
      <c r="J88" s="108">
        <f>IF(H88="Demi CP",I88,IF(AND(H88="Déplacement",N88="Arrivée Chine",B88&gt;='[2]Types horaires'!$B$21,B88&lt;='[2]Types horaires'!$C$21),(D88-C88)+(F88-E88)-'[2]Types horaires'!$B$13,IF(AND(H88="Déplacement",N88="Arrivée Chine",B88&gt;'[2]Types horaires'!$A$21,B88&lt;'[2]Types horaires'!$B$21),(D88-C88)+(F88-E88)-'[2]Types horaires'!$B$14,IF(AND(H88="Déplacement",N88="Arrivée Chine",B88&gt;'[2]Types horaires'!$C$21),(D88-C88)+(F88-E88)-'[2]Types horaires'!$B$14,IF(AND(H88="Déplacement",((D88-C88)+(F88-E88))&lt;I88),I88,IF(AND(H88="Déplacement",N88="Arrivée Chine",B88&lt;'[2]Types horaires'!$D$21),(D88-C88)+(F88-E88)-'[2]Types horaires'!$B$14,IF(AND(H88="Déplacement",N88="Retour Chine",B88&gt;='[2]Types horaires'!$B$21,B88&lt;='[2]Types horaires'!$C$21),(D88-C88)+(F88-E88)+'[2]Types horaires'!$B$13,IF(AND(H88="Déplacement",N88="Retour Chine",B88&gt;'[2]Types horaires'!$A$21,B88&lt;'[2]Types horaires'!$B$21),(D88-C88)+(F88-E88)+'[2]Types horaires'!$B$14,IF(AND(H88="Déplacement",N88="Retour Chine",B88&gt;'[2]Types horaires'!$C$21),(D88-C88)+(F88-E88)+'[2]Types horaires'!$B$14,IF(AND(H88="Déplacement",((D88-C88)+(F88-E88))&lt;I88),I88,IF(AND(H88="Déplacement",N88="Retour Chine",B88&lt;'[2]Types horaires'!$D$21),(D88-C88)+(F88-E88)+'[2]Types horaires'!$B$14,(D88-C88)+(F88-E88))))))))))))</f>
        <v>0.29166666666666663</v>
      </c>
      <c r="K88" s="128">
        <f>IF(L88&gt;0,'[2]Types horaires'!$B$2-L88,0)</f>
        <v>0</v>
      </c>
      <c r="L88" s="129">
        <f>IF(OR(H88="Recup"),'[2]Types horaires'!$B$2-J88,'[2]Types horaires'!$B$6)</f>
        <v>0</v>
      </c>
      <c r="M88" s="130"/>
      <c r="N88" s="131"/>
      <c r="O88" s="132">
        <f t="shared" ref="O88:O151" si="2">IF(AND(J88&gt;I88,M88="France"),J88-I88,IF(AND(J88&gt;I88,M88="Chine"),J88-I88,0))</f>
        <v>0</v>
      </c>
      <c r="P88" s="133" t="str">
        <f t="shared" ref="P88:P151" si="3">IF(M88="Chine",((J88-I88)*24)*0.75,IF(M88="France",((J88-I88)*24)*0.5,""))</f>
        <v/>
      </c>
      <c r="Q88" s="134"/>
      <c r="R88" s="135"/>
      <c r="S88" s="136"/>
      <c r="T88" s="137"/>
      <c r="U88" s="138" t="s">
        <v>50</v>
      </c>
      <c r="V88" s="139">
        <f>IF(AND(G87="",(X88-35)&gt;0),(X88-35-V89-V90),IF(AND(G87="Enceinte",(X88-35)&gt;0),(X88-35-V89-V90),0))</f>
        <v>0</v>
      </c>
      <c r="W88" s="140" t="s">
        <v>35</v>
      </c>
      <c r="X88" s="139">
        <f>(SUM(J87:J93))*24-(SUM(O87:O93))*24</f>
        <v>34.999999999999993</v>
      </c>
      <c r="Y88" s="141">
        <f>SUM(P87:P93)</f>
        <v>0</v>
      </c>
    </row>
    <row r="89" spans="1:25" s="12" customFormat="1" ht="15.75" customHeight="1" thickBot="1">
      <c r="A89" s="123" t="s">
        <v>51</v>
      </c>
      <c r="B89" s="124">
        <v>42802</v>
      </c>
      <c r="C89" s="102">
        <v>0.375</v>
      </c>
      <c r="D89" s="103">
        <v>0.54166666666666663</v>
      </c>
      <c r="E89" s="103">
        <v>0.58333333333333337</v>
      </c>
      <c r="F89" s="104">
        <v>0.70833333333333337</v>
      </c>
      <c r="G89" s="125"/>
      <c r="H89" s="142" t="s">
        <v>44</v>
      </c>
      <c r="I89" s="127">
        <f>IF(H89="Normal",'[2]Types horaires'!$B$2,IF(H89="Recup",'[2]Types horaires'!$B$6,IF(H89="CP journée",'[2]Types horaires'!$B$3,IF(H89="Enceinte",'[2]Types horaires'!$B$11,IF(H89="temps partiel",'[2]Types horaires'!$B$10,IF(H89="Sans solde",'[2]Types horaires'!$B$8,IF(H89="Maladie",'[2]Types horaires'!$B$7,IF(H89="CP matin",'[2]Types horaires'!$B$4,IF(H89="Déplacement",'[2]Types horaires'!$B$2,IF(H89="CP Après-midi",'[2]Types horaires'!$B$5,IF(H89="Férié",'[2]Types horaires'!$B$15,0)))))))))))</f>
        <v>0.29166666666666669</v>
      </c>
      <c r="J89" s="108">
        <f>IF(H89="Demi CP",I89,IF(AND(H89="Déplacement",N89="Arrivée Chine",B89&gt;='[2]Types horaires'!$B$21,B89&lt;='[2]Types horaires'!$C$21),(D89-C89)+(F89-E89)-'[2]Types horaires'!$B$13,IF(AND(H89="Déplacement",N89="Arrivée Chine",B89&gt;'[2]Types horaires'!$A$21,B89&lt;'[2]Types horaires'!$B$21),(D89-C89)+(F89-E89)-'[2]Types horaires'!$B$14,IF(AND(H89="Déplacement",N89="Arrivée Chine",B89&gt;'[2]Types horaires'!$C$21),(D89-C89)+(F89-E89)-'[2]Types horaires'!$B$14,IF(AND(H89="Déplacement",((D89-C89)+(F89-E89))&lt;I89),I89,IF(AND(H89="Déplacement",N89="Arrivée Chine",B89&lt;'[2]Types horaires'!$D$21),(D89-C89)+(F89-E89)-'[2]Types horaires'!$B$14,IF(AND(H89="Déplacement",N89="Retour Chine",B89&gt;='[2]Types horaires'!$B$21,B89&lt;='[2]Types horaires'!$C$21),(D89-C89)+(F89-E89)+'[2]Types horaires'!$B$13,IF(AND(H89="Déplacement",N89="Retour Chine",B89&gt;'[2]Types horaires'!$A$21,B89&lt;'[2]Types horaires'!$B$21),(D89-C89)+(F89-E89)+'[2]Types horaires'!$B$14,IF(AND(H89="Déplacement",N89="Retour Chine",B89&gt;'[2]Types horaires'!$C$21),(D89-C89)+(F89-E89)+'[2]Types horaires'!$B$14,IF(AND(H89="Déplacement",((D89-C89)+(F89-E89))&lt;I89),I89,IF(AND(H89="Déplacement",N89="Retour Chine",B89&lt;'[2]Types horaires'!$D$21),(D89-C89)+(F89-E89)+'[2]Types horaires'!$B$14,(D89-C89)+(F89-E89))))))))))))</f>
        <v>0.29166666666666663</v>
      </c>
      <c r="K89" s="143">
        <f>IF(L89&gt;0,'[2]Types horaires'!$B$2-L89,0)</f>
        <v>0</v>
      </c>
      <c r="L89" s="144">
        <f>IF(OR(H89="Recup"),'[2]Types horaires'!$B$2-J89,'[2]Types horaires'!$B$6)</f>
        <v>0</v>
      </c>
      <c r="M89" s="130"/>
      <c r="N89" s="131"/>
      <c r="O89" s="132">
        <f t="shared" si="2"/>
        <v>0</v>
      </c>
      <c r="P89" s="133" t="str">
        <f t="shared" si="3"/>
        <v/>
      </c>
      <c r="Q89" s="134"/>
      <c r="R89" s="135"/>
      <c r="S89" s="136"/>
      <c r="T89" s="137"/>
      <c r="U89" s="145">
        <v>0.5</v>
      </c>
      <c r="V89" s="139">
        <f>IF((X88-43)&lt;0,0,(X88-43))</f>
        <v>0</v>
      </c>
      <c r="W89" s="146" t="s">
        <v>52</v>
      </c>
      <c r="X89" s="147">
        <f>(X88-X87)-J93*24</f>
        <v>-7.1054273576010019E-15</v>
      </c>
      <c r="Y89" s="148" t="s">
        <v>53</v>
      </c>
    </row>
    <row r="90" spans="1:25" s="12" customFormat="1" ht="15.75" customHeight="1" thickBot="1">
      <c r="A90" s="123" t="s">
        <v>54</v>
      </c>
      <c r="B90" s="124">
        <v>42803</v>
      </c>
      <c r="C90" s="102">
        <v>0.375</v>
      </c>
      <c r="D90" s="103">
        <v>0.54166666666666663</v>
      </c>
      <c r="E90" s="103">
        <v>0.58333333333333337</v>
      </c>
      <c r="F90" s="104">
        <v>0.70833333333333337</v>
      </c>
      <c r="G90" s="125"/>
      <c r="H90" s="126" t="s">
        <v>44</v>
      </c>
      <c r="I90" s="127">
        <f>IF(H90="Normal",'[2]Types horaires'!$B$2,IF(H90="Recup",'[2]Types horaires'!$B$6,IF(H90="CP journée",'[2]Types horaires'!$B$3,IF(H90="Enceinte",'[2]Types horaires'!$B$11,IF(H90="temps partiel",'[2]Types horaires'!$B$10,IF(H90="Sans solde",'[2]Types horaires'!$B$8,IF(H90="Maladie",'[2]Types horaires'!$B$7,IF(H90="CP matin",'[2]Types horaires'!$B$4,IF(H90="Déplacement",'[2]Types horaires'!$B$2,IF(H90="CP Après-midi",'[2]Types horaires'!$B$5,IF(H90="Férié",'[2]Types horaires'!$B$15,0)))))))))))</f>
        <v>0.29166666666666669</v>
      </c>
      <c r="J90" s="108">
        <f>IF(H90="Demi CP",I90,IF(AND(H90="Déplacement",N90="Arrivée Chine",B90&gt;='[2]Types horaires'!$B$21,B90&lt;='[2]Types horaires'!$C$21),(D90-C90)+(F90-E90)-'[2]Types horaires'!$B$13,IF(AND(H90="Déplacement",N90="Arrivée Chine",B90&gt;'[2]Types horaires'!$A$21,B90&lt;'[2]Types horaires'!$B$21),(D90-C90)+(F90-E90)-'[2]Types horaires'!$B$14,IF(AND(H90="Déplacement",N90="Arrivée Chine",B90&gt;'[2]Types horaires'!$C$21),(D90-C90)+(F90-E90)-'[2]Types horaires'!$B$14,IF(AND(H90="Déplacement",((D90-C90)+(F90-E90))&lt;I90),I90,IF(AND(H90="Déplacement",N90="Arrivée Chine",B90&lt;'[2]Types horaires'!$D$21),(D90-C90)+(F90-E90)-'[2]Types horaires'!$B$14,IF(AND(H90="Déplacement",N90="Retour Chine",B90&gt;='[2]Types horaires'!$B$21,B90&lt;='[2]Types horaires'!$C$21),(D90-C90)+(F90-E90)+'[2]Types horaires'!$B$13,IF(AND(H90="Déplacement",N90="Retour Chine",B90&gt;'[2]Types horaires'!$A$21,B90&lt;'[2]Types horaires'!$B$21),(D90-C90)+(F90-E90)+'[2]Types horaires'!$B$14,IF(AND(H90="Déplacement",N90="Retour Chine",B90&gt;'[2]Types horaires'!$C$21),(D90-C90)+(F90-E90)+'[2]Types horaires'!$B$14,IF(AND(H90="Déplacement",((D90-C90)+(F90-E90))&lt;I90),I90,IF(AND(H90="Déplacement",N90="Retour Chine",B90&lt;'[2]Types horaires'!$D$21),(D90-C90)+(F90-E90)+'[2]Types horaires'!$B$14,(D90-C90)+(F90-E90))))))))))))</f>
        <v>0.29166666666666663</v>
      </c>
      <c r="K90" s="149">
        <f>IF(L90&gt;0,'[2]Types horaires'!$B$2-L90,0)</f>
        <v>0</v>
      </c>
      <c r="L90" s="150">
        <f>IF(OR(H90="Recup"),'[2]Types horaires'!$B$2-J90,'[2]Types horaires'!$B$6)</f>
        <v>0</v>
      </c>
      <c r="M90" s="130"/>
      <c r="N90" s="131"/>
      <c r="O90" s="132">
        <f t="shared" si="2"/>
        <v>0</v>
      </c>
      <c r="P90" s="133" t="str">
        <f t="shared" si="3"/>
        <v/>
      </c>
      <c r="Q90" s="134"/>
      <c r="R90" s="135"/>
      <c r="S90" s="136"/>
      <c r="T90" s="137"/>
      <c r="U90" s="151">
        <v>1</v>
      </c>
      <c r="V90" s="139">
        <f>IF(M93="",J93*24,0)</f>
        <v>0</v>
      </c>
      <c r="W90" s="152" t="s">
        <v>5</v>
      </c>
      <c r="X90" s="153">
        <f>COUNTIF(H87:H91,"Maladie")</f>
        <v>0</v>
      </c>
      <c r="Y90" s="148">
        <f>COUNTIF(H87:H91,"Férié")</f>
        <v>0</v>
      </c>
    </row>
    <row r="91" spans="1:25" s="12" customFormat="1" ht="15.75" customHeight="1" thickBot="1">
      <c r="A91" s="123" t="s">
        <v>55</v>
      </c>
      <c r="B91" s="124">
        <v>42804</v>
      </c>
      <c r="C91" s="102">
        <v>0.375</v>
      </c>
      <c r="D91" s="103">
        <v>0.54166666666666663</v>
      </c>
      <c r="E91" s="103">
        <v>0.58333333333333337</v>
      </c>
      <c r="F91" s="104">
        <v>0.70833333333333337</v>
      </c>
      <c r="G91" s="125"/>
      <c r="H91" s="142" t="s">
        <v>44</v>
      </c>
      <c r="I91" s="127">
        <f>IF(H91="Normal",'[2]Types horaires'!$B$2,IF(H91="Recup",'[2]Types horaires'!$B$6,IF(H91="CP journée",'[2]Types horaires'!$B$3,IF(H91="Enceinte",'[2]Types horaires'!$B$11,IF(H91="temps partiel",'[2]Types horaires'!$B$10,IF(H91="Sans solde",'[2]Types horaires'!$B$8,IF(H91="Maladie",'[2]Types horaires'!$B$7,IF(H91="CP matin",'[2]Types horaires'!$B$4,IF(H91="Déplacement",'[2]Types horaires'!$B$2,IF(H91="CP Après-midi",'[2]Types horaires'!$B$5,IF(H91="Férié",'[2]Types horaires'!$B$15,0)))))))))))</f>
        <v>0.29166666666666669</v>
      </c>
      <c r="J91" s="108">
        <f>IF(H91="Demi CP",I91,IF(AND(H91="Déplacement",N91="Arrivée Chine",B91&gt;='[2]Types horaires'!$B$21,B91&lt;='[2]Types horaires'!$C$21),(D91-C91)+(F91-E91)-'[2]Types horaires'!$B$13,IF(AND(H91="Déplacement",N91="Arrivée Chine",B91&gt;'[2]Types horaires'!$A$21,B91&lt;'[2]Types horaires'!$B$21),(D91-C91)+(F91-E91)-'[2]Types horaires'!$B$14,IF(AND(H91="Déplacement",N91="Arrivée Chine",B91&gt;'[2]Types horaires'!$C$21),(D91-C91)+(F91-E91)-'[2]Types horaires'!$B$14,IF(AND(H91="Déplacement",((D91-C91)+(F91-E91))&lt;I91),I91,IF(AND(H91="Déplacement",N91="Arrivée Chine",B91&lt;'[2]Types horaires'!$D$21),(D91-C91)+(F91-E91)-'[2]Types horaires'!$B$14,IF(AND(H91="Déplacement",N91="Retour Chine",B91&gt;='[2]Types horaires'!$B$21,B91&lt;='[2]Types horaires'!$C$21),(D91-C91)+(F91-E91)+'[2]Types horaires'!$B$13,IF(AND(H91="Déplacement",N91="Retour Chine",B91&gt;'[2]Types horaires'!$A$21,B91&lt;'[2]Types horaires'!$B$21),(D91-C91)+(F91-E91)+'[2]Types horaires'!$B$14,IF(AND(H91="Déplacement",N91="Retour Chine",B91&gt;'[2]Types horaires'!$C$21),(D91-C91)+(F91-E91)+'[2]Types horaires'!$B$14,IF(AND(H91="Déplacement",((D91-C91)+(F91-E91))&lt;I91),I91,IF(AND(H91="Déplacement",N91="Retour Chine",B91&lt;'[2]Types horaires'!$D$21),(D91-C91)+(F91-E91)+'[2]Types horaires'!$B$14,(D91-C91)+(F91-E91))))))))))))</f>
        <v>0.29166666666666663</v>
      </c>
      <c r="K91" s="143">
        <f>IF(L91&gt;0,'[2]Types horaires'!$B$2-L91,0)</f>
        <v>0</v>
      </c>
      <c r="L91" s="144">
        <f>IF(OR(H91="Recup"),'[2]Types horaires'!$B$2-J91,'[2]Types horaires'!$B$6)</f>
        <v>0</v>
      </c>
      <c r="M91" s="130"/>
      <c r="N91" s="131"/>
      <c r="O91" s="132">
        <f t="shared" si="2"/>
        <v>0</v>
      </c>
      <c r="P91" s="133" t="str">
        <f t="shared" si="3"/>
        <v/>
      </c>
      <c r="Q91" s="134"/>
      <c r="R91" s="135"/>
      <c r="S91" s="136"/>
      <c r="T91" s="137"/>
      <c r="U91" s="154" t="s">
        <v>2</v>
      </c>
      <c r="V91" s="155">
        <f>IF(G87="Enceinte",(SUM(L87:L91))-COUNTIF(H87:H91,"Recup")*'[2]Types horaires'!$B$12,SUM(L87:L91))</f>
        <v>0</v>
      </c>
      <c r="W91" s="156" t="s">
        <v>56</v>
      </c>
      <c r="X91" s="157">
        <f>COUNTIF(H87:H91,"sans solde")</f>
        <v>0</v>
      </c>
      <c r="Y91" s="158" t="s">
        <v>57</v>
      </c>
    </row>
    <row r="92" spans="1:25" s="12" customFormat="1" ht="15.75" customHeight="1">
      <c r="A92" s="123" t="s">
        <v>58</v>
      </c>
      <c r="B92" s="124">
        <v>42805</v>
      </c>
      <c r="C92" s="159"/>
      <c r="D92" s="160"/>
      <c r="E92" s="160"/>
      <c r="F92" s="161"/>
      <c r="G92" s="125"/>
      <c r="H92" s="162"/>
      <c r="I92" s="127">
        <f>IF(H92="Normal",'[2]Types horaires'!$B$2,IF(H92="Recup",'[2]Types horaires'!$B$6,IF(H92="CP journée",'[2]Types horaires'!$B$3,IF(H92="Enceinte",'[2]Types horaires'!$B$11,IF(H92="temps partiel",'[2]Types horaires'!$B$10,IF(H92="Sans solde",'[2]Types horaires'!$B$8,IF(H92="Maladie",'[2]Types horaires'!$B$7,IF(H92="CP matin",'[2]Types horaires'!$B$4,IF(H92="Déplacement",'[2]Types horaires'!$B$2,IF(H92="CP Après-midi",'[2]Types horaires'!$B$5,IF(H92="Férié",'[2]Types horaires'!$B$15,0)))))))))))</f>
        <v>0</v>
      </c>
      <c r="J92" s="108">
        <f>IF(H92="Demi CP",I92,IF(AND(H92="Déplacement",N92="Arrivée Chine",B92&gt;='[2]Types horaires'!$B$21,B92&lt;='[2]Types horaires'!$C$21),(D92-C92)+(F92-E92)-'[2]Types horaires'!$B$13,IF(AND(H92="Déplacement",N92="Arrivée Chine",B92&gt;'[2]Types horaires'!$A$21,B92&lt;'[2]Types horaires'!$B$21),(D92-C92)+(F92-E92)-'[2]Types horaires'!$B$14,IF(AND(H92="Déplacement",N92="Arrivée Chine",B92&gt;'[2]Types horaires'!$C$21),(D92-C92)+(F92-E92)-'[2]Types horaires'!$B$14,IF(AND(H92="Déplacement",((D92-C92)+(F92-E92))&lt;I92),I92,IF(AND(H92="Déplacement",N92="Arrivée Chine",B92&lt;'[2]Types horaires'!$D$21),(D92-C92)+(F92-E92)-'[2]Types horaires'!$B$14,IF(AND(H92="Déplacement",N92="Retour Chine",B92&gt;='[2]Types horaires'!$B$21,B92&lt;='[2]Types horaires'!$C$21),(D92-C92)+(F92-E92)+'[2]Types horaires'!$B$13,IF(AND(H92="Déplacement",N92="Retour Chine",B92&gt;'[2]Types horaires'!$A$21,B92&lt;'[2]Types horaires'!$B$21),(D92-C92)+(F92-E92)+'[2]Types horaires'!$B$14,IF(AND(H92="Déplacement",N92="Retour Chine",B92&gt;'[2]Types horaires'!$C$21),(D92-C92)+(F92-E92)+'[2]Types horaires'!$B$14,IF(AND(H92="Déplacement",((D92-C92)+(F92-E92))&lt;I92),I92,IF(AND(H92="Déplacement",N92="Retour Chine",B92&lt;'[2]Types horaires'!$D$21),(D92-C92)+(F92-E92)+'[2]Types horaires'!$B$14,(D92-C92)+(F92-E92))))))))))))</f>
        <v>0</v>
      </c>
      <c r="K92" s="163">
        <f>IF(L92&gt;0,'[2]Types horaires'!$B$2-L92,0)</f>
        <v>0</v>
      </c>
      <c r="L92" s="164">
        <f>IF(OR(H92="Recup"),'[2]Types horaires'!$B$2-J92,'[2]Types horaires'!$B$6)</f>
        <v>0</v>
      </c>
      <c r="M92" s="130"/>
      <c r="N92" s="131"/>
      <c r="O92" s="132">
        <f t="shared" si="2"/>
        <v>0</v>
      </c>
      <c r="P92" s="133" t="str">
        <f t="shared" si="3"/>
        <v/>
      </c>
      <c r="Q92" s="134"/>
      <c r="R92" s="135"/>
      <c r="S92" s="136"/>
      <c r="T92" s="137"/>
      <c r="U92" s="165" t="s">
        <v>59</v>
      </c>
      <c r="V92" s="166">
        <f>IF(AND(G87="Temps partiel",X89&gt;0),X89-V93-V89-V90,0)</f>
        <v>0</v>
      </c>
      <c r="W92" s="167" t="s">
        <v>60</v>
      </c>
      <c r="X92" s="168">
        <f>COUNTIF(H87:H91,"CP journée")+(COUNTIF(H87:H91,"CP matin"))/2+(COUNTIF(H87:H91,"CP Après-midi"))/2</f>
        <v>0</v>
      </c>
      <c r="Y92" s="169"/>
    </row>
    <row r="93" spans="1:25" s="12" customFormat="1" ht="15.75" customHeight="1" thickBot="1">
      <c r="A93" s="170" t="s">
        <v>61</v>
      </c>
      <c r="B93" s="171">
        <v>42806</v>
      </c>
      <c r="C93" s="172"/>
      <c r="D93" s="173"/>
      <c r="E93" s="173"/>
      <c r="F93" s="174"/>
      <c r="G93" s="175"/>
      <c r="H93" s="176"/>
      <c r="I93" s="177">
        <f>IF(H93="Normal",'[2]Types horaires'!$B$2,IF(H93="Recup",'[2]Types horaires'!$B$6,IF(H93="CP journée",'[2]Types horaires'!$B$3,IF(H93="Enceinte",'[2]Types horaires'!$B$11,IF(H93="temps partiel",'[2]Types horaires'!$B$10,IF(H93="Sans solde",'[2]Types horaires'!$B$8,IF(H93="Maladie",'[2]Types horaires'!$B$7,IF(H93="CP matin",'[2]Types horaires'!$B$4,IF(H93="Déplacement",'[2]Types horaires'!$B$2,IF(H93="CP Après-midi",'[2]Types horaires'!$B$5,IF(H93="Férié",'[2]Types horaires'!$B$15,0)))))))))))</f>
        <v>0</v>
      </c>
      <c r="J93" s="178">
        <f>IF(H93="Demi CP",I93,IF(AND(H93="Déplacement",N93="Arrivée Chine",B93&gt;='[2]Types horaires'!$B$21,B93&lt;='[2]Types horaires'!$C$21),(D93-C93)+(F93-E93)-'[2]Types horaires'!$B$13,IF(AND(H93="Déplacement",N93="Arrivée Chine",B93&gt;'[2]Types horaires'!$A$21,B93&lt;'[2]Types horaires'!$B$21),(D93-C93)+(F93-E93)-'[2]Types horaires'!$B$14,IF(AND(H93="Déplacement",N93="Arrivée Chine",B93&gt;'[2]Types horaires'!$C$21),(D93-C93)+(F93-E93)-'[2]Types horaires'!$B$14,IF(AND(H93="Déplacement",((D93-C93)+(F93-E93))&lt;I93),I93,IF(AND(H93="Déplacement",N93="Arrivée Chine",B93&lt;'[2]Types horaires'!$D$21),(D93-C93)+(F93-E93)-'[2]Types horaires'!$B$14,IF(AND(H93="Déplacement",N93="Retour Chine",B93&gt;='[2]Types horaires'!$B$21,B93&lt;='[2]Types horaires'!$C$21),(D93-C93)+(F93-E93)+'[2]Types horaires'!$B$13,IF(AND(H93="Déplacement",N93="Retour Chine",B93&gt;'[2]Types horaires'!$A$21,B93&lt;'[2]Types horaires'!$B$21),(D93-C93)+(F93-E93)+'[2]Types horaires'!$B$14,IF(AND(H93="Déplacement",N93="Retour Chine",B93&gt;'[2]Types horaires'!$C$21),(D93-C93)+(F93-E93)+'[2]Types horaires'!$B$14,IF(AND(H93="Déplacement",((D93-C93)+(F93-E93))&lt;I93),I93,IF(AND(H93="Déplacement",N93="Retour Chine",B93&lt;'[2]Types horaires'!$D$21),(D93-C93)+(F93-E93)+'[2]Types horaires'!$B$14,(D93-C93)+(F93-E93))))))))))))</f>
        <v>0</v>
      </c>
      <c r="K93" s="179">
        <f>IF(L93&gt;0,'[2]Types horaires'!$B$2-L93,0)</f>
        <v>0</v>
      </c>
      <c r="L93" s="180">
        <f>IF(OR(H93="Recup"),'[2]Types horaires'!$B$2-J93,'[2]Types horaires'!$B$6)</f>
        <v>0</v>
      </c>
      <c r="M93" s="181"/>
      <c r="N93" s="182"/>
      <c r="O93" s="183">
        <f t="shared" si="2"/>
        <v>0</v>
      </c>
      <c r="P93" s="184" t="str">
        <f t="shared" si="3"/>
        <v/>
      </c>
      <c r="Q93" s="185"/>
      <c r="R93" s="186"/>
      <c r="S93" s="187"/>
      <c r="T93" s="188"/>
      <c r="U93" s="189" t="s">
        <v>62</v>
      </c>
      <c r="V93" s="190">
        <f>IF(AND(G87="Temps partiel",X89&gt;3),X89-3-V89-V90,0)</f>
        <v>0</v>
      </c>
      <c r="W93" s="191" t="s">
        <v>63</v>
      </c>
      <c r="X93" s="192">
        <f>V87+(V88*1.25)+(V89*1.5)+(V90*2)+(V92*1.1)+(V93*1.25)</f>
        <v>0</v>
      </c>
      <c r="Y93" s="193">
        <f>Y86+X93-V91*24+Y88</f>
        <v>0</v>
      </c>
    </row>
    <row r="94" spans="1:25" s="12" customFormat="1" ht="30" customHeight="1">
      <c r="A94" s="100" t="s">
        <v>43</v>
      </c>
      <c r="B94" s="101">
        <v>42807</v>
      </c>
      <c r="C94" s="194">
        <v>0.375</v>
      </c>
      <c r="D94" s="195">
        <v>0.54166666666666663</v>
      </c>
      <c r="E94" s="195">
        <v>0.58333333333333337</v>
      </c>
      <c r="F94" s="196">
        <v>0.70833333333333337</v>
      </c>
      <c r="G94" s="105"/>
      <c r="H94" s="106" t="s">
        <v>44</v>
      </c>
      <c r="I94" s="107">
        <f>IF(H94="Normal",'[2]Types horaires'!$B$2,IF(H94="Recup",'[2]Types horaires'!$B$6,IF(H94="CP journée",'[2]Types horaires'!$B$3,IF(H94="Enceinte",'[2]Types horaires'!$B$11,IF(H94="temps partiel",'[2]Types horaires'!$B$10,IF(H94="Sans solde",'[2]Types horaires'!$B$8,IF(H94="Maladie",'[2]Types horaires'!$B$7,IF(H94="CP matin",'[2]Types horaires'!$B$4,IF(H94="Déplacement",'[2]Types horaires'!$B$2,IF(H94="CP Après-midi",'[2]Types horaires'!$B$5,IF(H94="Férié",'[2]Types horaires'!$B$15,0)))))))))))</f>
        <v>0.29166666666666669</v>
      </c>
      <c r="J94" s="197">
        <f>IF(H94="Demi CP",I94,IF(AND(H94="Déplacement",N94="Arrivée Chine",B94&gt;='[2]Types horaires'!$B$21,B94&lt;='[2]Types horaires'!$C$21),(D94-C94)+(F94-E94)-'[2]Types horaires'!$B$13,IF(AND(H94="Déplacement",N94="Arrivée Chine",B94&gt;'[2]Types horaires'!$A$21,B94&lt;'[2]Types horaires'!$B$21),(D94-C94)+(F94-E94)-'[2]Types horaires'!$B$14,IF(AND(H94="Déplacement",N94="Arrivée Chine",B94&gt;'[2]Types horaires'!$C$21),(D94-C94)+(F94-E94)-'[2]Types horaires'!$B$14,IF(AND(H94="Déplacement",((D94-C94)+(F94-E94))&lt;I94),I94,IF(AND(H94="Déplacement",N94="Arrivée Chine",B94&lt;'[2]Types horaires'!$D$21),(D94-C94)+(F94-E94)-'[2]Types horaires'!$B$14,IF(AND(H94="Déplacement",N94="Retour Chine",B94&gt;='[2]Types horaires'!$B$21,B94&lt;='[2]Types horaires'!$C$21),(D94-C94)+(F94-E94)+'[2]Types horaires'!$B$13,IF(AND(H94="Déplacement",N94="Retour Chine",B94&gt;'[2]Types horaires'!$A$21,B94&lt;'[2]Types horaires'!$B$21),(D94-C94)+(F94-E94)+'[2]Types horaires'!$B$14,IF(AND(H94="Déplacement",N94="Retour Chine",B94&gt;'[2]Types horaires'!$C$21),(D94-C94)+(F94-E94)+'[2]Types horaires'!$B$14,IF(AND(H94="Déplacement",((D94-C94)+(F94-E94))&lt;I94),I94,IF(AND(H94="Déplacement",N94="Retour Chine",B94&lt;'[2]Types horaires'!$D$21),(D94-C94)+(F94-E94)+'[2]Types horaires'!$B$14,(D94-C94)+(F94-E94))))))))))))</f>
        <v>0.29166666666666663</v>
      </c>
      <c r="K94" s="109">
        <f>IF(L94&gt;0,'[2]Types horaires'!$B$2-L94,0)</f>
        <v>0</v>
      </c>
      <c r="L94" s="110">
        <f>IF(OR(H94="Recup"),'[2]Types horaires'!$B$2-J94,'[2]Types horaires'!$B$6)</f>
        <v>0</v>
      </c>
      <c r="M94" s="111"/>
      <c r="N94" s="112"/>
      <c r="O94" s="113">
        <f t="shared" si="2"/>
        <v>0</v>
      </c>
      <c r="P94" s="114" t="str">
        <f t="shared" si="3"/>
        <v/>
      </c>
      <c r="Q94" s="115" t="s">
        <v>45</v>
      </c>
      <c r="R94" s="116" t="s">
        <v>46</v>
      </c>
      <c r="S94" s="117"/>
      <c r="T94" s="118" t="s">
        <v>73</v>
      </c>
      <c r="U94" s="119" t="s">
        <v>48</v>
      </c>
      <c r="V94" s="120">
        <f>IF(AND(G94="",(X96)&gt;0),X96-V95-V96,IF(AND(G94="Enceinte",(X96)&gt;0),X96-V95-V96,0))</f>
        <v>0</v>
      </c>
      <c r="W94" s="121" t="s">
        <v>34</v>
      </c>
      <c r="X94" s="120">
        <f>(SUM(I94:I98)*24+SUM(K94:K98)*24)</f>
        <v>35</v>
      </c>
      <c r="Y94" s="122" t="s">
        <v>7</v>
      </c>
    </row>
    <row r="95" spans="1:25" s="12" customFormat="1" ht="15.75" customHeight="1" thickBot="1">
      <c r="A95" s="123" t="s">
        <v>49</v>
      </c>
      <c r="B95" s="124">
        <v>42808</v>
      </c>
      <c r="C95" s="102">
        <v>0.375</v>
      </c>
      <c r="D95" s="103">
        <v>0.54166666666666663</v>
      </c>
      <c r="E95" s="103">
        <v>0.58333333333333337</v>
      </c>
      <c r="F95" s="104">
        <v>0.70833333333333337</v>
      </c>
      <c r="G95" s="125"/>
      <c r="H95" s="142" t="s">
        <v>44</v>
      </c>
      <c r="I95" s="127">
        <f>IF(H95="Normal",'[2]Types horaires'!$B$2,IF(H95="Recup",'[2]Types horaires'!$B$6,IF(H95="CP journée",'[2]Types horaires'!$B$3,IF(H95="Enceinte",'[2]Types horaires'!$B$11,IF(H95="temps partiel",'[2]Types horaires'!$B$10,IF(H95="Sans solde",'[2]Types horaires'!$B$8,IF(H95="Maladie",'[2]Types horaires'!$B$7,IF(H95="CP matin",'[2]Types horaires'!$B$4,IF(H95="Déplacement",'[2]Types horaires'!$B$2,IF(H95="CP Après-midi",'[2]Types horaires'!$B$5,IF(H95="Férié",'[2]Types horaires'!$B$15,0)))))))))))</f>
        <v>0.29166666666666669</v>
      </c>
      <c r="J95" s="108">
        <f>IF(H95="Demi CP",I95,IF(AND(H95="Déplacement",N95="Arrivée Chine",B95&gt;='[2]Types horaires'!$B$21,B95&lt;='[2]Types horaires'!$C$21),(D95-C95)+(F95-E95)-'[2]Types horaires'!$B$13,IF(AND(H95="Déplacement",N95="Arrivée Chine",B95&gt;'[2]Types horaires'!$A$21,B95&lt;'[2]Types horaires'!$B$21),(D95-C95)+(F95-E95)-'[2]Types horaires'!$B$14,IF(AND(H95="Déplacement",N95="Arrivée Chine",B95&gt;'[2]Types horaires'!$C$21),(D95-C95)+(F95-E95)-'[2]Types horaires'!$B$14,IF(AND(H95="Déplacement",((D95-C95)+(F95-E95))&lt;I95),I95,IF(AND(H95="Déplacement",N95="Arrivée Chine",B95&lt;'[2]Types horaires'!$D$21),(D95-C95)+(F95-E95)-'[2]Types horaires'!$B$14,IF(AND(H95="Déplacement",N95="Retour Chine",B95&gt;='[2]Types horaires'!$B$21,B95&lt;='[2]Types horaires'!$C$21),(D95-C95)+(F95-E95)+'[2]Types horaires'!$B$13,IF(AND(H95="Déplacement",N95="Retour Chine",B95&gt;'[2]Types horaires'!$A$21,B95&lt;'[2]Types horaires'!$B$21),(D95-C95)+(F95-E95)+'[2]Types horaires'!$B$14,IF(AND(H95="Déplacement",N95="Retour Chine",B95&gt;'[2]Types horaires'!$C$21),(D95-C95)+(F95-E95)+'[2]Types horaires'!$B$14,IF(AND(H95="Déplacement",((D95-C95)+(F95-E95))&lt;I95),I95,IF(AND(H95="Déplacement",N95="Retour Chine",B95&lt;'[2]Types horaires'!$D$21),(D95-C95)+(F95-E95)+'[2]Types horaires'!$B$14,(D95-C95)+(F95-E95))))))))))))</f>
        <v>0.29166666666666663</v>
      </c>
      <c r="K95" s="128">
        <f>IF(L95&gt;0,'[2]Types horaires'!$B$2-L95,0)</f>
        <v>0</v>
      </c>
      <c r="L95" s="129">
        <f>IF(OR(H95="Recup"),'[2]Types horaires'!$B$2-J95,'[2]Types horaires'!$B$6)</f>
        <v>0</v>
      </c>
      <c r="M95" s="130"/>
      <c r="N95" s="131"/>
      <c r="O95" s="132">
        <f t="shared" si="2"/>
        <v>0</v>
      </c>
      <c r="P95" s="133" t="str">
        <f t="shared" si="3"/>
        <v/>
      </c>
      <c r="Q95" s="134"/>
      <c r="R95" s="135"/>
      <c r="S95" s="136"/>
      <c r="T95" s="137"/>
      <c r="U95" s="138" t="s">
        <v>50</v>
      </c>
      <c r="V95" s="139">
        <f>IF(AND(G94="",(X95-35)&gt;0),(X95-35-V96-V97),IF(AND(G94="Enceinte",(X95-35)&gt;0),(X95-35-V96-V97),0))</f>
        <v>0</v>
      </c>
      <c r="W95" s="140" t="s">
        <v>35</v>
      </c>
      <c r="X95" s="139">
        <f>(SUM(J94:J100))*24-(SUM(O94:O100))*24</f>
        <v>34.999999999999993</v>
      </c>
      <c r="Y95" s="141">
        <f>SUM(P94:P100)</f>
        <v>0</v>
      </c>
    </row>
    <row r="96" spans="1:25" s="12" customFormat="1" ht="15.75" customHeight="1" thickBot="1">
      <c r="A96" s="123" t="s">
        <v>51</v>
      </c>
      <c r="B96" s="124">
        <v>42809</v>
      </c>
      <c r="C96" s="102">
        <v>0.375</v>
      </c>
      <c r="D96" s="103">
        <v>0.54166666666666663</v>
      </c>
      <c r="E96" s="103">
        <v>0.58333333333333337</v>
      </c>
      <c r="F96" s="104">
        <v>0.70833333333333337</v>
      </c>
      <c r="G96" s="125"/>
      <c r="H96" s="142" t="s">
        <v>44</v>
      </c>
      <c r="I96" s="127">
        <f>IF(H96="Normal",'[2]Types horaires'!$B$2,IF(H96="Recup",'[2]Types horaires'!$B$6,IF(H96="CP journée",'[2]Types horaires'!$B$3,IF(H96="Enceinte",'[2]Types horaires'!$B$11,IF(H96="temps partiel",'[2]Types horaires'!$B$10,IF(H96="Sans solde",'[2]Types horaires'!$B$8,IF(H96="Maladie",'[2]Types horaires'!$B$7,IF(H96="CP matin",'[2]Types horaires'!$B$4,IF(H96="Déplacement",'[2]Types horaires'!$B$2,IF(H96="CP Après-midi",'[2]Types horaires'!$B$5,IF(H96="Férié",'[2]Types horaires'!$B$15,0)))))))))))</f>
        <v>0.29166666666666669</v>
      </c>
      <c r="J96" s="108">
        <f>IF(H96="Demi CP",I96,IF(AND(H96="Déplacement",N96="Arrivée Chine",B96&gt;='[2]Types horaires'!$B$21,B96&lt;='[2]Types horaires'!$C$21),(D96-C96)+(F96-E96)-'[2]Types horaires'!$B$13,IF(AND(H96="Déplacement",N96="Arrivée Chine",B96&gt;'[2]Types horaires'!$A$21,B96&lt;'[2]Types horaires'!$B$21),(D96-C96)+(F96-E96)-'[2]Types horaires'!$B$14,IF(AND(H96="Déplacement",N96="Arrivée Chine",B96&gt;'[2]Types horaires'!$C$21),(D96-C96)+(F96-E96)-'[2]Types horaires'!$B$14,IF(AND(H96="Déplacement",((D96-C96)+(F96-E96))&lt;I96),I96,IF(AND(H96="Déplacement",N96="Arrivée Chine",B96&lt;'[2]Types horaires'!$D$21),(D96-C96)+(F96-E96)-'[2]Types horaires'!$B$14,IF(AND(H96="Déplacement",N96="Retour Chine",B96&gt;='[2]Types horaires'!$B$21,B96&lt;='[2]Types horaires'!$C$21),(D96-C96)+(F96-E96)+'[2]Types horaires'!$B$13,IF(AND(H96="Déplacement",N96="Retour Chine",B96&gt;'[2]Types horaires'!$A$21,B96&lt;'[2]Types horaires'!$B$21),(D96-C96)+(F96-E96)+'[2]Types horaires'!$B$14,IF(AND(H96="Déplacement",N96="Retour Chine",B96&gt;'[2]Types horaires'!$C$21),(D96-C96)+(F96-E96)+'[2]Types horaires'!$B$14,IF(AND(H96="Déplacement",((D96-C96)+(F96-E96))&lt;I96),I96,IF(AND(H96="Déplacement",N96="Retour Chine",B96&lt;'[2]Types horaires'!$D$21),(D96-C96)+(F96-E96)+'[2]Types horaires'!$B$14,(D96-C96)+(F96-E96))))))))))))</f>
        <v>0.29166666666666663</v>
      </c>
      <c r="K96" s="143">
        <f>IF(L96&gt;0,'[2]Types horaires'!$B$2-L96,0)</f>
        <v>0</v>
      </c>
      <c r="L96" s="144">
        <f>IF(OR(H96="Recup"),'[2]Types horaires'!$B$2-J96,'[2]Types horaires'!$B$6)</f>
        <v>0</v>
      </c>
      <c r="M96" s="130"/>
      <c r="N96" s="131"/>
      <c r="O96" s="132">
        <f t="shared" si="2"/>
        <v>0</v>
      </c>
      <c r="P96" s="133" t="str">
        <f t="shared" si="3"/>
        <v/>
      </c>
      <c r="Q96" s="134"/>
      <c r="R96" s="135"/>
      <c r="S96" s="136"/>
      <c r="T96" s="137"/>
      <c r="U96" s="145">
        <v>0.5</v>
      </c>
      <c r="V96" s="139">
        <f>IF((X95-43)&lt;0,0,(X95-43))</f>
        <v>0</v>
      </c>
      <c r="W96" s="146" t="s">
        <v>52</v>
      </c>
      <c r="X96" s="147">
        <f>(X95-X94)-J100*24</f>
        <v>-7.1054273576010019E-15</v>
      </c>
      <c r="Y96" s="148" t="s">
        <v>53</v>
      </c>
    </row>
    <row r="97" spans="1:25" s="12" customFormat="1" ht="15.75" customHeight="1" thickBot="1">
      <c r="A97" s="123" t="s">
        <v>54</v>
      </c>
      <c r="B97" s="124">
        <v>42810</v>
      </c>
      <c r="C97" s="102">
        <v>0.375</v>
      </c>
      <c r="D97" s="103">
        <v>0.54166666666666663</v>
      </c>
      <c r="E97" s="103">
        <v>0.58333333333333337</v>
      </c>
      <c r="F97" s="104">
        <v>0.70833333333333337</v>
      </c>
      <c r="G97" s="125"/>
      <c r="H97" s="126" t="s">
        <v>44</v>
      </c>
      <c r="I97" s="127">
        <f>IF(H97="Normal",'[2]Types horaires'!$B$2,IF(H97="Recup",'[2]Types horaires'!$B$6,IF(H97="CP journée",'[2]Types horaires'!$B$3,IF(H97="Enceinte",'[2]Types horaires'!$B$11,IF(H97="temps partiel",'[2]Types horaires'!$B$10,IF(H97="Sans solde",'[2]Types horaires'!$B$8,IF(H97="Maladie",'[2]Types horaires'!$B$7,IF(H97="CP matin",'[2]Types horaires'!$B$4,IF(H97="Déplacement",'[2]Types horaires'!$B$2,IF(H97="CP Après-midi",'[2]Types horaires'!$B$5,IF(H97="Férié",'[2]Types horaires'!$B$15,0)))))))))))</f>
        <v>0.29166666666666669</v>
      </c>
      <c r="J97" s="108">
        <f>IF(H97="Demi CP",I97,IF(AND(H97="Déplacement",N97="Arrivée Chine",B97&gt;='[2]Types horaires'!$B$21,B97&lt;='[2]Types horaires'!$C$21),(D97-C97)+(F97-E97)-'[2]Types horaires'!$B$13,IF(AND(H97="Déplacement",N97="Arrivée Chine",B97&gt;'[2]Types horaires'!$A$21,B97&lt;'[2]Types horaires'!$B$21),(D97-C97)+(F97-E97)-'[2]Types horaires'!$B$14,IF(AND(H97="Déplacement",N97="Arrivée Chine",B97&gt;'[2]Types horaires'!$C$21),(D97-C97)+(F97-E97)-'[2]Types horaires'!$B$14,IF(AND(H97="Déplacement",((D97-C97)+(F97-E97))&lt;I97),I97,IF(AND(H97="Déplacement",N97="Arrivée Chine",B97&lt;'[2]Types horaires'!$D$21),(D97-C97)+(F97-E97)-'[2]Types horaires'!$B$14,IF(AND(H97="Déplacement",N97="Retour Chine",B97&gt;='[2]Types horaires'!$B$21,B97&lt;='[2]Types horaires'!$C$21),(D97-C97)+(F97-E97)+'[2]Types horaires'!$B$13,IF(AND(H97="Déplacement",N97="Retour Chine",B97&gt;'[2]Types horaires'!$A$21,B97&lt;'[2]Types horaires'!$B$21),(D97-C97)+(F97-E97)+'[2]Types horaires'!$B$14,IF(AND(H97="Déplacement",N97="Retour Chine",B97&gt;'[2]Types horaires'!$C$21),(D97-C97)+(F97-E97)+'[2]Types horaires'!$B$14,IF(AND(H97="Déplacement",((D97-C97)+(F97-E97))&lt;I97),I97,IF(AND(H97="Déplacement",N97="Retour Chine",B97&lt;'[2]Types horaires'!$D$21),(D97-C97)+(F97-E97)+'[2]Types horaires'!$B$14,(D97-C97)+(F97-E97))))))))))))</f>
        <v>0.29166666666666663</v>
      </c>
      <c r="K97" s="149">
        <f>IF(L97&gt;0,'[2]Types horaires'!$B$2-L97,0)</f>
        <v>0</v>
      </c>
      <c r="L97" s="150">
        <f>IF(OR(H97="Recup"),'[2]Types horaires'!$B$2-J97,'[2]Types horaires'!$B$6)</f>
        <v>0</v>
      </c>
      <c r="M97" s="130"/>
      <c r="N97" s="131"/>
      <c r="O97" s="132">
        <f t="shared" si="2"/>
        <v>0</v>
      </c>
      <c r="P97" s="133" t="str">
        <f t="shared" si="3"/>
        <v/>
      </c>
      <c r="Q97" s="134"/>
      <c r="R97" s="135"/>
      <c r="S97" s="136"/>
      <c r="T97" s="137"/>
      <c r="U97" s="151">
        <v>1</v>
      </c>
      <c r="V97" s="139">
        <f>IF(M100="",J100*24,0)</f>
        <v>0</v>
      </c>
      <c r="W97" s="152" t="s">
        <v>5</v>
      </c>
      <c r="X97" s="153">
        <f>COUNTIF(H94:H98,"Maladie")</f>
        <v>0</v>
      </c>
      <c r="Y97" s="148">
        <f>COUNTIF(H94:H98,"Férié")</f>
        <v>0</v>
      </c>
    </row>
    <row r="98" spans="1:25" s="12" customFormat="1" ht="15.75" customHeight="1" thickBot="1">
      <c r="A98" s="123" t="s">
        <v>55</v>
      </c>
      <c r="B98" s="124">
        <v>42811</v>
      </c>
      <c r="C98" s="102">
        <v>0.375</v>
      </c>
      <c r="D98" s="103">
        <v>0.54166666666666663</v>
      </c>
      <c r="E98" s="103">
        <v>0.58333333333333337</v>
      </c>
      <c r="F98" s="104">
        <v>0.70833333333333337</v>
      </c>
      <c r="G98" s="125"/>
      <c r="H98" s="142" t="s">
        <v>44</v>
      </c>
      <c r="I98" s="127">
        <f>IF(H98="Normal",'[2]Types horaires'!$B$2,IF(H98="Recup",'[2]Types horaires'!$B$6,IF(H98="CP journée",'[2]Types horaires'!$B$3,IF(H98="Enceinte",'[2]Types horaires'!$B$11,IF(H98="temps partiel",'[2]Types horaires'!$B$10,IF(H98="Sans solde",'[2]Types horaires'!$B$8,IF(H98="Maladie",'[2]Types horaires'!$B$7,IF(H98="CP matin",'[2]Types horaires'!$B$4,IF(H98="Déplacement",'[2]Types horaires'!$B$2,IF(H98="CP Après-midi",'[2]Types horaires'!$B$5,IF(H98="Férié",'[2]Types horaires'!$B$15,0)))))))))))</f>
        <v>0.29166666666666669</v>
      </c>
      <c r="J98" s="108">
        <f>IF(H98="Demi CP",I98,IF(AND(H98="Déplacement",N98="Arrivée Chine",B98&gt;='[2]Types horaires'!$B$21,B98&lt;='[2]Types horaires'!$C$21),(D98-C98)+(F98-E98)-'[2]Types horaires'!$B$13,IF(AND(H98="Déplacement",N98="Arrivée Chine",B98&gt;'[2]Types horaires'!$A$21,B98&lt;'[2]Types horaires'!$B$21),(D98-C98)+(F98-E98)-'[2]Types horaires'!$B$14,IF(AND(H98="Déplacement",N98="Arrivée Chine",B98&gt;'[2]Types horaires'!$C$21),(D98-C98)+(F98-E98)-'[2]Types horaires'!$B$14,IF(AND(H98="Déplacement",((D98-C98)+(F98-E98))&lt;I98),I98,IF(AND(H98="Déplacement",N98="Arrivée Chine",B98&lt;'[2]Types horaires'!$D$21),(D98-C98)+(F98-E98)-'[2]Types horaires'!$B$14,IF(AND(H98="Déplacement",N98="Retour Chine",B98&gt;='[2]Types horaires'!$B$21,B98&lt;='[2]Types horaires'!$C$21),(D98-C98)+(F98-E98)+'[2]Types horaires'!$B$13,IF(AND(H98="Déplacement",N98="Retour Chine",B98&gt;'[2]Types horaires'!$A$21,B98&lt;'[2]Types horaires'!$B$21),(D98-C98)+(F98-E98)+'[2]Types horaires'!$B$14,IF(AND(H98="Déplacement",N98="Retour Chine",B98&gt;'[2]Types horaires'!$C$21),(D98-C98)+(F98-E98)+'[2]Types horaires'!$B$14,IF(AND(H98="Déplacement",((D98-C98)+(F98-E98))&lt;I98),I98,IF(AND(H98="Déplacement",N98="Retour Chine",B98&lt;'[2]Types horaires'!$D$21),(D98-C98)+(F98-E98)+'[2]Types horaires'!$B$14,(D98-C98)+(F98-E98))))))))))))</f>
        <v>0.29166666666666663</v>
      </c>
      <c r="K98" s="143">
        <f>IF(L98&gt;0,'[2]Types horaires'!$B$2-L98,0)</f>
        <v>0</v>
      </c>
      <c r="L98" s="144">
        <f>IF(OR(H98="Recup"),'[2]Types horaires'!$B$2-J98,'[2]Types horaires'!$B$6)</f>
        <v>0</v>
      </c>
      <c r="M98" s="130"/>
      <c r="N98" s="131"/>
      <c r="O98" s="132">
        <f t="shared" si="2"/>
        <v>0</v>
      </c>
      <c r="P98" s="133" t="str">
        <f t="shared" si="3"/>
        <v/>
      </c>
      <c r="Q98" s="134"/>
      <c r="R98" s="135"/>
      <c r="S98" s="136"/>
      <c r="T98" s="137"/>
      <c r="U98" s="154" t="s">
        <v>2</v>
      </c>
      <c r="V98" s="155">
        <f>IF(G94="Enceinte",(SUM(L94:L98))-COUNTIF(H94:H98,"Recup")*'[2]Types horaires'!$B$12,SUM(L94:L98))</f>
        <v>0</v>
      </c>
      <c r="W98" s="156" t="s">
        <v>56</v>
      </c>
      <c r="X98" s="157">
        <f>COUNTIF(H94:H98,"sans solde")</f>
        <v>0</v>
      </c>
      <c r="Y98" s="158" t="s">
        <v>57</v>
      </c>
    </row>
    <row r="99" spans="1:25" s="12" customFormat="1" ht="15.75" customHeight="1">
      <c r="A99" s="123" t="s">
        <v>58</v>
      </c>
      <c r="B99" s="124">
        <v>42812</v>
      </c>
      <c r="C99" s="159"/>
      <c r="D99" s="160"/>
      <c r="E99" s="160"/>
      <c r="F99" s="161"/>
      <c r="G99" s="125"/>
      <c r="H99" s="162"/>
      <c r="I99" s="127">
        <f>IF(H99="Normal",'[2]Types horaires'!$B$2,IF(H99="Recup",'[2]Types horaires'!$B$6,IF(H99="CP journée",'[2]Types horaires'!$B$3,IF(H99="Enceinte",'[2]Types horaires'!$B$11,IF(H99="temps partiel",'[2]Types horaires'!$B$10,IF(H99="Sans solde",'[2]Types horaires'!$B$8,IF(H99="Maladie",'[2]Types horaires'!$B$7,IF(H99="CP matin",'[2]Types horaires'!$B$4,IF(H99="Déplacement",'[2]Types horaires'!$B$2,IF(H99="CP Après-midi",'[2]Types horaires'!$B$5,IF(H99="Férié",'[2]Types horaires'!$B$15,0)))))))))))</f>
        <v>0</v>
      </c>
      <c r="J99" s="108">
        <f>IF(H99="Demi CP",I99,IF(AND(H99="Déplacement",N99="Arrivée Chine",B99&gt;='[2]Types horaires'!$B$21,B99&lt;='[2]Types horaires'!$C$21),(D99-C99)+(F99-E99)-'[2]Types horaires'!$B$13,IF(AND(H99="Déplacement",N99="Arrivée Chine",B99&gt;'[2]Types horaires'!$A$21,B99&lt;'[2]Types horaires'!$B$21),(D99-C99)+(F99-E99)-'[2]Types horaires'!$B$14,IF(AND(H99="Déplacement",N99="Arrivée Chine",B99&gt;'[2]Types horaires'!$C$21),(D99-C99)+(F99-E99)-'[2]Types horaires'!$B$14,IF(AND(H99="Déplacement",((D99-C99)+(F99-E99))&lt;I99),I99,IF(AND(H99="Déplacement",N99="Arrivée Chine",B99&lt;'[2]Types horaires'!$D$21),(D99-C99)+(F99-E99)-'[2]Types horaires'!$B$14,IF(AND(H99="Déplacement",N99="Retour Chine",B99&gt;='[2]Types horaires'!$B$21,B99&lt;='[2]Types horaires'!$C$21),(D99-C99)+(F99-E99)+'[2]Types horaires'!$B$13,IF(AND(H99="Déplacement",N99="Retour Chine",B99&gt;'[2]Types horaires'!$A$21,B99&lt;'[2]Types horaires'!$B$21),(D99-C99)+(F99-E99)+'[2]Types horaires'!$B$14,IF(AND(H99="Déplacement",N99="Retour Chine",B99&gt;'[2]Types horaires'!$C$21),(D99-C99)+(F99-E99)+'[2]Types horaires'!$B$14,IF(AND(H99="Déplacement",((D99-C99)+(F99-E99))&lt;I99),I99,IF(AND(H99="Déplacement",N99="Retour Chine",B99&lt;'[2]Types horaires'!$D$21),(D99-C99)+(F99-E99)+'[2]Types horaires'!$B$14,(D99-C99)+(F99-E99))))))))))))</f>
        <v>0</v>
      </c>
      <c r="K99" s="163">
        <f>IF(L99&gt;0,'[2]Types horaires'!$B$2-L99,0)</f>
        <v>0</v>
      </c>
      <c r="L99" s="164">
        <f>IF(OR(H99="Recup"),'[2]Types horaires'!$B$2-J99,'[2]Types horaires'!$B$6)</f>
        <v>0</v>
      </c>
      <c r="M99" s="130"/>
      <c r="N99" s="131"/>
      <c r="O99" s="132">
        <f t="shared" si="2"/>
        <v>0</v>
      </c>
      <c r="P99" s="133" t="str">
        <f t="shared" si="3"/>
        <v/>
      </c>
      <c r="Q99" s="134"/>
      <c r="R99" s="135"/>
      <c r="S99" s="136"/>
      <c r="T99" s="137"/>
      <c r="U99" s="165" t="s">
        <v>59</v>
      </c>
      <c r="V99" s="166">
        <f>IF(AND(G94="Temps partiel",X96&gt;0),X96-V100-V96-V97,0)</f>
        <v>0</v>
      </c>
      <c r="W99" s="167" t="s">
        <v>60</v>
      </c>
      <c r="X99" s="168">
        <f>COUNTIF(H94:H98,"CP journée")+(COUNTIF(H94:H98,"CP matin"))/2+(COUNTIF(H94:H98,"CP Après-midi"))/2</f>
        <v>0</v>
      </c>
      <c r="Y99" s="169"/>
    </row>
    <row r="100" spans="1:25" s="12" customFormat="1" ht="15.75" customHeight="1" thickBot="1">
      <c r="A100" s="170" t="s">
        <v>61</v>
      </c>
      <c r="B100" s="171">
        <v>42813</v>
      </c>
      <c r="C100" s="172"/>
      <c r="D100" s="173"/>
      <c r="E100" s="173"/>
      <c r="F100" s="174"/>
      <c r="G100" s="175"/>
      <c r="H100" s="176"/>
      <c r="I100" s="177">
        <f>IF(H100="Normal",'[2]Types horaires'!$B$2,IF(H100="Recup",'[2]Types horaires'!$B$6,IF(H100="CP journée",'[2]Types horaires'!$B$3,IF(H100="Enceinte",'[2]Types horaires'!$B$11,IF(H100="temps partiel",'[2]Types horaires'!$B$10,IF(H100="Sans solde",'[2]Types horaires'!$B$8,IF(H100="Maladie",'[2]Types horaires'!$B$7,IF(H100="CP matin",'[2]Types horaires'!$B$4,IF(H100="Déplacement",'[2]Types horaires'!$B$2,IF(H100="CP Après-midi",'[2]Types horaires'!$B$5,IF(H100="Férié",'[2]Types horaires'!$B$15,0)))))))))))</f>
        <v>0</v>
      </c>
      <c r="J100" s="178">
        <f>IF(H100="Demi CP",I100,IF(AND(H100="Déplacement",N100="Arrivée Chine",B100&gt;='[2]Types horaires'!$B$21,B100&lt;='[2]Types horaires'!$C$21),(D100-C100)+(F100-E100)-'[2]Types horaires'!$B$13,IF(AND(H100="Déplacement",N100="Arrivée Chine",B100&gt;'[2]Types horaires'!$A$21,B100&lt;'[2]Types horaires'!$B$21),(D100-C100)+(F100-E100)-'[2]Types horaires'!$B$14,IF(AND(H100="Déplacement",N100="Arrivée Chine",B100&gt;'[2]Types horaires'!$C$21),(D100-C100)+(F100-E100)-'[2]Types horaires'!$B$14,IF(AND(H100="Déplacement",((D100-C100)+(F100-E100))&lt;I100),I100,IF(AND(H100="Déplacement",N100="Arrivée Chine",B100&lt;'[2]Types horaires'!$D$21),(D100-C100)+(F100-E100)-'[2]Types horaires'!$B$14,IF(AND(H100="Déplacement",N100="Retour Chine",B100&gt;='[2]Types horaires'!$B$21,B100&lt;='[2]Types horaires'!$C$21),(D100-C100)+(F100-E100)+'[2]Types horaires'!$B$13,IF(AND(H100="Déplacement",N100="Retour Chine",B100&gt;'[2]Types horaires'!$A$21,B100&lt;'[2]Types horaires'!$B$21),(D100-C100)+(F100-E100)+'[2]Types horaires'!$B$14,IF(AND(H100="Déplacement",N100="Retour Chine",B100&gt;'[2]Types horaires'!$C$21),(D100-C100)+(F100-E100)+'[2]Types horaires'!$B$14,IF(AND(H100="Déplacement",((D100-C100)+(F100-E100))&lt;I100),I100,IF(AND(H100="Déplacement",N100="Retour Chine",B100&lt;'[2]Types horaires'!$D$21),(D100-C100)+(F100-E100)+'[2]Types horaires'!$B$14,(D100-C100)+(F100-E100))))))))))))</f>
        <v>0</v>
      </c>
      <c r="K100" s="179">
        <f>IF(L100&gt;0,'[2]Types horaires'!$B$2-L100,0)</f>
        <v>0</v>
      </c>
      <c r="L100" s="180">
        <f>IF(OR(H100="Recup"),'[2]Types horaires'!$B$2-J100,'[2]Types horaires'!$B$6)</f>
        <v>0</v>
      </c>
      <c r="M100" s="181"/>
      <c r="N100" s="182"/>
      <c r="O100" s="183">
        <f t="shared" si="2"/>
        <v>0</v>
      </c>
      <c r="P100" s="184" t="str">
        <f t="shared" si="3"/>
        <v/>
      </c>
      <c r="Q100" s="185"/>
      <c r="R100" s="186"/>
      <c r="S100" s="187"/>
      <c r="T100" s="188"/>
      <c r="U100" s="189" t="s">
        <v>62</v>
      </c>
      <c r="V100" s="190">
        <f>IF(AND(G94="Temps partiel",X96&gt;3),X96-3-V96-V97,0)</f>
        <v>0</v>
      </c>
      <c r="W100" s="191" t="s">
        <v>63</v>
      </c>
      <c r="X100" s="192">
        <f>V94+(V95*1.25)+(V96*1.5)+(V97*2)+(V99*1.1)+(V100*1.25)</f>
        <v>0</v>
      </c>
      <c r="Y100" s="193">
        <f>Y93+X100-V98*24+Y95</f>
        <v>0</v>
      </c>
    </row>
    <row r="101" spans="1:25" s="12" customFormat="1" ht="30" customHeight="1">
      <c r="A101" s="198" t="s">
        <v>43</v>
      </c>
      <c r="B101" s="101">
        <v>42814</v>
      </c>
      <c r="C101" s="194">
        <v>0.375</v>
      </c>
      <c r="D101" s="195">
        <v>0.54166666666666663</v>
      </c>
      <c r="E101" s="195">
        <v>0.58333333333333337</v>
      </c>
      <c r="F101" s="196">
        <v>0.70833333333333337</v>
      </c>
      <c r="G101" s="105"/>
      <c r="H101" s="106" t="s">
        <v>44</v>
      </c>
      <c r="I101" s="107">
        <f>IF(H101="Normal",'[2]Types horaires'!$B$2,IF(H101="Recup",'[2]Types horaires'!$B$6,IF(H101="CP journée",'[2]Types horaires'!$B$3,IF(H101="Enceinte",'[2]Types horaires'!$B$11,IF(H101="temps partiel",'[2]Types horaires'!$B$10,IF(H101="Sans solde",'[2]Types horaires'!$B$8,IF(H101="Maladie",'[2]Types horaires'!$B$7,IF(H101="CP matin",'[2]Types horaires'!$B$4,IF(H101="Déplacement",'[2]Types horaires'!$B$2,IF(H101="CP Après-midi",'[2]Types horaires'!$B$5,IF(H101="Férié",'[2]Types horaires'!$B$15,0)))))))))))</f>
        <v>0.29166666666666669</v>
      </c>
      <c r="J101" s="197">
        <f>IF(H101="Demi CP",I101,IF(AND(H101="Déplacement",N101="Arrivée Chine",B101&gt;='[2]Types horaires'!$B$21,B101&lt;='[2]Types horaires'!$C$21),(D101-C101)+(F101-E101)-'[2]Types horaires'!$B$13,IF(AND(H101="Déplacement",N101="Arrivée Chine",B101&gt;'[2]Types horaires'!$A$21,B101&lt;'[2]Types horaires'!$B$21),(D101-C101)+(F101-E101)-'[2]Types horaires'!$B$14,IF(AND(H101="Déplacement",N101="Arrivée Chine",B101&gt;'[2]Types horaires'!$C$21),(D101-C101)+(F101-E101)-'[2]Types horaires'!$B$14,IF(AND(H101="Déplacement",((D101-C101)+(F101-E101))&lt;I101),I101,IF(AND(H101="Déplacement",N101="Arrivée Chine",B101&lt;'[2]Types horaires'!$D$21),(D101-C101)+(F101-E101)-'[2]Types horaires'!$B$14,IF(AND(H101="Déplacement",N101="Retour Chine",B101&gt;='[2]Types horaires'!$B$21,B101&lt;='[2]Types horaires'!$C$21),(D101-C101)+(F101-E101)+'[2]Types horaires'!$B$13,IF(AND(H101="Déplacement",N101="Retour Chine",B101&gt;'[2]Types horaires'!$A$21,B101&lt;'[2]Types horaires'!$B$21),(D101-C101)+(F101-E101)+'[2]Types horaires'!$B$14,IF(AND(H101="Déplacement",N101="Retour Chine",B101&gt;'[2]Types horaires'!$C$21),(D101-C101)+(F101-E101)+'[2]Types horaires'!$B$14,IF(AND(H101="Déplacement",((D101-C101)+(F101-E101))&lt;I101),I101,IF(AND(H101="Déplacement",N101="Retour Chine",B101&lt;'[2]Types horaires'!$D$21),(D101-C101)+(F101-E101)+'[2]Types horaires'!$B$14,(D101-C101)+(F101-E101))))))))))))</f>
        <v>0.29166666666666663</v>
      </c>
      <c r="K101" s="109">
        <f>IF(L101&gt;0,'[2]Types horaires'!$B$2-L101,0)</f>
        <v>0</v>
      </c>
      <c r="L101" s="110">
        <f>IF(OR(H101="Recup"),'[2]Types horaires'!$B$2-J101,'[2]Types horaires'!$B$6)</f>
        <v>0</v>
      </c>
      <c r="M101" s="111"/>
      <c r="N101" s="112"/>
      <c r="O101" s="113">
        <f t="shared" si="2"/>
        <v>0</v>
      </c>
      <c r="P101" s="114" t="str">
        <f t="shared" si="3"/>
        <v/>
      </c>
      <c r="Q101" s="115" t="s">
        <v>45</v>
      </c>
      <c r="R101" s="116" t="s">
        <v>46</v>
      </c>
      <c r="S101" s="117"/>
      <c r="T101" s="118" t="s">
        <v>74</v>
      </c>
      <c r="U101" s="119" t="s">
        <v>48</v>
      </c>
      <c r="V101" s="120">
        <f>IF(AND(G101="",(X103)&gt;0),X103-V102-V103,IF(AND(G101="Enceinte",(X103)&gt;0),X103-V102-V103,0))</f>
        <v>0</v>
      </c>
      <c r="W101" s="121" t="s">
        <v>34</v>
      </c>
      <c r="X101" s="120">
        <f>(SUM(I101:I105)*24+SUM(K101:K105)*24)</f>
        <v>35</v>
      </c>
      <c r="Y101" s="122" t="s">
        <v>7</v>
      </c>
    </row>
    <row r="102" spans="1:25" s="12" customFormat="1" ht="15.75" customHeight="1" thickBot="1">
      <c r="A102" s="123" t="s">
        <v>49</v>
      </c>
      <c r="B102" s="124">
        <v>42815</v>
      </c>
      <c r="C102" s="102">
        <v>0.375</v>
      </c>
      <c r="D102" s="103">
        <v>0.54166666666666663</v>
      </c>
      <c r="E102" s="103">
        <v>0.58333333333333337</v>
      </c>
      <c r="F102" s="104">
        <v>0.70833333333333337</v>
      </c>
      <c r="G102" s="125"/>
      <c r="H102" s="142" t="s">
        <v>44</v>
      </c>
      <c r="I102" s="127">
        <f>IF(H102="Normal",'[2]Types horaires'!$B$2,IF(H102="Recup",'[2]Types horaires'!$B$6,IF(H102="CP journée",'[2]Types horaires'!$B$3,IF(H102="Enceinte",'[2]Types horaires'!$B$11,IF(H102="temps partiel",'[2]Types horaires'!$B$10,IF(H102="Sans solde",'[2]Types horaires'!$B$8,IF(H102="Maladie",'[2]Types horaires'!$B$7,IF(H102="CP matin",'[2]Types horaires'!$B$4,IF(H102="Déplacement",'[2]Types horaires'!$B$2,IF(H102="CP Après-midi",'[2]Types horaires'!$B$5,IF(H102="Férié",'[2]Types horaires'!$B$15,0)))))))))))</f>
        <v>0.29166666666666669</v>
      </c>
      <c r="J102" s="108">
        <f>IF(H102="Demi CP",I102,IF(AND(H102="Déplacement",N102="Arrivée Chine",B102&gt;='[2]Types horaires'!$B$21,B102&lt;='[2]Types horaires'!$C$21),(D102-C102)+(F102-E102)-'[2]Types horaires'!$B$13,IF(AND(H102="Déplacement",N102="Arrivée Chine",B102&gt;'[2]Types horaires'!$A$21,B102&lt;'[2]Types horaires'!$B$21),(D102-C102)+(F102-E102)-'[2]Types horaires'!$B$14,IF(AND(H102="Déplacement",N102="Arrivée Chine",B102&gt;'[2]Types horaires'!$C$21),(D102-C102)+(F102-E102)-'[2]Types horaires'!$B$14,IF(AND(H102="Déplacement",((D102-C102)+(F102-E102))&lt;I102),I102,IF(AND(H102="Déplacement",N102="Arrivée Chine",B102&lt;'[2]Types horaires'!$D$21),(D102-C102)+(F102-E102)-'[2]Types horaires'!$B$14,IF(AND(H102="Déplacement",N102="Retour Chine",B102&gt;='[2]Types horaires'!$B$21,B102&lt;='[2]Types horaires'!$C$21),(D102-C102)+(F102-E102)+'[2]Types horaires'!$B$13,IF(AND(H102="Déplacement",N102="Retour Chine",B102&gt;'[2]Types horaires'!$A$21,B102&lt;'[2]Types horaires'!$B$21),(D102-C102)+(F102-E102)+'[2]Types horaires'!$B$14,IF(AND(H102="Déplacement",N102="Retour Chine",B102&gt;'[2]Types horaires'!$C$21),(D102-C102)+(F102-E102)+'[2]Types horaires'!$B$14,IF(AND(H102="Déplacement",((D102-C102)+(F102-E102))&lt;I102),I102,IF(AND(H102="Déplacement",N102="Retour Chine",B102&lt;'[2]Types horaires'!$D$21),(D102-C102)+(F102-E102)+'[2]Types horaires'!$B$14,(D102-C102)+(F102-E102))))))))))))</f>
        <v>0.29166666666666663</v>
      </c>
      <c r="K102" s="128">
        <f>IF(L102&gt;0,'[2]Types horaires'!$B$2-L102,0)</f>
        <v>0</v>
      </c>
      <c r="L102" s="129">
        <f>IF(OR(H102="Recup"),'[2]Types horaires'!$B$2-J102,'[2]Types horaires'!$B$6)</f>
        <v>0</v>
      </c>
      <c r="M102" s="130"/>
      <c r="N102" s="131"/>
      <c r="O102" s="132">
        <f t="shared" si="2"/>
        <v>0</v>
      </c>
      <c r="P102" s="133" t="str">
        <f t="shared" si="3"/>
        <v/>
      </c>
      <c r="Q102" s="134"/>
      <c r="R102" s="135"/>
      <c r="S102" s="136"/>
      <c r="T102" s="137"/>
      <c r="U102" s="138" t="s">
        <v>50</v>
      </c>
      <c r="V102" s="139">
        <f>IF(AND(G101="",(X102-35)&gt;0),(X102-35-V103-V104),IF(AND(G101="Enceinte",(X102-35)&gt;0),(X102-35-V103-V104),0))</f>
        <v>0</v>
      </c>
      <c r="W102" s="140" t="s">
        <v>35</v>
      </c>
      <c r="X102" s="139">
        <f>(SUM(J101:J107))*24-(SUM(O101:O107))*24</f>
        <v>34.999999999999993</v>
      </c>
      <c r="Y102" s="141">
        <f>SUM(P101:P107)</f>
        <v>0</v>
      </c>
    </row>
    <row r="103" spans="1:25" s="12" customFormat="1" ht="15.75" customHeight="1" thickBot="1">
      <c r="A103" s="123" t="s">
        <v>51</v>
      </c>
      <c r="B103" s="124">
        <v>42816</v>
      </c>
      <c r="C103" s="102">
        <v>0.375</v>
      </c>
      <c r="D103" s="103">
        <v>0.54166666666666663</v>
      </c>
      <c r="E103" s="103">
        <v>0.58333333333333337</v>
      </c>
      <c r="F103" s="104">
        <v>0.70833333333333337</v>
      </c>
      <c r="G103" s="125"/>
      <c r="H103" s="142" t="s">
        <v>44</v>
      </c>
      <c r="I103" s="127">
        <f>IF(H103="Normal",'[2]Types horaires'!$B$2,IF(H103="Recup",'[2]Types horaires'!$B$6,IF(H103="CP journée",'[2]Types horaires'!$B$3,IF(H103="Enceinte",'[2]Types horaires'!$B$11,IF(H103="temps partiel",'[2]Types horaires'!$B$10,IF(H103="Sans solde",'[2]Types horaires'!$B$8,IF(H103="Maladie",'[2]Types horaires'!$B$7,IF(H103="CP matin",'[2]Types horaires'!$B$4,IF(H103="Déplacement",'[2]Types horaires'!$B$2,IF(H103="CP Après-midi",'[2]Types horaires'!$B$5,IF(H103="Férié",'[2]Types horaires'!$B$15,0)))))))))))</f>
        <v>0.29166666666666669</v>
      </c>
      <c r="J103" s="108">
        <f>IF(H103="Demi CP",I103,IF(AND(H103="Déplacement",N103="Arrivée Chine",B103&gt;='[2]Types horaires'!$B$21,B103&lt;='[2]Types horaires'!$C$21),(D103-C103)+(F103-E103)-'[2]Types horaires'!$B$13,IF(AND(H103="Déplacement",N103="Arrivée Chine",B103&gt;'[2]Types horaires'!$A$21,B103&lt;'[2]Types horaires'!$B$21),(D103-C103)+(F103-E103)-'[2]Types horaires'!$B$14,IF(AND(H103="Déplacement",N103="Arrivée Chine",B103&gt;'[2]Types horaires'!$C$21),(D103-C103)+(F103-E103)-'[2]Types horaires'!$B$14,IF(AND(H103="Déplacement",((D103-C103)+(F103-E103))&lt;I103),I103,IF(AND(H103="Déplacement",N103="Arrivée Chine",B103&lt;'[2]Types horaires'!$D$21),(D103-C103)+(F103-E103)-'[2]Types horaires'!$B$14,IF(AND(H103="Déplacement",N103="Retour Chine",B103&gt;='[2]Types horaires'!$B$21,B103&lt;='[2]Types horaires'!$C$21),(D103-C103)+(F103-E103)+'[2]Types horaires'!$B$13,IF(AND(H103="Déplacement",N103="Retour Chine",B103&gt;'[2]Types horaires'!$A$21,B103&lt;'[2]Types horaires'!$B$21),(D103-C103)+(F103-E103)+'[2]Types horaires'!$B$14,IF(AND(H103="Déplacement",N103="Retour Chine",B103&gt;'[2]Types horaires'!$C$21),(D103-C103)+(F103-E103)+'[2]Types horaires'!$B$14,IF(AND(H103="Déplacement",((D103-C103)+(F103-E103))&lt;I103),I103,IF(AND(H103="Déplacement",N103="Retour Chine",B103&lt;'[2]Types horaires'!$D$21),(D103-C103)+(F103-E103)+'[2]Types horaires'!$B$14,(D103-C103)+(F103-E103))))))))))))</f>
        <v>0.29166666666666663</v>
      </c>
      <c r="K103" s="143">
        <f>IF(L103&gt;0,'[2]Types horaires'!$B$2-L103,0)</f>
        <v>0</v>
      </c>
      <c r="L103" s="144">
        <f>IF(OR(H103="Recup"),'[2]Types horaires'!$B$2-J103,'[2]Types horaires'!$B$6)</f>
        <v>0</v>
      </c>
      <c r="M103" s="130"/>
      <c r="N103" s="131"/>
      <c r="O103" s="132">
        <f t="shared" si="2"/>
        <v>0</v>
      </c>
      <c r="P103" s="133" t="str">
        <f t="shared" si="3"/>
        <v/>
      </c>
      <c r="Q103" s="134"/>
      <c r="R103" s="135"/>
      <c r="S103" s="136"/>
      <c r="T103" s="137"/>
      <c r="U103" s="145">
        <v>0.5</v>
      </c>
      <c r="V103" s="139">
        <f>IF((X102-43)&lt;0,0,(X102-43))</f>
        <v>0</v>
      </c>
      <c r="W103" s="146" t="s">
        <v>52</v>
      </c>
      <c r="X103" s="147">
        <f>(X102-X101)-J107*24</f>
        <v>-7.1054273576010019E-15</v>
      </c>
      <c r="Y103" s="148" t="s">
        <v>53</v>
      </c>
    </row>
    <row r="104" spans="1:25" s="12" customFormat="1" ht="15.75" customHeight="1" thickBot="1">
      <c r="A104" s="123" t="s">
        <v>54</v>
      </c>
      <c r="B104" s="124">
        <v>42817</v>
      </c>
      <c r="C104" s="102">
        <v>0.375</v>
      </c>
      <c r="D104" s="103">
        <v>0.54166666666666663</v>
      </c>
      <c r="E104" s="103">
        <v>0.58333333333333337</v>
      </c>
      <c r="F104" s="104">
        <v>0.70833333333333337</v>
      </c>
      <c r="G104" s="125"/>
      <c r="H104" s="126" t="s">
        <v>44</v>
      </c>
      <c r="I104" s="127">
        <f>IF(H104="Normal",'[2]Types horaires'!$B$2,IF(H104="Recup",'[2]Types horaires'!$B$6,IF(H104="CP journée",'[2]Types horaires'!$B$3,IF(H104="Enceinte",'[2]Types horaires'!$B$11,IF(H104="temps partiel",'[2]Types horaires'!$B$10,IF(H104="Sans solde",'[2]Types horaires'!$B$8,IF(H104="Maladie",'[2]Types horaires'!$B$7,IF(H104="CP matin",'[2]Types horaires'!$B$4,IF(H104="Déplacement",'[2]Types horaires'!$B$2,IF(H104="CP Après-midi",'[2]Types horaires'!$B$5,IF(H104="Férié",'[2]Types horaires'!$B$15,0)))))))))))</f>
        <v>0.29166666666666669</v>
      </c>
      <c r="J104" s="108">
        <f>IF(H104="Demi CP",I104,IF(AND(H104="Déplacement",N104="Arrivée Chine",B104&gt;='[2]Types horaires'!$B$21,B104&lt;='[2]Types horaires'!$C$21),(D104-C104)+(F104-E104)-'[2]Types horaires'!$B$13,IF(AND(H104="Déplacement",N104="Arrivée Chine",B104&gt;'[2]Types horaires'!$A$21,B104&lt;'[2]Types horaires'!$B$21),(D104-C104)+(F104-E104)-'[2]Types horaires'!$B$14,IF(AND(H104="Déplacement",N104="Arrivée Chine",B104&gt;'[2]Types horaires'!$C$21),(D104-C104)+(F104-E104)-'[2]Types horaires'!$B$14,IF(AND(H104="Déplacement",((D104-C104)+(F104-E104))&lt;I104),I104,IF(AND(H104="Déplacement",N104="Arrivée Chine",B104&lt;'[2]Types horaires'!$D$21),(D104-C104)+(F104-E104)-'[2]Types horaires'!$B$14,IF(AND(H104="Déplacement",N104="Retour Chine",B104&gt;='[2]Types horaires'!$B$21,B104&lt;='[2]Types horaires'!$C$21),(D104-C104)+(F104-E104)+'[2]Types horaires'!$B$13,IF(AND(H104="Déplacement",N104="Retour Chine",B104&gt;'[2]Types horaires'!$A$21,B104&lt;'[2]Types horaires'!$B$21),(D104-C104)+(F104-E104)+'[2]Types horaires'!$B$14,IF(AND(H104="Déplacement",N104="Retour Chine",B104&gt;'[2]Types horaires'!$C$21),(D104-C104)+(F104-E104)+'[2]Types horaires'!$B$14,IF(AND(H104="Déplacement",((D104-C104)+(F104-E104))&lt;I104),I104,IF(AND(H104="Déplacement",N104="Retour Chine",B104&lt;'[2]Types horaires'!$D$21),(D104-C104)+(F104-E104)+'[2]Types horaires'!$B$14,(D104-C104)+(F104-E104))))))))))))</f>
        <v>0.29166666666666663</v>
      </c>
      <c r="K104" s="149">
        <f>IF(L104&gt;0,'[2]Types horaires'!$B$2-L104,0)</f>
        <v>0</v>
      </c>
      <c r="L104" s="150">
        <f>IF(OR(H104="Recup"),'[2]Types horaires'!$B$2-J104,'[2]Types horaires'!$B$6)</f>
        <v>0</v>
      </c>
      <c r="M104" s="130"/>
      <c r="N104" s="131"/>
      <c r="O104" s="132">
        <f t="shared" si="2"/>
        <v>0</v>
      </c>
      <c r="P104" s="133" t="str">
        <f t="shared" si="3"/>
        <v/>
      </c>
      <c r="Q104" s="134"/>
      <c r="R104" s="135"/>
      <c r="S104" s="136"/>
      <c r="T104" s="137"/>
      <c r="U104" s="151">
        <v>1</v>
      </c>
      <c r="V104" s="139">
        <f>IF(M107="",J107*24,0)</f>
        <v>0</v>
      </c>
      <c r="W104" s="152" t="s">
        <v>5</v>
      </c>
      <c r="X104" s="153">
        <f>COUNTIF(H101:H105,"Maladie")</f>
        <v>0</v>
      </c>
      <c r="Y104" s="148">
        <f>COUNTIF(H101:H105,"Férié")</f>
        <v>0</v>
      </c>
    </row>
    <row r="105" spans="1:25" s="12" customFormat="1" ht="15.75" customHeight="1" thickBot="1">
      <c r="A105" s="123" t="s">
        <v>55</v>
      </c>
      <c r="B105" s="124">
        <v>42818</v>
      </c>
      <c r="C105" s="102">
        <v>0.375</v>
      </c>
      <c r="D105" s="103">
        <v>0.54166666666666663</v>
      </c>
      <c r="E105" s="103">
        <v>0.58333333333333337</v>
      </c>
      <c r="F105" s="104">
        <v>0.70833333333333337</v>
      </c>
      <c r="G105" s="125"/>
      <c r="H105" s="142" t="s">
        <v>44</v>
      </c>
      <c r="I105" s="127">
        <f>IF(H105="Normal",'[2]Types horaires'!$B$2,IF(H105="Recup",'[2]Types horaires'!$B$6,IF(H105="CP journée",'[2]Types horaires'!$B$3,IF(H105="Enceinte",'[2]Types horaires'!$B$11,IF(H105="temps partiel",'[2]Types horaires'!$B$10,IF(H105="Sans solde",'[2]Types horaires'!$B$8,IF(H105="Maladie",'[2]Types horaires'!$B$7,IF(H105="CP matin",'[2]Types horaires'!$B$4,IF(H105="Déplacement",'[2]Types horaires'!$B$2,IF(H105="CP Après-midi",'[2]Types horaires'!$B$5,IF(H105="Férié",'[2]Types horaires'!$B$15,0)))))))))))</f>
        <v>0.29166666666666669</v>
      </c>
      <c r="J105" s="108">
        <f>IF(H105="Demi CP",I105,IF(AND(H105="Déplacement",N105="Arrivée Chine",B105&gt;='[2]Types horaires'!$B$21,B105&lt;='[2]Types horaires'!$C$21),(D105-C105)+(F105-E105)-'[2]Types horaires'!$B$13,IF(AND(H105="Déplacement",N105="Arrivée Chine",B105&gt;'[2]Types horaires'!$A$21,B105&lt;'[2]Types horaires'!$B$21),(D105-C105)+(F105-E105)-'[2]Types horaires'!$B$14,IF(AND(H105="Déplacement",N105="Arrivée Chine",B105&gt;'[2]Types horaires'!$C$21),(D105-C105)+(F105-E105)-'[2]Types horaires'!$B$14,IF(AND(H105="Déplacement",((D105-C105)+(F105-E105))&lt;I105),I105,IF(AND(H105="Déplacement",N105="Arrivée Chine",B105&lt;'[2]Types horaires'!$D$21),(D105-C105)+(F105-E105)-'[2]Types horaires'!$B$14,IF(AND(H105="Déplacement",N105="Retour Chine",B105&gt;='[2]Types horaires'!$B$21,B105&lt;='[2]Types horaires'!$C$21),(D105-C105)+(F105-E105)+'[2]Types horaires'!$B$13,IF(AND(H105="Déplacement",N105="Retour Chine",B105&gt;'[2]Types horaires'!$A$21,B105&lt;'[2]Types horaires'!$B$21),(D105-C105)+(F105-E105)+'[2]Types horaires'!$B$14,IF(AND(H105="Déplacement",N105="Retour Chine",B105&gt;'[2]Types horaires'!$C$21),(D105-C105)+(F105-E105)+'[2]Types horaires'!$B$14,IF(AND(H105="Déplacement",((D105-C105)+(F105-E105))&lt;I105),I105,IF(AND(H105="Déplacement",N105="Retour Chine",B105&lt;'[2]Types horaires'!$D$21),(D105-C105)+(F105-E105)+'[2]Types horaires'!$B$14,(D105-C105)+(F105-E105))))))))))))</f>
        <v>0.29166666666666663</v>
      </c>
      <c r="K105" s="143">
        <f>IF(L105&gt;0,'[2]Types horaires'!$B$2-L105,0)</f>
        <v>0</v>
      </c>
      <c r="L105" s="144">
        <f>IF(OR(H105="Recup"),'[2]Types horaires'!$B$2-J105,'[2]Types horaires'!$B$6)</f>
        <v>0</v>
      </c>
      <c r="M105" s="130"/>
      <c r="N105" s="131"/>
      <c r="O105" s="132">
        <f t="shared" si="2"/>
        <v>0</v>
      </c>
      <c r="P105" s="133" t="str">
        <f t="shared" si="3"/>
        <v/>
      </c>
      <c r="Q105" s="134"/>
      <c r="R105" s="135"/>
      <c r="S105" s="136"/>
      <c r="T105" s="137"/>
      <c r="U105" s="154" t="s">
        <v>2</v>
      </c>
      <c r="V105" s="155">
        <f>IF(G101="Enceinte",(SUM(L101:L105))-COUNTIF(H101:H105,"Recup")*'[2]Types horaires'!$B$12,SUM(L101:L105))</f>
        <v>0</v>
      </c>
      <c r="W105" s="156" t="s">
        <v>56</v>
      </c>
      <c r="X105" s="157">
        <f>COUNTIF(H101:H105,"sans solde")</f>
        <v>0</v>
      </c>
      <c r="Y105" s="158" t="s">
        <v>57</v>
      </c>
    </row>
    <row r="106" spans="1:25" s="12" customFormat="1" ht="15.75" customHeight="1">
      <c r="A106" s="123" t="s">
        <v>58</v>
      </c>
      <c r="B106" s="124">
        <v>42819</v>
      </c>
      <c r="C106" s="159"/>
      <c r="D106" s="160"/>
      <c r="E106" s="160"/>
      <c r="F106" s="161"/>
      <c r="G106" s="125"/>
      <c r="H106" s="162"/>
      <c r="I106" s="127">
        <f>IF(H106="Normal",'[2]Types horaires'!$B$2,IF(H106="Recup",'[2]Types horaires'!$B$6,IF(H106="CP journée",'[2]Types horaires'!$B$3,IF(H106="Enceinte",'[2]Types horaires'!$B$11,IF(H106="temps partiel",'[2]Types horaires'!$B$10,IF(H106="Sans solde",'[2]Types horaires'!$B$8,IF(H106="Maladie",'[2]Types horaires'!$B$7,IF(H106="CP matin",'[2]Types horaires'!$B$4,IF(H106="Déplacement",'[2]Types horaires'!$B$2,IF(H106="CP Après-midi",'[2]Types horaires'!$B$5,IF(H106="Férié",'[2]Types horaires'!$B$15,0)))))))))))</f>
        <v>0</v>
      </c>
      <c r="J106" s="108">
        <f>IF(H106="Demi CP",I106,IF(AND(H106="Déplacement",N106="Arrivée Chine",B106&gt;='[2]Types horaires'!$B$21,B106&lt;='[2]Types horaires'!$C$21),(D106-C106)+(F106-E106)-'[2]Types horaires'!$B$13,IF(AND(H106="Déplacement",N106="Arrivée Chine",B106&gt;'[2]Types horaires'!$A$21,B106&lt;'[2]Types horaires'!$B$21),(D106-C106)+(F106-E106)-'[2]Types horaires'!$B$14,IF(AND(H106="Déplacement",N106="Arrivée Chine",B106&gt;'[2]Types horaires'!$C$21),(D106-C106)+(F106-E106)-'[2]Types horaires'!$B$14,IF(AND(H106="Déplacement",((D106-C106)+(F106-E106))&lt;I106),I106,IF(AND(H106="Déplacement",N106="Arrivée Chine",B106&lt;'[2]Types horaires'!$D$21),(D106-C106)+(F106-E106)-'[2]Types horaires'!$B$14,IF(AND(H106="Déplacement",N106="Retour Chine",B106&gt;='[2]Types horaires'!$B$21,B106&lt;='[2]Types horaires'!$C$21),(D106-C106)+(F106-E106)+'[2]Types horaires'!$B$13,IF(AND(H106="Déplacement",N106="Retour Chine",B106&gt;'[2]Types horaires'!$A$21,B106&lt;'[2]Types horaires'!$B$21),(D106-C106)+(F106-E106)+'[2]Types horaires'!$B$14,IF(AND(H106="Déplacement",N106="Retour Chine",B106&gt;'[2]Types horaires'!$C$21),(D106-C106)+(F106-E106)+'[2]Types horaires'!$B$14,IF(AND(H106="Déplacement",((D106-C106)+(F106-E106))&lt;I106),I106,IF(AND(H106="Déplacement",N106="Retour Chine",B106&lt;'[2]Types horaires'!$D$21),(D106-C106)+(F106-E106)+'[2]Types horaires'!$B$14,(D106-C106)+(F106-E106))))))))))))</f>
        <v>0</v>
      </c>
      <c r="K106" s="163">
        <f>IF(L106&gt;0,'[2]Types horaires'!$B$2-L106,0)</f>
        <v>0</v>
      </c>
      <c r="L106" s="164">
        <f>IF(OR(H106="Recup"),'[2]Types horaires'!$B$2-J106,'[2]Types horaires'!$B$6)</f>
        <v>0</v>
      </c>
      <c r="M106" s="130"/>
      <c r="N106" s="131"/>
      <c r="O106" s="132">
        <f t="shared" si="2"/>
        <v>0</v>
      </c>
      <c r="P106" s="133" t="str">
        <f t="shared" si="3"/>
        <v/>
      </c>
      <c r="Q106" s="134"/>
      <c r="R106" s="135"/>
      <c r="S106" s="136"/>
      <c r="T106" s="137"/>
      <c r="U106" s="165" t="s">
        <v>59</v>
      </c>
      <c r="V106" s="166">
        <f>IF(AND(G101="Temps partiel",X103&gt;0),X103-V107-V103-V104,0)</f>
        <v>0</v>
      </c>
      <c r="W106" s="167" t="s">
        <v>60</v>
      </c>
      <c r="X106" s="168">
        <f>COUNTIF(H101:H105,"CP journée")+(COUNTIF(H101:H105,"CP matin"))/2+(COUNTIF(H101:H105,"CP Après-midi"))/2</f>
        <v>0</v>
      </c>
      <c r="Y106" s="169"/>
    </row>
    <row r="107" spans="1:25" s="12" customFormat="1" ht="15.75" customHeight="1" thickBot="1">
      <c r="A107" s="170" t="s">
        <v>61</v>
      </c>
      <c r="B107" s="171">
        <v>42820</v>
      </c>
      <c r="C107" s="172"/>
      <c r="D107" s="173"/>
      <c r="E107" s="173"/>
      <c r="F107" s="174"/>
      <c r="G107" s="175"/>
      <c r="H107" s="176"/>
      <c r="I107" s="177">
        <f>IF(H107="Normal",'[2]Types horaires'!$B$2,IF(H107="Recup",'[2]Types horaires'!$B$6,IF(H107="CP journée",'[2]Types horaires'!$B$3,IF(H107="Enceinte",'[2]Types horaires'!$B$11,IF(H107="temps partiel",'[2]Types horaires'!$B$10,IF(H107="Sans solde",'[2]Types horaires'!$B$8,IF(H107="Maladie",'[2]Types horaires'!$B$7,IF(H107="CP matin",'[2]Types horaires'!$B$4,IF(H107="Déplacement",'[2]Types horaires'!$B$2,IF(H107="CP Après-midi",'[2]Types horaires'!$B$5,IF(H107="Férié",'[2]Types horaires'!$B$15,0)))))))))))</f>
        <v>0</v>
      </c>
      <c r="J107" s="178">
        <f>IF(H107="Demi CP",I107,IF(AND(H107="Déplacement",N107="Arrivée Chine",B107&gt;='[2]Types horaires'!$B$21,B107&lt;='[2]Types horaires'!$C$21),(D107-C107)+(F107-E107)-'[2]Types horaires'!$B$13,IF(AND(H107="Déplacement",N107="Arrivée Chine",B107&gt;'[2]Types horaires'!$A$21,B107&lt;'[2]Types horaires'!$B$21),(D107-C107)+(F107-E107)-'[2]Types horaires'!$B$14,IF(AND(H107="Déplacement",N107="Arrivée Chine",B107&gt;'[2]Types horaires'!$C$21),(D107-C107)+(F107-E107)-'[2]Types horaires'!$B$14,IF(AND(H107="Déplacement",((D107-C107)+(F107-E107))&lt;I107),I107,IF(AND(H107="Déplacement",N107="Arrivée Chine",B107&lt;'[2]Types horaires'!$D$21),(D107-C107)+(F107-E107)-'[2]Types horaires'!$B$14,IF(AND(H107="Déplacement",N107="Retour Chine",B107&gt;='[2]Types horaires'!$B$21,B107&lt;='[2]Types horaires'!$C$21),(D107-C107)+(F107-E107)+'[2]Types horaires'!$B$13,IF(AND(H107="Déplacement",N107="Retour Chine",B107&gt;'[2]Types horaires'!$A$21,B107&lt;'[2]Types horaires'!$B$21),(D107-C107)+(F107-E107)+'[2]Types horaires'!$B$14,IF(AND(H107="Déplacement",N107="Retour Chine",B107&gt;'[2]Types horaires'!$C$21),(D107-C107)+(F107-E107)+'[2]Types horaires'!$B$14,IF(AND(H107="Déplacement",((D107-C107)+(F107-E107))&lt;I107),I107,IF(AND(H107="Déplacement",N107="Retour Chine",B107&lt;'[2]Types horaires'!$D$21),(D107-C107)+(F107-E107)+'[2]Types horaires'!$B$14,(D107-C107)+(F107-E107))))))))))))</f>
        <v>0</v>
      </c>
      <c r="K107" s="179">
        <f>IF(L107&gt;0,'[2]Types horaires'!$B$2-L107,0)</f>
        <v>0</v>
      </c>
      <c r="L107" s="180">
        <f>IF(OR(H107="Recup"),'[2]Types horaires'!$B$2-J107,'[2]Types horaires'!$B$6)</f>
        <v>0</v>
      </c>
      <c r="M107" s="181"/>
      <c r="N107" s="182"/>
      <c r="O107" s="183">
        <f t="shared" si="2"/>
        <v>0</v>
      </c>
      <c r="P107" s="184" t="str">
        <f t="shared" si="3"/>
        <v/>
      </c>
      <c r="Q107" s="185"/>
      <c r="R107" s="186"/>
      <c r="S107" s="187"/>
      <c r="T107" s="188"/>
      <c r="U107" s="189" t="s">
        <v>62</v>
      </c>
      <c r="V107" s="190">
        <f>IF(AND(G101="Temps partiel",X103&gt;3),X103-3-V103-V104,0)</f>
        <v>0</v>
      </c>
      <c r="W107" s="191" t="s">
        <v>63</v>
      </c>
      <c r="X107" s="192">
        <f>V101+(V102*1.25)+(V103*1.5)+(V104*2)+(V106*1.1)+(V107*1.25)</f>
        <v>0</v>
      </c>
      <c r="Y107" s="193">
        <f>Y100+X107-V105*24+Y102</f>
        <v>0</v>
      </c>
    </row>
    <row r="108" spans="1:25" s="12" customFormat="1" ht="30" customHeight="1">
      <c r="A108" s="100" t="s">
        <v>43</v>
      </c>
      <c r="B108" s="101">
        <v>42821</v>
      </c>
      <c r="C108" s="194">
        <v>0.375</v>
      </c>
      <c r="D108" s="195">
        <v>0.54166666666666663</v>
      </c>
      <c r="E108" s="195">
        <v>0.58333333333333337</v>
      </c>
      <c r="F108" s="196">
        <v>0.70833333333333337</v>
      </c>
      <c r="G108" s="105"/>
      <c r="H108" s="106" t="s">
        <v>44</v>
      </c>
      <c r="I108" s="107">
        <f>IF(H108="Normal",'[2]Types horaires'!$B$2,IF(H108="Recup",'[2]Types horaires'!$B$6,IF(H108="CP journée",'[2]Types horaires'!$B$3,IF(H108="Enceinte",'[2]Types horaires'!$B$11,IF(H108="temps partiel",'[2]Types horaires'!$B$10,IF(H108="Sans solde",'[2]Types horaires'!$B$8,IF(H108="Maladie",'[2]Types horaires'!$B$7,IF(H108="CP matin",'[2]Types horaires'!$B$4,IF(H108="Déplacement",'[2]Types horaires'!$B$2,IF(H108="CP Après-midi",'[2]Types horaires'!$B$5,IF(H108="Férié",'[2]Types horaires'!$B$15,0)))))))))))</f>
        <v>0.29166666666666669</v>
      </c>
      <c r="J108" s="197">
        <f>IF(H108="Demi CP",I108,IF(AND(H108="Déplacement",N108="Arrivée Chine",B108&gt;='[2]Types horaires'!$B$21,B108&lt;='[2]Types horaires'!$C$21),(D108-C108)+(F108-E108)-'[2]Types horaires'!$B$13,IF(AND(H108="Déplacement",N108="Arrivée Chine",B108&gt;'[2]Types horaires'!$A$21,B108&lt;'[2]Types horaires'!$B$21),(D108-C108)+(F108-E108)-'[2]Types horaires'!$B$14,IF(AND(H108="Déplacement",N108="Arrivée Chine",B108&gt;'[2]Types horaires'!$C$21),(D108-C108)+(F108-E108)-'[2]Types horaires'!$B$14,IF(AND(H108="Déplacement",((D108-C108)+(F108-E108))&lt;I108),I108,IF(AND(H108="Déplacement",N108="Arrivée Chine",B108&lt;'[2]Types horaires'!$D$21),(D108-C108)+(F108-E108)-'[2]Types horaires'!$B$14,IF(AND(H108="Déplacement",N108="Retour Chine",B108&gt;='[2]Types horaires'!$B$21,B108&lt;='[2]Types horaires'!$C$21),(D108-C108)+(F108-E108)+'[2]Types horaires'!$B$13,IF(AND(H108="Déplacement",N108="Retour Chine",B108&gt;'[2]Types horaires'!$A$21,B108&lt;'[2]Types horaires'!$B$21),(D108-C108)+(F108-E108)+'[2]Types horaires'!$B$14,IF(AND(H108="Déplacement",N108="Retour Chine",B108&gt;'[2]Types horaires'!$C$21),(D108-C108)+(F108-E108)+'[2]Types horaires'!$B$14,IF(AND(H108="Déplacement",((D108-C108)+(F108-E108))&lt;I108),I108,IF(AND(H108="Déplacement",N108="Retour Chine",B108&lt;'[2]Types horaires'!$D$21),(D108-C108)+(F108-E108)+'[2]Types horaires'!$B$14,(D108-C108)+(F108-E108))))))))))))</f>
        <v>0.29166666666666663</v>
      </c>
      <c r="K108" s="109">
        <f>IF(L108&gt;0,'[2]Types horaires'!$B$2-L108,0)</f>
        <v>0</v>
      </c>
      <c r="L108" s="110">
        <f>IF(OR(H108="Recup"),'[2]Types horaires'!$B$2-J108,'[2]Types horaires'!$B$6)</f>
        <v>0</v>
      </c>
      <c r="M108" s="111"/>
      <c r="N108" s="112"/>
      <c r="O108" s="113">
        <f t="shared" si="2"/>
        <v>0</v>
      </c>
      <c r="P108" s="114" t="str">
        <f t="shared" si="3"/>
        <v/>
      </c>
      <c r="Q108" s="115" t="s">
        <v>45</v>
      </c>
      <c r="R108" s="116" t="s">
        <v>46</v>
      </c>
      <c r="S108" s="117"/>
      <c r="T108" s="118" t="s">
        <v>75</v>
      </c>
      <c r="U108" s="119" t="s">
        <v>48</v>
      </c>
      <c r="V108" s="120">
        <f>IF(AND(G108="",(X110)&gt;0),X110-V109-V110,IF(AND(G108="Enceinte",(X110)&gt;0),X110-V109-V110,0))</f>
        <v>0</v>
      </c>
      <c r="W108" s="121" t="s">
        <v>34</v>
      </c>
      <c r="X108" s="120">
        <f>(SUM(I108:I112)*24+SUM(K108:K112)*24)</f>
        <v>35</v>
      </c>
      <c r="Y108" s="122" t="s">
        <v>7</v>
      </c>
    </row>
    <row r="109" spans="1:25" s="12" customFormat="1" ht="15.75" customHeight="1" thickBot="1">
      <c r="A109" s="123" t="s">
        <v>49</v>
      </c>
      <c r="B109" s="124">
        <v>42822</v>
      </c>
      <c r="C109" s="102">
        <v>0.375</v>
      </c>
      <c r="D109" s="103">
        <v>0.54166666666666663</v>
      </c>
      <c r="E109" s="103">
        <v>0.58333333333333337</v>
      </c>
      <c r="F109" s="104">
        <v>0.70833333333333337</v>
      </c>
      <c r="G109" s="125"/>
      <c r="H109" s="142" t="s">
        <v>44</v>
      </c>
      <c r="I109" s="127">
        <f>IF(H109="Normal",'[2]Types horaires'!$B$2,IF(H109="Recup",'[2]Types horaires'!$B$6,IF(H109="CP journée",'[2]Types horaires'!$B$3,IF(H109="Enceinte",'[2]Types horaires'!$B$11,IF(H109="temps partiel",'[2]Types horaires'!$B$10,IF(H109="Sans solde",'[2]Types horaires'!$B$8,IF(H109="Maladie",'[2]Types horaires'!$B$7,IF(H109="CP matin",'[2]Types horaires'!$B$4,IF(H109="Déplacement",'[2]Types horaires'!$B$2,IF(H109="CP Après-midi",'[2]Types horaires'!$B$5,IF(H109="Férié",'[2]Types horaires'!$B$15,0)))))))))))</f>
        <v>0.29166666666666669</v>
      </c>
      <c r="J109" s="108">
        <f>IF(H109="Demi CP",I109,IF(AND(H109="Déplacement",N109="Arrivée Chine",B109&gt;='[2]Types horaires'!$B$21,B109&lt;='[2]Types horaires'!$C$21),(D109-C109)+(F109-E109)-'[2]Types horaires'!$B$13,IF(AND(H109="Déplacement",N109="Arrivée Chine",B109&gt;'[2]Types horaires'!$A$21,B109&lt;'[2]Types horaires'!$B$21),(D109-C109)+(F109-E109)-'[2]Types horaires'!$B$14,IF(AND(H109="Déplacement",N109="Arrivée Chine",B109&gt;'[2]Types horaires'!$C$21),(D109-C109)+(F109-E109)-'[2]Types horaires'!$B$14,IF(AND(H109="Déplacement",((D109-C109)+(F109-E109))&lt;I109),I109,IF(AND(H109="Déplacement",N109="Arrivée Chine",B109&lt;'[2]Types horaires'!$D$21),(D109-C109)+(F109-E109)-'[2]Types horaires'!$B$14,IF(AND(H109="Déplacement",N109="Retour Chine",B109&gt;='[2]Types horaires'!$B$21,B109&lt;='[2]Types horaires'!$C$21),(D109-C109)+(F109-E109)+'[2]Types horaires'!$B$13,IF(AND(H109="Déplacement",N109="Retour Chine",B109&gt;'[2]Types horaires'!$A$21,B109&lt;'[2]Types horaires'!$B$21),(D109-C109)+(F109-E109)+'[2]Types horaires'!$B$14,IF(AND(H109="Déplacement",N109="Retour Chine",B109&gt;'[2]Types horaires'!$C$21),(D109-C109)+(F109-E109)+'[2]Types horaires'!$B$14,IF(AND(H109="Déplacement",((D109-C109)+(F109-E109))&lt;I109),I109,IF(AND(H109="Déplacement",N109="Retour Chine",B109&lt;'[2]Types horaires'!$D$21),(D109-C109)+(F109-E109)+'[2]Types horaires'!$B$14,(D109-C109)+(F109-E109))))))))))))</f>
        <v>0.29166666666666663</v>
      </c>
      <c r="K109" s="128">
        <f>IF(L109&gt;0,'[2]Types horaires'!$B$2-L109,0)</f>
        <v>0</v>
      </c>
      <c r="L109" s="129">
        <f>IF(OR(H109="Recup"),'[2]Types horaires'!$B$2-J109,'[2]Types horaires'!$B$6)</f>
        <v>0</v>
      </c>
      <c r="M109" s="130"/>
      <c r="N109" s="131"/>
      <c r="O109" s="132">
        <f t="shared" si="2"/>
        <v>0</v>
      </c>
      <c r="P109" s="133" t="str">
        <f t="shared" si="3"/>
        <v/>
      </c>
      <c r="Q109" s="134"/>
      <c r="R109" s="135"/>
      <c r="S109" s="136"/>
      <c r="T109" s="137"/>
      <c r="U109" s="138" t="s">
        <v>50</v>
      </c>
      <c r="V109" s="139">
        <f>IF(AND(G108="",(X109-35)&gt;0),(X109-35-V110-V111),IF(AND(G108="Enceinte",(X109-35)&gt;0),(X109-35-V110-V111),0))</f>
        <v>0</v>
      </c>
      <c r="W109" s="140" t="s">
        <v>35</v>
      </c>
      <c r="X109" s="139">
        <f>(SUM(J108:J114))*24-(SUM(O108:O114))*24</f>
        <v>34.999999999999993</v>
      </c>
      <c r="Y109" s="141">
        <f>SUM(P108:P114)</f>
        <v>0</v>
      </c>
    </row>
    <row r="110" spans="1:25" s="12" customFormat="1" ht="15.75" customHeight="1" thickBot="1">
      <c r="A110" s="123" t="s">
        <v>51</v>
      </c>
      <c r="B110" s="124">
        <v>42823</v>
      </c>
      <c r="C110" s="102">
        <v>0.375</v>
      </c>
      <c r="D110" s="103">
        <v>0.54166666666666663</v>
      </c>
      <c r="E110" s="103">
        <v>0.58333333333333337</v>
      </c>
      <c r="F110" s="104">
        <v>0.70833333333333337</v>
      </c>
      <c r="G110" s="125"/>
      <c r="H110" s="142" t="s">
        <v>44</v>
      </c>
      <c r="I110" s="127">
        <f>IF(H110="Normal",'[2]Types horaires'!$B$2,IF(H110="Recup",'[2]Types horaires'!$B$6,IF(H110="CP journée",'[2]Types horaires'!$B$3,IF(H110="Enceinte",'[2]Types horaires'!$B$11,IF(H110="temps partiel",'[2]Types horaires'!$B$10,IF(H110="Sans solde",'[2]Types horaires'!$B$8,IF(H110="Maladie",'[2]Types horaires'!$B$7,IF(H110="CP matin",'[2]Types horaires'!$B$4,IF(H110="Déplacement",'[2]Types horaires'!$B$2,IF(H110="CP Après-midi",'[2]Types horaires'!$B$5,IF(H110="Férié",'[2]Types horaires'!$B$15,0)))))))))))</f>
        <v>0.29166666666666669</v>
      </c>
      <c r="J110" s="108">
        <f>IF(H110="Demi CP",I110,IF(AND(H110="Déplacement",N110="Arrivée Chine",B110&gt;='[2]Types horaires'!$B$21,B110&lt;='[2]Types horaires'!$C$21),(D110-C110)+(F110-E110)-'[2]Types horaires'!$B$13,IF(AND(H110="Déplacement",N110="Arrivée Chine",B110&gt;'[2]Types horaires'!$A$21,B110&lt;'[2]Types horaires'!$B$21),(D110-C110)+(F110-E110)-'[2]Types horaires'!$B$14,IF(AND(H110="Déplacement",N110="Arrivée Chine",B110&gt;'[2]Types horaires'!$C$21),(D110-C110)+(F110-E110)-'[2]Types horaires'!$B$14,IF(AND(H110="Déplacement",((D110-C110)+(F110-E110))&lt;I110),I110,IF(AND(H110="Déplacement",N110="Arrivée Chine",B110&lt;'[2]Types horaires'!$D$21),(D110-C110)+(F110-E110)-'[2]Types horaires'!$B$14,IF(AND(H110="Déplacement",N110="Retour Chine",B110&gt;='[2]Types horaires'!$B$21,B110&lt;='[2]Types horaires'!$C$21),(D110-C110)+(F110-E110)+'[2]Types horaires'!$B$13,IF(AND(H110="Déplacement",N110="Retour Chine",B110&gt;'[2]Types horaires'!$A$21,B110&lt;'[2]Types horaires'!$B$21),(D110-C110)+(F110-E110)+'[2]Types horaires'!$B$14,IF(AND(H110="Déplacement",N110="Retour Chine",B110&gt;'[2]Types horaires'!$C$21),(D110-C110)+(F110-E110)+'[2]Types horaires'!$B$14,IF(AND(H110="Déplacement",((D110-C110)+(F110-E110))&lt;I110),I110,IF(AND(H110="Déplacement",N110="Retour Chine",B110&lt;'[2]Types horaires'!$D$21),(D110-C110)+(F110-E110)+'[2]Types horaires'!$B$14,(D110-C110)+(F110-E110))))))))))))</f>
        <v>0.29166666666666663</v>
      </c>
      <c r="K110" s="143">
        <f>IF(L110&gt;0,'[2]Types horaires'!$B$2-L110,0)</f>
        <v>0</v>
      </c>
      <c r="L110" s="144">
        <f>IF(OR(H110="Recup"),'[2]Types horaires'!$B$2-J110,'[2]Types horaires'!$B$6)</f>
        <v>0</v>
      </c>
      <c r="M110" s="130"/>
      <c r="N110" s="131"/>
      <c r="O110" s="132">
        <f t="shared" si="2"/>
        <v>0</v>
      </c>
      <c r="P110" s="133" t="str">
        <f t="shared" si="3"/>
        <v/>
      </c>
      <c r="Q110" s="134"/>
      <c r="R110" s="135"/>
      <c r="S110" s="136"/>
      <c r="T110" s="137"/>
      <c r="U110" s="145">
        <v>0.5</v>
      </c>
      <c r="V110" s="139">
        <f>IF((X109-43)&lt;0,0,(X109-43))</f>
        <v>0</v>
      </c>
      <c r="W110" s="146" t="s">
        <v>52</v>
      </c>
      <c r="X110" s="147">
        <f>(X109-X108)-J114*24</f>
        <v>-7.1054273576010019E-15</v>
      </c>
      <c r="Y110" s="148" t="s">
        <v>53</v>
      </c>
    </row>
    <row r="111" spans="1:25" s="12" customFormat="1" ht="15.75" customHeight="1" thickBot="1">
      <c r="A111" s="123" t="s">
        <v>54</v>
      </c>
      <c r="B111" s="124">
        <v>42824</v>
      </c>
      <c r="C111" s="102">
        <v>0.375</v>
      </c>
      <c r="D111" s="103">
        <v>0.54166666666666663</v>
      </c>
      <c r="E111" s="103">
        <v>0.58333333333333337</v>
      </c>
      <c r="F111" s="104">
        <v>0.70833333333333337</v>
      </c>
      <c r="G111" s="125"/>
      <c r="H111" s="126" t="s">
        <v>44</v>
      </c>
      <c r="I111" s="127">
        <f>IF(H111="Normal",'[2]Types horaires'!$B$2,IF(H111="Recup",'[2]Types horaires'!$B$6,IF(H111="CP journée",'[2]Types horaires'!$B$3,IF(H111="Enceinte",'[2]Types horaires'!$B$11,IF(H111="temps partiel",'[2]Types horaires'!$B$10,IF(H111="Sans solde",'[2]Types horaires'!$B$8,IF(H111="Maladie",'[2]Types horaires'!$B$7,IF(H111="CP matin",'[2]Types horaires'!$B$4,IF(H111="Déplacement",'[2]Types horaires'!$B$2,IF(H111="CP Après-midi",'[2]Types horaires'!$B$5,IF(H111="Férié",'[2]Types horaires'!$B$15,0)))))))))))</f>
        <v>0.29166666666666669</v>
      </c>
      <c r="J111" s="108">
        <f>IF(H111="Demi CP",I111,IF(AND(H111="Déplacement",N111="Arrivée Chine",B111&gt;='[2]Types horaires'!$B$21,B111&lt;='[2]Types horaires'!$C$21),(D111-C111)+(F111-E111)-'[2]Types horaires'!$B$13,IF(AND(H111="Déplacement",N111="Arrivée Chine",B111&gt;'[2]Types horaires'!$A$21,B111&lt;'[2]Types horaires'!$B$21),(D111-C111)+(F111-E111)-'[2]Types horaires'!$B$14,IF(AND(H111="Déplacement",N111="Arrivée Chine",B111&gt;'[2]Types horaires'!$C$21),(D111-C111)+(F111-E111)-'[2]Types horaires'!$B$14,IF(AND(H111="Déplacement",((D111-C111)+(F111-E111))&lt;I111),I111,IF(AND(H111="Déplacement",N111="Arrivée Chine",B111&lt;'[2]Types horaires'!$D$21),(D111-C111)+(F111-E111)-'[2]Types horaires'!$B$14,IF(AND(H111="Déplacement",N111="Retour Chine",B111&gt;='[2]Types horaires'!$B$21,B111&lt;='[2]Types horaires'!$C$21),(D111-C111)+(F111-E111)+'[2]Types horaires'!$B$13,IF(AND(H111="Déplacement",N111="Retour Chine",B111&gt;'[2]Types horaires'!$A$21,B111&lt;'[2]Types horaires'!$B$21),(D111-C111)+(F111-E111)+'[2]Types horaires'!$B$14,IF(AND(H111="Déplacement",N111="Retour Chine",B111&gt;'[2]Types horaires'!$C$21),(D111-C111)+(F111-E111)+'[2]Types horaires'!$B$14,IF(AND(H111="Déplacement",((D111-C111)+(F111-E111))&lt;I111),I111,IF(AND(H111="Déplacement",N111="Retour Chine",B111&lt;'[2]Types horaires'!$D$21),(D111-C111)+(F111-E111)+'[2]Types horaires'!$B$14,(D111-C111)+(F111-E111))))))))))))</f>
        <v>0.29166666666666663</v>
      </c>
      <c r="K111" s="149">
        <f>IF(L111&gt;0,'[2]Types horaires'!$B$2-L111,0)</f>
        <v>0</v>
      </c>
      <c r="L111" s="150">
        <f>IF(OR(H111="Recup"),'[2]Types horaires'!$B$2-J111,'[2]Types horaires'!$B$6)</f>
        <v>0</v>
      </c>
      <c r="M111" s="130"/>
      <c r="N111" s="131"/>
      <c r="O111" s="132">
        <f t="shared" si="2"/>
        <v>0</v>
      </c>
      <c r="P111" s="133" t="str">
        <f t="shared" si="3"/>
        <v/>
      </c>
      <c r="Q111" s="134"/>
      <c r="R111" s="135"/>
      <c r="S111" s="136"/>
      <c r="T111" s="137"/>
      <c r="U111" s="151">
        <v>1</v>
      </c>
      <c r="V111" s="139">
        <f>IF(M114="",J114*24,0)</f>
        <v>0</v>
      </c>
      <c r="W111" s="152" t="s">
        <v>5</v>
      </c>
      <c r="X111" s="153">
        <f>COUNTIF(H108:H112,"Maladie")</f>
        <v>0</v>
      </c>
      <c r="Y111" s="148">
        <f>COUNTIF(H108:H112,"Férié")</f>
        <v>0</v>
      </c>
    </row>
    <row r="112" spans="1:25" s="12" customFormat="1" ht="15.75" customHeight="1" thickBot="1">
      <c r="A112" s="123" t="s">
        <v>55</v>
      </c>
      <c r="B112" s="124">
        <v>42825</v>
      </c>
      <c r="C112" s="102">
        <v>0.375</v>
      </c>
      <c r="D112" s="103">
        <v>0.54166666666666663</v>
      </c>
      <c r="E112" s="103">
        <v>0.58333333333333337</v>
      </c>
      <c r="F112" s="104">
        <v>0.70833333333333337</v>
      </c>
      <c r="G112" s="125"/>
      <c r="H112" s="142" t="s">
        <v>44</v>
      </c>
      <c r="I112" s="127">
        <f>IF(H112="Normal",'[2]Types horaires'!$B$2,IF(H112="Recup",'[2]Types horaires'!$B$6,IF(H112="CP journée",'[2]Types horaires'!$B$3,IF(H112="Enceinte",'[2]Types horaires'!$B$11,IF(H112="temps partiel",'[2]Types horaires'!$B$10,IF(H112="Sans solde",'[2]Types horaires'!$B$8,IF(H112="Maladie",'[2]Types horaires'!$B$7,IF(H112="CP matin",'[2]Types horaires'!$B$4,IF(H112="Déplacement",'[2]Types horaires'!$B$2,IF(H112="CP Après-midi",'[2]Types horaires'!$B$5,IF(H112="Férié",'[2]Types horaires'!$B$15,0)))))))))))</f>
        <v>0.29166666666666669</v>
      </c>
      <c r="J112" s="108">
        <f>IF(H112="Demi CP",I112,IF(AND(H112="Déplacement",N112="Arrivée Chine",B112&gt;='[2]Types horaires'!$B$21,B112&lt;='[2]Types horaires'!$C$21),(D112-C112)+(F112-E112)-'[2]Types horaires'!$B$13,IF(AND(H112="Déplacement",N112="Arrivée Chine",B112&gt;'[2]Types horaires'!$A$21,B112&lt;'[2]Types horaires'!$B$21),(D112-C112)+(F112-E112)-'[2]Types horaires'!$B$14,IF(AND(H112="Déplacement",N112="Arrivée Chine",B112&gt;'[2]Types horaires'!$C$21),(D112-C112)+(F112-E112)-'[2]Types horaires'!$B$14,IF(AND(H112="Déplacement",((D112-C112)+(F112-E112))&lt;I112),I112,IF(AND(H112="Déplacement",N112="Arrivée Chine",B112&lt;'[2]Types horaires'!$D$21),(D112-C112)+(F112-E112)-'[2]Types horaires'!$B$14,IF(AND(H112="Déplacement",N112="Retour Chine",B112&gt;='[2]Types horaires'!$B$21,B112&lt;='[2]Types horaires'!$C$21),(D112-C112)+(F112-E112)+'[2]Types horaires'!$B$13,IF(AND(H112="Déplacement",N112="Retour Chine",B112&gt;'[2]Types horaires'!$A$21,B112&lt;'[2]Types horaires'!$B$21),(D112-C112)+(F112-E112)+'[2]Types horaires'!$B$14,IF(AND(H112="Déplacement",N112="Retour Chine",B112&gt;'[2]Types horaires'!$C$21),(D112-C112)+(F112-E112)+'[2]Types horaires'!$B$14,IF(AND(H112="Déplacement",((D112-C112)+(F112-E112))&lt;I112),I112,IF(AND(H112="Déplacement",N112="Retour Chine",B112&lt;'[2]Types horaires'!$D$21),(D112-C112)+(F112-E112)+'[2]Types horaires'!$B$14,(D112-C112)+(F112-E112))))))))))))</f>
        <v>0.29166666666666663</v>
      </c>
      <c r="K112" s="143">
        <f>IF(L112&gt;0,'[2]Types horaires'!$B$2-L112,0)</f>
        <v>0</v>
      </c>
      <c r="L112" s="144">
        <f>IF(OR(H112="Recup"),'[2]Types horaires'!$B$2-J112,'[2]Types horaires'!$B$6)</f>
        <v>0</v>
      </c>
      <c r="M112" s="130"/>
      <c r="N112" s="131"/>
      <c r="O112" s="132">
        <f t="shared" si="2"/>
        <v>0</v>
      </c>
      <c r="P112" s="133" t="str">
        <f t="shared" si="3"/>
        <v/>
      </c>
      <c r="Q112" s="134"/>
      <c r="R112" s="135"/>
      <c r="S112" s="136"/>
      <c r="T112" s="137"/>
      <c r="U112" s="154" t="s">
        <v>2</v>
      </c>
      <c r="V112" s="155">
        <f>IF(G108="Enceinte",(SUM(L108:L112))-COUNTIF(H108:H112,"Recup")*'[2]Types horaires'!$B$12,SUM(L108:L112))</f>
        <v>0</v>
      </c>
      <c r="W112" s="156" t="s">
        <v>56</v>
      </c>
      <c r="X112" s="157">
        <f>COUNTIF(H108:H112,"sans solde")</f>
        <v>0</v>
      </c>
      <c r="Y112" s="158" t="s">
        <v>57</v>
      </c>
    </row>
    <row r="113" spans="1:25" s="12" customFormat="1" ht="15.75" customHeight="1">
      <c r="A113" s="123" t="s">
        <v>58</v>
      </c>
      <c r="B113" s="124">
        <v>42826</v>
      </c>
      <c r="C113" s="159"/>
      <c r="D113" s="160"/>
      <c r="E113" s="160"/>
      <c r="F113" s="161"/>
      <c r="G113" s="125"/>
      <c r="H113" s="162"/>
      <c r="I113" s="127">
        <f>IF(H113="Normal",'[2]Types horaires'!$B$2,IF(H113="Recup",'[2]Types horaires'!$B$6,IF(H113="CP journée",'[2]Types horaires'!$B$3,IF(H113="Enceinte",'[2]Types horaires'!$B$11,IF(H113="temps partiel",'[2]Types horaires'!$B$10,IF(H113="Sans solde",'[2]Types horaires'!$B$8,IF(H113="Maladie",'[2]Types horaires'!$B$7,IF(H113="CP matin",'[2]Types horaires'!$B$4,IF(H113="Déplacement",'[2]Types horaires'!$B$2,IF(H113="CP Après-midi",'[2]Types horaires'!$B$5,IF(H113="Férié",'[2]Types horaires'!$B$15,0)))))))))))</f>
        <v>0</v>
      </c>
      <c r="J113" s="108">
        <f>IF(H113="Demi CP",I113,IF(AND(H113="Déplacement",N113="Arrivée Chine",B113&gt;='[2]Types horaires'!$B$21,B113&lt;='[2]Types horaires'!$C$21),(D113-C113)+(F113-E113)-'[2]Types horaires'!$B$13,IF(AND(H113="Déplacement",N113="Arrivée Chine",B113&gt;'[2]Types horaires'!$A$21,B113&lt;'[2]Types horaires'!$B$21),(D113-C113)+(F113-E113)-'[2]Types horaires'!$B$14,IF(AND(H113="Déplacement",N113="Arrivée Chine",B113&gt;'[2]Types horaires'!$C$21),(D113-C113)+(F113-E113)-'[2]Types horaires'!$B$14,IF(AND(H113="Déplacement",((D113-C113)+(F113-E113))&lt;I113),I113,IF(AND(H113="Déplacement",N113="Arrivée Chine",B113&lt;'[2]Types horaires'!$D$21),(D113-C113)+(F113-E113)-'[2]Types horaires'!$B$14,IF(AND(H113="Déplacement",N113="Retour Chine",B113&gt;='[2]Types horaires'!$B$21,B113&lt;='[2]Types horaires'!$C$21),(D113-C113)+(F113-E113)+'[2]Types horaires'!$B$13,IF(AND(H113="Déplacement",N113="Retour Chine",B113&gt;'[2]Types horaires'!$A$21,B113&lt;'[2]Types horaires'!$B$21),(D113-C113)+(F113-E113)+'[2]Types horaires'!$B$14,IF(AND(H113="Déplacement",N113="Retour Chine",B113&gt;'[2]Types horaires'!$C$21),(D113-C113)+(F113-E113)+'[2]Types horaires'!$B$14,IF(AND(H113="Déplacement",((D113-C113)+(F113-E113))&lt;I113),I113,IF(AND(H113="Déplacement",N113="Retour Chine",B113&lt;'[2]Types horaires'!$D$21),(D113-C113)+(F113-E113)+'[2]Types horaires'!$B$14,(D113-C113)+(F113-E113))))))))))))</f>
        <v>0</v>
      </c>
      <c r="K113" s="163">
        <f>IF(L113&gt;0,'[2]Types horaires'!$B$2-L113,0)</f>
        <v>0</v>
      </c>
      <c r="L113" s="164">
        <f>IF(OR(H113="Recup"),'[2]Types horaires'!$B$2-J113,'[2]Types horaires'!$B$6)</f>
        <v>0</v>
      </c>
      <c r="M113" s="130"/>
      <c r="N113" s="131"/>
      <c r="O113" s="132">
        <f t="shared" si="2"/>
        <v>0</v>
      </c>
      <c r="P113" s="133" t="str">
        <f t="shared" si="3"/>
        <v/>
      </c>
      <c r="Q113" s="134"/>
      <c r="R113" s="135"/>
      <c r="S113" s="136"/>
      <c r="T113" s="137"/>
      <c r="U113" s="165" t="s">
        <v>59</v>
      </c>
      <c r="V113" s="166">
        <f>IF(AND(G108="Temps partiel",X110&gt;0),X110-V114-V110-V111,0)</f>
        <v>0</v>
      </c>
      <c r="W113" s="167" t="s">
        <v>60</v>
      </c>
      <c r="X113" s="168">
        <f>COUNTIF(H108:H112,"CP journée")+(COUNTIF(H108:H112,"CP matin"))/2+(COUNTIF(H108:H112,"CP Après-midi"))/2</f>
        <v>0</v>
      </c>
      <c r="Y113" s="169"/>
    </row>
    <row r="114" spans="1:25" s="12" customFormat="1" ht="15.75" customHeight="1" thickBot="1">
      <c r="A114" s="170" t="s">
        <v>61</v>
      </c>
      <c r="B114" s="171">
        <v>42827</v>
      </c>
      <c r="C114" s="172"/>
      <c r="D114" s="173"/>
      <c r="E114" s="173"/>
      <c r="F114" s="174"/>
      <c r="G114" s="175"/>
      <c r="H114" s="176"/>
      <c r="I114" s="177">
        <f>IF(H114="Normal",'[2]Types horaires'!$B$2,IF(H114="Recup",'[2]Types horaires'!$B$6,IF(H114="CP journée",'[2]Types horaires'!$B$3,IF(H114="Enceinte",'[2]Types horaires'!$B$11,IF(H114="temps partiel",'[2]Types horaires'!$B$10,IF(H114="Sans solde",'[2]Types horaires'!$B$8,IF(H114="Maladie",'[2]Types horaires'!$B$7,IF(H114="CP matin",'[2]Types horaires'!$B$4,IF(H114="Déplacement",'[2]Types horaires'!$B$2,IF(H114="CP Après-midi",'[2]Types horaires'!$B$5,IF(H114="Férié",'[2]Types horaires'!$B$15,0)))))))))))</f>
        <v>0</v>
      </c>
      <c r="J114" s="178">
        <f>IF(H114="Demi CP",I114,IF(AND(H114="Déplacement",N114="Arrivée Chine",B114&gt;='[2]Types horaires'!$B$21,B114&lt;='[2]Types horaires'!$C$21),(D114-C114)+(F114-E114)-'[2]Types horaires'!$B$13,IF(AND(H114="Déplacement",N114="Arrivée Chine",B114&gt;'[2]Types horaires'!$A$21,B114&lt;'[2]Types horaires'!$B$21),(D114-C114)+(F114-E114)-'[2]Types horaires'!$B$14,IF(AND(H114="Déplacement",N114="Arrivée Chine",B114&gt;'[2]Types horaires'!$C$21),(D114-C114)+(F114-E114)-'[2]Types horaires'!$B$14,IF(AND(H114="Déplacement",((D114-C114)+(F114-E114))&lt;I114),I114,IF(AND(H114="Déplacement",N114="Arrivée Chine",B114&lt;'[2]Types horaires'!$D$21),(D114-C114)+(F114-E114)-'[2]Types horaires'!$B$14,IF(AND(H114="Déplacement",N114="Retour Chine",B114&gt;='[2]Types horaires'!$B$21,B114&lt;='[2]Types horaires'!$C$21),(D114-C114)+(F114-E114)+'[2]Types horaires'!$B$13,IF(AND(H114="Déplacement",N114="Retour Chine",B114&gt;'[2]Types horaires'!$A$21,B114&lt;'[2]Types horaires'!$B$21),(D114-C114)+(F114-E114)+'[2]Types horaires'!$B$14,IF(AND(H114="Déplacement",N114="Retour Chine",B114&gt;'[2]Types horaires'!$C$21),(D114-C114)+(F114-E114)+'[2]Types horaires'!$B$14,IF(AND(H114="Déplacement",((D114-C114)+(F114-E114))&lt;I114),I114,IF(AND(H114="Déplacement",N114="Retour Chine",B114&lt;'[2]Types horaires'!$D$21),(D114-C114)+(F114-E114)+'[2]Types horaires'!$B$14,(D114-C114)+(F114-E114))))))))))))</f>
        <v>0</v>
      </c>
      <c r="K114" s="179">
        <f>IF(L114&gt;0,'[2]Types horaires'!$B$2-L114,0)</f>
        <v>0</v>
      </c>
      <c r="L114" s="180">
        <f>IF(OR(H114="Recup"),'[2]Types horaires'!$B$2-J114,'[2]Types horaires'!$B$6)</f>
        <v>0</v>
      </c>
      <c r="M114" s="181"/>
      <c r="N114" s="182"/>
      <c r="O114" s="183">
        <f t="shared" si="2"/>
        <v>0</v>
      </c>
      <c r="P114" s="184" t="str">
        <f t="shared" si="3"/>
        <v/>
      </c>
      <c r="Q114" s="185"/>
      <c r="R114" s="186"/>
      <c r="S114" s="187"/>
      <c r="T114" s="188"/>
      <c r="U114" s="189" t="s">
        <v>62</v>
      </c>
      <c r="V114" s="190">
        <f>IF(AND(G108="Temps partiel",X110&gt;3),X110-3-V110-V111,0)</f>
        <v>0</v>
      </c>
      <c r="W114" s="191" t="s">
        <v>63</v>
      </c>
      <c r="X114" s="192">
        <f>V108+(V109*1.25)+(V110*1.5)+(V111*2)+(V113*1.1)+(V114*1.25)</f>
        <v>0</v>
      </c>
      <c r="Y114" s="193">
        <f>Y107+X114-V112*24+Y109</f>
        <v>0</v>
      </c>
    </row>
    <row r="115" spans="1:25" s="12" customFormat="1" ht="30" customHeight="1">
      <c r="A115" s="100" t="s">
        <v>43</v>
      </c>
      <c r="B115" s="101">
        <v>42828</v>
      </c>
      <c r="C115" s="194">
        <v>0.375</v>
      </c>
      <c r="D115" s="195">
        <v>0.54166666666666663</v>
      </c>
      <c r="E115" s="195">
        <v>0.58333333333333337</v>
      </c>
      <c r="F115" s="196">
        <v>0.70833333333333337</v>
      </c>
      <c r="G115" s="105"/>
      <c r="H115" s="106" t="s">
        <v>44</v>
      </c>
      <c r="I115" s="107">
        <f>IF(H115="Normal",'[2]Types horaires'!$B$2,IF(H115="Recup",'[2]Types horaires'!$B$6,IF(H115="CP journée",'[2]Types horaires'!$B$3,IF(H115="Enceinte",'[2]Types horaires'!$B$11,IF(H115="temps partiel",'[2]Types horaires'!$B$10,IF(H115="Sans solde",'[2]Types horaires'!$B$8,IF(H115="Maladie",'[2]Types horaires'!$B$7,IF(H115="CP matin",'[2]Types horaires'!$B$4,IF(H115="Déplacement",'[2]Types horaires'!$B$2,IF(H115="CP Après-midi",'[2]Types horaires'!$B$5,IF(H115="Férié",'[2]Types horaires'!$B$15,0)))))))))))</f>
        <v>0.29166666666666669</v>
      </c>
      <c r="J115" s="197">
        <f>IF(H115="Demi CP",I115,IF(AND(H115="Déplacement",N115="Arrivée Chine",B115&gt;='[2]Types horaires'!$B$21,B115&lt;='[2]Types horaires'!$C$21),(D115-C115)+(F115-E115)-'[2]Types horaires'!$B$13,IF(AND(H115="Déplacement",N115="Arrivée Chine",B115&gt;'[2]Types horaires'!$A$21,B115&lt;'[2]Types horaires'!$B$21),(D115-C115)+(F115-E115)-'[2]Types horaires'!$B$14,IF(AND(H115="Déplacement",N115="Arrivée Chine",B115&gt;'[2]Types horaires'!$C$21),(D115-C115)+(F115-E115)-'[2]Types horaires'!$B$14,IF(AND(H115="Déplacement",((D115-C115)+(F115-E115))&lt;I115),I115,IF(AND(H115="Déplacement",N115="Arrivée Chine",B115&lt;'[2]Types horaires'!$D$21),(D115-C115)+(F115-E115)-'[2]Types horaires'!$B$14,IF(AND(H115="Déplacement",N115="Retour Chine",B115&gt;='[2]Types horaires'!$B$21,B115&lt;='[2]Types horaires'!$C$21),(D115-C115)+(F115-E115)+'[2]Types horaires'!$B$13,IF(AND(H115="Déplacement",N115="Retour Chine",B115&gt;'[2]Types horaires'!$A$21,B115&lt;'[2]Types horaires'!$B$21),(D115-C115)+(F115-E115)+'[2]Types horaires'!$B$14,IF(AND(H115="Déplacement",N115="Retour Chine",B115&gt;'[2]Types horaires'!$C$21),(D115-C115)+(F115-E115)+'[2]Types horaires'!$B$14,IF(AND(H115="Déplacement",((D115-C115)+(F115-E115))&lt;I115),I115,IF(AND(H115="Déplacement",N115="Retour Chine",B115&lt;'[2]Types horaires'!$D$21),(D115-C115)+(F115-E115)+'[2]Types horaires'!$B$14,(D115-C115)+(F115-E115))))))))))))</f>
        <v>0.29166666666666663</v>
      </c>
      <c r="K115" s="109">
        <f>IF(L115&gt;0,'[2]Types horaires'!$B$2-L115,0)</f>
        <v>0</v>
      </c>
      <c r="L115" s="110">
        <f>IF(OR(H115="Recup"),'[2]Types horaires'!$B$2-J115,'[2]Types horaires'!$B$6)</f>
        <v>0</v>
      </c>
      <c r="M115" s="111"/>
      <c r="N115" s="112"/>
      <c r="O115" s="113">
        <f t="shared" si="2"/>
        <v>0</v>
      </c>
      <c r="P115" s="114" t="str">
        <f t="shared" si="3"/>
        <v/>
      </c>
      <c r="Q115" s="115" t="s">
        <v>45</v>
      </c>
      <c r="R115" s="116" t="s">
        <v>46</v>
      </c>
      <c r="S115" s="117"/>
      <c r="T115" s="118" t="s">
        <v>76</v>
      </c>
      <c r="U115" s="119" t="s">
        <v>48</v>
      </c>
      <c r="V115" s="120">
        <f>IF(AND(G115="",(X117)&gt;0),X117-V116-V117,IF(AND(G115="Enceinte",(X117)&gt;0),X117-V116-V117,0))</f>
        <v>0</v>
      </c>
      <c r="W115" s="121" t="s">
        <v>34</v>
      </c>
      <c r="X115" s="120">
        <f>(SUM(I115:I119)*24+SUM(K115:K119)*24)</f>
        <v>35</v>
      </c>
      <c r="Y115" s="122" t="s">
        <v>7</v>
      </c>
    </row>
    <row r="116" spans="1:25" s="12" customFormat="1" ht="15.75" customHeight="1" thickBot="1">
      <c r="A116" s="123" t="s">
        <v>49</v>
      </c>
      <c r="B116" s="124">
        <v>42829</v>
      </c>
      <c r="C116" s="102">
        <v>0.375</v>
      </c>
      <c r="D116" s="103">
        <v>0.54166666666666663</v>
      </c>
      <c r="E116" s="103">
        <v>0.58333333333333337</v>
      </c>
      <c r="F116" s="104">
        <v>0.70833333333333337</v>
      </c>
      <c r="G116" s="125"/>
      <c r="H116" s="142" t="s">
        <v>44</v>
      </c>
      <c r="I116" s="127">
        <f>IF(H116="Normal",'[2]Types horaires'!$B$2,IF(H116="Recup",'[2]Types horaires'!$B$6,IF(H116="CP journée",'[2]Types horaires'!$B$3,IF(H116="Enceinte",'[2]Types horaires'!$B$11,IF(H116="temps partiel",'[2]Types horaires'!$B$10,IF(H116="Sans solde",'[2]Types horaires'!$B$8,IF(H116="Maladie",'[2]Types horaires'!$B$7,IF(H116="CP matin",'[2]Types horaires'!$B$4,IF(H116="Déplacement",'[2]Types horaires'!$B$2,IF(H116="CP Après-midi",'[2]Types horaires'!$B$5,IF(H116="Férié",'[2]Types horaires'!$B$15,0)))))))))))</f>
        <v>0.29166666666666669</v>
      </c>
      <c r="J116" s="108">
        <f>IF(H116="Demi CP",I116,IF(AND(H116="Déplacement",N116="Arrivée Chine",B116&gt;='[2]Types horaires'!$B$21,B116&lt;='[2]Types horaires'!$C$21),(D116-C116)+(F116-E116)-'[2]Types horaires'!$B$13,IF(AND(H116="Déplacement",N116="Arrivée Chine",B116&gt;'[2]Types horaires'!$A$21,B116&lt;'[2]Types horaires'!$B$21),(D116-C116)+(F116-E116)-'[2]Types horaires'!$B$14,IF(AND(H116="Déplacement",N116="Arrivée Chine",B116&gt;'[2]Types horaires'!$C$21),(D116-C116)+(F116-E116)-'[2]Types horaires'!$B$14,IF(AND(H116="Déplacement",((D116-C116)+(F116-E116))&lt;I116),I116,IF(AND(H116="Déplacement",N116="Arrivée Chine",B116&lt;'[2]Types horaires'!$D$21),(D116-C116)+(F116-E116)-'[2]Types horaires'!$B$14,IF(AND(H116="Déplacement",N116="Retour Chine",B116&gt;='[2]Types horaires'!$B$21,B116&lt;='[2]Types horaires'!$C$21),(D116-C116)+(F116-E116)+'[2]Types horaires'!$B$13,IF(AND(H116="Déplacement",N116="Retour Chine",B116&gt;'[2]Types horaires'!$A$21,B116&lt;'[2]Types horaires'!$B$21),(D116-C116)+(F116-E116)+'[2]Types horaires'!$B$14,IF(AND(H116="Déplacement",N116="Retour Chine",B116&gt;'[2]Types horaires'!$C$21),(D116-C116)+(F116-E116)+'[2]Types horaires'!$B$14,IF(AND(H116="Déplacement",((D116-C116)+(F116-E116))&lt;I116),I116,IF(AND(H116="Déplacement",N116="Retour Chine",B116&lt;'[2]Types horaires'!$D$21),(D116-C116)+(F116-E116)+'[2]Types horaires'!$B$14,(D116-C116)+(F116-E116))))))))))))</f>
        <v>0.29166666666666663</v>
      </c>
      <c r="K116" s="128">
        <f>IF(L116&gt;0,'[2]Types horaires'!$B$2-L116,0)</f>
        <v>0</v>
      </c>
      <c r="L116" s="129">
        <f>IF(OR(H116="Recup"),'[2]Types horaires'!$B$2-J116,'[2]Types horaires'!$B$6)</f>
        <v>0</v>
      </c>
      <c r="M116" s="130"/>
      <c r="N116" s="131"/>
      <c r="O116" s="132">
        <f t="shared" si="2"/>
        <v>0</v>
      </c>
      <c r="P116" s="133" t="str">
        <f t="shared" si="3"/>
        <v/>
      </c>
      <c r="Q116" s="134"/>
      <c r="R116" s="135"/>
      <c r="S116" s="136"/>
      <c r="T116" s="137"/>
      <c r="U116" s="138" t="s">
        <v>50</v>
      </c>
      <c r="V116" s="139">
        <f>IF(AND(G115="",(X116-35)&gt;0),(X116-35-V117-V118),IF(AND(G115="Enceinte",(X116-35)&gt;0),(X116-35-V117-V118),0))</f>
        <v>0</v>
      </c>
      <c r="W116" s="140" t="s">
        <v>35</v>
      </c>
      <c r="X116" s="139">
        <f>(SUM(J115:J121))*24-(SUM(O115:O121))*24</f>
        <v>34.999999999999993</v>
      </c>
      <c r="Y116" s="141">
        <f>SUM(P115:P121)</f>
        <v>0</v>
      </c>
    </row>
    <row r="117" spans="1:25" s="12" customFormat="1" ht="15.75" customHeight="1" thickBot="1">
      <c r="A117" s="123" t="s">
        <v>51</v>
      </c>
      <c r="B117" s="124">
        <v>42830</v>
      </c>
      <c r="C117" s="102">
        <v>0.375</v>
      </c>
      <c r="D117" s="103">
        <v>0.54166666666666663</v>
      </c>
      <c r="E117" s="103">
        <v>0.58333333333333337</v>
      </c>
      <c r="F117" s="104">
        <v>0.70833333333333337</v>
      </c>
      <c r="G117" s="125"/>
      <c r="H117" s="142" t="s">
        <v>44</v>
      </c>
      <c r="I117" s="127">
        <f>IF(H117="Normal",'[2]Types horaires'!$B$2,IF(H117="Recup",'[2]Types horaires'!$B$6,IF(H117="CP journée",'[2]Types horaires'!$B$3,IF(H117="Enceinte",'[2]Types horaires'!$B$11,IF(H117="temps partiel",'[2]Types horaires'!$B$10,IF(H117="Sans solde",'[2]Types horaires'!$B$8,IF(H117="Maladie",'[2]Types horaires'!$B$7,IF(H117="CP matin",'[2]Types horaires'!$B$4,IF(H117="Déplacement",'[2]Types horaires'!$B$2,IF(H117="CP Après-midi",'[2]Types horaires'!$B$5,IF(H117="Férié",'[2]Types horaires'!$B$15,0)))))))))))</f>
        <v>0.29166666666666669</v>
      </c>
      <c r="J117" s="108">
        <f>IF(H117="Demi CP",I117,IF(AND(H117="Déplacement",N117="Arrivée Chine",B117&gt;='[2]Types horaires'!$B$21,B117&lt;='[2]Types horaires'!$C$21),(D117-C117)+(F117-E117)-'[2]Types horaires'!$B$13,IF(AND(H117="Déplacement",N117="Arrivée Chine",B117&gt;'[2]Types horaires'!$A$21,B117&lt;'[2]Types horaires'!$B$21),(D117-C117)+(F117-E117)-'[2]Types horaires'!$B$14,IF(AND(H117="Déplacement",N117="Arrivée Chine",B117&gt;'[2]Types horaires'!$C$21),(D117-C117)+(F117-E117)-'[2]Types horaires'!$B$14,IF(AND(H117="Déplacement",((D117-C117)+(F117-E117))&lt;I117),I117,IF(AND(H117="Déplacement",N117="Arrivée Chine",B117&lt;'[2]Types horaires'!$D$21),(D117-C117)+(F117-E117)-'[2]Types horaires'!$B$14,IF(AND(H117="Déplacement",N117="Retour Chine",B117&gt;='[2]Types horaires'!$B$21,B117&lt;='[2]Types horaires'!$C$21),(D117-C117)+(F117-E117)+'[2]Types horaires'!$B$13,IF(AND(H117="Déplacement",N117="Retour Chine",B117&gt;'[2]Types horaires'!$A$21,B117&lt;'[2]Types horaires'!$B$21),(D117-C117)+(F117-E117)+'[2]Types horaires'!$B$14,IF(AND(H117="Déplacement",N117="Retour Chine",B117&gt;'[2]Types horaires'!$C$21),(D117-C117)+(F117-E117)+'[2]Types horaires'!$B$14,IF(AND(H117="Déplacement",((D117-C117)+(F117-E117))&lt;I117),I117,IF(AND(H117="Déplacement",N117="Retour Chine",B117&lt;'[2]Types horaires'!$D$21),(D117-C117)+(F117-E117)+'[2]Types horaires'!$B$14,(D117-C117)+(F117-E117))))))))))))</f>
        <v>0.29166666666666663</v>
      </c>
      <c r="K117" s="143">
        <f>IF(L117&gt;0,'[2]Types horaires'!$B$2-L117,0)</f>
        <v>0</v>
      </c>
      <c r="L117" s="144">
        <f>IF(OR(H117="Recup"),'[2]Types horaires'!$B$2-J117,'[2]Types horaires'!$B$6)</f>
        <v>0</v>
      </c>
      <c r="M117" s="130"/>
      <c r="N117" s="131"/>
      <c r="O117" s="132">
        <f t="shared" si="2"/>
        <v>0</v>
      </c>
      <c r="P117" s="133" t="str">
        <f t="shared" si="3"/>
        <v/>
      </c>
      <c r="Q117" s="134"/>
      <c r="R117" s="135"/>
      <c r="S117" s="136"/>
      <c r="T117" s="137"/>
      <c r="U117" s="145">
        <v>0.5</v>
      </c>
      <c r="V117" s="139">
        <f>IF((X116-43)&lt;0,0,(X116-43))</f>
        <v>0</v>
      </c>
      <c r="W117" s="146" t="s">
        <v>52</v>
      </c>
      <c r="X117" s="147">
        <f>(X116-X115)-J121*24</f>
        <v>-7.1054273576010019E-15</v>
      </c>
      <c r="Y117" s="148" t="s">
        <v>53</v>
      </c>
    </row>
    <row r="118" spans="1:25" s="12" customFormat="1" ht="15.75" customHeight="1" thickBot="1">
      <c r="A118" s="123" t="s">
        <v>54</v>
      </c>
      <c r="B118" s="124">
        <v>42831</v>
      </c>
      <c r="C118" s="102">
        <v>0.375</v>
      </c>
      <c r="D118" s="103">
        <v>0.54166666666666663</v>
      </c>
      <c r="E118" s="103">
        <v>0.58333333333333337</v>
      </c>
      <c r="F118" s="104">
        <v>0.70833333333333337</v>
      </c>
      <c r="G118" s="125"/>
      <c r="H118" s="126" t="s">
        <v>44</v>
      </c>
      <c r="I118" s="127">
        <f>IF(H118="Normal",'[2]Types horaires'!$B$2,IF(H118="Recup",'[2]Types horaires'!$B$6,IF(H118="CP journée",'[2]Types horaires'!$B$3,IF(H118="Enceinte",'[2]Types horaires'!$B$11,IF(H118="temps partiel",'[2]Types horaires'!$B$10,IF(H118="Sans solde",'[2]Types horaires'!$B$8,IF(H118="Maladie",'[2]Types horaires'!$B$7,IF(H118="CP matin",'[2]Types horaires'!$B$4,IF(H118="Déplacement",'[2]Types horaires'!$B$2,IF(H118="CP Après-midi",'[2]Types horaires'!$B$5,IF(H118="Férié",'[2]Types horaires'!$B$15,0)))))))))))</f>
        <v>0.29166666666666669</v>
      </c>
      <c r="J118" s="108">
        <f>IF(H118="Demi CP",I118,IF(AND(H118="Déplacement",N118="Arrivée Chine",B118&gt;='[2]Types horaires'!$B$21,B118&lt;='[2]Types horaires'!$C$21),(D118-C118)+(F118-E118)-'[2]Types horaires'!$B$13,IF(AND(H118="Déplacement",N118="Arrivée Chine",B118&gt;'[2]Types horaires'!$A$21,B118&lt;'[2]Types horaires'!$B$21),(D118-C118)+(F118-E118)-'[2]Types horaires'!$B$14,IF(AND(H118="Déplacement",N118="Arrivée Chine",B118&gt;'[2]Types horaires'!$C$21),(D118-C118)+(F118-E118)-'[2]Types horaires'!$B$14,IF(AND(H118="Déplacement",((D118-C118)+(F118-E118))&lt;I118),I118,IF(AND(H118="Déplacement",N118="Arrivée Chine",B118&lt;'[2]Types horaires'!$D$21),(D118-C118)+(F118-E118)-'[2]Types horaires'!$B$14,IF(AND(H118="Déplacement",N118="Retour Chine",B118&gt;='[2]Types horaires'!$B$21,B118&lt;='[2]Types horaires'!$C$21),(D118-C118)+(F118-E118)+'[2]Types horaires'!$B$13,IF(AND(H118="Déplacement",N118="Retour Chine",B118&gt;'[2]Types horaires'!$A$21,B118&lt;'[2]Types horaires'!$B$21),(D118-C118)+(F118-E118)+'[2]Types horaires'!$B$14,IF(AND(H118="Déplacement",N118="Retour Chine",B118&gt;'[2]Types horaires'!$C$21),(D118-C118)+(F118-E118)+'[2]Types horaires'!$B$14,IF(AND(H118="Déplacement",((D118-C118)+(F118-E118))&lt;I118),I118,IF(AND(H118="Déplacement",N118="Retour Chine",B118&lt;'[2]Types horaires'!$D$21),(D118-C118)+(F118-E118)+'[2]Types horaires'!$B$14,(D118-C118)+(F118-E118))))))))))))</f>
        <v>0.29166666666666663</v>
      </c>
      <c r="K118" s="149">
        <f>IF(L118&gt;0,'[2]Types horaires'!$B$2-L118,0)</f>
        <v>0</v>
      </c>
      <c r="L118" s="150">
        <f>IF(OR(H118="Recup"),'[2]Types horaires'!$B$2-J118,'[2]Types horaires'!$B$6)</f>
        <v>0</v>
      </c>
      <c r="M118" s="130"/>
      <c r="N118" s="131"/>
      <c r="O118" s="132">
        <f t="shared" si="2"/>
        <v>0</v>
      </c>
      <c r="P118" s="133" t="str">
        <f t="shared" si="3"/>
        <v/>
      </c>
      <c r="Q118" s="134"/>
      <c r="R118" s="135"/>
      <c r="S118" s="136"/>
      <c r="T118" s="137"/>
      <c r="U118" s="151">
        <v>1</v>
      </c>
      <c r="V118" s="139">
        <f>IF(M121="",J121*24,0)</f>
        <v>0</v>
      </c>
      <c r="W118" s="152" t="s">
        <v>5</v>
      </c>
      <c r="X118" s="153">
        <f>COUNTIF(H115:H119,"Maladie")</f>
        <v>0</v>
      </c>
      <c r="Y118" s="148">
        <f>COUNTIF(H115:H119,"Férié")</f>
        <v>0</v>
      </c>
    </row>
    <row r="119" spans="1:25" s="12" customFormat="1" ht="15.75" customHeight="1" thickBot="1">
      <c r="A119" s="123" t="s">
        <v>55</v>
      </c>
      <c r="B119" s="124">
        <v>42832</v>
      </c>
      <c r="C119" s="102">
        <v>0.375</v>
      </c>
      <c r="D119" s="103">
        <v>0.54166666666666663</v>
      </c>
      <c r="E119" s="103">
        <v>0.58333333333333337</v>
      </c>
      <c r="F119" s="104">
        <v>0.70833333333333337</v>
      </c>
      <c r="G119" s="125"/>
      <c r="H119" s="142" t="s">
        <v>44</v>
      </c>
      <c r="I119" s="127">
        <f>IF(H119="Normal",'[2]Types horaires'!$B$2,IF(H119="Recup",'[2]Types horaires'!$B$6,IF(H119="CP journée",'[2]Types horaires'!$B$3,IF(H119="Enceinte",'[2]Types horaires'!$B$11,IF(H119="temps partiel",'[2]Types horaires'!$B$10,IF(H119="Sans solde",'[2]Types horaires'!$B$8,IF(H119="Maladie",'[2]Types horaires'!$B$7,IF(H119="CP matin",'[2]Types horaires'!$B$4,IF(H119="Déplacement",'[2]Types horaires'!$B$2,IF(H119="CP Après-midi",'[2]Types horaires'!$B$5,IF(H119="Férié",'[2]Types horaires'!$B$15,0)))))))))))</f>
        <v>0.29166666666666669</v>
      </c>
      <c r="J119" s="108">
        <f>IF(H119="Demi CP",I119,IF(AND(H119="Déplacement",N119="Arrivée Chine",B119&gt;='[2]Types horaires'!$B$21,B119&lt;='[2]Types horaires'!$C$21),(D119-C119)+(F119-E119)-'[2]Types horaires'!$B$13,IF(AND(H119="Déplacement",N119="Arrivée Chine",B119&gt;'[2]Types horaires'!$A$21,B119&lt;'[2]Types horaires'!$B$21),(D119-C119)+(F119-E119)-'[2]Types horaires'!$B$14,IF(AND(H119="Déplacement",N119="Arrivée Chine",B119&gt;'[2]Types horaires'!$C$21),(D119-C119)+(F119-E119)-'[2]Types horaires'!$B$14,IF(AND(H119="Déplacement",((D119-C119)+(F119-E119))&lt;I119),I119,IF(AND(H119="Déplacement",N119="Arrivée Chine",B119&lt;'[2]Types horaires'!$D$21),(D119-C119)+(F119-E119)-'[2]Types horaires'!$B$14,IF(AND(H119="Déplacement",N119="Retour Chine",B119&gt;='[2]Types horaires'!$B$21,B119&lt;='[2]Types horaires'!$C$21),(D119-C119)+(F119-E119)+'[2]Types horaires'!$B$13,IF(AND(H119="Déplacement",N119="Retour Chine",B119&gt;'[2]Types horaires'!$A$21,B119&lt;'[2]Types horaires'!$B$21),(D119-C119)+(F119-E119)+'[2]Types horaires'!$B$14,IF(AND(H119="Déplacement",N119="Retour Chine",B119&gt;'[2]Types horaires'!$C$21),(D119-C119)+(F119-E119)+'[2]Types horaires'!$B$14,IF(AND(H119="Déplacement",((D119-C119)+(F119-E119))&lt;I119),I119,IF(AND(H119="Déplacement",N119="Retour Chine",B119&lt;'[2]Types horaires'!$D$21),(D119-C119)+(F119-E119)+'[2]Types horaires'!$B$14,(D119-C119)+(F119-E119))))))))))))</f>
        <v>0.29166666666666663</v>
      </c>
      <c r="K119" s="143">
        <f>IF(L119&gt;0,'[2]Types horaires'!$B$2-L119,0)</f>
        <v>0</v>
      </c>
      <c r="L119" s="144">
        <f>IF(OR(H119="Recup"),'[2]Types horaires'!$B$2-J119,'[2]Types horaires'!$B$6)</f>
        <v>0</v>
      </c>
      <c r="M119" s="130"/>
      <c r="N119" s="131"/>
      <c r="O119" s="132">
        <f t="shared" si="2"/>
        <v>0</v>
      </c>
      <c r="P119" s="133" t="str">
        <f t="shared" si="3"/>
        <v/>
      </c>
      <c r="Q119" s="134"/>
      <c r="R119" s="135"/>
      <c r="S119" s="136"/>
      <c r="T119" s="137"/>
      <c r="U119" s="154" t="s">
        <v>2</v>
      </c>
      <c r="V119" s="155">
        <f>IF(G115="Enceinte",(SUM(L115:L119))-COUNTIF(H115:H119,"Recup")*'[2]Types horaires'!$B$12,SUM(L115:L119))</f>
        <v>0</v>
      </c>
      <c r="W119" s="156" t="s">
        <v>56</v>
      </c>
      <c r="X119" s="157">
        <f>COUNTIF(H115:H119,"sans solde")</f>
        <v>0</v>
      </c>
      <c r="Y119" s="158" t="s">
        <v>57</v>
      </c>
    </row>
    <row r="120" spans="1:25" s="12" customFormat="1" ht="15.75" customHeight="1">
      <c r="A120" s="123" t="s">
        <v>58</v>
      </c>
      <c r="B120" s="124">
        <v>42833</v>
      </c>
      <c r="C120" s="159"/>
      <c r="D120" s="160"/>
      <c r="E120" s="160"/>
      <c r="F120" s="161"/>
      <c r="G120" s="125"/>
      <c r="H120" s="162"/>
      <c r="I120" s="127">
        <f>IF(H120="Normal",'[2]Types horaires'!$B$2,IF(H120="Recup",'[2]Types horaires'!$B$6,IF(H120="CP journée",'[2]Types horaires'!$B$3,IF(H120="Enceinte",'[2]Types horaires'!$B$11,IF(H120="temps partiel",'[2]Types horaires'!$B$10,IF(H120="Sans solde",'[2]Types horaires'!$B$8,IF(H120="Maladie",'[2]Types horaires'!$B$7,IF(H120="CP matin",'[2]Types horaires'!$B$4,IF(H120="Déplacement",'[2]Types horaires'!$B$2,IF(H120="CP Après-midi",'[2]Types horaires'!$B$5,IF(H120="Férié",'[2]Types horaires'!$B$15,0)))))))))))</f>
        <v>0</v>
      </c>
      <c r="J120" s="108">
        <f>IF(H120="Demi CP",I120,IF(AND(H120="Déplacement",N120="Arrivée Chine",B120&gt;='[2]Types horaires'!$B$21,B120&lt;='[2]Types horaires'!$C$21),(D120-C120)+(F120-E120)-'[2]Types horaires'!$B$13,IF(AND(H120="Déplacement",N120="Arrivée Chine",B120&gt;'[2]Types horaires'!$A$21,B120&lt;'[2]Types horaires'!$B$21),(D120-C120)+(F120-E120)-'[2]Types horaires'!$B$14,IF(AND(H120="Déplacement",N120="Arrivée Chine",B120&gt;'[2]Types horaires'!$C$21),(D120-C120)+(F120-E120)-'[2]Types horaires'!$B$14,IF(AND(H120="Déplacement",((D120-C120)+(F120-E120))&lt;I120),I120,IF(AND(H120="Déplacement",N120="Arrivée Chine",B120&lt;'[2]Types horaires'!$D$21),(D120-C120)+(F120-E120)-'[2]Types horaires'!$B$14,IF(AND(H120="Déplacement",N120="Retour Chine",B120&gt;='[2]Types horaires'!$B$21,B120&lt;='[2]Types horaires'!$C$21),(D120-C120)+(F120-E120)+'[2]Types horaires'!$B$13,IF(AND(H120="Déplacement",N120="Retour Chine",B120&gt;'[2]Types horaires'!$A$21,B120&lt;'[2]Types horaires'!$B$21),(D120-C120)+(F120-E120)+'[2]Types horaires'!$B$14,IF(AND(H120="Déplacement",N120="Retour Chine",B120&gt;'[2]Types horaires'!$C$21),(D120-C120)+(F120-E120)+'[2]Types horaires'!$B$14,IF(AND(H120="Déplacement",((D120-C120)+(F120-E120))&lt;I120),I120,IF(AND(H120="Déplacement",N120="Retour Chine",B120&lt;'[2]Types horaires'!$D$21),(D120-C120)+(F120-E120)+'[2]Types horaires'!$B$14,(D120-C120)+(F120-E120))))))))))))</f>
        <v>0</v>
      </c>
      <c r="K120" s="163">
        <f>IF(L120&gt;0,'[2]Types horaires'!$B$2-L120,0)</f>
        <v>0</v>
      </c>
      <c r="L120" s="164">
        <f>IF(OR(H120="Recup"),'[2]Types horaires'!$B$2-J120,'[2]Types horaires'!$B$6)</f>
        <v>0</v>
      </c>
      <c r="M120" s="130"/>
      <c r="N120" s="131"/>
      <c r="O120" s="132">
        <f t="shared" si="2"/>
        <v>0</v>
      </c>
      <c r="P120" s="133" t="str">
        <f t="shared" si="3"/>
        <v/>
      </c>
      <c r="Q120" s="134"/>
      <c r="R120" s="135"/>
      <c r="S120" s="136"/>
      <c r="T120" s="137"/>
      <c r="U120" s="165" t="s">
        <v>59</v>
      </c>
      <c r="V120" s="166">
        <f>IF(AND(G115="Temps partiel",X117&gt;0),X117-V121-V117-V118,0)</f>
        <v>0</v>
      </c>
      <c r="W120" s="167" t="s">
        <v>60</v>
      </c>
      <c r="X120" s="168">
        <f>COUNTIF(H115:H119,"CP journée")+(COUNTIF(H115:H119,"CP matin"))/2+(COUNTIF(H115:H119,"CP Après-midi"))/2</f>
        <v>0</v>
      </c>
      <c r="Y120" s="169"/>
    </row>
    <row r="121" spans="1:25" s="12" customFormat="1" ht="15.75" customHeight="1" thickBot="1">
      <c r="A121" s="170" t="s">
        <v>61</v>
      </c>
      <c r="B121" s="171">
        <v>42834</v>
      </c>
      <c r="C121" s="172"/>
      <c r="D121" s="173"/>
      <c r="E121" s="173"/>
      <c r="F121" s="174"/>
      <c r="G121" s="175"/>
      <c r="H121" s="176"/>
      <c r="I121" s="177">
        <f>IF(H121="Normal",'[2]Types horaires'!$B$2,IF(H121="Recup",'[2]Types horaires'!$B$6,IF(H121="CP journée",'[2]Types horaires'!$B$3,IF(H121="Enceinte",'[2]Types horaires'!$B$11,IF(H121="temps partiel",'[2]Types horaires'!$B$10,IF(H121="Sans solde",'[2]Types horaires'!$B$8,IF(H121="Maladie",'[2]Types horaires'!$B$7,IF(H121="CP matin",'[2]Types horaires'!$B$4,IF(H121="Déplacement",'[2]Types horaires'!$B$2,IF(H121="CP Après-midi",'[2]Types horaires'!$B$5,IF(H121="Férié",'[2]Types horaires'!$B$15,0)))))))))))</f>
        <v>0</v>
      </c>
      <c r="J121" s="178">
        <f>IF(H121="Demi CP",I121,IF(AND(H121="Déplacement",N121="Arrivée Chine",B121&gt;='[2]Types horaires'!$B$21,B121&lt;='[2]Types horaires'!$C$21),(D121-C121)+(F121-E121)-'[2]Types horaires'!$B$13,IF(AND(H121="Déplacement",N121="Arrivée Chine",B121&gt;'[2]Types horaires'!$A$21,B121&lt;'[2]Types horaires'!$B$21),(D121-C121)+(F121-E121)-'[2]Types horaires'!$B$14,IF(AND(H121="Déplacement",N121="Arrivée Chine",B121&gt;'[2]Types horaires'!$C$21),(D121-C121)+(F121-E121)-'[2]Types horaires'!$B$14,IF(AND(H121="Déplacement",((D121-C121)+(F121-E121))&lt;I121),I121,IF(AND(H121="Déplacement",N121="Arrivée Chine",B121&lt;'[2]Types horaires'!$D$21),(D121-C121)+(F121-E121)-'[2]Types horaires'!$B$14,IF(AND(H121="Déplacement",N121="Retour Chine",B121&gt;='[2]Types horaires'!$B$21,B121&lt;='[2]Types horaires'!$C$21),(D121-C121)+(F121-E121)+'[2]Types horaires'!$B$13,IF(AND(H121="Déplacement",N121="Retour Chine",B121&gt;'[2]Types horaires'!$A$21,B121&lt;'[2]Types horaires'!$B$21),(D121-C121)+(F121-E121)+'[2]Types horaires'!$B$14,IF(AND(H121="Déplacement",N121="Retour Chine",B121&gt;'[2]Types horaires'!$C$21),(D121-C121)+(F121-E121)+'[2]Types horaires'!$B$14,IF(AND(H121="Déplacement",((D121-C121)+(F121-E121))&lt;I121),I121,IF(AND(H121="Déplacement",N121="Retour Chine",B121&lt;'[2]Types horaires'!$D$21),(D121-C121)+(F121-E121)+'[2]Types horaires'!$B$14,(D121-C121)+(F121-E121))))))))))))</f>
        <v>0</v>
      </c>
      <c r="K121" s="179">
        <f>IF(L121&gt;0,'[2]Types horaires'!$B$2-L121,0)</f>
        <v>0</v>
      </c>
      <c r="L121" s="180">
        <f>IF(OR(H121="Recup"),'[2]Types horaires'!$B$2-J121,'[2]Types horaires'!$B$6)</f>
        <v>0</v>
      </c>
      <c r="M121" s="181"/>
      <c r="N121" s="182"/>
      <c r="O121" s="183">
        <f t="shared" si="2"/>
        <v>0</v>
      </c>
      <c r="P121" s="184" t="str">
        <f t="shared" si="3"/>
        <v/>
      </c>
      <c r="Q121" s="185"/>
      <c r="R121" s="186"/>
      <c r="S121" s="187"/>
      <c r="T121" s="188"/>
      <c r="U121" s="189" t="s">
        <v>62</v>
      </c>
      <c r="V121" s="190">
        <f>IF(AND(G115="Temps partiel",X117&gt;3),X117-3-V117-V118,0)</f>
        <v>0</v>
      </c>
      <c r="W121" s="191" t="s">
        <v>63</v>
      </c>
      <c r="X121" s="192">
        <f>V115+(V116*1.25)+(V117*1.5)+(V118*2)+(V120*1.1)+(V121*1.25)</f>
        <v>0</v>
      </c>
      <c r="Y121" s="193">
        <f>Y114+X121-V119*24+Y116</f>
        <v>0</v>
      </c>
    </row>
    <row r="122" spans="1:25" s="12" customFormat="1" ht="30" customHeight="1">
      <c r="A122" s="198" t="s">
        <v>43</v>
      </c>
      <c r="B122" s="101">
        <v>42835</v>
      </c>
      <c r="C122" s="194">
        <v>0.375</v>
      </c>
      <c r="D122" s="195">
        <v>0.54166666666666663</v>
      </c>
      <c r="E122" s="195">
        <v>0.58333333333333337</v>
      </c>
      <c r="F122" s="196">
        <v>0.70833333333333337</v>
      </c>
      <c r="G122" s="105"/>
      <c r="H122" s="106" t="s">
        <v>44</v>
      </c>
      <c r="I122" s="107">
        <f>IF(H122="Normal",'[2]Types horaires'!$B$2,IF(H122="Recup",'[2]Types horaires'!$B$6,IF(H122="CP journée",'[2]Types horaires'!$B$3,IF(H122="Enceinte",'[2]Types horaires'!$B$11,IF(H122="temps partiel",'[2]Types horaires'!$B$10,IF(H122="Sans solde",'[2]Types horaires'!$B$8,IF(H122="Maladie",'[2]Types horaires'!$B$7,IF(H122="CP matin",'[2]Types horaires'!$B$4,IF(H122="Déplacement",'[2]Types horaires'!$B$2,IF(H122="CP Après-midi",'[2]Types horaires'!$B$5,IF(H122="Férié",'[2]Types horaires'!$B$15,0)))))))))))</f>
        <v>0.29166666666666669</v>
      </c>
      <c r="J122" s="197">
        <f>IF(H122="Demi CP",I122,IF(AND(H122="Déplacement",N122="Arrivée Chine",B122&gt;='[2]Types horaires'!$B$21,B122&lt;='[2]Types horaires'!$C$21),(D122-C122)+(F122-E122)-'[2]Types horaires'!$B$13,IF(AND(H122="Déplacement",N122="Arrivée Chine",B122&gt;'[2]Types horaires'!$A$21,B122&lt;'[2]Types horaires'!$B$21),(D122-C122)+(F122-E122)-'[2]Types horaires'!$B$14,IF(AND(H122="Déplacement",N122="Arrivée Chine",B122&gt;'[2]Types horaires'!$C$21),(D122-C122)+(F122-E122)-'[2]Types horaires'!$B$14,IF(AND(H122="Déplacement",((D122-C122)+(F122-E122))&lt;I122),I122,IF(AND(H122="Déplacement",N122="Arrivée Chine",B122&lt;'[2]Types horaires'!$D$21),(D122-C122)+(F122-E122)-'[2]Types horaires'!$B$14,IF(AND(H122="Déplacement",N122="Retour Chine",B122&gt;='[2]Types horaires'!$B$21,B122&lt;='[2]Types horaires'!$C$21),(D122-C122)+(F122-E122)+'[2]Types horaires'!$B$13,IF(AND(H122="Déplacement",N122="Retour Chine",B122&gt;'[2]Types horaires'!$A$21,B122&lt;'[2]Types horaires'!$B$21),(D122-C122)+(F122-E122)+'[2]Types horaires'!$B$14,IF(AND(H122="Déplacement",N122="Retour Chine",B122&gt;'[2]Types horaires'!$C$21),(D122-C122)+(F122-E122)+'[2]Types horaires'!$B$14,IF(AND(H122="Déplacement",((D122-C122)+(F122-E122))&lt;I122),I122,IF(AND(H122="Déplacement",N122="Retour Chine",B122&lt;'[2]Types horaires'!$D$21),(D122-C122)+(F122-E122)+'[2]Types horaires'!$B$14,(D122-C122)+(F122-E122))))))))))))</f>
        <v>0.29166666666666663</v>
      </c>
      <c r="K122" s="109">
        <f>IF(L122&gt;0,'[2]Types horaires'!$B$2-L122,0)</f>
        <v>0</v>
      </c>
      <c r="L122" s="110">
        <f>IF(OR(H122="Recup"),'[2]Types horaires'!$B$2-J122,'[2]Types horaires'!$B$6)</f>
        <v>0</v>
      </c>
      <c r="M122" s="111"/>
      <c r="N122" s="112"/>
      <c r="O122" s="113">
        <f t="shared" si="2"/>
        <v>0</v>
      </c>
      <c r="P122" s="114" t="str">
        <f t="shared" si="3"/>
        <v/>
      </c>
      <c r="Q122" s="115" t="s">
        <v>45</v>
      </c>
      <c r="R122" s="116" t="s">
        <v>46</v>
      </c>
      <c r="S122" s="117"/>
      <c r="T122" s="118" t="s">
        <v>77</v>
      </c>
      <c r="U122" s="119" t="s">
        <v>48</v>
      </c>
      <c r="V122" s="120">
        <f>IF(AND(G122="",(X124)&gt;0),X124-V123-V124,IF(AND(G122="Enceinte",(X124)&gt;0),X124-V123-V124,0))</f>
        <v>0</v>
      </c>
      <c r="W122" s="121" t="s">
        <v>34</v>
      </c>
      <c r="X122" s="120">
        <f>(SUM(I122:I126)*24+SUM(K122:K126)*24)</f>
        <v>35</v>
      </c>
      <c r="Y122" s="122" t="s">
        <v>7</v>
      </c>
    </row>
    <row r="123" spans="1:25" s="12" customFormat="1" ht="15.75" customHeight="1" thickBot="1">
      <c r="A123" s="123" t="s">
        <v>49</v>
      </c>
      <c r="B123" s="124">
        <v>42836</v>
      </c>
      <c r="C123" s="102">
        <v>0.375</v>
      </c>
      <c r="D123" s="103">
        <v>0.54166666666666663</v>
      </c>
      <c r="E123" s="103">
        <v>0.58333333333333337</v>
      </c>
      <c r="F123" s="104">
        <v>0.70833333333333337</v>
      </c>
      <c r="G123" s="125"/>
      <c r="H123" s="142" t="s">
        <v>44</v>
      </c>
      <c r="I123" s="127">
        <f>IF(H123="Normal",'[2]Types horaires'!$B$2,IF(H123="Recup",'[2]Types horaires'!$B$6,IF(H123="CP journée",'[2]Types horaires'!$B$3,IF(H123="Enceinte",'[2]Types horaires'!$B$11,IF(H123="temps partiel",'[2]Types horaires'!$B$10,IF(H123="Sans solde",'[2]Types horaires'!$B$8,IF(H123="Maladie",'[2]Types horaires'!$B$7,IF(H123="CP matin",'[2]Types horaires'!$B$4,IF(H123="Déplacement",'[2]Types horaires'!$B$2,IF(H123="CP Après-midi",'[2]Types horaires'!$B$5,IF(H123="Férié",'[2]Types horaires'!$B$15,0)))))))))))</f>
        <v>0.29166666666666669</v>
      </c>
      <c r="J123" s="108">
        <f>IF(H123="Demi CP",I123,IF(AND(H123="Déplacement",N123="Arrivée Chine",B123&gt;='[2]Types horaires'!$B$21,B123&lt;='[2]Types horaires'!$C$21),(D123-C123)+(F123-E123)-'[2]Types horaires'!$B$13,IF(AND(H123="Déplacement",N123="Arrivée Chine",B123&gt;'[2]Types horaires'!$A$21,B123&lt;'[2]Types horaires'!$B$21),(D123-C123)+(F123-E123)-'[2]Types horaires'!$B$14,IF(AND(H123="Déplacement",N123="Arrivée Chine",B123&gt;'[2]Types horaires'!$C$21),(D123-C123)+(F123-E123)-'[2]Types horaires'!$B$14,IF(AND(H123="Déplacement",((D123-C123)+(F123-E123))&lt;I123),I123,IF(AND(H123="Déplacement",N123="Arrivée Chine",B123&lt;'[2]Types horaires'!$D$21),(D123-C123)+(F123-E123)-'[2]Types horaires'!$B$14,IF(AND(H123="Déplacement",N123="Retour Chine",B123&gt;='[2]Types horaires'!$B$21,B123&lt;='[2]Types horaires'!$C$21),(D123-C123)+(F123-E123)+'[2]Types horaires'!$B$13,IF(AND(H123="Déplacement",N123="Retour Chine",B123&gt;'[2]Types horaires'!$A$21,B123&lt;'[2]Types horaires'!$B$21),(D123-C123)+(F123-E123)+'[2]Types horaires'!$B$14,IF(AND(H123="Déplacement",N123="Retour Chine",B123&gt;'[2]Types horaires'!$C$21),(D123-C123)+(F123-E123)+'[2]Types horaires'!$B$14,IF(AND(H123="Déplacement",((D123-C123)+(F123-E123))&lt;I123),I123,IF(AND(H123="Déplacement",N123="Retour Chine",B123&lt;'[2]Types horaires'!$D$21),(D123-C123)+(F123-E123)+'[2]Types horaires'!$B$14,(D123-C123)+(F123-E123))))))))))))</f>
        <v>0.29166666666666663</v>
      </c>
      <c r="K123" s="128">
        <f>IF(L123&gt;0,'[2]Types horaires'!$B$2-L123,0)</f>
        <v>0</v>
      </c>
      <c r="L123" s="129">
        <f>IF(OR(H123="Recup"),'[2]Types horaires'!$B$2-J123,'[2]Types horaires'!$B$6)</f>
        <v>0</v>
      </c>
      <c r="M123" s="130"/>
      <c r="N123" s="131"/>
      <c r="O123" s="132">
        <f t="shared" si="2"/>
        <v>0</v>
      </c>
      <c r="P123" s="133" t="str">
        <f t="shared" si="3"/>
        <v/>
      </c>
      <c r="Q123" s="134"/>
      <c r="R123" s="135"/>
      <c r="S123" s="136"/>
      <c r="T123" s="137"/>
      <c r="U123" s="138" t="s">
        <v>50</v>
      </c>
      <c r="V123" s="139">
        <f>IF(AND(G122="",(X123-35)&gt;0),(X123-35-V124-V125),IF(AND(G122="Enceinte",(X123-35)&gt;0),(X123-35-V124-V125),0))</f>
        <v>0</v>
      </c>
      <c r="W123" s="140" t="s">
        <v>35</v>
      </c>
      <c r="X123" s="139">
        <f>(SUM(J122:J128))*24-(SUM(O122:O128))*24</f>
        <v>34.999999999999993</v>
      </c>
      <c r="Y123" s="141">
        <f>SUM(P122:P128)</f>
        <v>0</v>
      </c>
    </row>
    <row r="124" spans="1:25" s="12" customFormat="1" ht="15.75" customHeight="1" thickBot="1">
      <c r="A124" s="123" t="s">
        <v>51</v>
      </c>
      <c r="B124" s="124">
        <v>42837</v>
      </c>
      <c r="C124" s="102">
        <v>0.375</v>
      </c>
      <c r="D124" s="103">
        <v>0.54166666666666663</v>
      </c>
      <c r="E124" s="103">
        <v>0.58333333333333337</v>
      </c>
      <c r="F124" s="104">
        <v>0.70833333333333337</v>
      </c>
      <c r="G124" s="125"/>
      <c r="H124" s="142" t="s">
        <v>44</v>
      </c>
      <c r="I124" s="127">
        <f>IF(H124="Normal",'[2]Types horaires'!$B$2,IF(H124="Recup",'[2]Types horaires'!$B$6,IF(H124="CP journée",'[2]Types horaires'!$B$3,IF(H124="Enceinte",'[2]Types horaires'!$B$11,IF(H124="temps partiel",'[2]Types horaires'!$B$10,IF(H124="Sans solde",'[2]Types horaires'!$B$8,IF(H124="Maladie",'[2]Types horaires'!$B$7,IF(H124="CP matin",'[2]Types horaires'!$B$4,IF(H124="Déplacement",'[2]Types horaires'!$B$2,IF(H124="CP Après-midi",'[2]Types horaires'!$B$5,IF(H124="Férié",'[2]Types horaires'!$B$15,0)))))))))))</f>
        <v>0.29166666666666669</v>
      </c>
      <c r="J124" s="108">
        <f>IF(H124="Demi CP",I124,IF(AND(H124="Déplacement",N124="Arrivée Chine",B124&gt;='[2]Types horaires'!$B$21,B124&lt;='[2]Types horaires'!$C$21),(D124-C124)+(F124-E124)-'[2]Types horaires'!$B$13,IF(AND(H124="Déplacement",N124="Arrivée Chine",B124&gt;'[2]Types horaires'!$A$21,B124&lt;'[2]Types horaires'!$B$21),(D124-C124)+(F124-E124)-'[2]Types horaires'!$B$14,IF(AND(H124="Déplacement",N124="Arrivée Chine",B124&gt;'[2]Types horaires'!$C$21),(D124-C124)+(F124-E124)-'[2]Types horaires'!$B$14,IF(AND(H124="Déplacement",((D124-C124)+(F124-E124))&lt;I124),I124,IF(AND(H124="Déplacement",N124="Arrivée Chine",B124&lt;'[2]Types horaires'!$D$21),(D124-C124)+(F124-E124)-'[2]Types horaires'!$B$14,IF(AND(H124="Déplacement",N124="Retour Chine",B124&gt;='[2]Types horaires'!$B$21,B124&lt;='[2]Types horaires'!$C$21),(D124-C124)+(F124-E124)+'[2]Types horaires'!$B$13,IF(AND(H124="Déplacement",N124="Retour Chine",B124&gt;'[2]Types horaires'!$A$21,B124&lt;'[2]Types horaires'!$B$21),(D124-C124)+(F124-E124)+'[2]Types horaires'!$B$14,IF(AND(H124="Déplacement",N124="Retour Chine",B124&gt;'[2]Types horaires'!$C$21),(D124-C124)+(F124-E124)+'[2]Types horaires'!$B$14,IF(AND(H124="Déplacement",((D124-C124)+(F124-E124))&lt;I124),I124,IF(AND(H124="Déplacement",N124="Retour Chine",B124&lt;'[2]Types horaires'!$D$21),(D124-C124)+(F124-E124)+'[2]Types horaires'!$B$14,(D124-C124)+(F124-E124))))))))))))</f>
        <v>0.29166666666666663</v>
      </c>
      <c r="K124" s="143">
        <f>IF(L124&gt;0,'[2]Types horaires'!$B$2-L124,0)</f>
        <v>0</v>
      </c>
      <c r="L124" s="144">
        <f>IF(OR(H124="Recup"),'[2]Types horaires'!$B$2-J124,'[2]Types horaires'!$B$6)</f>
        <v>0</v>
      </c>
      <c r="M124" s="130"/>
      <c r="N124" s="131"/>
      <c r="O124" s="132">
        <f t="shared" si="2"/>
        <v>0</v>
      </c>
      <c r="P124" s="133" t="str">
        <f t="shared" si="3"/>
        <v/>
      </c>
      <c r="Q124" s="134"/>
      <c r="R124" s="135"/>
      <c r="S124" s="136"/>
      <c r="T124" s="137"/>
      <c r="U124" s="145">
        <v>0.5</v>
      </c>
      <c r="V124" s="139">
        <f>IF((X123-43)&lt;0,0,(X123-43))</f>
        <v>0</v>
      </c>
      <c r="W124" s="146" t="s">
        <v>52</v>
      </c>
      <c r="X124" s="147">
        <f>(X123-X122)-J128*24</f>
        <v>-7.1054273576010019E-15</v>
      </c>
      <c r="Y124" s="148" t="s">
        <v>53</v>
      </c>
    </row>
    <row r="125" spans="1:25" s="12" customFormat="1" ht="15.75" customHeight="1" thickBot="1">
      <c r="A125" s="123" t="s">
        <v>54</v>
      </c>
      <c r="B125" s="124">
        <v>42838</v>
      </c>
      <c r="C125" s="102">
        <v>0.375</v>
      </c>
      <c r="D125" s="103">
        <v>0.54166666666666663</v>
      </c>
      <c r="E125" s="103">
        <v>0.58333333333333337</v>
      </c>
      <c r="F125" s="104">
        <v>0.70833333333333337</v>
      </c>
      <c r="G125" s="125"/>
      <c r="H125" s="126" t="s">
        <v>44</v>
      </c>
      <c r="I125" s="127">
        <f>IF(H125="Normal",'[2]Types horaires'!$B$2,IF(H125="Recup",'[2]Types horaires'!$B$6,IF(H125="CP journée",'[2]Types horaires'!$B$3,IF(H125="Enceinte",'[2]Types horaires'!$B$11,IF(H125="temps partiel",'[2]Types horaires'!$B$10,IF(H125="Sans solde",'[2]Types horaires'!$B$8,IF(H125="Maladie",'[2]Types horaires'!$B$7,IF(H125="CP matin",'[2]Types horaires'!$B$4,IF(H125="Déplacement",'[2]Types horaires'!$B$2,IF(H125="CP Après-midi",'[2]Types horaires'!$B$5,IF(H125="Férié",'[2]Types horaires'!$B$15,0)))))))))))</f>
        <v>0.29166666666666669</v>
      </c>
      <c r="J125" s="108">
        <f>IF(H125="Demi CP",I125,IF(AND(H125="Déplacement",N125="Arrivée Chine",B125&gt;='[2]Types horaires'!$B$21,B125&lt;='[2]Types horaires'!$C$21),(D125-C125)+(F125-E125)-'[2]Types horaires'!$B$13,IF(AND(H125="Déplacement",N125="Arrivée Chine",B125&gt;'[2]Types horaires'!$A$21,B125&lt;'[2]Types horaires'!$B$21),(D125-C125)+(F125-E125)-'[2]Types horaires'!$B$14,IF(AND(H125="Déplacement",N125="Arrivée Chine",B125&gt;'[2]Types horaires'!$C$21),(D125-C125)+(F125-E125)-'[2]Types horaires'!$B$14,IF(AND(H125="Déplacement",((D125-C125)+(F125-E125))&lt;I125),I125,IF(AND(H125="Déplacement",N125="Arrivée Chine",B125&lt;'[2]Types horaires'!$D$21),(D125-C125)+(F125-E125)-'[2]Types horaires'!$B$14,IF(AND(H125="Déplacement",N125="Retour Chine",B125&gt;='[2]Types horaires'!$B$21,B125&lt;='[2]Types horaires'!$C$21),(D125-C125)+(F125-E125)+'[2]Types horaires'!$B$13,IF(AND(H125="Déplacement",N125="Retour Chine",B125&gt;'[2]Types horaires'!$A$21,B125&lt;'[2]Types horaires'!$B$21),(D125-C125)+(F125-E125)+'[2]Types horaires'!$B$14,IF(AND(H125="Déplacement",N125="Retour Chine",B125&gt;'[2]Types horaires'!$C$21),(D125-C125)+(F125-E125)+'[2]Types horaires'!$B$14,IF(AND(H125="Déplacement",((D125-C125)+(F125-E125))&lt;I125),I125,IF(AND(H125="Déplacement",N125="Retour Chine",B125&lt;'[2]Types horaires'!$D$21),(D125-C125)+(F125-E125)+'[2]Types horaires'!$B$14,(D125-C125)+(F125-E125))))))))))))</f>
        <v>0.29166666666666663</v>
      </c>
      <c r="K125" s="149">
        <f>IF(L125&gt;0,'[2]Types horaires'!$B$2-L125,0)</f>
        <v>0</v>
      </c>
      <c r="L125" s="150">
        <f>IF(OR(H125="Recup"),'[2]Types horaires'!$B$2-J125,'[2]Types horaires'!$B$6)</f>
        <v>0</v>
      </c>
      <c r="M125" s="130"/>
      <c r="N125" s="131"/>
      <c r="O125" s="132">
        <f t="shared" si="2"/>
        <v>0</v>
      </c>
      <c r="P125" s="133" t="str">
        <f t="shared" si="3"/>
        <v/>
      </c>
      <c r="Q125" s="134"/>
      <c r="R125" s="135"/>
      <c r="S125" s="136"/>
      <c r="T125" s="137"/>
      <c r="U125" s="151">
        <v>1</v>
      </c>
      <c r="V125" s="139">
        <f>IF(M128="",J128*24,0)</f>
        <v>0</v>
      </c>
      <c r="W125" s="152" t="s">
        <v>5</v>
      </c>
      <c r="X125" s="153">
        <f>COUNTIF(H122:H126,"Maladie")</f>
        <v>0</v>
      </c>
      <c r="Y125" s="148">
        <f>COUNTIF(H122:H126,"Férié")</f>
        <v>0</v>
      </c>
    </row>
    <row r="126" spans="1:25" s="12" customFormat="1" ht="15.75" customHeight="1" thickBot="1">
      <c r="A126" s="123" t="s">
        <v>55</v>
      </c>
      <c r="B126" s="124">
        <v>42839</v>
      </c>
      <c r="C126" s="102">
        <v>0.375</v>
      </c>
      <c r="D126" s="103">
        <v>0.54166666666666663</v>
      </c>
      <c r="E126" s="103">
        <v>0.58333333333333337</v>
      </c>
      <c r="F126" s="104">
        <v>0.70833333333333337</v>
      </c>
      <c r="G126" s="125"/>
      <c r="H126" s="142" t="s">
        <v>44</v>
      </c>
      <c r="I126" s="127">
        <f>IF(H126="Normal",'[2]Types horaires'!$B$2,IF(H126="Recup",'[2]Types horaires'!$B$6,IF(H126="CP journée",'[2]Types horaires'!$B$3,IF(H126="Enceinte",'[2]Types horaires'!$B$11,IF(H126="temps partiel",'[2]Types horaires'!$B$10,IF(H126="Sans solde",'[2]Types horaires'!$B$8,IF(H126="Maladie",'[2]Types horaires'!$B$7,IF(H126="CP matin",'[2]Types horaires'!$B$4,IF(H126="Déplacement",'[2]Types horaires'!$B$2,IF(H126="CP Après-midi",'[2]Types horaires'!$B$5,IF(H126="Férié",'[2]Types horaires'!$B$15,0)))))))))))</f>
        <v>0.29166666666666669</v>
      </c>
      <c r="J126" s="108">
        <f>IF(H126="Demi CP",I126,IF(AND(H126="Déplacement",N126="Arrivée Chine",B126&gt;='[2]Types horaires'!$B$21,B126&lt;='[2]Types horaires'!$C$21),(D126-C126)+(F126-E126)-'[2]Types horaires'!$B$13,IF(AND(H126="Déplacement",N126="Arrivée Chine",B126&gt;'[2]Types horaires'!$A$21,B126&lt;'[2]Types horaires'!$B$21),(D126-C126)+(F126-E126)-'[2]Types horaires'!$B$14,IF(AND(H126="Déplacement",N126="Arrivée Chine",B126&gt;'[2]Types horaires'!$C$21),(D126-C126)+(F126-E126)-'[2]Types horaires'!$B$14,IF(AND(H126="Déplacement",((D126-C126)+(F126-E126))&lt;I126),I126,IF(AND(H126="Déplacement",N126="Arrivée Chine",B126&lt;'[2]Types horaires'!$D$21),(D126-C126)+(F126-E126)-'[2]Types horaires'!$B$14,IF(AND(H126="Déplacement",N126="Retour Chine",B126&gt;='[2]Types horaires'!$B$21,B126&lt;='[2]Types horaires'!$C$21),(D126-C126)+(F126-E126)+'[2]Types horaires'!$B$13,IF(AND(H126="Déplacement",N126="Retour Chine",B126&gt;'[2]Types horaires'!$A$21,B126&lt;'[2]Types horaires'!$B$21),(D126-C126)+(F126-E126)+'[2]Types horaires'!$B$14,IF(AND(H126="Déplacement",N126="Retour Chine",B126&gt;'[2]Types horaires'!$C$21),(D126-C126)+(F126-E126)+'[2]Types horaires'!$B$14,IF(AND(H126="Déplacement",((D126-C126)+(F126-E126))&lt;I126),I126,IF(AND(H126="Déplacement",N126="Retour Chine",B126&lt;'[2]Types horaires'!$D$21),(D126-C126)+(F126-E126)+'[2]Types horaires'!$B$14,(D126-C126)+(F126-E126))))))))))))</f>
        <v>0.29166666666666663</v>
      </c>
      <c r="K126" s="143">
        <f>IF(L126&gt;0,'[2]Types horaires'!$B$2-L126,0)</f>
        <v>0</v>
      </c>
      <c r="L126" s="144">
        <f>IF(OR(H126="Recup"),'[2]Types horaires'!$B$2-J126,'[2]Types horaires'!$B$6)</f>
        <v>0</v>
      </c>
      <c r="M126" s="130"/>
      <c r="N126" s="131"/>
      <c r="O126" s="132">
        <f t="shared" si="2"/>
        <v>0</v>
      </c>
      <c r="P126" s="133" t="str">
        <f t="shared" si="3"/>
        <v/>
      </c>
      <c r="Q126" s="134"/>
      <c r="R126" s="135"/>
      <c r="S126" s="136"/>
      <c r="T126" s="137"/>
      <c r="U126" s="154" t="s">
        <v>2</v>
      </c>
      <c r="V126" s="155">
        <f>IF(G122="Enceinte",(SUM(L122:L126))-COUNTIF(H122:H126,"Recup")*'[2]Types horaires'!$B$12,SUM(L122:L126))</f>
        <v>0</v>
      </c>
      <c r="W126" s="156" t="s">
        <v>56</v>
      </c>
      <c r="X126" s="157">
        <f>COUNTIF(H122:H126,"sans solde")</f>
        <v>0</v>
      </c>
      <c r="Y126" s="158" t="s">
        <v>57</v>
      </c>
    </row>
    <row r="127" spans="1:25" s="12" customFormat="1" ht="15.75" customHeight="1">
      <c r="A127" s="123" t="s">
        <v>58</v>
      </c>
      <c r="B127" s="124">
        <v>42840</v>
      </c>
      <c r="C127" s="159"/>
      <c r="D127" s="160"/>
      <c r="E127" s="160"/>
      <c r="F127" s="161"/>
      <c r="G127" s="125"/>
      <c r="H127" s="162"/>
      <c r="I127" s="127">
        <f>IF(H127="Normal",'[2]Types horaires'!$B$2,IF(H127="Recup",'[2]Types horaires'!$B$6,IF(H127="CP journée",'[2]Types horaires'!$B$3,IF(H127="Enceinte",'[2]Types horaires'!$B$11,IF(H127="temps partiel",'[2]Types horaires'!$B$10,IF(H127="Sans solde",'[2]Types horaires'!$B$8,IF(H127="Maladie",'[2]Types horaires'!$B$7,IF(H127="CP matin",'[2]Types horaires'!$B$4,IF(H127="Déplacement",'[2]Types horaires'!$B$2,IF(H127="CP Après-midi",'[2]Types horaires'!$B$5,IF(H127="Férié",'[2]Types horaires'!$B$15,0)))))))))))</f>
        <v>0</v>
      </c>
      <c r="J127" s="108">
        <f>IF(H127="Demi CP",I127,IF(AND(H127="Déplacement",N127="Arrivée Chine",B127&gt;='[2]Types horaires'!$B$21,B127&lt;='[2]Types horaires'!$C$21),(D127-C127)+(F127-E127)-'[2]Types horaires'!$B$13,IF(AND(H127="Déplacement",N127="Arrivée Chine",B127&gt;'[2]Types horaires'!$A$21,B127&lt;'[2]Types horaires'!$B$21),(D127-C127)+(F127-E127)-'[2]Types horaires'!$B$14,IF(AND(H127="Déplacement",N127="Arrivée Chine",B127&gt;'[2]Types horaires'!$C$21),(D127-C127)+(F127-E127)-'[2]Types horaires'!$B$14,IF(AND(H127="Déplacement",((D127-C127)+(F127-E127))&lt;I127),I127,IF(AND(H127="Déplacement",N127="Arrivée Chine",B127&lt;'[2]Types horaires'!$D$21),(D127-C127)+(F127-E127)-'[2]Types horaires'!$B$14,IF(AND(H127="Déplacement",N127="Retour Chine",B127&gt;='[2]Types horaires'!$B$21,B127&lt;='[2]Types horaires'!$C$21),(D127-C127)+(F127-E127)+'[2]Types horaires'!$B$13,IF(AND(H127="Déplacement",N127="Retour Chine",B127&gt;'[2]Types horaires'!$A$21,B127&lt;'[2]Types horaires'!$B$21),(D127-C127)+(F127-E127)+'[2]Types horaires'!$B$14,IF(AND(H127="Déplacement",N127="Retour Chine",B127&gt;'[2]Types horaires'!$C$21),(D127-C127)+(F127-E127)+'[2]Types horaires'!$B$14,IF(AND(H127="Déplacement",((D127-C127)+(F127-E127))&lt;I127),I127,IF(AND(H127="Déplacement",N127="Retour Chine",B127&lt;'[2]Types horaires'!$D$21),(D127-C127)+(F127-E127)+'[2]Types horaires'!$B$14,(D127-C127)+(F127-E127))))))))))))</f>
        <v>0</v>
      </c>
      <c r="K127" s="163">
        <f>IF(L127&gt;0,'[2]Types horaires'!$B$2-L127,0)</f>
        <v>0</v>
      </c>
      <c r="L127" s="164">
        <f>IF(OR(H127="Recup"),'[2]Types horaires'!$B$2-J127,'[2]Types horaires'!$B$6)</f>
        <v>0</v>
      </c>
      <c r="M127" s="130"/>
      <c r="N127" s="131"/>
      <c r="O127" s="132">
        <f t="shared" si="2"/>
        <v>0</v>
      </c>
      <c r="P127" s="133" t="str">
        <f t="shared" si="3"/>
        <v/>
      </c>
      <c r="Q127" s="134"/>
      <c r="R127" s="135"/>
      <c r="S127" s="136"/>
      <c r="T127" s="137"/>
      <c r="U127" s="165" t="s">
        <v>59</v>
      </c>
      <c r="V127" s="166">
        <f>IF(AND(G122="Temps partiel",X124&gt;0),X124-V128-V124-V125,0)</f>
        <v>0</v>
      </c>
      <c r="W127" s="167" t="s">
        <v>60</v>
      </c>
      <c r="X127" s="168">
        <f>COUNTIF(H122:H126,"CP journée")+(COUNTIF(H122:H126,"CP matin"))/2+(COUNTIF(H122:H126,"CP Après-midi"))/2</f>
        <v>0</v>
      </c>
      <c r="Y127" s="169"/>
    </row>
    <row r="128" spans="1:25" s="12" customFormat="1" ht="15.75" customHeight="1" thickBot="1">
      <c r="A128" s="170" t="s">
        <v>61</v>
      </c>
      <c r="B128" s="171">
        <v>42841</v>
      </c>
      <c r="C128" s="172"/>
      <c r="D128" s="173"/>
      <c r="E128" s="173"/>
      <c r="F128" s="174"/>
      <c r="G128" s="175"/>
      <c r="H128" s="176"/>
      <c r="I128" s="177">
        <f>IF(H128="Normal",'[2]Types horaires'!$B$2,IF(H128="Recup",'[2]Types horaires'!$B$6,IF(H128="CP journée",'[2]Types horaires'!$B$3,IF(H128="Enceinte",'[2]Types horaires'!$B$11,IF(H128="temps partiel",'[2]Types horaires'!$B$10,IF(H128="Sans solde",'[2]Types horaires'!$B$8,IF(H128="Maladie",'[2]Types horaires'!$B$7,IF(H128="CP matin",'[2]Types horaires'!$B$4,IF(H128="Déplacement",'[2]Types horaires'!$B$2,IF(H128="CP Après-midi",'[2]Types horaires'!$B$5,IF(H128="Férié",'[2]Types horaires'!$B$15,0)))))))))))</f>
        <v>0</v>
      </c>
      <c r="J128" s="178">
        <f>IF(H128="Demi CP",I128,IF(AND(H128="Déplacement",N128="Arrivée Chine",B128&gt;='[2]Types horaires'!$B$21,B128&lt;='[2]Types horaires'!$C$21),(D128-C128)+(F128-E128)-'[2]Types horaires'!$B$13,IF(AND(H128="Déplacement",N128="Arrivée Chine",B128&gt;'[2]Types horaires'!$A$21,B128&lt;'[2]Types horaires'!$B$21),(D128-C128)+(F128-E128)-'[2]Types horaires'!$B$14,IF(AND(H128="Déplacement",N128="Arrivée Chine",B128&gt;'[2]Types horaires'!$C$21),(D128-C128)+(F128-E128)-'[2]Types horaires'!$B$14,IF(AND(H128="Déplacement",((D128-C128)+(F128-E128))&lt;I128),I128,IF(AND(H128="Déplacement",N128="Arrivée Chine",B128&lt;'[2]Types horaires'!$D$21),(D128-C128)+(F128-E128)-'[2]Types horaires'!$B$14,IF(AND(H128="Déplacement",N128="Retour Chine",B128&gt;='[2]Types horaires'!$B$21,B128&lt;='[2]Types horaires'!$C$21),(D128-C128)+(F128-E128)+'[2]Types horaires'!$B$13,IF(AND(H128="Déplacement",N128="Retour Chine",B128&gt;'[2]Types horaires'!$A$21,B128&lt;'[2]Types horaires'!$B$21),(D128-C128)+(F128-E128)+'[2]Types horaires'!$B$14,IF(AND(H128="Déplacement",N128="Retour Chine",B128&gt;'[2]Types horaires'!$C$21),(D128-C128)+(F128-E128)+'[2]Types horaires'!$B$14,IF(AND(H128="Déplacement",((D128-C128)+(F128-E128))&lt;I128),I128,IF(AND(H128="Déplacement",N128="Retour Chine",B128&lt;'[2]Types horaires'!$D$21),(D128-C128)+(F128-E128)+'[2]Types horaires'!$B$14,(D128-C128)+(F128-E128))))))))))))</f>
        <v>0</v>
      </c>
      <c r="K128" s="179">
        <f>IF(L128&gt;0,'[2]Types horaires'!$B$2-L128,0)</f>
        <v>0</v>
      </c>
      <c r="L128" s="180">
        <f>IF(OR(H128="Recup"),'[2]Types horaires'!$B$2-J128,'[2]Types horaires'!$B$6)</f>
        <v>0</v>
      </c>
      <c r="M128" s="181"/>
      <c r="N128" s="182"/>
      <c r="O128" s="183">
        <f t="shared" si="2"/>
        <v>0</v>
      </c>
      <c r="P128" s="184" t="str">
        <f t="shared" si="3"/>
        <v/>
      </c>
      <c r="Q128" s="185"/>
      <c r="R128" s="186"/>
      <c r="S128" s="187"/>
      <c r="T128" s="188"/>
      <c r="U128" s="189" t="s">
        <v>62</v>
      </c>
      <c r="V128" s="190">
        <f>IF(AND(G122="Temps partiel",X124&gt;3),X124-3-V124-V125,0)</f>
        <v>0</v>
      </c>
      <c r="W128" s="191" t="s">
        <v>63</v>
      </c>
      <c r="X128" s="192">
        <f>V122+(V123*1.25)+(V124*1.5)+(V125*2)+(V127*1.1)+(V128*1.25)</f>
        <v>0</v>
      </c>
      <c r="Y128" s="193">
        <f>Y121+X128-V126*24+Y123</f>
        <v>0</v>
      </c>
    </row>
    <row r="129" spans="1:25" s="12" customFormat="1" ht="30" customHeight="1">
      <c r="A129" s="100" t="s">
        <v>43</v>
      </c>
      <c r="B129" s="101">
        <v>42842</v>
      </c>
      <c r="C129" s="194">
        <v>0.375</v>
      </c>
      <c r="D129" s="195">
        <v>0.54166666666666663</v>
      </c>
      <c r="E129" s="195">
        <v>0.58333333333333337</v>
      </c>
      <c r="F129" s="196">
        <v>0.70833333333333337</v>
      </c>
      <c r="G129" s="105"/>
      <c r="H129" s="106" t="s">
        <v>44</v>
      </c>
      <c r="I129" s="107">
        <f>IF(H129="Normal",'[2]Types horaires'!$B$2,IF(H129="Recup",'[2]Types horaires'!$B$6,IF(H129="CP journée",'[2]Types horaires'!$B$3,IF(H129="Enceinte",'[2]Types horaires'!$B$11,IF(H129="temps partiel",'[2]Types horaires'!$B$10,IF(H129="Sans solde",'[2]Types horaires'!$B$8,IF(H129="Maladie",'[2]Types horaires'!$B$7,IF(H129="CP matin",'[2]Types horaires'!$B$4,IF(H129="Déplacement",'[2]Types horaires'!$B$2,IF(H129="CP Après-midi",'[2]Types horaires'!$B$5,IF(H129="Férié",'[2]Types horaires'!$B$15,0)))))))))))</f>
        <v>0.29166666666666669</v>
      </c>
      <c r="J129" s="197">
        <f>IF(H129="Demi CP",I129,IF(AND(H129="Déplacement",N129="Arrivée Chine",B129&gt;='[2]Types horaires'!$B$21,B129&lt;='[2]Types horaires'!$C$21),(D129-C129)+(F129-E129)-'[2]Types horaires'!$B$13,IF(AND(H129="Déplacement",N129="Arrivée Chine",B129&gt;'[2]Types horaires'!$A$21,B129&lt;'[2]Types horaires'!$B$21),(D129-C129)+(F129-E129)-'[2]Types horaires'!$B$14,IF(AND(H129="Déplacement",N129="Arrivée Chine",B129&gt;'[2]Types horaires'!$C$21),(D129-C129)+(F129-E129)-'[2]Types horaires'!$B$14,IF(AND(H129="Déplacement",((D129-C129)+(F129-E129))&lt;I129),I129,IF(AND(H129="Déplacement",N129="Arrivée Chine",B129&lt;'[2]Types horaires'!$D$21),(D129-C129)+(F129-E129)-'[2]Types horaires'!$B$14,IF(AND(H129="Déplacement",N129="Retour Chine",B129&gt;='[2]Types horaires'!$B$21,B129&lt;='[2]Types horaires'!$C$21),(D129-C129)+(F129-E129)+'[2]Types horaires'!$B$13,IF(AND(H129="Déplacement",N129="Retour Chine",B129&gt;'[2]Types horaires'!$A$21,B129&lt;'[2]Types horaires'!$B$21),(D129-C129)+(F129-E129)+'[2]Types horaires'!$B$14,IF(AND(H129="Déplacement",N129="Retour Chine",B129&gt;'[2]Types horaires'!$C$21),(D129-C129)+(F129-E129)+'[2]Types horaires'!$B$14,IF(AND(H129="Déplacement",((D129-C129)+(F129-E129))&lt;I129),I129,IF(AND(H129="Déplacement",N129="Retour Chine",B129&lt;'[2]Types horaires'!$D$21),(D129-C129)+(F129-E129)+'[2]Types horaires'!$B$14,(D129-C129)+(F129-E129))))))))))))</f>
        <v>0.29166666666666663</v>
      </c>
      <c r="K129" s="109">
        <f>IF(L129&gt;0,'[2]Types horaires'!$B$2-L129,0)</f>
        <v>0</v>
      </c>
      <c r="L129" s="110">
        <f>IF(OR(H129="Recup"),'[2]Types horaires'!$B$2-J129,'[2]Types horaires'!$B$6)</f>
        <v>0</v>
      </c>
      <c r="M129" s="111"/>
      <c r="N129" s="112"/>
      <c r="O129" s="113">
        <f t="shared" si="2"/>
        <v>0</v>
      </c>
      <c r="P129" s="114" t="str">
        <f t="shared" si="3"/>
        <v/>
      </c>
      <c r="Q129" s="115" t="s">
        <v>45</v>
      </c>
      <c r="R129" s="116" t="s">
        <v>46</v>
      </c>
      <c r="S129" s="117"/>
      <c r="T129" s="118" t="s">
        <v>78</v>
      </c>
      <c r="U129" s="119" t="s">
        <v>48</v>
      </c>
      <c r="V129" s="120">
        <f>IF(AND(G129="",(X131)&gt;0),X131-V130-V131,IF(AND(G129="Enceinte",(X131)&gt;0),X131-V130-V131,0))</f>
        <v>0</v>
      </c>
      <c r="W129" s="121" t="s">
        <v>34</v>
      </c>
      <c r="X129" s="120">
        <f>(SUM(I129:I133)*24+SUM(K129:K133)*24)</f>
        <v>35</v>
      </c>
      <c r="Y129" s="122" t="s">
        <v>7</v>
      </c>
    </row>
    <row r="130" spans="1:25" s="12" customFormat="1" ht="15.75" customHeight="1" thickBot="1">
      <c r="A130" s="123" t="s">
        <v>49</v>
      </c>
      <c r="B130" s="124">
        <v>42843</v>
      </c>
      <c r="C130" s="102">
        <v>0.375</v>
      </c>
      <c r="D130" s="103">
        <v>0.54166666666666663</v>
      </c>
      <c r="E130" s="103">
        <v>0.58333333333333337</v>
      </c>
      <c r="F130" s="104">
        <v>0.70833333333333337</v>
      </c>
      <c r="G130" s="125"/>
      <c r="H130" s="142" t="s">
        <v>44</v>
      </c>
      <c r="I130" s="127">
        <f>IF(H130="Normal",'[2]Types horaires'!$B$2,IF(H130="Recup",'[2]Types horaires'!$B$6,IF(H130="CP journée",'[2]Types horaires'!$B$3,IF(H130="Enceinte",'[2]Types horaires'!$B$11,IF(H130="temps partiel",'[2]Types horaires'!$B$10,IF(H130="Sans solde",'[2]Types horaires'!$B$8,IF(H130="Maladie",'[2]Types horaires'!$B$7,IF(H130="CP matin",'[2]Types horaires'!$B$4,IF(H130="Déplacement",'[2]Types horaires'!$B$2,IF(H130="CP Après-midi",'[2]Types horaires'!$B$5,IF(H130="Férié",'[2]Types horaires'!$B$15,0)))))))))))</f>
        <v>0.29166666666666669</v>
      </c>
      <c r="J130" s="108">
        <f>IF(H130="Demi CP",I130,IF(AND(H130="Déplacement",N130="Arrivée Chine",B130&gt;='[2]Types horaires'!$B$21,B130&lt;='[2]Types horaires'!$C$21),(D130-C130)+(F130-E130)-'[2]Types horaires'!$B$13,IF(AND(H130="Déplacement",N130="Arrivée Chine",B130&gt;'[2]Types horaires'!$A$21,B130&lt;'[2]Types horaires'!$B$21),(D130-C130)+(F130-E130)-'[2]Types horaires'!$B$14,IF(AND(H130="Déplacement",N130="Arrivée Chine",B130&gt;'[2]Types horaires'!$C$21),(D130-C130)+(F130-E130)-'[2]Types horaires'!$B$14,IF(AND(H130="Déplacement",((D130-C130)+(F130-E130))&lt;I130),I130,IF(AND(H130="Déplacement",N130="Arrivée Chine",B130&lt;'[2]Types horaires'!$D$21),(D130-C130)+(F130-E130)-'[2]Types horaires'!$B$14,IF(AND(H130="Déplacement",N130="Retour Chine",B130&gt;='[2]Types horaires'!$B$21,B130&lt;='[2]Types horaires'!$C$21),(D130-C130)+(F130-E130)+'[2]Types horaires'!$B$13,IF(AND(H130="Déplacement",N130="Retour Chine",B130&gt;'[2]Types horaires'!$A$21,B130&lt;'[2]Types horaires'!$B$21),(D130-C130)+(F130-E130)+'[2]Types horaires'!$B$14,IF(AND(H130="Déplacement",N130="Retour Chine",B130&gt;'[2]Types horaires'!$C$21),(D130-C130)+(F130-E130)+'[2]Types horaires'!$B$14,IF(AND(H130="Déplacement",((D130-C130)+(F130-E130))&lt;I130),I130,IF(AND(H130="Déplacement",N130="Retour Chine",B130&lt;'[2]Types horaires'!$D$21),(D130-C130)+(F130-E130)+'[2]Types horaires'!$B$14,(D130-C130)+(F130-E130))))))))))))</f>
        <v>0.29166666666666663</v>
      </c>
      <c r="K130" s="128">
        <f>IF(L130&gt;0,'[2]Types horaires'!$B$2-L130,0)</f>
        <v>0</v>
      </c>
      <c r="L130" s="129">
        <f>IF(OR(H130="Recup"),'[2]Types horaires'!$B$2-J130,'[2]Types horaires'!$B$6)</f>
        <v>0</v>
      </c>
      <c r="M130" s="130"/>
      <c r="N130" s="131"/>
      <c r="O130" s="132">
        <f t="shared" si="2"/>
        <v>0</v>
      </c>
      <c r="P130" s="133" t="str">
        <f t="shared" si="3"/>
        <v/>
      </c>
      <c r="Q130" s="134"/>
      <c r="R130" s="135"/>
      <c r="S130" s="136"/>
      <c r="T130" s="137"/>
      <c r="U130" s="138" t="s">
        <v>50</v>
      </c>
      <c r="V130" s="139">
        <f>IF(AND(G129="",(X130-35)&gt;0),(X130-35-V131-V132),IF(AND(G129="Enceinte",(X130-35)&gt;0),(X130-35-V131-V132),0))</f>
        <v>0</v>
      </c>
      <c r="W130" s="140" t="s">
        <v>35</v>
      </c>
      <c r="X130" s="139">
        <f>(SUM(J129:J135))*24-(SUM(O129:O135))*24</f>
        <v>34.999999999999993</v>
      </c>
      <c r="Y130" s="141">
        <f>SUM(P129:P135)</f>
        <v>0</v>
      </c>
    </row>
    <row r="131" spans="1:25" s="12" customFormat="1" ht="15.75" customHeight="1" thickBot="1">
      <c r="A131" s="123" t="s">
        <v>51</v>
      </c>
      <c r="B131" s="124">
        <v>42844</v>
      </c>
      <c r="C131" s="102">
        <v>0.375</v>
      </c>
      <c r="D131" s="103">
        <v>0.54166666666666663</v>
      </c>
      <c r="E131" s="103">
        <v>0.58333333333333337</v>
      </c>
      <c r="F131" s="104">
        <v>0.70833333333333337</v>
      </c>
      <c r="G131" s="125"/>
      <c r="H131" s="142" t="s">
        <v>44</v>
      </c>
      <c r="I131" s="127">
        <f>IF(H131="Normal",'[2]Types horaires'!$B$2,IF(H131="Recup",'[2]Types horaires'!$B$6,IF(H131="CP journée",'[2]Types horaires'!$B$3,IF(H131="Enceinte",'[2]Types horaires'!$B$11,IF(H131="temps partiel",'[2]Types horaires'!$B$10,IF(H131="Sans solde",'[2]Types horaires'!$B$8,IF(H131="Maladie",'[2]Types horaires'!$B$7,IF(H131="CP matin",'[2]Types horaires'!$B$4,IF(H131="Déplacement",'[2]Types horaires'!$B$2,IF(H131="CP Après-midi",'[2]Types horaires'!$B$5,IF(H131="Férié",'[2]Types horaires'!$B$15,0)))))))))))</f>
        <v>0.29166666666666669</v>
      </c>
      <c r="J131" s="108">
        <f>IF(H131="Demi CP",I131,IF(AND(H131="Déplacement",N131="Arrivée Chine",B131&gt;='[2]Types horaires'!$B$21,B131&lt;='[2]Types horaires'!$C$21),(D131-C131)+(F131-E131)-'[2]Types horaires'!$B$13,IF(AND(H131="Déplacement",N131="Arrivée Chine",B131&gt;'[2]Types horaires'!$A$21,B131&lt;'[2]Types horaires'!$B$21),(D131-C131)+(F131-E131)-'[2]Types horaires'!$B$14,IF(AND(H131="Déplacement",N131="Arrivée Chine",B131&gt;'[2]Types horaires'!$C$21),(D131-C131)+(F131-E131)-'[2]Types horaires'!$B$14,IF(AND(H131="Déplacement",((D131-C131)+(F131-E131))&lt;I131),I131,IF(AND(H131="Déplacement",N131="Arrivée Chine",B131&lt;'[2]Types horaires'!$D$21),(D131-C131)+(F131-E131)-'[2]Types horaires'!$B$14,IF(AND(H131="Déplacement",N131="Retour Chine",B131&gt;='[2]Types horaires'!$B$21,B131&lt;='[2]Types horaires'!$C$21),(D131-C131)+(F131-E131)+'[2]Types horaires'!$B$13,IF(AND(H131="Déplacement",N131="Retour Chine",B131&gt;'[2]Types horaires'!$A$21,B131&lt;'[2]Types horaires'!$B$21),(D131-C131)+(F131-E131)+'[2]Types horaires'!$B$14,IF(AND(H131="Déplacement",N131="Retour Chine",B131&gt;'[2]Types horaires'!$C$21),(D131-C131)+(F131-E131)+'[2]Types horaires'!$B$14,IF(AND(H131="Déplacement",((D131-C131)+(F131-E131))&lt;I131),I131,IF(AND(H131="Déplacement",N131="Retour Chine",B131&lt;'[2]Types horaires'!$D$21),(D131-C131)+(F131-E131)+'[2]Types horaires'!$B$14,(D131-C131)+(F131-E131))))))))))))</f>
        <v>0.29166666666666663</v>
      </c>
      <c r="K131" s="143">
        <f>IF(L131&gt;0,'[2]Types horaires'!$B$2-L131,0)</f>
        <v>0</v>
      </c>
      <c r="L131" s="144">
        <f>IF(OR(H131="Recup"),'[2]Types horaires'!$B$2-J131,'[2]Types horaires'!$B$6)</f>
        <v>0</v>
      </c>
      <c r="M131" s="130"/>
      <c r="N131" s="131"/>
      <c r="O131" s="132">
        <f t="shared" si="2"/>
        <v>0</v>
      </c>
      <c r="P131" s="133" t="str">
        <f t="shared" si="3"/>
        <v/>
      </c>
      <c r="Q131" s="134"/>
      <c r="R131" s="135"/>
      <c r="S131" s="136"/>
      <c r="T131" s="137"/>
      <c r="U131" s="145">
        <v>0.5</v>
      </c>
      <c r="V131" s="139">
        <f>IF((X130-43)&lt;0,0,(X130-43))</f>
        <v>0</v>
      </c>
      <c r="W131" s="146" t="s">
        <v>52</v>
      </c>
      <c r="X131" s="147">
        <f>(X130-X129)-J135*24</f>
        <v>-7.1054273576010019E-15</v>
      </c>
      <c r="Y131" s="148" t="s">
        <v>53</v>
      </c>
    </row>
    <row r="132" spans="1:25" s="12" customFormat="1" ht="15.75" customHeight="1" thickBot="1">
      <c r="A132" s="123" t="s">
        <v>54</v>
      </c>
      <c r="B132" s="124">
        <v>42845</v>
      </c>
      <c r="C132" s="102">
        <v>0.375</v>
      </c>
      <c r="D132" s="103">
        <v>0.54166666666666663</v>
      </c>
      <c r="E132" s="103">
        <v>0.58333333333333337</v>
      </c>
      <c r="F132" s="104">
        <v>0.70833333333333337</v>
      </c>
      <c r="G132" s="125"/>
      <c r="H132" s="126" t="s">
        <v>44</v>
      </c>
      <c r="I132" s="127">
        <f>IF(H132="Normal",'[2]Types horaires'!$B$2,IF(H132="Recup",'[2]Types horaires'!$B$6,IF(H132="CP journée",'[2]Types horaires'!$B$3,IF(H132="Enceinte",'[2]Types horaires'!$B$11,IF(H132="temps partiel",'[2]Types horaires'!$B$10,IF(H132="Sans solde",'[2]Types horaires'!$B$8,IF(H132="Maladie",'[2]Types horaires'!$B$7,IF(H132="CP matin",'[2]Types horaires'!$B$4,IF(H132="Déplacement",'[2]Types horaires'!$B$2,IF(H132="CP Après-midi",'[2]Types horaires'!$B$5,IF(H132="Férié",'[2]Types horaires'!$B$15,0)))))))))))</f>
        <v>0.29166666666666669</v>
      </c>
      <c r="J132" s="108">
        <f>IF(H132="Demi CP",I132,IF(AND(H132="Déplacement",N132="Arrivée Chine",B132&gt;='[2]Types horaires'!$B$21,B132&lt;='[2]Types horaires'!$C$21),(D132-C132)+(F132-E132)-'[2]Types horaires'!$B$13,IF(AND(H132="Déplacement",N132="Arrivée Chine",B132&gt;'[2]Types horaires'!$A$21,B132&lt;'[2]Types horaires'!$B$21),(D132-C132)+(F132-E132)-'[2]Types horaires'!$B$14,IF(AND(H132="Déplacement",N132="Arrivée Chine",B132&gt;'[2]Types horaires'!$C$21),(D132-C132)+(F132-E132)-'[2]Types horaires'!$B$14,IF(AND(H132="Déplacement",((D132-C132)+(F132-E132))&lt;I132),I132,IF(AND(H132="Déplacement",N132="Arrivée Chine",B132&lt;'[2]Types horaires'!$D$21),(D132-C132)+(F132-E132)-'[2]Types horaires'!$B$14,IF(AND(H132="Déplacement",N132="Retour Chine",B132&gt;='[2]Types horaires'!$B$21,B132&lt;='[2]Types horaires'!$C$21),(D132-C132)+(F132-E132)+'[2]Types horaires'!$B$13,IF(AND(H132="Déplacement",N132="Retour Chine",B132&gt;'[2]Types horaires'!$A$21,B132&lt;'[2]Types horaires'!$B$21),(D132-C132)+(F132-E132)+'[2]Types horaires'!$B$14,IF(AND(H132="Déplacement",N132="Retour Chine",B132&gt;'[2]Types horaires'!$C$21),(D132-C132)+(F132-E132)+'[2]Types horaires'!$B$14,IF(AND(H132="Déplacement",((D132-C132)+(F132-E132))&lt;I132),I132,IF(AND(H132="Déplacement",N132="Retour Chine",B132&lt;'[2]Types horaires'!$D$21),(D132-C132)+(F132-E132)+'[2]Types horaires'!$B$14,(D132-C132)+(F132-E132))))))))))))</f>
        <v>0.29166666666666663</v>
      </c>
      <c r="K132" s="149">
        <f>IF(L132&gt;0,'[2]Types horaires'!$B$2-L132,0)</f>
        <v>0</v>
      </c>
      <c r="L132" s="150">
        <f>IF(OR(H132="Recup"),'[2]Types horaires'!$B$2-J132,'[2]Types horaires'!$B$6)</f>
        <v>0</v>
      </c>
      <c r="M132" s="130"/>
      <c r="N132" s="131"/>
      <c r="O132" s="132">
        <f t="shared" si="2"/>
        <v>0</v>
      </c>
      <c r="P132" s="133" t="str">
        <f t="shared" si="3"/>
        <v/>
      </c>
      <c r="Q132" s="134"/>
      <c r="R132" s="135"/>
      <c r="S132" s="136"/>
      <c r="T132" s="137"/>
      <c r="U132" s="151">
        <v>1</v>
      </c>
      <c r="V132" s="139">
        <f>IF(M135="",J135*24,0)</f>
        <v>0</v>
      </c>
      <c r="W132" s="152" t="s">
        <v>5</v>
      </c>
      <c r="X132" s="153">
        <f>COUNTIF(H129:H133,"Maladie")</f>
        <v>0</v>
      </c>
      <c r="Y132" s="148">
        <f>COUNTIF(H129:H133,"Férié")</f>
        <v>0</v>
      </c>
    </row>
    <row r="133" spans="1:25" s="12" customFormat="1" ht="15.75" customHeight="1" thickBot="1">
      <c r="A133" s="123" t="s">
        <v>55</v>
      </c>
      <c r="B133" s="124">
        <v>42846</v>
      </c>
      <c r="C133" s="102">
        <v>0.375</v>
      </c>
      <c r="D133" s="103">
        <v>0.54166666666666663</v>
      </c>
      <c r="E133" s="103">
        <v>0.58333333333333337</v>
      </c>
      <c r="F133" s="104">
        <v>0.70833333333333337</v>
      </c>
      <c r="G133" s="125"/>
      <c r="H133" s="142" t="s">
        <v>44</v>
      </c>
      <c r="I133" s="127">
        <f>IF(H133="Normal",'[2]Types horaires'!$B$2,IF(H133="Recup",'[2]Types horaires'!$B$6,IF(H133="CP journée",'[2]Types horaires'!$B$3,IF(H133="Enceinte",'[2]Types horaires'!$B$11,IF(H133="temps partiel",'[2]Types horaires'!$B$10,IF(H133="Sans solde",'[2]Types horaires'!$B$8,IF(H133="Maladie",'[2]Types horaires'!$B$7,IF(H133="CP matin",'[2]Types horaires'!$B$4,IF(H133="Déplacement",'[2]Types horaires'!$B$2,IF(H133="CP Après-midi",'[2]Types horaires'!$B$5,IF(H133="Férié",'[2]Types horaires'!$B$15,0)))))))))))</f>
        <v>0.29166666666666669</v>
      </c>
      <c r="J133" s="108">
        <f>IF(H133="Demi CP",I133,IF(AND(H133="Déplacement",N133="Arrivée Chine",B133&gt;='[2]Types horaires'!$B$21,B133&lt;='[2]Types horaires'!$C$21),(D133-C133)+(F133-E133)-'[2]Types horaires'!$B$13,IF(AND(H133="Déplacement",N133="Arrivée Chine",B133&gt;'[2]Types horaires'!$A$21,B133&lt;'[2]Types horaires'!$B$21),(D133-C133)+(F133-E133)-'[2]Types horaires'!$B$14,IF(AND(H133="Déplacement",N133="Arrivée Chine",B133&gt;'[2]Types horaires'!$C$21),(D133-C133)+(F133-E133)-'[2]Types horaires'!$B$14,IF(AND(H133="Déplacement",((D133-C133)+(F133-E133))&lt;I133),I133,IF(AND(H133="Déplacement",N133="Arrivée Chine",B133&lt;'[2]Types horaires'!$D$21),(D133-C133)+(F133-E133)-'[2]Types horaires'!$B$14,IF(AND(H133="Déplacement",N133="Retour Chine",B133&gt;='[2]Types horaires'!$B$21,B133&lt;='[2]Types horaires'!$C$21),(D133-C133)+(F133-E133)+'[2]Types horaires'!$B$13,IF(AND(H133="Déplacement",N133="Retour Chine",B133&gt;'[2]Types horaires'!$A$21,B133&lt;'[2]Types horaires'!$B$21),(D133-C133)+(F133-E133)+'[2]Types horaires'!$B$14,IF(AND(H133="Déplacement",N133="Retour Chine",B133&gt;'[2]Types horaires'!$C$21),(D133-C133)+(F133-E133)+'[2]Types horaires'!$B$14,IF(AND(H133="Déplacement",((D133-C133)+(F133-E133))&lt;I133),I133,IF(AND(H133="Déplacement",N133="Retour Chine",B133&lt;'[2]Types horaires'!$D$21),(D133-C133)+(F133-E133)+'[2]Types horaires'!$B$14,(D133-C133)+(F133-E133))))))))))))</f>
        <v>0.29166666666666663</v>
      </c>
      <c r="K133" s="143">
        <f>IF(L133&gt;0,'[2]Types horaires'!$B$2-L133,0)</f>
        <v>0</v>
      </c>
      <c r="L133" s="144">
        <f>IF(OR(H133="Recup"),'[2]Types horaires'!$B$2-J133,'[2]Types horaires'!$B$6)</f>
        <v>0</v>
      </c>
      <c r="M133" s="130"/>
      <c r="N133" s="131"/>
      <c r="O133" s="132">
        <f t="shared" si="2"/>
        <v>0</v>
      </c>
      <c r="P133" s="133" t="str">
        <f t="shared" si="3"/>
        <v/>
      </c>
      <c r="Q133" s="134"/>
      <c r="R133" s="135"/>
      <c r="S133" s="136"/>
      <c r="T133" s="137"/>
      <c r="U133" s="154" t="s">
        <v>2</v>
      </c>
      <c r="V133" s="155">
        <f>IF(G129="Enceinte",(SUM(L129:L133))-COUNTIF(H129:H133,"Recup")*'[2]Types horaires'!$B$12,SUM(L129:L133))</f>
        <v>0</v>
      </c>
      <c r="W133" s="156" t="s">
        <v>56</v>
      </c>
      <c r="X133" s="157">
        <f>COUNTIF(H129:H133,"sans solde")</f>
        <v>0</v>
      </c>
      <c r="Y133" s="158" t="s">
        <v>57</v>
      </c>
    </row>
    <row r="134" spans="1:25" s="12" customFormat="1" ht="15.75" customHeight="1">
      <c r="A134" s="123" t="s">
        <v>58</v>
      </c>
      <c r="B134" s="124">
        <v>42847</v>
      </c>
      <c r="C134" s="159"/>
      <c r="D134" s="160"/>
      <c r="E134" s="160"/>
      <c r="F134" s="161"/>
      <c r="G134" s="125"/>
      <c r="H134" s="162"/>
      <c r="I134" s="127">
        <f>IF(H134="Normal",'[2]Types horaires'!$B$2,IF(H134="Recup",'[2]Types horaires'!$B$6,IF(H134="CP journée",'[2]Types horaires'!$B$3,IF(H134="Enceinte",'[2]Types horaires'!$B$11,IF(H134="temps partiel",'[2]Types horaires'!$B$10,IF(H134="Sans solde",'[2]Types horaires'!$B$8,IF(H134="Maladie",'[2]Types horaires'!$B$7,IF(H134="CP matin",'[2]Types horaires'!$B$4,IF(H134="Déplacement",'[2]Types horaires'!$B$2,IF(H134="CP Après-midi",'[2]Types horaires'!$B$5,IF(H134="Férié",'[2]Types horaires'!$B$15,0)))))))))))</f>
        <v>0</v>
      </c>
      <c r="J134" s="108">
        <f>IF(H134="Demi CP",I134,IF(AND(H134="Déplacement",N134="Arrivée Chine",B134&gt;='[2]Types horaires'!$B$21,B134&lt;='[2]Types horaires'!$C$21),(D134-C134)+(F134-E134)-'[2]Types horaires'!$B$13,IF(AND(H134="Déplacement",N134="Arrivée Chine",B134&gt;'[2]Types horaires'!$A$21,B134&lt;'[2]Types horaires'!$B$21),(D134-C134)+(F134-E134)-'[2]Types horaires'!$B$14,IF(AND(H134="Déplacement",N134="Arrivée Chine",B134&gt;'[2]Types horaires'!$C$21),(D134-C134)+(F134-E134)-'[2]Types horaires'!$B$14,IF(AND(H134="Déplacement",((D134-C134)+(F134-E134))&lt;I134),I134,IF(AND(H134="Déplacement",N134="Arrivée Chine",B134&lt;'[2]Types horaires'!$D$21),(D134-C134)+(F134-E134)-'[2]Types horaires'!$B$14,IF(AND(H134="Déplacement",N134="Retour Chine",B134&gt;='[2]Types horaires'!$B$21,B134&lt;='[2]Types horaires'!$C$21),(D134-C134)+(F134-E134)+'[2]Types horaires'!$B$13,IF(AND(H134="Déplacement",N134="Retour Chine",B134&gt;'[2]Types horaires'!$A$21,B134&lt;'[2]Types horaires'!$B$21),(D134-C134)+(F134-E134)+'[2]Types horaires'!$B$14,IF(AND(H134="Déplacement",N134="Retour Chine",B134&gt;'[2]Types horaires'!$C$21),(D134-C134)+(F134-E134)+'[2]Types horaires'!$B$14,IF(AND(H134="Déplacement",((D134-C134)+(F134-E134))&lt;I134),I134,IF(AND(H134="Déplacement",N134="Retour Chine",B134&lt;'[2]Types horaires'!$D$21),(D134-C134)+(F134-E134)+'[2]Types horaires'!$B$14,(D134-C134)+(F134-E134))))))))))))</f>
        <v>0</v>
      </c>
      <c r="K134" s="163">
        <f>IF(L134&gt;0,'[2]Types horaires'!$B$2-L134,0)</f>
        <v>0</v>
      </c>
      <c r="L134" s="164">
        <f>IF(OR(H134="Recup"),'[2]Types horaires'!$B$2-J134,'[2]Types horaires'!$B$6)</f>
        <v>0</v>
      </c>
      <c r="M134" s="130"/>
      <c r="N134" s="131"/>
      <c r="O134" s="132">
        <f t="shared" si="2"/>
        <v>0</v>
      </c>
      <c r="P134" s="133" t="str">
        <f t="shared" si="3"/>
        <v/>
      </c>
      <c r="Q134" s="134"/>
      <c r="R134" s="135"/>
      <c r="S134" s="136"/>
      <c r="T134" s="137"/>
      <c r="U134" s="165" t="s">
        <v>59</v>
      </c>
      <c r="V134" s="166">
        <f>IF(AND(G129="Temps partiel",X131&gt;0),X131-V135-V131-V132,0)</f>
        <v>0</v>
      </c>
      <c r="W134" s="167" t="s">
        <v>60</v>
      </c>
      <c r="X134" s="168">
        <f>COUNTIF(H129:H133,"CP journée")+(COUNTIF(H129:H133,"CP matin"))/2+(COUNTIF(H129:H133,"CP Après-midi"))/2</f>
        <v>0</v>
      </c>
      <c r="Y134" s="169"/>
    </row>
    <row r="135" spans="1:25" s="12" customFormat="1" ht="15.75" customHeight="1" thickBot="1">
      <c r="A135" s="170" t="s">
        <v>61</v>
      </c>
      <c r="B135" s="171">
        <v>42848</v>
      </c>
      <c r="C135" s="172"/>
      <c r="D135" s="173"/>
      <c r="E135" s="173"/>
      <c r="F135" s="174"/>
      <c r="G135" s="175"/>
      <c r="H135" s="176"/>
      <c r="I135" s="177">
        <f>IF(H135="Normal",'[2]Types horaires'!$B$2,IF(H135="Recup",'[2]Types horaires'!$B$6,IF(H135="CP journée",'[2]Types horaires'!$B$3,IF(H135="Enceinte",'[2]Types horaires'!$B$11,IF(H135="temps partiel",'[2]Types horaires'!$B$10,IF(H135="Sans solde",'[2]Types horaires'!$B$8,IF(H135="Maladie",'[2]Types horaires'!$B$7,IF(H135="CP matin",'[2]Types horaires'!$B$4,IF(H135="Déplacement",'[2]Types horaires'!$B$2,IF(H135="CP Après-midi",'[2]Types horaires'!$B$5,IF(H135="Férié",'[2]Types horaires'!$B$15,0)))))))))))</f>
        <v>0</v>
      </c>
      <c r="J135" s="178">
        <f>IF(H135="Demi CP",I135,IF(AND(H135="Déplacement",N135="Arrivée Chine",B135&gt;='[2]Types horaires'!$B$21,B135&lt;='[2]Types horaires'!$C$21),(D135-C135)+(F135-E135)-'[2]Types horaires'!$B$13,IF(AND(H135="Déplacement",N135="Arrivée Chine",B135&gt;'[2]Types horaires'!$A$21,B135&lt;'[2]Types horaires'!$B$21),(D135-C135)+(F135-E135)-'[2]Types horaires'!$B$14,IF(AND(H135="Déplacement",N135="Arrivée Chine",B135&gt;'[2]Types horaires'!$C$21),(D135-C135)+(F135-E135)-'[2]Types horaires'!$B$14,IF(AND(H135="Déplacement",((D135-C135)+(F135-E135))&lt;I135),I135,IF(AND(H135="Déplacement",N135="Arrivée Chine",B135&lt;'[2]Types horaires'!$D$21),(D135-C135)+(F135-E135)-'[2]Types horaires'!$B$14,IF(AND(H135="Déplacement",N135="Retour Chine",B135&gt;='[2]Types horaires'!$B$21,B135&lt;='[2]Types horaires'!$C$21),(D135-C135)+(F135-E135)+'[2]Types horaires'!$B$13,IF(AND(H135="Déplacement",N135="Retour Chine",B135&gt;'[2]Types horaires'!$A$21,B135&lt;'[2]Types horaires'!$B$21),(D135-C135)+(F135-E135)+'[2]Types horaires'!$B$14,IF(AND(H135="Déplacement",N135="Retour Chine",B135&gt;'[2]Types horaires'!$C$21),(D135-C135)+(F135-E135)+'[2]Types horaires'!$B$14,IF(AND(H135="Déplacement",((D135-C135)+(F135-E135))&lt;I135),I135,IF(AND(H135="Déplacement",N135="Retour Chine",B135&lt;'[2]Types horaires'!$D$21),(D135-C135)+(F135-E135)+'[2]Types horaires'!$B$14,(D135-C135)+(F135-E135))))))))))))</f>
        <v>0</v>
      </c>
      <c r="K135" s="179">
        <f>IF(L135&gt;0,'[2]Types horaires'!$B$2-L135,0)</f>
        <v>0</v>
      </c>
      <c r="L135" s="180">
        <f>IF(OR(H135="Recup"),'[2]Types horaires'!$B$2-J135,'[2]Types horaires'!$B$6)</f>
        <v>0</v>
      </c>
      <c r="M135" s="181"/>
      <c r="N135" s="182"/>
      <c r="O135" s="183">
        <f t="shared" si="2"/>
        <v>0</v>
      </c>
      <c r="P135" s="184" t="str">
        <f t="shared" si="3"/>
        <v/>
      </c>
      <c r="Q135" s="185"/>
      <c r="R135" s="186"/>
      <c r="S135" s="187"/>
      <c r="T135" s="188"/>
      <c r="U135" s="189" t="s">
        <v>62</v>
      </c>
      <c r="V135" s="190">
        <f>IF(AND(G129="Temps partiel",X131&gt;3),X131-3-V131-V132,0)</f>
        <v>0</v>
      </c>
      <c r="W135" s="191" t="s">
        <v>63</v>
      </c>
      <c r="X135" s="192">
        <f>V129+(V130*1.25)+(V131*1.5)+(V132*2)+(V134*1.1)+(V135*1.25)</f>
        <v>0</v>
      </c>
      <c r="Y135" s="193">
        <f>Y128+X135-V133*24+Y130</f>
        <v>0</v>
      </c>
    </row>
    <row r="136" spans="1:25" s="12" customFormat="1" ht="30" customHeight="1">
      <c r="A136" s="100" t="s">
        <v>43</v>
      </c>
      <c r="B136" s="101">
        <v>42849</v>
      </c>
      <c r="C136" s="194">
        <v>0.375</v>
      </c>
      <c r="D136" s="195">
        <v>0.54166666666666663</v>
      </c>
      <c r="E136" s="195">
        <v>0.58333333333333337</v>
      </c>
      <c r="F136" s="196">
        <v>0.70833333333333337</v>
      </c>
      <c r="G136" s="105"/>
      <c r="H136" s="106" t="s">
        <v>44</v>
      </c>
      <c r="I136" s="107">
        <f>IF(H136="Normal",'[2]Types horaires'!$B$2,IF(H136="Recup",'[2]Types horaires'!$B$6,IF(H136="CP journée",'[2]Types horaires'!$B$3,IF(H136="Enceinte",'[2]Types horaires'!$B$11,IF(H136="temps partiel",'[2]Types horaires'!$B$10,IF(H136="Sans solde",'[2]Types horaires'!$B$8,IF(H136="Maladie",'[2]Types horaires'!$B$7,IF(H136="CP matin",'[2]Types horaires'!$B$4,IF(H136="Déplacement",'[2]Types horaires'!$B$2,IF(H136="CP Après-midi",'[2]Types horaires'!$B$5,IF(H136="Férié",'[2]Types horaires'!$B$15,0)))))))))))</f>
        <v>0.29166666666666669</v>
      </c>
      <c r="J136" s="197">
        <f>IF(H136="Demi CP",I136,IF(AND(H136="Déplacement",N136="Arrivée Chine",B136&gt;='[2]Types horaires'!$B$21,B136&lt;='[2]Types horaires'!$C$21),(D136-C136)+(F136-E136)-'[2]Types horaires'!$B$13,IF(AND(H136="Déplacement",N136="Arrivée Chine",B136&gt;'[2]Types horaires'!$A$21,B136&lt;'[2]Types horaires'!$B$21),(D136-C136)+(F136-E136)-'[2]Types horaires'!$B$14,IF(AND(H136="Déplacement",N136="Arrivée Chine",B136&gt;'[2]Types horaires'!$C$21),(D136-C136)+(F136-E136)-'[2]Types horaires'!$B$14,IF(AND(H136="Déplacement",((D136-C136)+(F136-E136))&lt;I136),I136,IF(AND(H136="Déplacement",N136="Arrivée Chine",B136&lt;'[2]Types horaires'!$D$21),(D136-C136)+(F136-E136)-'[2]Types horaires'!$B$14,IF(AND(H136="Déplacement",N136="Retour Chine",B136&gt;='[2]Types horaires'!$B$21,B136&lt;='[2]Types horaires'!$C$21),(D136-C136)+(F136-E136)+'[2]Types horaires'!$B$13,IF(AND(H136="Déplacement",N136="Retour Chine",B136&gt;'[2]Types horaires'!$A$21,B136&lt;'[2]Types horaires'!$B$21),(D136-C136)+(F136-E136)+'[2]Types horaires'!$B$14,IF(AND(H136="Déplacement",N136="Retour Chine",B136&gt;'[2]Types horaires'!$C$21),(D136-C136)+(F136-E136)+'[2]Types horaires'!$B$14,IF(AND(H136="Déplacement",((D136-C136)+(F136-E136))&lt;I136),I136,IF(AND(H136="Déplacement",N136="Retour Chine",B136&lt;'[2]Types horaires'!$D$21),(D136-C136)+(F136-E136)+'[2]Types horaires'!$B$14,(D136-C136)+(F136-E136))))))))))))</f>
        <v>0.29166666666666663</v>
      </c>
      <c r="K136" s="109">
        <f>IF(L136&gt;0,'[2]Types horaires'!$B$2-L136,0)</f>
        <v>0</v>
      </c>
      <c r="L136" s="110">
        <f>IF(OR(H136="Recup"),'[2]Types horaires'!$B$2-J136,'[2]Types horaires'!$B$6)</f>
        <v>0</v>
      </c>
      <c r="M136" s="111"/>
      <c r="N136" s="112"/>
      <c r="O136" s="113">
        <f t="shared" si="2"/>
        <v>0</v>
      </c>
      <c r="P136" s="114" t="str">
        <f t="shared" si="3"/>
        <v/>
      </c>
      <c r="Q136" s="115" t="s">
        <v>45</v>
      </c>
      <c r="R136" s="116" t="s">
        <v>46</v>
      </c>
      <c r="S136" s="117"/>
      <c r="T136" s="118" t="s">
        <v>79</v>
      </c>
      <c r="U136" s="119" t="s">
        <v>48</v>
      </c>
      <c r="V136" s="120">
        <f>IF(AND(G136="",(X138)&gt;0),X138-V137-V138,IF(AND(G136="Enceinte",(X138)&gt;0),X138-V137-V138,0))</f>
        <v>0</v>
      </c>
      <c r="W136" s="121" t="s">
        <v>34</v>
      </c>
      <c r="X136" s="120">
        <f>(SUM(I136:I140)*24+SUM(K136:K140)*24)</f>
        <v>35</v>
      </c>
      <c r="Y136" s="122" t="s">
        <v>7</v>
      </c>
    </row>
    <row r="137" spans="1:25" s="12" customFormat="1" ht="15.75" customHeight="1" thickBot="1">
      <c r="A137" s="123" t="s">
        <v>49</v>
      </c>
      <c r="B137" s="124">
        <v>42850</v>
      </c>
      <c r="C137" s="102">
        <v>0.375</v>
      </c>
      <c r="D137" s="103">
        <v>0.54166666666666663</v>
      </c>
      <c r="E137" s="103">
        <v>0.58333333333333337</v>
      </c>
      <c r="F137" s="104">
        <v>0.70833333333333337</v>
      </c>
      <c r="G137" s="125"/>
      <c r="H137" s="142" t="s">
        <v>44</v>
      </c>
      <c r="I137" s="127">
        <f>IF(H137="Normal",'[2]Types horaires'!$B$2,IF(H137="Recup",'[2]Types horaires'!$B$6,IF(H137="CP journée",'[2]Types horaires'!$B$3,IF(H137="Enceinte",'[2]Types horaires'!$B$11,IF(H137="temps partiel",'[2]Types horaires'!$B$10,IF(H137="Sans solde",'[2]Types horaires'!$B$8,IF(H137="Maladie",'[2]Types horaires'!$B$7,IF(H137="CP matin",'[2]Types horaires'!$B$4,IF(H137="Déplacement",'[2]Types horaires'!$B$2,IF(H137="CP Après-midi",'[2]Types horaires'!$B$5,IF(H137="Férié",'[2]Types horaires'!$B$15,0)))))))))))</f>
        <v>0.29166666666666669</v>
      </c>
      <c r="J137" s="108">
        <f>IF(H137="Demi CP",I137,IF(AND(H137="Déplacement",N137="Arrivée Chine",B137&gt;='[2]Types horaires'!$B$21,B137&lt;='[2]Types horaires'!$C$21),(D137-C137)+(F137-E137)-'[2]Types horaires'!$B$13,IF(AND(H137="Déplacement",N137="Arrivée Chine",B137&gt;'[2]Types horaires'!$A$21,B137&lt;'[2]Types horaires'!$B$21),(D137-C137)+(F137-E137)-'[2]Types horaires'!$B$14,IF(AND(H137="Déplacement",N137="Arrivée Chine",B137&gt;'[2]Types horaires'!$C$21),(D137-C137)+(F137-E137)-'[2]Types horaires'!$B$14,IF(AND(H137="Déplacement",((D137-C137)+(F137-E137))&lt;I137),I137,IF(AND(H137="Déplacement",N137="Arrivée Chine",B137&lt;'[2]Types horaires'!$D$21),(D137-C137)+(F137-E137)-'[2]Types horaires'!$B$14,IF(AND(H137="Déplacement",N137="Retour Chine",B137&gt;='[2]Types horaires'!$B$21,B137&lt;='[2]Types horaires'!$C$21),(D137-C137)+(F137-E137)+'[2]Types horaires'!$B$13,IF(AND(H137="Déplacement",N137="Retour Chine",B137&gt;'[2]Types horaires'!$A$21,B137&lt;'[2]Types horaires'!$B$21),(D137-C137)+(F137-E137)+'[2]Types horaires'!$B$14,IF(AND(H137="Déplacement",N137="Retour Chine",B137&gt;'[2]Types horaires'!$C$21),(D137-C137)+(F137-E137)+'[2]Types horaires'!$B$14,IF(AND(H137="Déplacement",((D137-C137)+(F137-E137))&lt;I137),I137,IF(AND(H137="Déplacement",N137="Retour Chine",B137&lt;'[2]Types horaires'!$D$21),(D137-C137)+(F137-E137)+'[2]Types horaires'!$B$14,(D137-C137)+(F137-E137))))))))))))</f>
        <v>0.29166666666666663</v>
      </c>
      <c r="K137" s="128">
        <f>IF(L137&gt;0,'[2]Types horaires'!$B$2-L137,0)</f>
        <v>0</v>
      </c>
      <c r="L137" s="129">
        <f>IF(OR(H137="Recup"),'[2]Types horaires'!$B$2-J137,'[2]Types horaires'!$B$6)</f>
        <v>0</v>
      </c>
      <c r="M137" s="130"/>
      <c r="N137" s="131"/>
      <c r="O137" s="132">
        <f t="shared" si="2"/>
        <v>0</v>
      </c>
      <c r="P137" s="133" t="str">
        <f t="shared" si="3"/>
        <v/>
      </c>
      <c r="Q137" s="134"/>
      <c r="R137" s="135"/>
      <c r="S137" s="136"/>
      <c r="T137" s="137"/>
      <c r="U137" s="138" t="s">
        <v>50</v>
      </c>
      <c r="V137" s="139">
        <f>IF(AND(G136="",(X137-35)&gt;0),(X137-35-V138-V139),IF(AND(G136="Enceinte",(X137-35)&gt;0),(X137-35-V138-V139),0))</f>
        <v>0</v>
      </c>
      <c r="W137" s="140" t="s">
        <v>35</v>
      </c>
      <c r="X137" s="139">
        <f>(SUM(J136:J142))*24-(SUM(O136:O142))*24</f>
        <v>34.999999999999993</v>
      </c>
      <c r="Y137" s="141">
        <f>SUM(P136:P142)</f>
        <v>0</v>
      </c>
    </row>
    <row r="138" spans="1:25" s="12" customFormat="1" ht="15.75" customHeight="1" thickBot="1">
      <c r="A138" s="123" t="s">
        <v>51</v>
      </c>
      <c r="B138" s="124">
        <v>42851</v>
      </c>
      <c r="C138" s="102">
        <v>0.375</v>
      </c>
      <c r="D138" s="103">
        <v>0.54166666666666663</v>
      </c>
      <c r="E138" s="103">
        <v>0.58333333333333337</v>
      </c>
      <c r="F138" s="104">
        <v>0.70833333333333337</v>
      </c>
      <c r="G138" s="125"/>
      <c r="H138" s="142" t="s">
        <v>44</v>
      </c>
      <c r="I138" s="127">
        <f>IF(H138="Normal",'[2]Types horaires'!$B$2,IF(H138="Recup",'[2]Types horaires'!$B$6,IF(H138="CP journée",'[2]Types horaires'!$B$3,IF(H138="Enceinte",'[2]Types horaires'!$B$11,IF(H138="temps partiel",'[2]Types horaires'!$B$10,IF(H138="Sans solde",'[2]Types horaires'!$B$8,IF(H138="Maladie",'[2]Types horaires'!$B$7,IF(H138="CP matin",'[2]Types horaires'!$B$4,IF(H138="Déplacement",'[2]Types horaires'!$B$2,IF(H138="CP Après-midi",'[2]Types horaires'!$B$5,IF(H138="Férié",'[2]Types horaires'!$B$15,0)))))))))))</f>
        <v>0.29166666666666669</v>
      </c>
      <c r="J138" s="108">
        <f>IF(H138="Demi CP",I138,IF(AND(H138="Déplacement",N138="Arrivée Chine",B138&gt;='[2]Types horaires'!$B$21,B138&lt;='[2]Types horaires'!$C$21),(D138-C138)+(F138-E138)-'[2]Types horaires'!$B$13,IF(AND(H138="Déplacement",N138="Arrivée Chine",B138&gt;'[2]Types horaires'!$A$21,B138&lt;'[2]Types horaires'!$B$21),(D138-C138)+(F138-E138)-'[2]Types horaires'!$B$14,IF(AND(H138="Déplacement",N138="Arrivée Chine",B138&gt;'[2]Types horaires'!$C$21),(D138-C138)+(F138-E138)-'[2]Types horaires'!$B$14,IF(AND(H138="Déplacement",((D138-C138)+(F138-E138))&lt;I138),I138,IF(AND(H138="Déplacement",N138="Arrivée Chine",B138&lt;'[2]Types horaires'!$D$21),(D138-C138)+(F138-E138)-'[2]Types horaires'!$B$14,IF(AND(H138="Déplacement",N138="Retour Chine",B138&gt;='[2]Types horaires'!$B$21,B138&lt;='[2]Types horaires'!$C$21),(D138-C138)+(F138-E138)+'[2]Types horaires'!$B$13,IF(AND(H138="Déplacement",N138="Retour Chine",B138&gt;'[2]Types horaires'!$A$21,B138&lt;'[2]Types horaires'!$B$21),(D138-C138)+(F138-E138)+'[2]Types horaires'!$B$14,IF(AND(H138="Déplacement",N138="Retour Chine",B138&gt;'[2]Types horaires'!$C$21),(D138-C138)+(F138-E138)+'[2]Types horaires'!$B$14,IF(AND(H138="Déplacement",((D138-C138)+(F138-E138))&lt;I138),I138,IF(AND(H138="Déplacement",N138="Retour Chine",B138&lt;'[2]Types horaires'!$D$21),(D138-C138)+(F138-E138)+'[2]Types horaires'!$B$14,(D138-C138)+(F138-E138))))))))))))</f>
        <v>0.29166666666666663</v>
      </c>
      <c r="K138" s="143">
        <f>IF(L138&gt;0,'[2]Types horaires'!$B$2-L138,0)</f>
        <v>0</v>
      </c>
      <c r="L138" s="144">
        <f>IF(OR(H138="Recup"),'[2]Types horaires'!$B$2-J138,'[2]Types horaires'!$B$6)</f>
        <v>0</v>
      </c>
      <c r="M138" s="130"/>
      <c r="N138" s="131"/>
      <c r="O138" s="132">
        <f t="shared" si="2"/>
        <v>0</v>
      </c>
      <c r="P138" s="133" t="str">
        <f t="shared" si="3"/>
        <v/>
      </c>
      <c r="Q138" s="134"/>
      <c r="R138" s="135"/>
      <c r="S138" s="136"/>
      <c r="T138" s="137"/>
      <c r="U138" s="145">
        <v>0.5</v>
      </c>
      <c r="V138" s="139">
        <f>IF((X137-43)&lt;0,0,(X137-43))</f>
        <v>0</v>
      </c>
      <c r="W138" s="146" t="s">
        <v>52</v>
      </c>
      <c r="X138" s="147">
        <f>(X137-X136)-J142*24</f>
        <v>-7.1054273576010019E-15</v>
      </c>
      <c r="Y138" s="148" t="s">
        <v>53</v>
      </c>
    </row>
    <row r="139" spans="1:25" s="12" customFormat="1" ht="15.75" customHeight="1" thickBot="1">
      <c r="A139" s="123" t="s">
        <v>54</v>
      </c>
      <c r="B139" s="124">
        <v>42852</v>
      </c>
      <c r="C139" s="102">
        <v>0.375</v>
      </c>
      <c r="D139" s="103">
        <v>0.54166666666666663</v>
      </c>
      <c r="E139" s="103">
        <v>0.58333333333333337</v>
      </c>
      <c r="F139" s="104">
        <v>0.70833333333333337</v>
      </c>
      <c r="G139" s="125"/>
      <c r="H139" s="126" t="s">
        <v>44</v>
      </c>
      <c r="I139" s="127">
        <f>IF(H139="Normal",'[2]Types horaires'!$B$2,IF(H139="Recup",'[2]Types horaires'!$B$6,IF(H139="CP journée",'[2]Types horaires'!$B$3,IF(H139="Enceinte",'[2]Types horaires'!$B$11,IF(H139="temps partiel",'[2]Types horaires'!$B$10,IF(H139="Sans solde",'[2]Types horaires'!$B$8,IF(H139="Maladie",'[2]Types horaires'!$B$7,IF(H139="CP matin",'[2]Types horaires'!$B$4,IF(H139="Déplacement",'[2]Types horaires'!$B$2,IF(H139="CP Après-midi",'[2]Types horaires'!$B$5,IF(H139="Férié",'[2]Types horaires'!$B$15,0)))))))))))</f>
        <v>0.29166666666666669</v>
      </c>
      <c r="J139" s="108">
        <f>IF(H139="Demi CP",I139,IF(AND(H139="Déplacement",N139="Arrivée Chine",B139&gt;='[2]Types horaires'!$B$21,B139&lt;='[2]Types horaires'!$C$21),(D139-C139)+(F139-E139)-'[2]Types horaires'!$B$13,IF(AND(H139="Déplacement",N139="Arrivée Chine",B139&gt;'[2]Types horaires'!$A$21,B139&lt;'[2]Types horaires'!$B$21),(D139-C139)+(F139-E139)-'[2]Types horaires'!$B$14,IF(AND(H139="Déplacement",N139="Arrivée Chine",B139&gt;'[2]Types horaires'!$C$21),(D139-C139)+(F139-E139)-'[2]Types horaires'!$B$14,IF(AND(H139="Déplacement",((D139-C139)+(F139-E139))&lt;I139),I139,IF(AND(H139="Déplacement",N139="Arrivée Chine",B139&lt;'[2]Types horaires'!$D$21),(D139-C139)+(F139-E139)-'[2]Types horaires'!$B$14,IF(AND(H139="Déplacement",N139="Retour Chine",B139&gt;='[2]Types horaires'!$B$21,B139&lt;='[2]Types horaires'!$C$21),(D139-C139)+(F139-E139)+'[2]Types horaires'!$B$13,IF(AND(H139="Déplacement",N139="Retour Chine",B139&gt;'[2]Types horaires'!$A$21,B139&lt;'[2]Types horaires'!$B$21),(D139-C139)+(F139-E139)+'[2]Types horaires'!$B$14,IF(AND(H139="Déplacement",N139="Retour Chine",B139&gt;'[2]Types horaires'!$C$21),(D139-C139)+(F139-E139)+'[2]Types horaires'!$B$14,IF(AND(H139="Déplacement",((D139-C139)+(F139-E139))&lt;I139),I139,IF(AND(H139="Déplacement",N139="Retour Chine",B139&lt;'[2]Types horaires'!$D$21),(D139-C139)+(F139-E139)+'[2]Types horaires'!$B$14,(D139-C139)+(F139-E139))))))))))))</f>
        <v>0.29166666666666663</v>
      </c>
      <c r="K139" s="149">
        <f>IF(L139&gt;0,'[2]Types horaires'!$B$2-L139,0)</f>
        <v>0</v>
      </c>
      <c r="L139" s="150">
        <f>IF(OR(H139="Recup"),'[2]Types horaires'!$B$2-J139,'[2]Types horaires'!$B$6)</f>
        <v>0</v>
      </c>
      <c r="M139" s="130"/>
      <c r="N139" s="131"/>
      <c r="O139" s="132">
        <f t="shared" si="2"/>
        <v>0</v>
      </c>
      <c r="P139" s="133" t="str">
        <f t="shared" si="3"/>
        <v/>
      </c>
      <c r="Q139" s="134"/>
      <c r="R139" s="135"/>
      <c r="S139" s="136"/>
      <c r="T139" s="137"/>
      <c r="U139" s="151">
        <v>1</v>
      </c>
      <c r="V139" s="139">
        <f>IF(M142="",J142*24,0)</f>
        <v>0</v>
      </c>
      <c r="W139" s="152" t="s">
        <v>5</v>
      </c>
      <c r="X139" s="153">
        <f>COUNTIF(H136:H140,"Maladie")</f>
        <v>0</v>
      </c>
      <c r="Y139" s="148">
        <f>COUNTIF(H136:H140,"Férié")</f>
        <v>0</v>
      </c>
    </row>
    <row r="140" spans="1:25" s="12" customFormat="1" ht="15.75" customHeight="1" thickBot="1">
      <c r="A140" s="123" t="s">
        <v>55</v>
      </c>
      <c r="B140" s="124">
        <v>42853</v>
      </c>
      <c r="C140" s="102">
        <v>0.375</v>
      </c>
      <c r="D140" s="103">
        <v>0.54166666666666663</v>
      </c>
      <c r="E140" s="103">
        <v>0.58333333333333337</v>
      </c>
      <c r="F140" s="104">
        <v>0.70833333333333337</v>
      </c>
      <c r="G140" s="125"/>
      <c r="H140" s="142" t="s">
        <v>44</v>
      </c>
      <c r="I140" s="127">
        <f>IF(H140="Normal",'[2]Types horaires'!$B$2,IF(H140="Recup",'[2]Types horaires'!$B$6,IF(H140="CP journée",'[2]Types horaires'!$B$3,IF(H140="Enceinte",'[2]Types horaires'!$B$11,IF(H140="temps partiel",'[2]Types horaires'!$B$10,IF(H140="Sans solde",'[2]Types horaires'!$B$8,IF(H140="Maladie",'[2]Types horaires'!$B$7,IF(H140="CP matin",'[2]Types horaires'!$B$4,IF(H140="Déplacement",'[2]Types horaires'!$B$2,IF(H140="CP Après-midi",'[2]Types horaires'!$B$5,IF(H140="Férié",'[2]Types horaires'!$B$15,0)))))))))))</f>
        <v>0.29166666666666669</v>
      </c>
      <c r="J140" s="108">
        <f>IF(H140="Demi CP",I140,IF(AND(H140="Déplacement",N140="Arrivée Chine",B140&gt;='[2]Types horaires'!$B$21,B140&lt;='[2]Types horaires'!$C$21),(D140-C140)+(F140-E140)-'[2]Types horaires'!$B$13,IF(AND(H140="Déplacement",N140="Arrivée Chine",B140&gt;'[2]Types horaires'!$A$21,B140&lt;'[2]Types horaires'!$B$21),(D140-C140)+(F140-E140)-'[2]Types horaires'!$B$14,IF(AND(H140="Déplacement",N140="Arrivée Chine",B140&gt;'[2]Types horaires'!$C$21),(D140-C140)+(F140-E140)-'[2]Types horaires'!$B$14,IF(AND(H140="Déplacement",((D140-C140)+(F140-E140))&lt;I140),I140,IF(AND(H140="Déplacement",N140="Arrivée Chine",B140&lt;'[2]Types horaires'!$D$21),(D140-C140)+(F140-E140)-'[2]Types horaires'!$B$14,IF(AND(H140="Déplacement",N140="Retour Chine",B140&gt;='[2]Types horaires'!$B$21,B140&lt;='[2]Types horaires'!$C$21),(D140-C140)+(F140-E140)+'[2]Types horaires'!$B$13,IF(AND(H140="Déplacement",N140="Retour Chine",B140&gt;'[2]Types horaires'!$A$21,B140&lt;'[2]Types horaires'!$B$21),(D140-C140)+(F140-E140)+'[2]Types horaires'!$B$14,IF(AND(H140="Déplacement",N140="Retour Chine",B140&gt;'[2]Types horaires'!$C$21),(D140-C140)+(F140-E140)+'[2]Types horaires'!$B$14,IF(AND(H140="Déplacement",((D140-C140)+(F140-E140))&lt;I140),I140,IF(AND(H140="Déplacement",N140="Retour Chine",B140&lt;'[2]Types horaires'!$D$21),(D140-C140)+(F140-E140)+'[2]Types horaires'!$B$14,(D140-C140)+(F140-E140))))))))))))</f>
        <v>0.29166666666666663</v>
      </c>
      <c r="K140" s="143">
        <f>IF(L140&gt;0,'[2]Types horaires'!$B$2-L140,0)</f>
        <v>0</v>
      </c>
      <c r="L140" s="144">
        <f>IF(OR(H140="Recup"),'[2]Types horaires'!$B$2-J140,'[2]Types horaires'!$B$6)</f>
        <v>0</v>
      </c>
      <c r="M140" s="130"/>
      <c r="N140" s="131"/>
      <c r="O140" s="132">
        <f t="shared" si="2"/>
        <v>0</v>
      </c>
      <c r="P140" s="133" t="str">
        <f t="shared" si="3"/>
        <v/>
      </c>
      <c r="Q140" s="134"/>
      <c r="R140" s="135"/>
      <c r="S140" s="136"/>
      <c r="T140" s="137"/>
      <c r="U140" s="154" t="s">
        <v>2</v>
      </c>
      <c r="V140" s="155">
        <f>IF(G136="Enceinte",(SUM(L136:L140))-COUNTIF(H136:H140,"Recup")*'[2]Types horaires'!$B$12,SUM(L136:L140))</f>
        <v>0</v>
      </c>
      <c r="W140" s="156" t="s">
        <v>56</v>
      </c>
      <c r="X140" s="157">
        <f>COUNTIF(H136:H140,"sans solde")</f>
        <v>0</v>
      </c>
      <c r="Y140" s="158" t="s">
        <v>57</v>
      </c>
    </row>
    <row r="141" spans="1:25" s="12" customFormat="1" ht="15.75" customHeight="1">
      <c r="A141" s="123" t="s">
        <v>58</v>
      </c>
      <c r="B141" s="124">
        <v>42854</v>
      </c>
      <c r="C141" s="159"/>
      <c r="D141" s="160"/>
      <c r="E141" s="160"/>
      <c r="F141" s="161"/>
      <c r="G141" s="125"/>
      <c r="H141" s="162"/>
      <c r="I141" s="127">
        <f>IF(H141="Normal",'[2]Types horaires'!$B$2,IF(H141="Recup",'[2]Types horaires'!$B$6,IF(H141="CP journée",'[2]Types horaires'!$B$3,IF(H141="Enceinte",'[2]Types horaires'!$B$11,IF(H141="temps partiel",'[2]Types horaires'!$B$10,IF(H141="Sans solde",'[2]Types horaires'!$B$8,IF(H141="Maladie",'[2]Types horaires'!$B$7,IF(H141="CP matin",'[2]Types horaires'!$B$4,IF(H141="Déplacement",'[2]Types horaires'!$B$2,IF(H141="CP Après-midi",'[2]Types horaires'!$B$5,IF(H141="Férié",'[2]Types horaires'!$B$15,0)))))))))))</f>
        <v>0</v>
      </c>
      <c r="J141" s="108">
        <f>IF(H141="Demi CP",I141,IF(AND(H141="Déplacement",N141="Arrivée Chine",B141&gt;='[2]Types horaires'!$B$21,B141&lt;='[2]Types horaires'!$C$21),(D141-C141)+(F141-E141)-'[2]Types horaires'!$B$13,IF(AND(H141="Déplacement",N141="Arrivée Chine",B141&gt;'[2]Types horaires'!$A$21,B141&lt;'[2]Types horaires'!$B$21),(D141-C141)+(F141-E141)-'[2]Types horaires'!$B$14,IF(AND(H141="Déplacement",N141="Arrivée Chine",B141&gt;'[2]Types horaires'!$C$21),(D141-C141)+(F141-E141)-'[2]Types horaires'!$B$14,IF(AND(H141="Déplacement",((D141-C141)+(F141-E141))&lt;I141),I141,IF(AND(H141="Déplacement",N141="Arrivée Chine",B141&lt;'[2]Types horaires'!$D$21),(D141-C141)+(F141-E141)-'[2]Types horaires'!$B$14,IF(AND(H141="Déplacement",N141="Retour Chine",B141&gt;='[2]Types horaires'!$B$21,B141&lt;='[2]Types horaires'!$C$21),(D141-C141)+(F141-E141)+'[2]Types horaires'!$B$13,IF(AND(H141="Déplacement",N141="Retour Chine",B141&gt;'[2]Types horaires'!$A$21,B141&lt;'[2]Types horaires'!$B$21),(D141-C141)+(F141-E141)+'[2]Types horaires'!$B$14,IF(AND(H141="Déplacement",N141="Retour Chine",B141&gt;'[2]Types horaires'!$C$21),(D141-C141)+(F141-E141)+'[2]Types horaires'!$B$14,IF(AND(H141="Déplacement",((D141-C141)+(F141-E141))&lt;I141),I141,IF(AND(H141="Déplacement",N141="Retour Chine",B141&lt;'[2]Types horaires'!$D$21),(D141-C141)+(F141-E141)+'[2]Types horaires'!$B$14,(D141-C141)+(F141-E141))))))))))))</f>
        <v>0</v>
      </c>
      <c r="K141" s="163">
        <f>IF(L141&gt;0,'[2]Types horaires'!$B$2-L141,0)</f>
        <v>0</v>
      </c>
      <c r="L141" s="164">
        <f>IF(OR(H141="Recup"),'[2]Types horaires'!$B$2-J141,'[2]Types horaires'!$B$6)</f>
        <v>0</v>
      </c>
      <c r="M141" s="130"/>
      <c r="N141" s="131"/>
      <c r="O141" s="132">
        <f t="shared" si="2"/>
        <v>0</v>
      </c>
      <c r="P141" s="133" t="str">
        <f t="shared" si="3"/>
        <v/>
      </c>
      <c r="Q141" s="134"/>
      <c r="R141" s="135"/>
      <c r="S141" s="136"/>
      <c r="T141" s="137"/>
      <c r="U141" s="165" t="s">
        <v>59</v>
      </c>
      <c r="V141" s="166">
        <f>IF(AND(G136="Temps partiel",X138&gt;0),X138-V142-V138-V139,0)</f>
        <v>0</v>
      </c>
      <c r="W141" s="167" t="s">
        <v>60</v>
      </c>
      <c r="X141" s="168">
        <f>COUNTIF(H136:H140,"CP journée")+(COUNTIF(H136:H140,"CP matin"))/2+(COUNTIF(H136:H140,"CP Après-midi"))/2</f>
        <v>0</v>
      </c>
      <c r="Y141" s="169"/>
    </row>
    <row r="142" spans="1:25" s="12" customFormat="1" ht="15.75" customHeight="1" thickBot="1">
      <c r="A142" s="170" t="s">
        <v>61</v>
      </c>
      <c r="B142" s="171">
        <v>42855</v>
      </c>
      <c r="C142" s="172"/>
      <c r="D142" s="173"/>
      <c r="E142" s="173"/>
      <c r="F142" s="174"/>
      <c r="G142" s="175"/>
      <c r="H142" s="176"/>
      <c r="I142" s="177">
        <f>IF(H142="Normal",'[2]Types horaires'!$B$2,IF(H142="Recup",'[2]Types horaires'!$B$6,IF(H142="CP journée",'[2]Types horaires'!$B$3,IF(H142="Enceinte",'[2]Types horaires'!$B$11,IF(H142="temps partiel",'[2]Types horaires'!$B$10,IF(H142="Sans solde",'[2]Types horaires'!$B$8,IF(H142="Maladie",'[2]Types horaires'!$B$7,IF(H142="CP matin",'[2]Types horaires'!$B$4,IF(H142="Déplacement",'[2]Types horaires'!$B$2,IF(H142="CP Après-midi",'[2]Types horaires'!$B$5,IF(H142="Férié",'[2]Types horaires'!$B$15,0)))))))))))</f>
        <v>0</v>
      </c>
      <c r="J142" s="178">
        <f>IF(H142="Demi CP",I142,IF(AND(H142="Déplacement",N142="Arrivée Chine",B142&gt;='[2]Types horaires'!$B$21,B142&lt;='[2]Types horaires'!$C$21),(D142-C142)+(F142-E142)-'[2]Types horaires'!$B$13,IF(AND(H142="Déplacement",N142="Arrivée Chine",B142&gt;'[2]Types horaires'!$A$21,B142&lt;'[2]Types horaires'!$B$21),(D142-C142)+(F142-E142)-'[2]Types horaires'!$B$14,IF(AND(H142="Déplacement",N142="Arrivée Chine",B142&gt;'[2]Types horaires'!$C$21),(D142-C142)+(F142-E142)-'[2]Types horaires'!$B$14,IF(AND(H142="Déplacement",((D142-C142)+(F142-E142))&lt;I142),I142,IF(AND(H142="Déplacement",N142="Arrivée Chine",B142&lt;'[2]Types horaires'!$D$21),(D142-C142)+(F142-E142)-'[2]Types horaires'!$B$14,IF(AND(H142="Déplacement",N142="Retour Chine",B142&gt;='[2]Types horaires'!$B$21,B142&lt;='[2]Types horaires'!$C$21),(D142-C142)+(F142-E142)+'[2]Types horaires'!$B$13,IF(AND(H142="Déplacement",N142="Retour Chine",B142&gt;'[2]Types horaires'!$A$21,B142&lt;'[2]Types horaires'!$B$21),(D142-C142)+(F142-E142)+'[2]Types horaires'!$B$14,IF(AND(H142="Déplacement",N142="Retour Chine",B142&gt;'[2]Types horaires'!$C$21),(D142-C142)+(F142-E142)+'[2]Types horaires'!$B$14,IF(AND(H142="Déplacement",((D142-C142)+(F142-E142))&lt;I142),I142,IF(AND(H142="Déplacement",N142="Retour Chine",B142&lt;'[2]Types horaires'!$D$21),(D142-C142)+(F142-E142)+'[2]Types horaires'!$B$14,(D142-C142)+(F142-E142))))))))))))</f>
        <v>0</v>
      </c>
      <c r="K142" s="179">
        <f>IF(L142&gt;0,'[2]Types horaires'!$B$2-L142,0)</f>
        <v>0</v>
      </c>
      <c r="L142" s="180">
        <f>IF(OR(H142="Recup"),'[2]Types horaires'!$B$2-J142,'[2]Types horaires'!$B$6)</f>
        <v>0</v>
      </c>
      <c r="M142" s="181"/>
      <c r="N142" s="182"/>
      <c r="O142" s="183">
        <f t="shared" si="2"/>
        <v>0</v>
      </c>
      <c r="P142" s="184" t="str">
        <f t="shared" si="3"/>
        <v/>
      </c>
      <c r="Q142" s="185"/>
      <c r="R142" s="186"/>
      <c r="S142" s="187"/>
      <c r="T142" s="188"/>
      <c r="U142" s="189" t="s">
        <v>62</v>
      </c>
      <c r="V142" s="190">
        <f>IF(AND(G136="Temps partiel",X138&gt;3),X138-3-V138-V139,0)</f>
        <v>0</v>
      </c>
      <c r="W142" s="191" t="s">
        <v>63</v>
      </c>
      <c r="X142" s="192">
        <f>V136+(V137*1.25)+(V138*1.5)+(V139*2)+(V141*1.1)+(V142*1.25)</f>
        <v>0</v>
      </c>
      <c r="Y142" s="193">
        <f>Y135+X142-V140*24+Y137</f>
        <v>0</v>
      </c>
    </row>
    <row r="143" spans="1:25" s="12" customFormat="1" ht="30" customHeight="1">
      <c r="A143" s="198" t="s">
        <v>43</v>
      </c>
      <c r="B143" s="101">
        <v>42856</v>
      </c>
      <c r="C143" s="194">
        <v>0.375</v>
      </c>
      <c r="D143" s="195">
        <v>0.54166666666666663</v>
      </c>
      <c r="E143" s="195">
        <v>0.58333333333333337</v>
      </c>
      <c r="F143" s="196">
        <v>0.70833333333333337</v>
      </c>
      <c r="G143" s="105"/>
      <c r="H143" s="106" t="s">
        <v>44</v>
      </c>
      <c r="I143" s="107">
        <f>IF(H143="Normal",'[2]Types horaires'!$B$2,IF(H143="Recup",'[2]Types horaires'!$B$6,IF(H143="CP journée",'[2]Types horaires'!$B$3,IF(H143="Enceinte",'[2]Types horaires'!$B$11,IF(H143="temps partiel",'[2]Types horaires'!$B$10,IF(H143="Sans solde",'[2]Types horaires'!$B$8,IF(H143="Maladie",'[2]Types horaires'!$B$7,IF(H143="CP matin",'[2]Types horaires'!$B$4,IF(H143="Déplacement",'[2]Types horaires'!$B$2,IF(H143="CP Après-midi",'[2]Types horaires'!$B$5,IF(H143="Férié",'[2]Types horaires'!$B$15,0)))))))))))</f>
        <v>0.29166666666666669</v>
      </c>
      <c r="J143" s="197">
        <f>IF(H143="Demi CP",I143,IF(AND(H143="Déplacement",N143="Arrivée Chine",B143&gt;='[2]Types horaires'!$B$21,B143&lt;='[2]Types horaires'!$C$21),(D143-C143)+(F143-E143)-'[2]Types horaires'!$B$13,IF(AND(H143="Déplacement",N143="Arrivée Chine",B143&gt;'[2]Types horaires'!$A$21,B143&lt;'[2]Types horaires'!$B$21),(D143-C143)+(F143-E143)-'[2]Types horaires'!$B$14,IF(AND(H143="Déplacement",N143="Arrivée Chine",B143&gt;'[2]Types horaires'!$C$21),(D143-C143)+(F143-E143)-'[2]Types horaires'!$B$14,IF(AND(H143="Déplacement",((D143-C143)+(F143-E143))&lt;I143),I143,IF(AND(H143="Déplacement",N143="Arrivée Chine",B143&lt;'[2]Types horaires'!$D$21),(D143-C143)+(F143-E143)-'[2]Types horaires'!$B$14,IF(AND(H143="Déplacement",N143="Retour Chine",B143&gt;='[2]Types horaires'!$B$21,B143&lt;='[2]Types horaires'!$C$21),(D143-C143)+(F143-E143)+'[2]Types horaires'!$B$13,IF(AND(H143="Déplacement",N143="Retour Chine",B143&gt;'[2]Types horaires'!$A$21,B143&lt;'[2]Types horaires'!$B$21),(D143-C143)+(F143-E143)+'[2]Types horaires'!$B$14,IF(AND(H143="Déplacement",N143="Retour Chine",B143&gt;'[2]Types horaires'!$C$21),(D143-C143)+(F143-E143)+'[2]Types horaires'!$B$14,IF(AND(H143="Déplacement",((D143-C143)+(F143-E143))&lt;I143),I143,IF(AND(H143="Déplacement",N143="Retour Chine",B143&lt;'[2]Types horaires'!$D$21),(D143-C143)+(F143-E143)+'[2]Types horaires'!$B$14,(D143-C143)+(F143-E143))))))))))))</f>
        <v>0.29166666666666663</v>
      </c>
      <c r="K143" s="109">
        <f>IF(L143&gt;0,'[2]Types horaires'!$B$2-L143,0)</f>
        <v>0</v>
      </c>
      <c r="L143" s="110">
        <f>IF(OR(H143="Recup"),'[2]Types horaires'!$B$2-J143,'[2]Types horaires'!$B$6)</f>
        <v>0</v>
      </c>
      <c r="M143" s="111"/>
      <c r="N143" s="112"/>
      <c r="O143" s="113">
        <f t="shared" si="2"/>
        <v>0</v>
      </c>
      <c r="P143" s="114" t="str">
        <f t="shared" si="3"/>
        <v/>
      </c>
      <c r="Q143" s="115" t="s">
        <v>45</v>
      </c>
      <c r="R143" s="116" t="s">
        <v>46</v>
      </c>
      <c r="S143" s="117"/>
      <c r="T143" s="118" t="s">
        <v>80</v>
      </c>
      <c r="U143" s="119" t="s">
        <v>48</v>
      </c>
      <c r="V143" s="120">
        <f>IF(AND(G143="",(X145)&gt;0),X145-V144-V145,IF(AND(G143="Enceinte",(X145)&gt;0),X145-V144-V145,0))</f>
        <v>0</v>
      </c>
      <c r="W143" s="121" t="s">
        <v>34</v>
      </c>
      <c r="X143" s="120">
        <f>(SUM(I143:I147)*24+SUM(K143:K147)*24)</f>
        <v>35</v>
      </c>
      <c r="Y143" s="122" t="s">
        <v>7</v>
      </c>
    </row>
    <row r="144" spans="1:25" s="12" customFormat="1" ht="15.75" customHeight="1" thickBot="1">
      <c r="A144" s="123" t="s">
        <v>49</v>
      </c>
      <c r="B144" s="124">
        <v>42857</v>
      </c>
      <c r="C144" s="102">
        <v>0.375</v>
      </c>
      <c r="D144" s="103">
        <v>0.54166666666666663</v>
      </c>
      <c r="E144" s="103">
        <v>0.58333333333333337</v>
      </c>
      <c r="F144" s="104">
        <v>0.70833333333333337</v>
      </c>
      <c r="G144" s="125"/>
      <c r="H144" s="142" t="s">
        <v>44</v>
      </c>
      <c r="I144" s="127">
        <f>IF(H144="Normal",'[2]Types horaires'!$B$2,IF(H144="Recup",'[2]Types horaires'!$B$6,IF(H144="CP journée",'[2]Types horaires'!$B$3,IF(H144="Enceinte",'[2]Types horaires'!$B$11,IF(H144="temps partiel",'[2]Types horaires'!$B$10,IF(H144="Sans solde",'[2]Types horaires'!$B$8,IF(H144="Maladie",'[2]Types horaires'!$B$7,IF(H144="CP matin",'[2]Types horaires'!$B$4,IF(H144="Déplacement",'[2]Types horaires'!$B$2,IF(H144="CP Après-midi",'[2]Types horaires'!$B$5,IF(H144="Férié",'[2]Types horaires'!$B$15,0)))))))))))</f>
        <v>0.29166666666666669</v>
      </c>
      <c r="J144" s="108">
        <f>IF(H144="Demi CP",I144,IF(AND(H144="Déplacement",N144="Arrivée Chine",B144&gt;='[2]Types horaires'!$B$21,B144&lt;='[2]Types horaires'!$C$21),(D144-C144)+(F144-E144)-'[2]Types horaires'!$B$13,IF(AND(H144="Déplacement",N144="Arrivée Chine",B144&gt;'[2]Types horaires'!$A$21,B144&lt;'[2]Types horaires'!$B$21),(D144-C144)+(F144-E144)-'[2]Types horaires'!$B$14,IF(AND(H144="Déplacement",N144="Arrivée Chine",B144&gt;'[2]Types horaires'!$C$21),(D144-C144)+(F144-E144)-'[2]Types horaires'!$B$14,IF(AND(H144="Déplacement",((D144-C144)+(F144-E144))&lt;I144),I144,IF(AND(H144="Déplacement",N144="Arrivée Chine",B144&lt;'[2]Types horaires'!$D$21),(D144-C144)+(F144-E144)-'[2]Types horaires'!$B$14,IF(AND(H144="Déplacement",N144="Retour Chine",B144&gt;='[2]Types horaires'!$B$21,B144&lt;='[2]Types horaires'!$C$21),(D144-C144)+(F144-E144)+'[2]Types horaires'!$B$13,IF(AND(H144="Déplacement",N144="Retour Chine",B144&gt;'[2]Types horaires'!$A$21,B144&lt;'[2]Types horaires'!$B$21),(D144-C144)+(F144-E144)+'[2]Types horaires'!$B$14,IF(AND(H144="Déplacement",N144="Retour Chine",B144&gt;'[2]Types horaires'!$C$21),(D144-C144)+(F144-E144)+'[2]Types horaires'!$B$14,IF(AND(H144="Déplacement",((D144-C144)+(F144-E144))&lt;I144),I144,IF(AND(H144="Déplacement",N144="Retour Chine",B144&lt;'[2]Types horaires'!$D$21),(D144-C144)+(F144-E144)+'[2]Types horaires'!$B$14,(D144-C144)+(F144-E144))))))))))))</f>
        <v>0.29166666666666663</v>
      </c>
      <c r="K144" s="128">
        <f>IF(L144&gt;0,'[2]Types horaires'!$B$2-L144,0)</f>
        <v>0</v>
      </c>
      <c r="L144" s="129">
        <f>IF(OR(H144="Recup"),'[2]Types horaires'!$B$2-J144,'[2]Types horaires'!$B$6)</f>
        <v>0</v>
      </c>
      <c r="M144" s="130"/>
      <c r="N144" s="131"/>
      <c r="O144" s="132">
        <f t="shared" si="2"/>
        <v>0</v>
      </c>
      <c r="P144" s="133" t="str">
        <f t="shared" si="3"/>
        <v/>
      </c>
      <c r="Q144" s="134"/>
      <c r="R144" s="135"/>
      <c r="S144" s="136"/>
      <c r="T144" s="137"/>
      <c r="U144" s="138" t="s">
        <v>50</v>
      </c>
      <c r="V144" s="139">
        <f>IF(AND(G143="",(X144-35)&gt;0),(X144-35-V145-V146),IF(AND(G143="Enceinte",(X144-35)&gt;0),(X144-35-V145-V146),0))</f>
        <v>0</v>
      </c>
      <c r="W144" s="140" t="s">
        <v>35</v>
      </c>
      <c r="X144" s="139">
        <f>(SUM(J143:J149))*24-(SUM(O143:O149))*24</f>
        <v>34.999999999999993</v>
      </c>
      <c r="Y144" s="141">
        <f>SUM(P143:P149)</f>
        <v>0</v>
      </c>
    </row>
    <row r="145" spans="1:25" s="12" customFormat="1" ht="15.75" customHeight="1" thickBot="1">
      <c r="A145" s="123" t="s">
        <v>51</v>
      </c>
      <c r="B145" s="124">
        <v>42858</v>
      </c>
      <c r="C145" s="102">
        <v>0.375</v>
      </c>
      <c r="D145" s="103">
        <v>0.54166666666666663</v>
      </c>
      <c r="E145" s="103">
        <v>0.58333333333333337</v>
      </c>
      <c r="F145" s="104">
        <v>0.70833333333333337</v>
      </c>
      <c r="G145" s="125"/>
      <c r="H145" s="142" t="s">
        <v>44</v>
      </c>
      <c r="I145" s="127">
        <f>IF(H145="Normal",'[2]Types horaires'!$B$2,IF(H145="Recup",'[2]Types horaires'!$B$6,IF(H145="CP journée",'[2]Types horaires'!$B$3,IF(H145="Enceinte",'[2]Types horaires'!$B$11,IF(H145="temps partiel",'[2]Types horaires'!$B$10,IF(H145="Sans solde",'[2]Types horaires'!$B$8,IF(H145="Maladie",'[2]Types horaires'!$B$7,IF(H145="CP matin",'[2]Types horaires'!$B$4,IF(H145="Déplacement",'[2]Types horaires'!$B$2,IF(H145="CP Après-midi",'[2]Types horaires'!$B$5,IF(H145="Férié",'[2]Types horaires'!$B$15,0)))))))))))</f>
        <v>0.29166666666666669</v>
      </c>
      <c r="J145" s="108">
        <f>IF(H145="Demi CP",I145,IF(AND(H145="Déplacement",N145="Arrivée Chine",B145&gt;='[2]Types horaires'!$B$21,B145&lt;='[2]Types horaires'!$C$21),(D145-C145)+(F145-E145)-'[2]Types horaires'!$B$13,IF(AND(H145="Déplacement",N145="Arrivée Chine",B145&gt;'[2]Types horaires'!$A$21,B145&lt;'[2]Types horaires'!$B$21),(D145-C145)+(F145-E145)-'[2]Types horaires'!$B$14,IF(AND(H145="Déplacement",N145="Arrivée Chine",B145&gt;'[2]Types horaires'!$C$21),(D145-C145)+(F145-E145)-'[2]Types horaires'!$B$14,IF(AND(H145="Déplacement",((D145-C145)+(F145-E145))&lt;I145),I145,IF(AND(H145="Déplacement",N145="Arrivée Chine",B145&lt;'[2]Types horaires'!$D$21),(D145-C145)+(F145-E145)-'[2]Types horaires'!$B$14,IF(AND(H145="Déplacement",N145="Retour Chine",B145&gt;='[2]Types horaires'!$B$21,B145&lt;='[2]Types horaires'!$C$21),(D145-C145)+(F145-E145)+'[2]Types horaires'!$B$13,IF(AND(H145="Déplacement",N145="Retour Chine",B145&gt;'[2]Types horaires'!$A$21,B145&lt;'[2]Types horaires'!$B$21),(D145-C145)+(F145-E145)+'[2]Types horaires'!$B$14,IF(AND(H145="Déplacement",N145="Retour Chine",B145&gt;'[2]Types horaires'!$C$21),(D145-C145)+(F145-E145)+'[2]Types horaires'!$B$14,IF(AND(H145="Déplacement",((D145-C145)+(F145-E145))&lt;I145),I145,IF(AND(H145="Déplacement",N145="Retour Chine",B145&lt;'[2]Types horaires'!$D$21),(D145-C145)+(F145-E145)+'[2]Types horaires'!$B$14,(D145-C145)+(F145-E145))))))))))))</f>
        <v>0.29166666666666663</v>
      </c>
      <c r="K145" s="143">
        <f>IF(L145&gt;0,'[2]Types horaires'!$B$2-L145,0)</f>
        <v>0</v>
      </c>
      <c r="L145" s="144">
        <f>IF(OR(H145="Recup"),'[2]Types horaires'!$B$2-J145,'[2]Types horaires'!$B$6)</f>
        <v>0</v>
      </c>
      <c r="M145" s="130"/>
      <c r="N145" s="131"/>
      <c r="O145" s="132">
        <f t="shared" si="2"/>
        <v>0</v>
      </c>
      <c r="P145" s="133" t="str">
        <f t="shared" si="3"/>
        <v/>
      </c>
      <c r="Q145" s="134"/>
      <c r="R145" s="135"/>
      <c r="S145" s="136"/>
      <c r="T145" s="137"/>
      <c r="U145" s="145">
        <v>0.5</v>
      </c>
      <c r="V145" s="139">
        <f>IF((X144-43)&lt;0,0,(X144-43))</f>
        <v>0</v>
      </c>
      <c r="W145" s="146" t="s">
        <v>52</v>
      </c>
      <c r="X145" s="147">
        <f>(X144-X143)-J149*24</f>
        <v>-7.1054273576010019E-15</v>
      </c>
      <c r="Y145" s="148" t="s">
        <v>53</v>
      </c>
    </row>
    <row r="146" spans="1:25" s="12" customFormat="1" ht="15.75" customHeight="1" thickBot="1">
      <c r="A146" s="123" t="s">
        <v>54</v>
      </c>
      <c r="B146" s="124">
        <v>42859</v>
      </c>
      <c r="C146" s="102">
        <v>0.375</v>
      </c>
      <c r="D146" s="103">
        <v>0.54166666666666663</v>
      </c>
      <c r="E146" s="103">
        <v>0.58333333333333337</v>
      </c>
      <c r="F146" s="104">
        <v>0.70833333333333337</v>
      </c>
      <c r="G146" s="125"/>
      <c r="H146" s="126" t="s">
        <v>44</v>
      </c>
      <c r="I146" s="127">
        <f>IF(H146="Normal",'[2]Types horaires'!$B$2,IF(H146="Recup",'[2]Types horaires'!$B$6,IF(H146="CP journée",'[2]Types horaires'!$B$3,IF(H146="Enceinte",'[2]Types horaires'!$B$11,IF(H146="temps partiel",'[2]Types horaires'!$B$10,IF(H146="Sans solde",'[2]Types horaires'!$B$8,IF(H146="Maladie",'[2]Types horaires'!$B$7,IF(H146="CP matin",'[2]Types horaires'!$B$4,IF(H146="Déplacement",'[2]Types horaires'!$B$2,IF(H146="CP Après-midi",'[2]Types horaires'!$B$5,IF(H146="Férié",'[2]Types horaires'!$B$15,0)))))))))))</f>
        <v>0.29166666666666669</v>
      </c>
      <c r="J146" s="108">
        <f>IF(H146="Demi CP",I146,IF(AND(H146="Déplacement",N146="Arrivée Chine",B146&gt;='[2]Types horaires'!$B$21,B146&lt;='[2]Types horaires'!$C$21),(D146-C146)+(F146-E146)-'[2]Types horaires'!$B$13,IF(AND(H146="Déplacement",N146="Arrivée Chine",B146&gt;'[2]Types horaires'!$A$21,B146&lt;'[2]Types horaires'!$B$21),(D146-C146)+(F146-E146)-'[2]Types horaires'!$B$14,IF(AND(H146="Déplacement",N146="Arrivée Chine",B146&gt;'[2]Types horaires'!$C$21),(D146-C146)+(F146-E146)-'[2]Types horaires'!$B$14,IF(AND(H146="Déplacement",((D146-C146)+(F146-E146))&lt;I146),I146,IF(AND(H146="Déplacement",N146="Arrivée Chine",B146&lt;'[2]Types horaires'!$D$21),(D146-C146)+(F146-E146)-'[2]Types horaires'!$B$14,IF(AND(H146="Déplacement",N146="Retour Chine",B146&gt;='[2]Types horaires'!$B$21,B146&lt;='[2]Types horaires'!$C$21),(D146-C146)+(F146-E146)+'[2]Types horaires'!$B$13,IF(AND(H146="Déplacement",N146="Retour Chine",B146&gt;'[2]Types horaires'!$A$21,B146&lt;'[2]Types horaires'!$B$21),(D146-C146)+(F146-E146)+'[2]Types horaires'!$B$14,IF(AND(H146="Déplacement",N146="Retour Chine",B146&gt;'[2]Types horaires'!$C$21),(D146-C146)+(F146-E146)+'[2]Types horaires'!$B$14,IF(AND(H146="Déplacement",((D146-C146)+(F146-E146))&lt;I146),I146,IF(AND(H146="Déplacement",N146="Retour Chine",B146&lt;'[2]Types horaires'!$D$21),(D146-C146)+(F146-E146)+'[2]Types horaires'!$B$14,(D146-C146)+(F146-E146))))))))))))</f>
        <v>0.29166666666666663</v>
      </c>
      <c r="K146" s="149">
        <f>IF(L146&gt;0,'[2]Types horaires'!$B$2-L146,0)</f>
        <v>0</v>
      </c>
      <c r="L146" s="150">
        <f>IF(OR(H146="Recup"),'[2]Types horaires'!$B$2-J146,'[2]Types horaires'!$B$6)</f>
        <v>0</v>
      </c>
      <c r="M146" s="130"/>
      <c r="N146" s="131"/>
      <c r="O146" s="132">
        <f t="shared" si="2"/>
        <v>0</v>
      </c>
      <c r="P146" s="133" t="str">
        <f t="shared" si="3"/>
        <v/>
      </c>
      <c r="Q146" s="134"/>
      <c r="R146" s="135"/>
      <c r="S146" s="136"/>
      <c r="T146" s="137"/>
      <c r="U146" s="151">
        <v>1</v>
      </c>
      <c r="V146" s="139">
        <f>IF(M149="",J149*24,0)</f>
        <v>0</v>
      </c>
      <c r="W146" s="152" t="s">
        <v>5</v>
      </c>
      <c r="X146" s="153">
        <f>COUNTIF(H143:H147,"Maladie")</f>
        <v>0</v>
      </c>
      <c r="Y146" s="148">
        <f>COUNTIF(H143:H147,"Férié")</f>
        <v>0</v>
      </c>
    </row>
    <row r="147" spans="1:25" s="12" customFormat="1" ht="15.75" customHeight="1" thickBot="1">
      <c r="A147" s="123" t="s">
        <v>55</v>
      </c>
      <c r="B147" s="124">
        <v>42860</v>
      </c>
      <c r="C147" s="102">
        <v>0.375</v>
      </c>
      <c r="D147" s="103">
        <v>0.54166666666666663</v>
      </c>
      <c r="E147" s="103">
        <v>0.58333333333333337</v>
      </c>
      <c r="F147" s="104">
        <v>0.70833333333333337</v>
      </c>
      <c r="G147" s="125"/>
      <c r="H147" s="142" t="s">
        <v>44</v>
      </c>
      <c r="I147" s="127">
        <f>IF(H147="Normal",'[2]Types horaires'!$B$2,IF(H147="Recup",'[2]Types horaires'!$B$6,IF(H147="CP journée",'[2]Types horaires'!$B$3,IF(H147="Enceinte",'[2]Types horaires'!$B$11,IF(H147="temps partiel",'[2]Types horaires'!$B$10,IF(H147="Sans solde",'[2]Types horaires'!$B$8,IF(H147="Maladie",'[2]Types horaires'!$B$7,IF(H147="CP matin",'[2]Types horaires'!$B$4,IF(H147="Déplacement",'[2]Types horaires'!$B$2,IF(H147="CP Après-midi",'[2]Types horaires'!$B$5,IF(H147="Férié",'[2]Types horaires'!$B$15,0)))))))))))</f>
        <v>0.29166666666666669</v>
      </c>
      <c r="J147" s="108">
        <f>IF(H147="Demi CP",I147,IF(AND(H147="Déplacement",N147="Arrivée Chine",B147&gt;='[2]Types horaires'!$B$21,B147&lt;='[2]Types horaires'!$C$21),(D147-C147)+(F147-E147)-'[2]Types horaires'!$B$13,IF(AND(H147="Déplacement",N147="Arrivée Chine",B147&gt;'[2]Types horaires'!$A$21,B147&lt;'[2]Types horaires'!$B$21),(D147-C147)+(F147-E147)-'[2]Types horaires'!$B$14,IF(AND(H147="Déplacement",N147="Arrivée Chine",B147&gt;'[2]Types horaires'!$C$21),(D147-C147)+(F147-E147)-'[2]Types horaires'!$B$14,IF(AND(H147="Déplacement",((D147-C147)+(F147-E147))&lt;I147),I147,IF(AND(H147="Déplacement",N147="Arrivée Chine",B147&lt;'[2]Types horaires'!$D$21),(D147-C147)+(F147-E147)-'[2]Types horaires'!$B$14,IF(AND(H147="Déplacement",N147="Retour Chine",B147&gt;='[2]Types horaires'!$B$21,B147&lt;='[2]Types horaires'!$C$21),(D147-C147)+(F147-E147)+'[2]Types horaires'!$B$13,IF(AND(H147="Déplacement",N147="Retour Chine",B147&gt;'[2]Types horaires'!$A$21,B147&lt;'[2]Types horaires'!$B$21),(D147-C147)+(F147-E147)+'[2]Types horaires'!$B$14,IF(AND(H147="Déplacement",N147="Retour Chine",B147&gt;'[2]Types horaires'!$C$21),(D147-C147)+(F147-E147)+'[2]Types horaires'!$B$14,IF(AND(H147="Déplacement",((D147-C147)+(F147-E147))&lt;I147),I147,IF(AND(H147="Déplacement",N147="Retour Chine",B147&lt;'[2]Types horaires'!$D$21),(D147-C147)+(F147-E147)+'[2]Types horaires'!$B$14,(D147-C147)+(F147-E147))))))))))))</f>
        <v>0.29166666666666663</v>
      </c>
      <c r="K147" s="143">
        <f>IF(L147&gt;0,'[2]Types horaires'!$B$2-L147,0)</f>
        <v>0</v>
      </c>
      <c r="L147" s="144">
        <f>IF(OR(H147="Recup"),'[2]Types horaires'!$B$2-J147,'[2]Types horaires'!$B$6)</f>
        <v>0</v>
      </c>
      <c r="M147" s="130"/>
      <c r="N147" s="131"/>
      <c r="O147" s="132">
        <f t="shared" si="2"/>
        <v>0</v>
      </c>
      <c r="P147" s="133" t="str">
        <f t="shared" si="3"/>
        <v/>
      </c>
      <c r="Q147" s="134"/>
      <c r="R147" s="135"/>
      <c r="S147" s="136"/>
      <c r="T147" s="137"/>
      <c r="U147" s="154" t="s">
        <v>2</v>
      </c>
      <c r="V147" s="155">
        <f>IF(G143="Enceinte",(SUM(L143:L147))-COUNTIF(H143:H147,"Recup")*'[2]Types horaires'!$B$12,SUM(L143:L147))</f>
        <v>0</v>
      </c>
      <c r="W147" s="156" t="s">
        <v>56</v>
      </c>
      <c r="X147" s="157">
        <f>COUNTIF(H143:H147,"sans solde")</f>
        <v>0</v>
      </c>
      <c r="Y147" s="158" t="s">
        <v>57</v>
      </c>
    </row>
    <row r="148" spans="1:25" s="12" customFormat="1" ht="15.75" customHeight="1">
      <c r="A148" s="123" t="s">
        <v>58</v>
      </c>
      <c r="B148" s="124">
        <v>42861</v>
      </c>
      <c r="C148" s="159"/>
      <c r="D148" s="160"/>
      <c r="E148" s="160"/>
      <c r="F148" s="161"/>
      <c r="G148" s="125"/>
      <c r="H148" s="162"/>
      <c r="I148" s="127">
        <f>IF(H148="Normal",'[2]Types horaires'!$B$2,IF(H148="Recup",'[2]Types horaires'!$B$6,IF(H148="CP journée",'[2]Types horaires'!$B$3,IF(H148="Enceinte",'[2]Types horaires'!$B$11,IF(H148="temps partiel",'[2]Types horaires'!$B$10,IF(H148="Sans solde",'[2]Types horaires'!$B$8,IF(H148="Maladie",'[2]Types horaires'!$B$7,IF(H148="CP matin",'[2]Types horaires'!$B$4,IF(H148="Déplacement",'[2]Types horaires'!$B$2,IF(H148="CP Après-midi",'[2]Types horaires'!$B$5,IF(H148="Férié",'[2]Types horaires'!$B$15,0)))))))))))</f>
        <v>0</v>
      </c>
      <c r="J148" s="108">
        <f>IF(H148="Demi CP",I148,IF(AND(H148="Déplacement",N148="Arrivée Chine",B148&gt;='[2]Types horaires'!$B$21,B148&lt;='[2]Types horaires'!$C$21),(D148-C148)+(F148-E148)-'[2]Types horaires'!$B$13,IF(AND(H148="Déplacement",N148="Arrivée Chine",B148&gt;'[2]Types horaires'!$A$21,B148&lt;'[2]Types horaires'!$B$21),(D148-C148)+(F148-E148)-'[2]Types horaires'!$B$14,IF(AND(H148="Déplacement",N148="Arrivée Chine",B148&gt;'[2]Types horaires'!$C$21),(D148-C148)+(F148-E148)-'[2]Types horaires'!$B$14,IF(AND(H148="Déplacement",((D148-C148)+(F148-E148))&lt;I148),I148,IF(AND(H148="Déplacement",N148="Arrivée Chine",B148&lt;'[2]Types horaires'!$D$21),(D148-C148)+(F148-E148)-'[2]Types horaires'!$B$14,IF(AND(H148="Déplacement",N148="Retour Chine",B148&gt;='[2]Types horaires'!$B$21,B148&lt;='[2]Types horaires'!$C$21),(D148-C148)+(F148-E148)+'[2]Types horaires'!$B$13,IF(AND(H148="Déplacement",N148="Retour Chine",B148&gt;'[2]Types horaires'!$A$21,B148&lt;'[2]Types horaires'!$B$21),(D148-C148)+(F148-E148)+'[2]Types horaires'!$B$14,IF(AND(H148="Déplacement",N148="Retour Chine",B148&gt;'[2]Types horaires'!$C$21),(D148-C148)+(F148-E148)+'[2]Types horaires'!$B$14,IF(AND(H148="Déplacement",((D148-C148)+(F148-E148))&lt;I148),I148,IF(AND(H148="Déplacement",N148="Retour Chine",B148&lt;'[2]Types horaires'!$D$21),(D148-C148)+(F148-E148)+'[2]Types horaires'!$B$14,(D148-C148)+(F148-E148))))))))))))</f>
        <v>0</v>
      </c>
      <c r="K148" s="163">
        <f>IF(L148&gt;0,'[2]Types horaires'!$B$2-L148,0)</f>
        <v>0</v>
      </c>
      <c r="L148" s="164">
        <f>IF(OR(H148="Recup"),'[2]Types horaires'!$B$2-J148,'[2]Types horaires'!$B$6)</f>
        <v>0</v>
      </c>
      <c r="M148" s="130"/>
      <c r="N148" s="131"/>
      <c r="O148" s="132">
        <f t="shared" si="2"/>
        <v>0</v>
      </c>
      <c r="P148" s="133" t="str">
        <f t="shared" si="3"/>
        <v/>
      </c>
      <c r="Q148" s="134"/>
      <c r="R148" s="135"/>
      <c r="S148" s="136"/>
      <c r="T148" s="137"/>
      <c r="U148" s="165" t="s">
        <v>59</v>
      </c>
      <c r="V148" s="166">
        <f>IF(AND(G143="Temps partiel",X145&gt;0),X145-V149-V145-V146,0)</f>
        <v>0</v>
      </c>
      <c r="W148" s="167" t="s">
        <v>60</v>
      </c>
      <c r="X148" s="168">
        <f>COUNTIF(H143:H147,"CP journée")+(COUNTIF(H143:H147,"CP matin"))/2+(COUNTIF(H143:H147,"CP Après-midi"))/2</f>
        <v>0</v>
      </c>
      <c r="Y148" s="169"/>
    </row>
    <row r="149" spans="1:25" s="12" customFormat="1" ht="15.75" customHeight="1" thickBot="1">
      <c r="A149" s="170" t="s">
        <v>61</v>
      </c>
      <c r="B149" s="171">
        <v>42862</v>
      </c>
      <c r="C149" s="172"/>
      <c r="D149" s="173"/>
      <c r="E149" s="173"/>
      <c r="F149" s="174"/>
      <c r="G149" s="175"/>
      <c r="H149" s="176"/>
      <c r="I149" s="177">
        <f>IF(H149="Normal",'[2]Types horaires'!$B$2,IF(H149="Recup",'[2]Types horaires'!$B$6,IF(H149="CP journée",'[2]Types horaires'!$B$3,IF(H149="Enceinte",'[2]Types horaires'!$B$11,IF(H149="temps partiel",'[2]Types horaires'!$B$10,IF(H149="Sans solde",'[2]Types horaires'!$B$8,IF(H149="Maladie",'[2]Types horaires'!$B$7,IF(H149="CP matin",'[2]Types horaires'!$B$4,IF(H149="Déplacement",'[2]Types horaires'!$B$2,IF(H149="CP Après-midi",'[2]Types horaires'!$B$5,IF(H149="Férié",'[2]Types horaires'!$B$15,0)))))))))))</f>
        <v>0</v>
      </c>
      <c r="J149" s="178">
        <f>IF(H149="Demi CP",I149,IF(AND(H149="Déplacement",N149="Arrivée Chine",B149&gt;='[2]Types horaires'!$B$21,B149&lt;='[2]Types horaires'!$C$21),(D149-C149)+(F149-E149)-'[2]Types horaires'!$B$13,IF(AND(H149="Déplacement",N149="Arrivée Chine",B149&gt;'[2]Types horaires'!$A$21,B149&lt;'[2]Types horaires'!$B$21),(D149-C149)+(F149-E149)-'[2]Types horaires'!$B$14,IF(AND(H149="Déplacement",N149="Arrivée Chine",B149&gt;'[2]Types horaires'!$C$21),(D149-C149)+(F149-E149)-'[2]Types horaires'!$B$14,IF(AND(H149="Déplacement",((D149-C149)+(F149-E149))&lt;I149),I149,IF(AND(H149="Déplacement",N149="Arrivée Chine",B149&lt;'[2]Types horaires'!$D$21),(D149-C149)+(F149-E149)-'[2]Types horaires'!$B$14,IF(AND(H149="Déplacement",N149="Retour Chine",B149&gt;='[2]Types horaires'!$B$21,B149&lt;='[2]Types horaires'!$C$21),(D149-C149)+(F149-E149)+'[2]Types horaires'!$B$13,IF(AND(H149="Déplacement",N149="Retour Chine",B149&gt;'[2]Types horaires'!$A$21,B149&lt;'[2]Types horaires'!$B$21),(D149-C149)+(F149-E149)+'[2]Types horaires'!$B$14,IF(AND(H149="Déplacement",N149="Retour Chine",B149&gt;'[2]Types horaires'!$C$21),(D149-C149)+(F149-E149)+'[2]Types horaires'!$B$14,IF(AND(H149="Déplacement",((D149-C149)+(F149-E149))&lt;I149),I149,IF(AND(H149="Déplacement",N149="Retour Chine",B149&lt;'[2]Types horaires'!$D$21),(D149-C149)+(F149-E149)+'[2]Types horaires'!$B$14,(D149-C149)+(F149-E149))))))))))))</f>
        <v>0</v>
      </c>
      <c r="K149" s="179">
        <f>IF(L149&gt;0,'[2]Types horaires'!$B$2-L149,0)</f>
        <v>0</v>
      </c>
      <c r="L149" s="180">
        <f>IF(OR(H149="Recup"),'[2]Types horaires'!$B$2-J149,'[2]Types horaires'!$B$6)</f>
        <v>0</v>
      </c>
      <c r="M149" s="181"/>
      <c r="N149" s="182"/>
      <c r="O149" s="183">
        <f t="shared" si="2"/>
        <v>0</v>
      </c>
      <c r="P149" s="184" t="str">
        <f t="shared" si="3"/>
        <v/>
      </c>
      <c r="Q149" s="185"/>
      <c r="R149" s="186"/>
      <c r="S149" s="187"/>
      <c r="T149" s="188"/>
      <c r="U149" s="189" t="s">
        <v>62</v>
      </c>
      <c r="V149" s="190">
        <f>IF(AND(G143="Temps partiel",X145&gt;3),X145-3-V145-V146,0)</f>
        <v>0</v>
      </c>
      <c r="W149" s="191" t="s">
        <v>63</v>
      </c>
      <c r="X149" s="192">
        <f>V143+(V144*1.25)+(V145*1.5)+(V146*2)+(V148*1.1)+(V149*1.25)</f>
        <v>0</v>
      </c>
      <c r="Y149" s="193">
        <f>Y142+X149-V147*24+Y144</f>
        <v>0</v>
      </c>
    </row>
    <row r="150" spans="1:25" s="12" customFormat="1" ht="30" customHeight="1">
      <c r="A150" s="100" t="s">
        <v>43</v>
      </c>
      <c r="B150" s="101">
        <v>42863</v>
      </c>
      <c r="C150" s="194">
        <v>0.375</v>
      </c>
      <c r="D150" s="195">
        <v>0.54166666666666663</v>
      </c>
      <c r="E150" s="195">
        <v>0.58333333333333337</v>
      </c>
      <c r="F150" s="196">
        <v>0.70833333333333337</v>
      </c>
      <c r="G150" s="105"/>
      <c r="H150" s="106" t="s">
        <v>44</v>
      </c>
      <c r="I150" s="107">
        <f>IF(H150="Normal",'[2]Types horaires'!$B$2,IF(H150="Recup",'[2]Types horaires'!$B$6,IF(H150="CP journée",'[2]Types horaires'!$B$3,IF(H150="Enceinte",'[2]Types horaires'!$B$11,IF(H150="temps partiel",'[2]Types horaires'!$B$10,IF(H150="Sans solde",'[2]Types horaires'!$B$8,IF(H150="Maladie",'[2]Types horaires'!$B$7,IF(H150="CP matin",'[2]Types horaires'!$B$4,IF(H150="Déplacement",'[2]Types horaires'!$B$2,IF(H150="CP Après-midi",'[2]Types horaires'!$B$5,IF(H150="Férié",'[2]Types horaires'!$B$15,0)))))))))))</f>
        <v>0.29166666666666669</v>
      </c>
      <c r="J150" s="197">
        <f>IF(H150="Demi CP",I150,IF(AND(H150="Déplacement",N150="Arrivée Chine",B150&gt;='[2]Types horaires'!$B$21,B150&lt;='[2]Types horaires'!$C$21),(D150-C150)+(F150-E150)-'[2]Types horaires'!$B$13,IF(AND(H150="Déplacement",N150="Arrivée Chine",B150&gt;'[2]Types horaires'!$A$21,B150&lt;'[2]Types horaires'!$B$21),(D150-C150)+(F150-E150)-'[2]Types horaires'!$B$14,IF(AND(H150="Déplacement",N150="Arrivée Chine",B150&gt;'[2]Types horaires'!$C$21),(D150-C150)+(F150-E150)-'[2]Types horaires'!$B$14,IF(AND(H150="Déplacement",((D150-C150)+(F150-E150))&lt;I150),I150,IF(AND(H150="Déplacement",N150="Arrivée Chine",B150&lt;'[2]Types horaires'!$D$21),(D150-C150)+(F150-E150)-'[2]Types horaires'!$B$14,IF(AND(H150="Déplacement",N150="Retour Chine",B150&gt;='[2]Types horaires'!$B$21,B150&lt;='[2]Types horaires'!$C$21),(D150-C150)+(F150-E150)+'[2]Types horaires'!$B$13,IF(AND(H150="Déplacement",N150="Retour Chine",B150&gt;'[2]Types horaires'!$A$21,B150&lt;'[2]Types horaires'!$B$21),(D150-C150)+(F150-E150)+'[2]Types horaires'!$B$14,IF(AND(H150="Déplacement",N150="Retour Chine",B150&gt;'[2]Types horaires'!$C$21),(D150-C150)+(F150-E150)+'[2]Types horaires'!$B$14,IF(AND(H150="Déplacement",((D150-C150)+(F150-E150))&lt;I150),I150,IF(AND(H150="Déplacement",N150="Retour Chine",B150&lt;'[2]Types horaires'!$D$21),(D150-C150)+(F150-E150)+'[2]Types horaires'!$B$14,(D150-C150)+(F150-E150))))))))))))</f>
        <v>0.29166666666666663</v>
      </c>
      <c r="K150" s="109">
        <f>IF(L150&gt;0,'[2]Types horaires'!$B$2-L150,0)</f>
        <v>0</v>
      </c>
      <c r="L150" s="110">
        <f>IF(OR(H150="Recup"),'[2]Types horaires'!$B$2-J150,'[2]Types horaires'!$B$6)</f>
        <v>0</v>
      </c>
      <c r="M150" s="111"/>
      <c r="N150" s="112"/>
      <c r="O150" s="113">
        <f t="shared" si="2"/>
        <v>0</v>
      </c>
      <c r="P150" s="114" t="str">
        <f t="shared" si="3"/>
        <v/>
      </c>
      <c r="Q150" s="115" t="s">
        <v>45</v>
      </c>
      <c r="R150" s="116" t="s">
        <v>46</v>
      </c>
      <c r="S150" s="117"/>
      <c r="T150" s="118" t="s">
        <v>81</v>
      </c>
      <c r="U150" s="119" t="s">
        <v>48</v>
      </c>
      <c r="V150" s="120">
        <f>IF(AND(G150="",(X152)&gt;0),X152-V151-V152,IF(AND(G150="Enceinte",(X152)&gt;0),X152-V151-V152,0))</f>
        <v>0</v>
      </c>
      <c r="W150" s="121" t="s">
        <v>34</v>
      </c>
      <c r="X150" s="120">
        <f>(SUM(I150:I154)*24+SUM(K150:K154)*24)</f>
        <v>35</v>
      </c>
      <c r="Y150" s="122" t="s">
        <v>7</v>
      </c>
    </row>
    <row r="151" spans="1:25" s="12" customFormat="1" ht="15.75" customHeight="1" thickBot="1">
      <c r="A151" s="123" t="s">
        <v>49</v>
      </c>
      <c r="B151" s="124">
        <v>42864</v>
      </c>
      <c r="C151" s="102">
        <v>0.375</v>
      </c>
      <c r="D151" s="103">
        <v>0.54166666666666663</v>
      </c>
      <c r="E151" s="103">
        <v>0.58333333333333337</v>
      </c>
      <c r="F151" s="104">
        <v>0.70833333333333337</v>
      </c>
      <c r="G151" s="125"/>
      <c r="H151" s="142" t="s">
        <v>44</v>
      </c>
      <c r="I151" s="127">
        <f>IF(H151="Normal",'[2]Types horaires'!$B$2,IF(H151="Recup",'[2]Types horaires'!$B$6,IF(H151="CP journée",'[2]Types horaires'!$B$3,IF(H151="Enceinte",'[2]Types horaires'!$B$11,IF(H151="temps partiel",'[2]Types horaires'!$B$10,IF(H151="Sans solde",'[2]Types horaires'!$B$8,IF(H151="Maladie",'[2]Types horaires'!$B$7,IF(H151="CP matin",'[2]Types horaires'!$B$4,IF(H151="Déplacement",'[2]Types horaires'!$B$2,IF(H151="CP Après-midi",'[2]Types horaires'!$B$5,IF(H151="Férié",'[2]Types horaires'!$B$15,0)))))))))))</f>
        <v>0.29166666666666669</v>
      </c>
      <c r="J151" s="108">
        <f>IF(H151="Demi CP",I151,IF(AND(H151="Déplacement",N151="Arrivée Chine",B151&gt;='[2]Types horaires'!$B$21,B151&lt;='[2]Types horaires'!$C$21),(D151-C151)+(F151-E151)-'[2]Types horaires'!$B$13,IF(AND(H151="Déplacement",N151="Arrivée Chine",B151&gt;'[2]Types horaires'!$A$21,B151&lt;'[2]Types horaires'!$B$21),(D151-C151)+(F151-E151)-'[2]Types horaires'!$B$14,IF(AND(H151="Déplacement",N151="Arrivée Chine",B151&gt;'[2]Types horaires'!$C$21),(D151-C151)+(F151-E151)-'[2]Types horaires'!$B$14,IF(AND(H151="Déplacement",((D151-C151)+(F151-E151))&lt;I151),I151,IF(AND(H151="Déplacement",N151="Arrivée Chine",B151&lt;'[2]Types horaires'!$D$21),(D151-C151)+(F151-E151)-'[2]Types horaires'!$B$14,IF(AND(H151="Déplacement",N151="Retour Chine",B151&gt;='[2]Types horaires'!$B$21,B151&lt;='[2]Types horaires'!$C$21),(D151-C151)+(F151-E151)+'[2]Types horaires'!$B$13,IF(AND(H151="Déplacement",N151="Retour Chine",B151&gt;'[2]Types horaires'!$A$21,B151&lt;'[2]Types horaires'!$B$21),(D151-C151)+(F151-E151)+'[2]Types horaires'!$B$14,IF(AND(H151="Déplacement",N151="Retour Chine",B151&gt;'[2]Types horaires'!$C$21),(D151-C151)+(F151-E151)+'[2]Types horaires'!$B$14,IF(AND(H151="Déplacement",((D151-C151)+(F151-E151))&lt;I151),I151,IF(AND(H151="Déplacement",N151="Retour Chine",B151&lt;'[2]Types horaires'!$D$21),(D151-C151)+(F151-E151)+'[2]Types horaires'!$B$14,(D151-C151)+(F151-E151))))))))))))</f>
        <v>0.29166666666666663</v>
      </c>
      <c r="K151" s="128">
        <f>IF(L151&gt;0,'[2]Types horaires'!$B$2-L151,0)</f>
        <v>0</v>
      </c>
      <c r="L151" s="129">
        <f>IF(OR(H151="Recup"),'[2]Types horaires'!$B$2-J151,'[2]Types horaires'!$B$6)</f>
        <v>0</v>
      </c>
      <c r="M151" s="130"/>
      <c r="N151" s="131"/>
      <c r="O151" s="132">
        <f t="shared" si="2"/>
        <v>0</v>
      </c>
      <c r="P151" s="133" t="str">
        <f t="shared" si="3"/>
        <v/>
      </c>
      <c r="Q151" s="134"/>
      <c r="R151" s="135"/>
      <c r="S151" s="136"/>
      <c r="T151" s="137"/>
      <c r="U151" s="138" t="s">
        <v>50</v>
      </c>
      <c r="V151" s="139">
        <f>IF(AND(G150="",(X151-35)&gt;0),(X151-35-V152-V153),IF(AND(G150="Enceinte",(X151-35)&gt;0),(X151-35-V152-V153),0))</f>
        <v>0</v>
      </c>
      <c r="W151" s="140" t="s">
        <v>35</v>
      </c>
      <c r="X151" s="139">
        <f>(SUM(J150:J156))*24-(SUM(O150:O156))*24</f>
        <v>34.999999999999993</v>
      </c>
      <c r="Y151" s="141">
        <f>SUM(P150:P156)</f>
        <v>0</v>
      </c>
    </row>
    <row r="152" spans="1:25" s="12" customFormat="1" ht="15.75" customHeight="1" thickBot="1">
      <c r="A152" s="123" t="s">
        <v>51</v>
      </c>
      <c r="B152" s="124">
        <v>42865</v>
      </c>
      <c r="C152" s="102">
        <v>0.375</v>
      </c>
      <c r="D152" s="103">
        <v>0.54166666666666663</v>
      </c>
      <c r="E152" s="103">
        <v>0.58333333333333337</v>
      </c>
      <c r="F152" s="104">
        <v>0.70833333333333337</v>
      </c>
      <c r="G152" s="125"/>
      <c r="H152" s="142" t="s">
        <v>44</v>
      </c>
      <c r="I152" s="127">
        <f>IF(H152="Normal",'[2]Types horaires'!$B$2,IF(H152="Recup",'[2]Types horaires'!$B$6,IF(H152="CP journée",'[2]Types horaires'!$B$3,IF(H152="Enceinte",'[2]Types horaires'!$B$11,IF(H152="temps partiel",'[2]Types horaires'!$B$10,IF(H152="Sans solde",'[2]Types horaires'!$B$8,IF(H152="Maladie",'[2]Types horaires'!$B$7,IF(H152="CP matin",'[2]Types horaires'!$B$4,IF(H152="Déplacement",'[2]Types horaires'!$B$2,IF(H152="CP Après-midi",'[2]Types horaires'!$B$5,IF(H152="Férié",'[2]Types horaires'!$B$15,0)))))))))))</f>
        <v>0.29166666666666669</v>
      </c>
      <c r="J152" s="108">
        <f>IF(H152="Demi CP",I152,IF(AND(H152="Déplacement",N152="Arrivée Chine",B152&gt;='[2]Types horaires'!$B$21,B152&lt;='[2]Types horaires'!$C$21),(D152-C152)+(F152-E152)-'[2]Types horaires'!$B$13,IF(AND(H152="Déplacement",N152="Arrivée Chine",B152&gt;'[2]Types horaires'!$A$21,B152&lt;'[2]Types horaires'!$B$21),(D152-C152)+(F152-E152)-'[2]Types horaires'!$B$14,IF(AND(H152="Déplacement",N152="Arrivée Chine",B152&gt;'[2]Types horaires'!$C$21),(D152-C152)+(F152-E152)-'[2]Types horaires'!$B$14,IF(AND(H152="Déplacement",((D152-C152)+(F152-E152))&lt;I152),I152,IF(AND(H152="Déplacement",N152="Arrivée Chine",B152&lt;'[2]Types horaires'!$D$21),(D152-C152)+(F152-E152)-'[2]Types horaires'!$B$14,IF(AND(H152="Déplacement",N152="Retour Chine",B152&gt;='[2]Types horaires'!$B$21,B152&lt;='[2]Types horaires'!$C$21),(D152-C152)+(F152-E152)+'[2]Types horaires'!$B$13,IF(AND(H152="Déplacement",N152="Retour Chine",B152&gt;'[2]Types horaires'!$A$21,B152&lt;'[2]Types horaires'!$B$21),(D152-C152)+(F152-E152)+'[2]Types horaires'!$B$14,IF(AND(H152="Déplacement",N152="Retour Chine",B152&gt;'[2]Types horaires'!$C$21),(D152-C152)+(F152-E152)+'[2]Types horaires'!$B$14,IF(AND(H152="Déplacement",((D152-C152)+(F152-E152))&lt;I152),I152,IF(AND(H152="Déplacement",N152="Retour Chine",B152&lt;'[2]Types horaires'!$D$21),(D152-C152)+(F152-E152)+'[2]Types horaires'!$B$14,(D152-C152)+(F152-E152))))))))))))</f>
        <v>0.29166666666666663</v>
      </c>
      <c r="K152" s="143">
        <f>IF(L152&gt;0,'[2]Types horaires'!$B$2-L152,0)</f>
        <v>0</v>
      </c>
      <c r="L152" s="144">
        <f>IF(OR(H152="Recup"),'[2]Types horaires'!$B$2-J152,'[2]Types horaires'!$B$6)</f>
        <v>0</v>
      </c>
      <c r="M152" s="130"/>
      <c r="N152" s="131"/>
      <c r="O152" s="132">
        <f t="shared" ref="O152:O215" si="4">IF(AND(J152&gt;I152,M152="France"),J152-I152,IF(AND(J152&gt;I152,M152="Chine"),J152-I152,0))</f>
        <v>0</v>
      </c>
      <c r="P152" s="133" t="str">
        <f t="shared" ref="P152:P215" si="5">IF(M152="Chine",((J152-I152)*24)*0.75,IF(M152="France",((J152-I152)*24)*0.5,""))</f>
        <v/>
      </c>
      <c r="Q152" s="134"/>
      <c r="R152" s="135"/>
      <c r="S152" s="136"/>
      <c r="T152" s="137"/>
      <c r="U152" s="145">
        <v>0.5</v>
      </c>
      <c r="V152" s="139">
        <f>IF((X151-43)&lt;0,0,(X151-43))</f>
        <v>0</v>
      </c>
      <c r="W152" s="146" t="s">
        <v>52</v>
      </c>
      <c r="X152" s="147">
        <f>(X151-X150)-J156*24</f>
        <v>-7.1054273576010019E-15</v>
      </c>
      <c r="Y152" s="148" t="s">
        <v>53</v>
      </c>
    </row>
    <row r="153" spans="1:25" s="12" customFormat="1" ht="15.75" customHeight="1" thickBot="1">
      <c r="A153" s="123" t="s">
        <v>54</v>
      </c>
      <c r="B153" s="124">
        <v>42866</v>
      </c>
      <c r="C153" s="102">
        <v>0.375</v>
      </c>
      <c r="D153" s="103">
        <v>0.54166666666666663</v>
      </c>
      <c r="E153" s="103">
        <v>0.58333333333333337</v>
      </c>
      <c r="F153" s="104">
        <v>0.70833333333333337</v>
      </c>
      <c r="G153" s="125"/>
      <c r="H153" s="126" t="s">
        <v>44</v>
      </c>
      <c r="I153" s="127">
        <f>IF(H153="Normal",'[2]Types horaires'!$B$2,IF(H153="Recup",'[2]Types horaires'!$B$6,IF(H153="CP journée",'[2]Types horaires'!$B$3,IF(H153="Enceinte",'[2]Types horaires'!$B$11,IF(H153="temps partiel",'[2]Types horaires'!$B$10,IF(H153="Sans solde",'[2]Types horaires'!$B$8,IF(H153="Maladie",'[2]Types horaires'!$B$7,IF(H153="CP matin",'[2]Types horaires'!$B$4,IF(H153="Déplacement",'[2]Types horaires'!$B$2,IF(H153="CP Après-midi",'[2]Types horaires'!$B$5,IF(H153="Férié",'[2]Types horaires'!$B$15,0)))))))))))</f>
        <v>0.29166666666666669</v>
      </c>
      <c r="J153" s="108">
        <f>IF(H153="Demi CP",I153,IF(AND(H153="Déplacement",N153="Arrivée Chine",B153&gt;='[2]Types horaires'!$B$21,B153&lt;='[2]Types horaires'!$C$21),(D153-C153)+(F153-E153)-'[2]Types horaires'!$B$13,IF(AND(H153="Déplacement",N153="Arrivée Chine",B153&gt;'[2]Types horaires'!$A$21,B153&lt;'[2]Types horaires'!$B$21),(D153-C153)+(F153-E153)-'[2]Types horaires'!$B$14,IF(AND(H153="Déplacement",N153="Arrivée Chine",B153&gt;'[2]Types horaires'!$C$21),(D153-C153)+(F153-E153)-'[2]Types horaires'!$B$14,IF(AND(H153="Déplacement",((D153-C153)+(F153-E153))&lt;I153),I153,IF(AND(H153="Déplacement",N153="Arrivée Chine",B153&lt;'[2]Types horaires'!$D$21),(D153-C153)+(F153-E153)-'[2]Types horaires'!$B$14,IF(AND(H153="Déplacement",N153="Retour Chine",B153&gt;='[2]Types horaires'!$B$21,B153&lt;='[2]Types horaires'!$C$21),(D153-C153)+(F153-E153)+'[2]Types horaires'!$B$13,IF(AND(H153="Déplacement",N153="Retour Chine",B153&gt;'[2]Types horaires'!$A$21,B153&lt;'[2]Types horaires'!$B$21),(D153-C153)+(F153-E153)+'[2]Types horaires'!$B$14,IF(AND(H153="Déplacement",N153="Retour Chine",B153&gt;'[2]Types horaires'!$C$21),(D153-C153)+(F153-E153)+'[2]Types horaires'!$B$14,IF(AND(H153="Déplacement",((D153-C153)+(F153-E153))&lt;I153),I153,IF(AND(H153="Déplacement",N153="Retour Chine",B153&lt;'[2]Types horaires'!$D$21),(D153-C153)+(F153-E153)+'[2]Types horaires'!$B$14,(D153-C153)+(F153-E153))))))))))))</f>
        <v>0.29166666666666663</v>
      </c>
      <c r="K153" s="149">
        <f>IF(L153&gt;0,'[2]Types horaires'!$B$2-L153,0)</f>
        <v>0</v>
      </c>
      <c r="L153" s="150">
        <f>IF(OR(H153="Recup"),'[2]Types horaires'!$B$2-J153,'[2]Types horaires'!$B$6)</f>
        <v>0</v>
      </c>
      <c r="M153" s="130"/>
      <c r="N153" s="131"/>
      <c r="O153" s="132">
        <f t="shared" si="4"/>
        <v>0</v>
      </c>
      <c r="P153" s="133" t="str">
        <f t="shared" si="5"/>
        <v/>
      </c>
      <c r="Q153" s="134"/>
      <c r="R153" s="135"/>
      <c r="S153" s="136"/>
      <c r="T153" s="137"/>
      <c r="U153" s="151">
        <v>1</v>
      </c>
      <c r="V153" s="139">
        <f>IF(M156="",J156*24,0)</f>
        <v>0</v>
      </c>
      <c r="W153" s="152" t="s">
        <v>5</v>
      </c>
      <c r="X153" s="153">
        <f>COUNTIF(H150:H154,"Maladie")</f>
        <v>0</v>
      </c>
      <c r="Y153" s="148">
        <f>COUNTIF(H150:H154,"Férié")</f>
        <v>0</v>
      </c>
    </row>
    <row r="154" spans="1:25" s="12" customFormat="1" ht="15.75" customHeight="1" thickBot="1">
      <c r="A154" s="123" t="s">
        <v>55</v>
      </c>
      <c r="B154" s="124">
        <v>42867</v>
      </c>
      <c r="C154" s="102">
        <v>0.375</v>
      </c>
      <c r="D154" s="103">
        <v>0.54166666666666663</v>
      </c>
      <c r="E154" s="103">
        <v>0.58333333333333337</v>
      </c>
      <c r="F154" s="104">
        <v>0.70833333333333337</v>
      </c>
      <c r="G154" s="125"/>
      <c r="H154" s="142" t="s">
        <v>44</v>
      </c>
      <c r="I154" s="127">
        <f>IF(H154="Normal",'[2]Types horaires'!$B$2,IF(H154="Recup",'[2]Types horaires'!$B$6,IF(H154="CP journée",'[2]Types horaires'!$B$3,IF(H154="Enceinte",'[2]Types horaires'!$B$11,IF(H154="temps partiel",'[2]Types horaires'!$B$10,IF(H154="Sans solde",'[2]Types horaires'!$B$8,IF(H154="Maladie",'[2]Types horaires'!$B$7,IF(H154="CP matin",'[2]Types horaires'!$B$4,IF(H154="Déplacement",'[2]Types horaires'!$B$2,IF(H154="CP Après-midi",'[2]Types horaires'!$B$5,IF(H154="Férié",'[2]Types horaires'!$B$15,0)))))))))))</f>
        <v>0.29166666666666669</v>
      </c>
      <c r="J154" s="108">
        <f>IF(H154="Demi CP",I154,IF(AND(H154="Déplacement",N154="Arrivée Chine",B154&gt;='[2]Types horaires'!$B$21,B154&lt;='[2]Types horaires'!$C$21),(D154-C154)+(F154-E154)-'[2]Types horaires'!$B$13,IF(AND(H154="Déplacement",N154="Arrivée Chine",B154&gt;'[2]Types horaires'!$A$21,B154&lt;'[2]Types horaires'!$B$21),(D154-C154)+(F154-E154)-'[2]Types horaires'!$B$14,IF(AND(H154="Déplacement",N154="Arrivée Chine",B154&gt;'[2]Types horaires'!$C$21),(D154-C154)+(F154-E154)-'[2]Types horaires'!$B$14,IF(AND(H154="Déplacement",((D154-C154)+(F154-E154))&lt;I154),I154,IF(AND(H154="Déplacement",N154="Arrivée Chine",B154&lt;'[2]Types horaires'!$D$21),(D154-C154)+(F154-E154)-'[2]Types horaires'!$B$14,IF(AND(H154="Déplacement",N154="Retour Chine",B154&gt;='[2]Types horaires'!$B$21,B154&lt;='[2]Types horaires'!$C$21),(D154-C154)+(F154-E154)+'[2]Types horaires'!$B$13,IF(AND(H154="Déplacement",N154="Retour Chine",B154&gt;'[2]Types horaires'!$A$21,B154&lt;'[2]Types horaires'!$B$21),(D154-C154)+(F154-E154)+'[2]Types horaires'!$B$14,IF(AND(H154="Déplacement",N154="Retour Chine",B154&gt;'[2]Types horaires'!$C$21),(D154-C154)+(F154-E154)+'[2]Types horaires'!$B$14,IF(AND(H154="Déplacement",((D154-C154)+(F154-E154))&lt;I154),I154,IF(AND(H154="Déplacement",N154="Retour Chine",B154&lt;'[2]Types horaires'!$D$21),(D154-C154)+(F154-E154)+'[2]Types horaires'!$B$14,(D154-C154)+(F154-E154))))))))))))</f>
        <v>0.29166666666666663</v>
      </c>
      <c r="K154" s="143">
        <f>IF(L154&gt;0,'[2]Types horaires'!$B$2-L154,0)</f>
        <v>0</v>
      </c>
      <c r="L154" s="144">
        <f>IF(OR(H154="Recup"),'[2]Types horaires'!$B$2-J154,'[2]Types horaires'!$B$6)</f>
        <v>0</v>
      </c>
      <c r="M154" s="130"/>
      <c r="N154" s="131"/>
      <c r="O154" s="132">
        <f t="shared" si="4"/>
        <v>0</v>
      </c>
      <c r="P154" s="133" t="str">
        <f t="shared" si="5"/>
        <v/>
      </c>
      <c r="Q154" s="134"/>
      <c r="R154" s="135"/>
      <c r="S154" s="136"/>
      <c r="T154" s="137"/>
      <c r="U154" s="154" t="s">
        <v>2</v>
      </c>
      <c r="V154" s="155">
        <f>IF(G150="Enceinte",(SUM(L150:L154))-COUNTIF(H150:H154,"Recup")*'[2]Types horaires'!$B$12,SUM(L150:L154))</f>
        <v>0</v>
      </c>
      <c r="W154" s="156" t="s">
        <v>56</v>
      </c>
      <c r="X154" s="157">
        <f>COUNTIF(H150:H154,"sans solde")</f>
        <v>0</v>
      </c>
      <c r="Y154" s="158" t="s">
        <v>57</v>
      </c>
    </row>
    <row r="155" spans="1:25" s="12" customFormat="1" ht="15.75" customHeight="1">
      <c r="A155" s="123" t="s">
        <v>58</v>
      </c>
      <c r="B155" s="124">
        <v>42868</v>
      </c>
      <c r="C155" s="159"/>
      <c r="D155" s="160"/>
      <c r="E155" s="160"/>
      <c r="F155" s="161"/>
      <c r="G155" s="125"/>
      <c r="H155" s="162"/>
      <c r="I155" s="127">
        <f>IF(H155="Normal",'[2]Types horaires'!$B$2,IF(H155="Recup",'[2]Types horaires'!$B$6,IF(H155="CP journée",'[2]Types horaires'!$B$3,IF(H155="Enceinte",'[2]Types horaires'!$B$11,IF(H155="temps partiel",'[2]Types horaires'!$B$10,IF(H155="Sans solde",'[2]Types horaires'!$B$8,IF(H155="Maladie",'[2]Types horaires'!$B$7,IF(H155="CP matin",'[2]Types horaires'!$B$4,IF(H155="Déplacement",'[2]Types horaires'!$B$2,IF(H155="CP Après-midi",'[2]Types horaires'!$B$5,IF(H155="Férié",'[2]Types horaires'!$B$15,0)))))))))))</f>
        <v>0</v>
      </c>
      <c r="J155" s="108">
        <f>IF(H155="Demi CP",I155,IF(AND(H155="Déplacement",N155="Arrivée Chine",B155&gt;='[2]Types horaires'!$B$21,B155&lt;='[2]Types horaires'!$C$21),(D155-C155)+(F155-E155)-'[2]Types horaires'!$B$13,IF(AND(H155="Déplacement",N155="Arrivée Chine",B155&gt;'[2]Types horaires'!$A$21,B155&lt;'[2]Types horaires'!$B$21),(D155-C155)+(F155-E155)-'[2]Types horaires'!$B$14,IF(AND(H155="Déplacement",N155="Arrivée Chine",B155&gt;'[2]Types horaires'!$C$21),(D155-C155)+(F155-E155)-'[2]Types horaires'!$B$14,IF(AND(H155="Déplacement",((D155-C155)+(F155-E155))&lt;I155),I155,IF(AND(H155="Déplacement",N155="Arrivée Chine",B155&lt;'[2]Types horaires'!$D$21),(D155-C155)+(F155-E155)-'[2]Types horaires'!$B$14,IF(AND(H155="Déplacement",N155="Retour Chine",B155&gt;='[2]Types horaires'!$B$21,B155&lt;='[2]Types horaires'!$C$21),(D155-C155)+(F155-E155)+'[2]Types horaires'!$B$13,IF(AND(H155="Déplacement",N155="Retour Chine",B155&gt;'[2]Types horaires'!$A$21,B155&lt;'[2]Types horaires'!$B$21),(D155-C155)+(F155-E155)+'[2]Types horaires'!$B$14,IF(AND(H155="Déplacement",N155="Retour Chine",B155&gt;'[2]Types horaires'!$C$21),(D155-C155)+(F155-E155)+'[2]Types horaires'!$B$14,IF(AND(H155="Déplacement",((D155-C155)+(F155-E155))&lt;I155),I155,IF(AND(H155="Déplacement",N155="Retour Chine",B155&lt;'[2]Types horaires'!$D$21),(D155-C155)+(F155-E155)+'[2]Types horaires'!$B$14,(D155-C155)+(F155-E155))))))))))))</f>
        <v>0</v>
      </c>
      <c r="K155" s="163">
        <f>IF(L155&gt;0,'[2]Types horaires'!$B$2-L155,0)</f>
        <v>0</v>
      </c>
      <c r="L155" s="164">
        <f>IF(OR(H155="Recup"),'[2]Types horaires'!$B$2-J155,'[2]Types horaires'!$B$6)</f>
        <v>0</v>
      </c>
      <c r="M155" s="130"/>
      <c r="N155" s="131"/>
      <c r="O155" s="132">
        <f t="shared" si="4"/>
        <v>0</v>
      </c>
      <c r="P155" s="133" t="str">
        <f t="shared" si="5"/>
        <v/>
      </c>
      <c r="Q155" s="134"/>
      <c r="R155" s="135"/>
      <c r="S155" s="136"/>
      <c r="T155" s="137"/>
      <c r="U155" s="165" t="s">
        <v>59</v>
      </c>
      <c r="V155" s="166">
        <f>IF(AND(G150="Temps partiel",X152&gt;0),X152-V156-V152-V153,0)</f>
        <v>0</v>
      </c>
      <c r="W155" s="167" t="s">
        <v>60</v>
      </c>
      <c r="X155" s="168">
        <f>COUNTIF(H150:H154,"CP journée")+(COUNTIF(H150:H154,"CP matin"))/2+(COUNTIF(H150:H154,"CP Après-midi"))/2</f>
        <v>0</v>
      </c>
      <c r="Y155" s="169"/>
    </row>
    <row r="156" spans="1:25" s="12" customFormat="1" ht="15.75" customHeight="1" thickBot="1">
      <c r="A156" s="170" t="s">
        <v>61</v>
      </c>
      <c r="B156" s="171">
        <v>42869</v>
      </c>
      <c r="C156" s="172"/>
      <c r="D156" s="173"/>
      <c r="E156" s="173"/>
      <c r="F156" s="174"/>
      <c r="G156" s="175"/>
      <c r="H156" s="176"/>
      <c r="I156" s="177">
        <f>IF(H156="Normal",'[2]Types horaires'!$B$2,IF(H156="Recup",'[2]Types horaires'!$B$6,IF(H156="CP journée",'[2]Types horaires'!$B$3,IF(H156="Enceinte",'[2]Types horaires'!$B$11,IF(H156="temps partiel",'[2]Types horaires'!$B$10,IF(H156="Sans solde",'[2]Types horaires'!$B$8,IF(H156="Maladie",'[2]Types horaires'!$B$7,IF(H156="CP matin",'[2]Types horaires'!$B$4,IF(H156="Déplacement",'[2]Types horaires'!$B$2,IF(H156="CP Après-midi",'[2]Types horaires'!$B$5,IF(H156="Férié",'[2]Types horaires'!$B$15,0)))))))))))</f>
        <v>0</v>
      </c>
      <c r="J156" s="178">
        <f>IF(H156="Demi CP",I156,IF(AND(H156="Déplacement",N156="Arrivée Chine",B156&gt;='[2]Types horaires'!$B$21,B156&lt;='[2]Types horaires'!$C$21),(D156-C156)+(F156-E156)-'[2]Types horaires'!$B$13,IF(AND(H156="Déplacement",N156="Arrivée Chine",B156&gt;'[2]Types horaires'!$A$21,B156&lt;'[2]Types horaires'!$B$21),(D156-C156)+(F156-E156)-'[2]Types horaires'!$B$14,IF(AND(H156="Déplacement",N156="Arrivée Chine",B156&gt;'[2]Types horaires'!$C$21),(D156-C156)+(F156-E156)-'[2]Types horaires'!$B$14,IF(AND(H156="Déplacement",((D156-C156)+(F156-E156))&lt;I156),I156,IF(AND(H156="Déplacement",N156="Arrivée Chine",B156&lt;'[2]Types horaires'!$D$21),(D156-C156)+(F156-E156)-'[2]Types horaires'!$B$14,IF(AND(H156="Déplacement",N156="Retour Chine",B156&gt;='[2]Types horaires'!$B$21,B156&lt;='[2]Types horaires'!$C$21),(D156-C156)+(F156-E156)+'[2]Types horaires'!$B$13,IF(AND(H156="Déplacement",N156="Retour Chine",B156&gt;'[2]Types horaires'!$A$21,B156&lt;'[2]Types horaires'!$B$21),(D156-C156)+(F156-E156)+'[2]Types horaires'!$B$14,IF(AND(H156="Déplacement",N156="Retour Chine",B156&gt;'[2]Types horaires'!$C$21),(D156-C156)+(F156-E156)+'[2]Types horaires'!$B$14,IF(AND(H156="Déplacement",((D156-C156)+(F156-E156))&lt;I156),I156,IF(AND(H156="Déplacement",N156="Retour Chine",B156&lt;'[2]Types horaires'!$D$21),(D156-C156)+(F156-E156)+'[2]Types horaires'!$B$14,(D156-C156)+(F156-E156))))))))))))</f>
        <v>0</v>
      </c>
      <c r="K156" s="179">
        <f>IF(L156&gt;0,'[2]Types horaires'!$B$2-L156,0)</f>
        <v>0</v>
      </c>
      <c r="L156" s="180">
        <f>IF(OR(H156="Recup"),'[2]Types horaires'!$B$2-J156,'[2]Types horaires'!$B$6)</f>
        <v>0</v>
      </c>
      <c r="M156" s="181"/>
      <c r="N156" s="182"/>
      <c r="O156" s="183">
        <f t="shared" si="4"/>
        <v>0</v>
      </c>
      <c r="P156" s="184" t="str">
        <f t="shared" si="5"/>
        <v/>
      </c>
      <c r="Q156" s="185"/>
      <c r="R156" s="186"/>
      <c r="S156" s="187"/>
      <c r="T156" s="188"/>
      <c r="U156" s="189" t="s">
        <v>62</v>
      </c>
      <c r="V156" s="190">
        <f>IF(AND(G150="Temps partiel",X152&gt;3),X152-3-V152-V153,0)</f>
        <v>0</v>
      </c>
      <c r="W156" s="191" t="s">
        <v>63</v>
      </c>
      <c r="X156" s="192">
        <f>V150+(V151*1.25)+(V152*1.5)+(V153*2)+(V155*1.1)+(V156*1.25)</f>
        <v>0</v>
      </c>
      <c r="Y156" s="193">
        <f>Y149+X156-V154*24+Y151</f>
        <v>0</v>
      </c>
    </row>
    <row r="157" spans="1:25" s="12" customFormat="1" ht="30" customHeight="1">
      <c r="A157" s="100" t="s">
        <v>43</v>
      </c>
      <c r="B157" s="101">
        <v>42870</v>
      </c>
      <c r="C157" s="194">
        <v>0.375</v>
      </c>
      <c r="D157" s="195">
        <v>0.54166666666666663</v>
      </c>
      <c r="E157" s="195">
        <v>0.58333333333333337</v>
      </c>
      <c r="F157" s="196">
        <v>0.70833333333333337</v>
      </c>
      <c r="G157" s="105"/>
      <c r="H157" s="106" t="s">
        <v>44</v>
      </c>
      <c r="I157" s="107">
        <f>IF(H157="Normal",'[2]Types horaires'!$B$2,IF(H157="Recup",'[2]Types horaires'!$B$6,IF(H157="CP journée",'[2]Types horaires'!$B$3,IF(H157="Enceinte",'[2]Types horaires'!$B$11,IF(H157="temps partiel",'[2]Types horaires'!$B$10,IF(H157="Sans solde",'[2]Types horaires'!$B$8,IF(H157="Maladie",'[2]Types horaires'!$B$7,IF(H157="CP matin",'[2]Types horaires'!$B$4,IF(H157="Déplacement",'[2]Types horaires'!$B$2,IF(H157="CP Après-midi",'[2]Types horaires'!$B$5,IF(H157="Férié",'[2]Types horaires'!$B$15,0)))))))))))</f>
        <v>0.29166666666666669</v>
      </c>
      <c r="J157" s="197">
        <f>IF(H157="Demi CP",I157,IF(AND(H157="Déplacement",N157="Arrivée Chine",B157&gt;='[2]Types horaires'!$B$21,B157&lt;='[2]Types horaires'!$C$21),(D157-C157)+(F157-E157)-'[2]Types horaires'!$B$13,IF(AND(H157="Déplacement",N157="Arrivée Chine",B157&gt;'[2]Types horaires'!$A$21,B157&lt;'[2]Types horaires'!$B$21),(D157-C157)+(F157-E157)-'[2]Types horaires'!$B$14,IF(AND(H157="Déplacement",N157="Arrivée Chine",B157&gt;'[2]Types horaires'!$C$21),(D157-C157)+(F157-E157)-'[2]Types horaires'!$B$14,IF(AND(H157="Déplacement",((D157-C157)+(F157-E157))&lt;I157),I157,IF(AND(H157="Déplacement",N157="Arrivée Chine",B157&lt;'[2]Types horaires'!$D$21),(D157-C157)+(F157-E157)-'[2]Types horaires'!$B$14,IF(AND(H157="Déplacement",N157="Retour Chine",B157&gt;='[2]Types horaires'!$B$21,B157&lt;='[2]Types horaires'!$C$21),(D157-C157)+(F157-E157)+'[2]Types horaires'!$B$13,IF(AND(H157="Déplacement",N157="Retour Chine",B157&gt;'[2]Types horaires'!$A$21,B157&lt;'[2]Types horaires'!$B$21),(D157-C157)+(F157-E157)+'[2]Types horaires'!$B$14,IF(AND(H157="Déplacement",N157="Retour Chine",B157&gt;'[2]Types horaires'!$C$21),(D157-C157)+(F157-E157)+'[2]Types horaires'!$B$14,IF(AND(H157="Déplacement",((D157-C157)+(F157-E157))&lt;I157),I157,IF(AND(H157="Déplacement",N157="Retour Chine",B157&lt;'[2]Types horaires'!$D$21),(D157-C157)+(F157-E157)+'[2]Types horaires'!$B$14,(D157-C157)+(F157-E157))))))))))))</f>
        <v>0.29166666666666663</v>
      </c>
      <c r="K157" s="109">
        <f>IF(L157&gt;0,'[2]Types horaires'!$B$2-L157,0)</f>
        <v>0</v>
      </c>
      <c r="L157" s="110">
        <f>IF(OR(H157="Recup"),'[2]Types horaires'!$B$2-J157,'[2]Types horaires'!$B$6)</f>
        <v>0</v>
      </c>
      <c r="M157" s="111"/>
      <c r="N157" s="112"/>
      <c r="O157" s="113">
        <f t="shared" si="4"/>
        <v>0</v>
      </c>
      <c r="P157" s="114" t="str">
        <f t="shared" si="5"/>
        <v/>
      </c>
      <c r="Q157" s="115" t="s">
        <v>45</v>
      </c>
      <c r="R157" s="116" t="s">
        <v>46</v>
      </c>
      <c r="S157" s="117"/>
      <c r="T157" s="118" t="s">
        <v>82</v>
      </c>
      <c r="U157" s="119" t="s">
        <v>48</v>
      </c>
      <c r="V157" s="120">
        <f>IF(AND(G157="",(X159)&gt;0),X159-V158-V159,IF(AND(G157="Enceinte",(X159)&gt;0),X159-V158-V159,0))</f>
        <v>0</v>
      </c>
      <c r="W157" s="121" t="s">
        <v>34</v>
      </c>
      <c r="X157" s="120">
        <f>(SUM(I157:I161)*24+SUM(K157:K161)*24)</f>
        <v>35</v>
      </c>
      <c r="Y157" s="122" t="s">
        <v>7</v>
      </c>
    </row>
    <row r="158" spans="1:25" s="12" customFormat="1" ht="15.75" customHeight="1" thickBot="1">
      <c r="A158" s="123" t="s">
        <v>49</v>
      </c>
      <c r="B158" s="124">
        <v>42871</v>
      </c>
      <c r="C158" s="102">
        <v>0.375</v>
      </c>
      <c r="D158" s="103">
        <v>0.54166666666666663</v>
      </c>
      <c r="E158" s="103">
        <v>0.58333333333333337</v>
      </c>
      <c r="F158" s="104">
        <v>0.70833333333333337</v>
      </c>
      <c r="G158" s="125"/>
      <c r="H158" s="142" t="s">
        <v>44</v>
      </c>
      <c r="I158" s="127">
        <f>IF(H158="Normal",'[2]Types horaires'!$B$2,IF(H158="Recup",'[2]Types horaires'!$B$6,IF(H158="CP journée",'[2]Types horaires'!$B$3,IF(H158="Enceinte",'[2]Types horaires'!$B$11,IF(H158="temps partiel",'[2]Types horaires'!$B$10,IF(H158="Sans solde",'[2]Types horaires'!$B$8,IF(H158="Maladie",'[2]Types horaires'!$B$7,IF(H158="CP matin",'[2]Types horaires'!$B$4,IF(H158="Déplacement",'[2]Types horaires'!$B$2,IF(H158="CP Après-midi",'[2]Types horaires'!$B$5,IF(H158="Férié",'[2]Types horaires'!$B$15,0)))))))))))</f>
        <v>0.29166666666666669</v>
      </c>
      <c r="J158" s="108">
        <f>IF(H158="Demi CP",I158,IF(AND(H158="Déplacement",N158="Arrivée Chine",B158&gt;='[2]Types horaires'!$B$21,B158&lt;='[2]Types horaires'!$C$21),(D158-C158)+(F158-E158)-'[2]Types horaires'!$B$13,IF(AND(H158="Déplacement",N158="Arrivée Chine",B158&gt;'[2]Types horaires'!$A$21,B158&lt;'[2]Types horaires'!$B$21),(D158-C158)+(F158-E158)-'[2]Types horaires'!$B$14,IF(AND(H158="Déplacement",N158="Arrivée Chine",B158&gt;'[2]Types horaires'!$C$21),(D158-C158)+(F158-E158)-'[2]Types horaires'!$B$14,IF(AND(H158="Déplacement",((D158-C158)+(F158-E158))&lt;I158),I158,IF(AND(H158="Déplacement",N158="Arrivée Chine",B158&lt;'[2]Types horaires'!$D$21),(D158-C158)+(F158-E158)-'[2]Types horaires'!$B$14,IF(AND(H158="Déplacement",N158="Retour Chine",B158&gt;='[2]Types horaires'!$B$21,B158&lt;='[2]Types horaires'!$C$21),(D158-C158)+(F158-E158)+'[2]Types horaires'!$B$13,IF(AND(H158="Déplacement",N158="Retour Chine",B158&gt;'[2]Types horaires'!$A$21,B158&lt;'[2]Types horaires'!$B$21),(D158-C158)+(F158-E158)+'[2]Types horaires'!$B$14,IF(AND(H158="Déplacement",N158="Retour Chine",B158&gt;'[2]Types horaires'!$C$21),(D158-C158)+(F158-E158)+'[2]Types horaires'!$B$14,IF(AND(H158="Déplacement",((D158-C158)+(F158-E158))&lt;I158),I158,IF(AND(H158="Déplacement",N158="Retour Chine",B158&lt;'[2]Types horaires'!$D$21),(D158-C158)+(F158-E158)+'[2]Types horaires'!$B$14,(D158-C158)+(F158-E158))))))))))))</f>
        <v>0.29166666666666663</v>
      </c>
      <c r="K158" s="128">
        <f>IF(L158&gt;0,'[2]Types horaires'!$B$2-L158,0)</f>
        <v>0</v>
      </c>
      <c r="L158" s="129">
        <f>IF(OR(H158="Recup"),'[2]Types horaires'!$B$2-J158,'[2]Types horaires'!$B$6)</f>
        <v>0</v>
      </c>
      <c r="M158" s="130"/>
      <c r="N158" s="131"/>
      <c r="O158" s="132">
        <f t="shared" si="4"/>
        <v>0</v>
      </c>
      <c r="P158" s="133" t="str">
        <f t="shared" si="5"/>
        <v/>
      </c>
      <c r="Q158" s="134"/>
      <c r="R158" s="135"/>
      <c r="S158" s="136"/>
      <c r="T158" s="137"/>
      <c r="U158" s="138" t="s">
        <v>50</v>
      </c>
      <c r="V158" s="139">
        <f>IF(AND(G157="",(X158-35)&gt;0),(X158-35-V159-V160),IF(AND(G157="Enceinte",(X158-35)&gt;0),(X158-35-V159-V160),0))</f>
        <v>0</v>
      </c>
      <c r="W158" s="140" t="s">
        <v>35</v>
      </c>
      <c r="X158" s="139">
        <f>(SUM(J157:J163))*24-(SUM(O157:O163))*24</f>
        <v>34.999999999999993</v>
      </c>
      <c r="Y158" s="141">
        <f>SUM(P157:P163)</f>
        <v>0</v>
      </c>
    </row>
    <row r="159" spans="1:25" s="12" customFormat="1" ht="15.75" customHeight="1" thickBot="1">
      <c r="A159" s="123" t="s">
        <v>51</v>
      </c>
      <c r="B159" s="124">
        <v>42872</v>
      </c>
      <c r="C159" s="102">
        <v>0.375</v>
      </c>
      <c r="D159" s="103">
        <v>0.54166666666666663</v>
      </c>
      <c r="E159" s="103">
        <v>0.58333333333333337</v>
      </c>
      <c r="F159" s="104">
        <v>0.70833333333333337</v>
      </c>
      <c r="G159" s="125"/>
      <c r="H159" s="142" t="s">
        <v>44</v>
      </c>
      <c r="I159" s="127">
        <f>IF(H159="Normal",'[2]Types horaires'!$B$2,IF(H159="Recup",'[2]Types horaires'!$B$6,IF(H159="CP journée",'[2]Types horaires'!$B$3,IF(H159="Enceinte",'[2]Types horaires'!$B$11,IF(H159="temps partiel",'[2]Types horaires'!$B$10,IF(H159="Sans solde",'[2]Types horaires'!$B$8,IF(H159="Maladie",'[2]Types horaires'!$B$7,IF(H159="CP matin",'[2]Types horaires'!$B$4,IF(H159="Déplacement",'[2]Types horaires'!$B$2,IF(H159="CP Après-midi",'[2]Types horaires'!$B$5,IF(H159="Férié",'[2]Types horaires'!$B$15,0)))))))))))</f>
        <v>0.29166666666666669</v>
      </c>
      <c r="J159" s="108">
        <f>IF(H159="Demi CP",I159,IF(AND(H159="Déplacement",N159="Arrivée Chine",B159&gt;='[2]Types horaires'!$B$21,B159&lt;='[2]Types horaires'!$C$21),(D159-C159)+(F159-E159)-'[2]Types horaires'!$B$13,IF(AND(H159="Déplacement",N159="Arrivée Chine",B159&gt;'[2]Types horaires'!$A$21,B159&lt;'[2]Types horaires'!$B$21),(D159-C159)+(F159-E159)-'[2]Types horaires'!$B$14,IF(AND(H159="Déplacement",N159="Arrivée Chine",B159&gt;'[2]Types horaires'!$C$21),(D159-C159)+(F159-E159)-'[2]Types horaires'!$B$14,IF(AND(H159="Déplacement",((D159-C159)+(F159-E159))&lt;I159),I159,IF(AND(H159="Déplacement",N159="Arrivée Chine",B159&lt;'[2]Types horaires'!$D$21),(D159-C159)+(F159-E159)-'[2]Types horaires'!$B$14,IF(AND(H159="Déplacement",N159="Retour Chine",B159&gt;='[2]Types horaires'!$B$21,B159&lt;='[2]Types horaires'!$C$21),(D159-C159)+(F159-E159)+'[2]Types horaires'!$B$13,IF(AND(H159="Déplacement",N159="Retour Chine",B159&gt;'[2]Types horaires'!$A$21,B159&lt;'[2]Types horaires'!$B$21),(D159-C159)+(F159-E159)+'[2]Types horaires'!$B$14,IF(AND(H159="Déplacement",N159="Retour Chine",B159&gt;'[2]Types horaires'!$C$21),(D159-C159)+(F159-E159)+'[2]Types horaires'!$B$14,IF(AND(H159="Déplacement",((D159-C159)+(F159-E159))&lt;I159),I159,IF(AND(H159="Déplacement",N159="Retour Chine",B159&lt;'[2]Types horaires'!$D$21),(D159-C159)+(F159-E159)+'[2]Types horaires'!$B$14,(D159-C159)+(F159-E159))))))))))))</f>
        <v>0.29166666666666663</v>
      </c>
      <c r="K159" s="143">
        <f>IF(L159&gt;0,'[2]Types horaires'!$B$2-L159,0)</f>
        <v>0</v>
      </c>
      <c r="L159" s="144">
        <f>IF(OR(H159="Recup"),'[2]Types horaires'!$B$2-J159,'[2]Types horaires'!$B$6)</f>
        <v>0</v>
      </c>
      <c r="M159" s="130"/>
      <c r="N159" s="131"/>
      <c r="O159" s="132">
        <f t="shared" si="4"/>
        <v>0</v>
      </c>
      <c r="P159" s="133" t="str">
        <f t="shared" si="5"/>
        <v/>
      </c>
      <c r="Q159" s="134"/>
      <c r="R159" s="135"/>
      <c r="S159" s="136"/>
      <c r="T159" s="137"/>
      <c r="U159" s="145">
        <v>0.5</v>
      </c>
      <c r="V159" s="139">
        <f>IF((X158-43)&lt;0,0,(X158-43))</f>
        <v>0</v>
      </c>
      <c r="W159" s="146" t="s">
        <v>52</v>
      </c>
      <c r="X159" s="147">
        <f>(X158-X157)-J163*24</f>
        <v>-7.1054273576010019E-15</v>
      </c>
      <c r="Y159" s="148" t="s">
        <v>53</v>
      </c>
    </row>
    <row r="160" spans="1:25" s="12" customFormat="1" ht="15.75" customHeight="1" thickBot="1">
      <c r="A160" s="123" t="s">
        <v>54</v>
      </c>
      <c r="B160" s="124">
        <v>42873</v>
      </c>
      <c r="C160" s="102">
        <v>0.375</v>
      </c>
      <c r="D160" s="103">
        <v>0.54166666666666663</v>
      </c>
      <c r="E160" s="103">
        <v>0.58333333333333337</v>
      </c>
      <c r="F160" s="104">
        <v>0.70833333333333337</v>
      </c>
      <c r="G160" s="125"/>
      <c r="H160" s="126" t="s">
        <v>44</v>
      </c>
      <c r="I160" s="127">
        <f>IF(H160="Normal",'[2]Types horaires'!$B$2,IF(H160="Recup",'[2]Types horaires'!$B$6,IF(H160="CP journée",'[2]Types horaires'!$B$3,IF(H160="Enceinte",'[2]Types horaires'!$B$11,IF(H160="temps partiel",'[2]Types horaires'!$B$10,IF(H160="Sans solde",'[2]Types horaires'!$B$8,IF(H160="Maladie",'[2]Types horaires'!$B$7,IF(H160="CP matin",'[2]Types horaires'!$B$4,IF(H160="Déplacement",'[2]Types horaires'!$B$2,IF(H160="CP Après-midi",'[2]Types horaires'!$B$5,IF(H160="Férié",'[2]Types horaires'!$B$15,0)))))))))))</f>
        <v>0.29166666666666669</v>
      </c>
      <c r="J160" s="108">
        <f>IF(H160="Demi CP",I160,IF(AND(H160="Déplacement",N160="Arrivée Chine",B160&gt;='[2]Types horaires'!$B$21,B160&lt;='[2]Types horaires'!$C$21),(D160-C160)+(F160-E160)-'[2]Types horaires'!$B$13,IF(AND(H160="Déplacement",N160="Arrivée Chine",B160&gt;'[2]Types horaires'!$A$21,B160&lt;'[2]Types horaires'!$B$21),(D160-C160)+(F160-E160)-'[2]Types horaires'!$B$14,IF(AND(H160="Déplacement",N160="Arrivée Chine",B160&gt;'[2]Types horaires'!$C$21),(D160-C160)+(F160-E160)-'[2]Types horaires'!$B$14,IF(AND(H160="Déplacement",((D160-C160)+(F160-E160))&lt;I160),I160,IF(AND(H160="Déplacement",N160="Arrivée Chine",B160&lt;'[2]Types horaires'!$D$21),(D160-C160)+(F160-E160)-'[2]Types horaires'!$B$14,IF(AND(H160="Déplacement",N160="Retour Chine",B160&gt;='[2]Types horaires'!$B$21,B160&lt;='[2]Types horaires'!$C$21),(D160-C160)+(F160-E160)+'[2]Types horaires'!$B$13,IF(AND(H160="Déplacement",N160="Retour Chine",B160&gt;'[2]Types horaires'!$A$21,B160&lt;'[2]Types horaires'!$B$21),(D160-C160)+(F160-E160)+'[2]Types horaires'!$B$14,IF(AND(H160="Déplacement",N160="Retour Chine",B160&gt;'[2]Types horaires'!$C$21),(D160-C160)+(F160-E160)+'[2]Types horaires'!$B$14,IF(AND(H160="Déplacement",((D160-C160)+(F160-E160))&lt;I160),I160,IF(AND(H160="Déplacement",N160="Retour Chine",B160&lt;'[2]Types horaires'!$D$21),(D160-C160)+(F160-E160)+'[2]Types horaires'!$B$14,(D160-C160)+(F160-E160))))))))))))</f>
        <v>0.29166666666666663</v>
      </c>
      <c r="K160" s="149">
        <f>IF(L160&gt;0,'[2]Types horaires'!$B$2-L160,0)</f>
        <v>0</v>
      </c>
      <c r="L160" s="150">
        <f>IF(OR(H160="Recup"),'[2]Types horaires'!$B$2-J160,'[2]Types horaires'!$B$6)</f>
        <v>0</v>
      </c>
      <c r="M160" s="130"/>
      <c r="N160" s="131"/>
      <c r="O160" s="132">
        <f t="shared" si="4"/>
        <v>0</v>
      </c>
      <c r="P160" s="133" t="str">
        <f t="shared" si="5"/>
        <v/>
      </c>
      <c r="Q160" s="134"/>
      <c r="R160" s="135"/>
      <c r="S160" s="136"/>
      <c r="T160" s="137"/>
      <c r="U160" s="151">
        <v>1</v>
      </c>
      <c r="V160" s="139">
        <f>IF(M163="",J163*24,0)</f>
        <v>0</v>
      </c>
      <c r="W160" s="152" t="s">
        <v>5</v>
      </c>
      <c r="X160" s="153">
        <f>COUNTIF(H157:H161,"Maladie")</f>
        <v>0</v>
      </c>
      <c r="Y160" s="148">
        <f>COUNTIF(H157:H161,"Férié")</f>
        <v>0</v>
      </c>
    </row>
    <row r="161" spans="1:25" s="12" customFormat="1" ht="15.75" customHeight="1" thickBot="1">
      <c r="A161" s="123" t="s">
        <v>55</v>
      </c>
      <c r="B161" s="124">
        <v>42874</v>
      </c>
      <c r="C161" s="102">
        <v>0.375</v>
      </c>
      <c r="D161" s="103">
        <v>0.54166666666666663</v>
      </c>
      <c r="E161" s="103">
        <v>0.58333333333333337</v>
      </c>
      <c r="F161" s="104">
        <v>0.70833333333333337</v>
      </c>
      <c r="G161" s="125"/>
      <c r="H161" s="142" t="s">
        <v>44</v>
      </c>
      <c r="I161" s="127">
        <f>IF(H161="Normal",'[2]Types horaires'!$B$2,IF(H161="Recup",'[2]Types horaires'!$B$6,IF(H161="CP journée",'[2]Types horaires'!$B$3,IF(H161="Enceinte",'[2]Types horaires'!$B$11,IF(H161="temps partiel",'[2]Types horaires'!$B$10,IF(H161="Sans solde",'[2]Types horaires'!$B$8,IF(H161="Maladie",'[2]Types horaires'!$B$7,IF(H161="CP matin",'[2]Types horaires'!$B$4,IF(H161="Déplacement",'[2]Types horaires'!$B$2,IF(H161="CP Après-midi",'[2]Types horaires'!$B$5,IF(H161="Férié",'[2]Types horaires'!$B$15,0)))))))))))</f>
        <v>0.29166666666666669</v>
      </c>
      <c r="J161" s="108">
        <f>IF(H161="Demi CP",I161,IF(AND(H161="Déplacement",N161="Arrivée Chine",B161&gt;='[2]Types horaires'!$B$21,B161&lt;='[2]Types horaires'!$C$21),(D161-C161)+(F161-E161)-'[2]Types horaires'!$B$13,IF(AND(H161="Déplacement",N161="Arrivée Chine",B161&gt;'[2]Types horaires'!$A$21,B161&lt;'[2]Types horaires'!$B$21),(D161-C161)+(F161-E161)-'[2]Types horaires'!$B$14,IF(AND(H161="Déplacement",N161="Arrivée Chine",B161&gt;'[2]Types horaires'!$C$21),(D161-C161)+(F161-E161)-'[2]Types horaires'!$B$14,IF(AND(H161="Déplacement",((D161-C161)+(F161-E161))&lt;I161),I161,IF(AND(H161="Déplacement",N161="Arrivée Chine",B161&lt;'[2]Types horaires'!$D$21),(D161-C161)+(F161-E161)-'[2]Types horaires'!$B$14,IF(AND(H161="Déplacement",N161="Retour Chine",B161&gt;='[2]Types horaires'!$B$21,B161&lt;='[2]Types horaires'!$C$21),(D161-C161)+(F161-E161)+'[2]Types horaires'!$B$13,IF(AND(H161="Déplacement",N161="Retour Chine",B161&gt;'[2]Types horaires'!$A$21,B161&lt;'[2]Types horaires'!$B$21),(D161-C161)+(F161-E161)+'[2]Types horaires'!$B$14,IF(AND(H161="Déplacement",N161="Retour Chine",B161&gt;'[2]Types horaires'!$C$21),(D161-C161)+(F161-E161)+'[2]Types horaires'!$B$14,IF(AND(H161="Déplacement",((D161-C161)+(F161-E161))&lt;I161),I161,IF(AND(H161="Déplacement",N161="Retour Chine",B161&lt;'[2]Types horaires'!$D$21),(D161-C161)+(F161-E161)+'[2]Types horaires'!$B$14,(D161-C161)+(F161-E161))))))))))))</f>
        <v>0.29166666666666663</v>
      </c>
      <c r="K161" s="143">
        <f>IF(L161&gt;0,'[2]Types horaires'!$B$2-L161,0)</f>
        <v>0</v>
      </c>
      <c r="L161" s="144">
        <f>IF(OR(H161="Recup"),'[2]Types horaires'!$B$2-J161,'[2]Types horaires'!$B$6)</f>
        <v>0</v>
      </c>
      <c r="M161" s="130"/>
      <c r="N161" s="131"/>
      <c r="O161" s="132">
        <f t="shared" si="4"/>
        <v>0</v>
      </c>
      <c r="P161" s="133" t="str">
        <f t="shared" si="5"/>
        <v/>
      </c>
      <c r="Q161" s="134"/>
      <c r="R161" s="135"/>
      <c r="S161" s="136"/>
      <c r="T161" s="137"/>
      <c r="U161" s="154" t="s">
        <v>2</v>
      </c>
      <c r="V161" s="155">
        <f>IF(G157="Enceinte",(SUM(L157:L161))-COUNTIF(H157:H161,"Recup")*'[2]Types horaires'!$B$12,SUM(L157:L161))</f>
        <v>0</v>
      </c>
      <c r="W161" s="156" t="s">
        <v>56</v>
      </c>
      <c r="X161" s="157">
        <f>COUNTIF(H157:H161,"sans solde")</f>
        <v>0</v>
      </c>
      <c r="Y161" s="158" t="s">
        <v>57</v>
      </c>
    </row>
    <row r="162" spans="1:25" s="12" customFormat="1" ht="15.75" customHeight="1">
      <c r="A162" s="123" t="s">
        <v>58</v>
      </c>
      <c r="B162" s="124">
        <v>42875</v>
      </c>
      <c r="C162" s="159"/>
      <c r="D162" s="160"/>
      <c r="E162" s="160"/>
      <c r="F162" s="161"/>
      <c r="G162" s="125"/>
      <c r="H162" s="162"/>
      <c r="I162" s="127">
        <f>IF(H162="Normal",'[2]Types horaires'!$B$2,IF(H162="Recup",'[2]Types horaires'!$B$6,IF(H162="CP journée",'[2]Types horaires'!$B$3,IF(H162="Enceinte",'[2]Types horaires'!$B$11,IF(H162="temps partiel",'[2]Types horaires'!$B$10,IF(H162="Sans solde",'[2]Types horaires'!$B$8,IF(H162="Maladie",'[2]Types horaires'!$B$7,IF(H162="CP matin",'[2]Types horaires'!$B$4,IF(H162="Déplacement",'[2]Types horaires'!$B$2,IF(H162="CP Après-midi",'[2]Types horaires'!$B$5,IF(H162="Férié",'[2]Types horaires'!$B$15,0)))))))))))</f>
        <v>0</v>
      </c>
      <c r="J162" s="108">
        <f>IF(H162="Demi CP",I162,IF(AND(H162="Déplacement",N162="Arrivée Chine",B162&gt;='[2]Types horaires'!$B$21,B162&lt;='[2]Types horaires'!$C$21),(D162-C162)+(F162-E162)-'[2]Types horaires'!$B$13,IF(AND(H162="Déplacement",N162="Arrivée Chine",B162&gt;'[2]Types horaires'!$A$21,B162&lt;'[2]Types horaires'!$B$21),(D162-C162)+(F162-E162)-'[2]Types horaires'!$B$14,IF(AND(H162="Déplacement",N162="Arrivée Chine",B162&gt;'[2]Types horaires'!$C$21),(D162-C162)+(F162-E162)-'[2]Types horaires'!$B$14,IF(AND(H162="Déplacement",((D162-C162)+(F162-E162))&lt;I162),I162,IF(AND(H162="Déplacement",N162="Arrivée Chine",B162&lt;'[2]Types horaires'!$D$21),(D162-C162)+(F162-E162)-'[2]Types horaires'!$B$14,IF(AND(H162="Déplacement",N162="Retour Chine",B162&gt;='[2]Types horaires'!$B$21,B162&lt;='[2]Types horaires'!$C$21),(D162-C162)+(F162-E162)+'[2]Types horaires'!$B$13,IF(AND(H162="Déplacement",N162="Retour Chine",B162&gt;'[2]Types horaires'!$A$21,B162&lt;'[2]Types horaires'!$B$21),(D162-C162)+(F162-E162)+'[2]Types horaires'!$B$14,IF(AND(H162="Déplacement",N162="Retour Chine",B162&gt;'[2]Types horaires'!$C$21),(D162-C162)+(F162-E162)+'[2]Types horaires'!$B$14,IF(AND(H162="Déplacement",((D162-C162)+(F162-E162))&lt;I162),I162,IF(AND(H162="Déplacement",N162="Retour Chine",B162&lt;'[2]Types horaires'!$D$21),(D162-C162)+(F162-E162)+'[2]Types horaires'!$B$14,(D162-C162)+(F162-E162))))))))))))</f>
        <v>0</v>
      </c>
      <c r="K162" s="163">
        <f>IF(L162&gt;0,'[2]Types horaires'!$B$2-L162,0)</f>
        <v>0</v>
      </c>
      <c r="L162" s="164">
        <f>IF(OR(H162="Recup"),'[2]Types horaires'!$B$2-J162,'[2]Types horaires'!$B$6)</f>
        <v>0</v>
      </c>
      <c r="M162" s="130"/>
      <c r="N162" s="131"/>
      <c r="O162" s="132">
        <f t="shared" si="4"/>
        <v>0</v>
      </c>
      <c r="P162" s="133" t="str">
        <f t="shared" si="5"/>
        <v/>
      </c>
      <c r="Q162" s="134"/>
      <c r="R162" s="135"/>
      <c r="S162" s="136"/>
      <c r="T162" s="137"/>
      <c r="U162" s="165" t="s">
        <v>59</v>
      </c>
      <c r="V162" s="166">
        <f>IF(AND(G157="Temps partiel",X159&gt;0),X159-V163-V159-V160,0)</f>
        <v>0</v>
      </c>
      <c r="W162" s="167" t="s">
        <v>60</v>
      </c>
      <c r="X162" s="168">
        <f>COUNTIF(H157:H161,"CP journée")+(COUNTIF(H157:H161,"CP matin"))/2+(COUNTIF(H157:H161,"CP Après-midi"))/2</f>
        <v>0</v>
      </c>
      <c r="Y162" s="169"/>
    </row>
    <row r="163" spans="1:25" s="12" customFormat="1" ht="15.75" customHeight="1" thickBot="1">
      <c r="A163" s="170" t="s">
        <v>61</v>
      </c>
      <c r="B163" s="171">
        <v>42876</v>
      </c>
      <c r="C163" s="172"/>
      <c r="D163" s="173"/>
      <c r="E163" s="173"/>
      <c r="F163" s="174"/>
      <c r="G163" s="175"/>
      <c r="H163" s="176"/>
      <c r="I163" s="177">
        <f>IF(H163="Normal",'[2]Types horaires'!$B$2,IF(H163="Recup",'[2]Types horaires'!$B$6,IF(H163="CP journée",'[2]Types horaires'!$B$3,IF(H163="Enceinte",'[2]Types horaires'!$B$11,IF(H163="temps partiel",'[2]Types horaires'!$B$10,IF(H163="Sans solde",'[2]Types horaires'!$B$8,IF(H163="Maladie",'[2]Types horaires'!$B$7,IF(H163="CP matin",'[2]Types horaires'!$B$4,IF(H163="Déplacement",'[2]Types horaires'!$B$2,IF(H163="CP Après-midi",'[2]Types horaires'!$B$5,IF(H163="Férié",'[2]Types horaires'!$B$15,0)))))))))))</f>
        <v>0</v>
      </c>
      <c r="J163" s="178">
        <f>IF(H163="Demi CP",I163,IF(AND(H163="Déplacement",N163="Arrivée Chine",B163&gt;='[2]Types horaires'!$B$21,B163&lt;='[2]Types horaires'!$C$21),(D163-C163)+(F163-E163)-'[2]Types horaires'!$B$13,IF(AND(H163="Déplacement",N163="Arrivée Chine",B163&gt;'[2]Types horaires'!$A$21,B163&lt;'[2]Types horaires'!$B$21),(D163-C163)+(F163-E163)-'[2]Types horaires'!$B$14,IF(AND(H163="Déplacement",N163="Arrivée Chine",B163&gt;'[2]Types horaires'!$C$21),(D163-C163)+(F163-E163)-'[2]Types horaires'!$B$14,IF(AND(H163="Déplacement",((D163-C163)+(F163-E163))&lt;I163),I163,IF(AND(H163="Déplacement",N163="Arrivée Chine",B163&lt;'[2]Types horaires'!$D$21),(D163-C163)+(F163-E163)-'[2]Types horaires'!$B$14,IF(AND(H163="Déplacement",N163="Retour Chine",B163&gt;='[2]Types horaires'!$B$21,B163&lt;='[2]Types horaires'!$C$21),(D163-C163)+(F163-E163)+'[2]Types horaires'!$B$13,IF(AND(H163="Déplacement",N163="Retour Chine",B163&gt;'[2]Types horaires'!$A$21,B163&lt;'[2]Types horaires'!$B$21),(D163-C163)+(F163-E163)+'[2]Types horaires'!$B$14,IF(AND(H163="Déplacement",N163="Retour Chine",B163&gt;'[2]Types horaires'!$C$21),(D163-C163)+(F163-E163)+'[2]Types horaires'!$B$14,IF(AND(H163="Déplacement",((D163-C163)+(F163-E163))&lt;I163),I163,IF(AND(H163="Déplacement",N163="Retour Chine",B163&lt;'[2]Types horaires'!$D$21),(D163-C163)+(F163-E163)+'[2]Types horaires'!$B$14,(D163-C163)+(F163-E163))))))))))))</f>
        <v>0</v>
      </c>
      <c r="K163" s="179">
        <f>IF(L163&gt;0,'[2]Types horaires'!$B$2-L163,0)</f>
        <v>0</v>
      </c>
      <c r="L163" s="180">
        <f>IF(OR(H163="Recup"),'[2]Types horaires'!$B$2-J163,'[2]Types horaires'!$B$6)</f>
        <v>0</v>
      </c>
      <c r="M163" s="181"/>
      <c r="N163" s="182"/>
      <c r="O163" s="183">
        <f t="shared" si="4"/>
        <v>0</v>
      </c>
      <c r="P163" s="184" t="str">
        <f t="shared" si="5"/>
        <v/>
      </c>
      <c r="Q163" s="185"/>
      <c r="R163" s="186"/>
      <c r="S163" s="187"/>
      <c r="T163" s="188"/>
      <c r="U163" s="189" t="s">
        <v>62</v>
      </c>
      <c r="V163" s="190">
        <f>IF(AND(G157="Temps partiel",X159&gt;3),X159-3-V159-V160,0)</f>
        <v>0</v>
      </c>
      <c r="W163" s="191" t="s">
        <v>63</v>
      </c>
      <c r="X163" s="192">
        <f>V157+(V158*1.25)+(V159*1.5)+(V160*2)+(V162*1.1)+(V163*1.25)</f>
        <v>0</v>
      </c>
      <c r="Y163" s="193">
        <f>Y156+X163-V161*24+Y158</f>
        <v>0</v>
      </c>
    </row>
    <row r="164" spans="1:25" s="12" customFormat="1" ht="30" customHeight="1">
      <c r="A164" s="198" t="s">
        <v>43</v>
      </c>
      <c r="B164" s="101">
        <v>42877</v>
      </c>
      <c r="C164" s="194">
        <v>0.375</v>
      </c>
      <c r="D164" s="195">
        <v>0.54166666666666663</v>
      </c>
      <c r="E164" s="195">
        <v>0.58333333333333337</v>
      </c>
      <c r="F164" s="196">
        <v>0.70833333333333337</v>
      </c>
      <c r="G164" s="105"/>
      <c r="H164" s="106" t="s">
        <v>44</v>
      </c>
      <c r="I164" s="107">
        <f>IF(H164="Normal",'[2]Types horaires'!$B$2,IF(H164="Recup",'[2]Types horaires'!$B$6,IF(H164="CP journée",'[2]Types horaires'!$B$3,IF(H164="Enceinte",'[2]Types horaires'!$B$11,IF(H164="temps partiel",'[2]Types horaires'!$B$10,IF(H164="Sans solde",'[2]Types horaires'!$B$8,IF(H164="Maladie",'[2]Types horaires'!$B$7,IF(H164="CP matin",'[2]Types horaires'!$B$4,IF(H164="Déplacement",'[2]Types horaires'!$B$2,IF(H164="CP Après-midi",'[2]Types horaires'!$B$5,IF(H164="Férié",'[2]Types horaires'!$B$15,0)))))))))))</f>
        <v>0.29166666666666669</v>
      </c>
      <c r="J164" s="197">
        <f>IF(H164="Demi CP",I164,IF(AND(H164="Déplacement",N164="Arrivée Chine",B164&gt;='[2]Types horaires'!$B$21,B164&lt;='[2]Types horaires'!$C$21),(D164-C164)+(F164-E164)-'[2]Types horaires'!$B$13,IF(AND(H164="Déplacement",N164="Arrivée Chine",B164&gt;'[2]Types horaires'!$A$21,B164&lt;'[2]Types horaires'!$B$21),(D164-C164)+(F164-E164)-'[2]Types horaires'!$B$14,IF(AND(H164="Déplacement",N164="Arrivée Chine",B164&gt;'[2]Types horaires'!$C$21),(D164-C164)+(F164-E164)-'[2]Types horaires'!$B$14,IF(AND(H164="Déplacement",((D164-C164)+(F164-E164))&lt;I164),I164,IF(AND(H164="Déplacement",N164="Arrivée Chine",B164&lt;'[2]Types horaires'!$D$21),(D164-C164)+(F164-E164)-'[2]Types horaires'!$B$14,IF(AND(H164="Déplacement",N164="Retour Chine",B164&gt;='[2]Types horaires'!$B$21,B164&lt;='[2]Types horaires'!$C$21),(D164-C164)+(F164-E164)+'[2]Types horaires'!$B$13,IF(AND(H164="Déplacement",N164="Retour Chine",B164&gt;'[2]Types horaires'!$A$21,B164&lt;'[2]Types horaires'!$B$21),(D164-C164)+(F164-E164)+'[2]Types horaires'!$B$14,IF(AND(H164="Déplacement",N164="Retour Chine",B164&gt;'[2]Types horaires'!$C$21),(D164-C164)+(F164-E164)+'[2]Types horaires'!$B$14,IF(AND(H164="Déplacement",((D164-C164)+(F164-E164))&lt;I164),I164,IF(AND(H164="Déplacement",N164="Retour Chine",B164&lt;'[2]Types horaires'!$D$21),(D164-C164)+(F164-E164)+'[2]Types horaires'!$B$14,(D164-C164)+(F164-E164))))))))))))</f>
        <v>0.29166666666666663</v>
      </c>
      <c r="K164" s="109">
        <f>IF(L164&gt;0,'[2]Types horaires'!$B$2-L164,0)</f>
        <v>0</v>
      </c>
      <c r="L164" s="110">
        <f>IF(OR(H164="Recup"),'[2]Types horaires'!$B$2-J164,'[2]Types horaires'!$B$6)</f>
        <v>0</v>
      </c>
      <c r="M164" s="111"/>
      <c r="N164" s="112"/>
      <c r="O164" s="113">
        <f t="shared" si="4"/>
        <v>0</v>
      </c>
      <c r="P164" s="114" t="str">
        <f t="shared" si="5"/>
        <v/>
      </c>
      <c r="Q164" s="115" t="s">
        <v>45</v>
      </c>
      <c r="R164" s="116" t="s">
        <v>46</v>
      </c>
      <c r="S164" s="117"/>
      <c r="T164" s="118" t="s">
        <v>83</v>
      </c>
      <c r="U164" s="119" t="s">
        <v>48</v>
      </c>
      <c r="V164" s="120">
        <f>IF(AND(G164="",(X166)&gt;0),X166-V165-V166,IF(AND(G164="Enceinte",(X166)&gt;0),X166-V165-V166,0))</f>
        <v>0</v>
      </c>
      <c r="W164" s="121" t="s">
        <v>34</v>
      </c>
      <c r="X164" s="120">
        <f>(SUM(I164:I168)*24+SUM(K164:K168)*24)</f>
        <v>35</v>
      </c>
      <c r="Y164" s="122" t="s">
        <v>7</v>
      </c>
    </row>
    <row r="165" spans="1:25" s="12" customFormat="1" ht="15.75" customHeight="1" thickBot="1">
      <c r="A165" s="123" t="s">
        <v>49</v>
      </c>
      <c r="B165" s="124">
        <v>42878</v>
      </c>
      <c r="C165" s="102">
        <v>0.375</v>
      </c>
      <c r="D165" s="103">
        <v>0.54166666666666663</v>
      </c>
      <c r="E165" s="103">
        <v>0.58333333333333337</v>
      </c>
      <c r="F165" s="104">
        <v>0.70833333333333337</v>
      </c>
      <c r="G165" s="125"/>
      <c r="H165" s="142" t="s">
        <v>44</v>
      </c>
      <c r="I165" s="127">
        <f>IF(H165="Normal",'[2]Types horaires'!$B$2,IF(H165="Recup",'[2]Types horaires'!$B$6,IF(H165="CP journée",'[2]Types horaires'!$B$3,IF(H165="Enceinte",'[2]Types horaires'!$B$11,IF(H165="temps partiel",'[2]Types horaires'!$B$10,IF(H165="Sans solde",'[2]Types horaires'!$B$8,IF(H165="Maladie",'[2]Types horaires'!$B$7,IF(H165="CP matin",'[2]Types horaires'!$B$4,IF(H165="Déplacement",'[2]Types horaires'!$B$2,IF(H165="CP Après-midi",'[2]Types horaires'!$B$5,IF(H165="Férié",'[2]Types horaires'!$B$15,0)))))))))))</f>
        <v>0.29166666666666669</v>
      </c>
      <c r="J165" s="108">
        <f>IF(H165="Demi CP",I165,IF(AND(H165="Déplacement",N165="Arrivée Chine",B165&gt;='[2]Types horaires'!$B$21,B165&lt;='[2]Types horaires'!$C$21),(D165-C165)+(F165-E165)-'[2]Types horaires'!$B$13,IF(AND(H165="Déplacement",N165="Arrivée Chine",B165&gt;'[2]Types horaires'!$A$21,B165&lt;'[2]Types horaires'!$B$21),(D165-C165)+(F165-E165)-'[2]Types horaires'!$B$14,IF(AND(H165="Déplacement",N165="Arrivée Chine",B165&gt;'[2]Types horaires'!$C$21),(D165-C165)+(F165-E165)-'[2]Types horaires'!$B$14,IF(AND(H165="Déplacement",((D165-C165)+(F165-E165))&lt;I165),I165,IF(AND(H165="Déplacement",N165="Arrivée Chine",B165&lt;'[2]Types horaires'!$D$21),(D165-C165)+(F165-E165)-'[2]Types horaires'!$B$14,IF(AND(H165="Déplacement",N165="Retour Chine",B165&gt;='[2]Types horaires'!$B$21,B165&lt;='[2]Types horaires'!$C$21),(D165-C165)+(F165-E165)+'[2]Types horaires'!$B$13,IF(AND(H165="Déplacement",N165="Retour Chine",B165&gt;'[2]Types horaires'!$A$21,B165&lt;'[2]Types horaires'!$B$21),(D165-C165)+(F165-E165)+'[2]Types horaires'!$B$14,IF(AND(H165="Déplacement",N165="Retour Chine",B165&gt;'[2]Types horaires'!$C$21),(D165-C165)+(F165-E165)+'[2]Types horaires'!$B$14,IF(AND(H165="Déplacement",((D165-C165)+(F165-E165))&lt;I165),I165,IF(AND(H165="Déplacement",N165="Retour Chine",B165&lt;'[2]Types horaires'!$D$21),(D165-C165)+(F165-E165)+'[2]Types horaires'!$B$14,(D165-C165)+(F165-E165))))))))))))</f>
        <v>0.29166666666666663</v>
      </c>
      <c r="K165" s="128">
        <f>IF(L165&gt;0,'[2]Types horaires'!$B$2-L165,0)</f>
        <v>0</v>
      </c>
      <c r="L165" s="129">
        <f>IF(OR(H165="Recup"),'[2]Types horaires'!$B$2-J165,'[2]Types horaires'!$B$6)</f>
        <v>0</v>
      </c>
      <c r="M165" s="130"/>
      <c r="N165" s="131"/>
      <c r="O165" s="132">
        <f t="shared" si="4"/>
        <v>0</v>
      </c>
      <c r="P165" s="133" t="str">
        <f t="shared" si="5"/>
        <v/>
      </c>
      <c r="Q165" s="134"/>
      <c r="R165" s="135"/>
      <c r="S165" s="136"/>
      <c r="T165" s="137"/>
      <c r="U165" s="138" t="s">
        <v>50</v>
      </c>
      <c r="V165" s="139">
        <f>IF(AND(G164="",(X165-35)&gt;0),(X165-35-V166-V167),IF(AND(G164="Enceinte",(X165-35)&gt;0),(X165-35-V166-V167),0))</f>
        <v>0</v>
      </c>
      <c r="W165" s="140" t="s">
        <v>35</v>
      </c>
      <c r="X165" s="139">
        <f>(SUM(J164:J170))*24-(SUM(O164:O170))*24</f>
        <v>34.999999999999993</v>
      </c>
      <c r="Y165" s="141">
        <f>SUM(P164:P170)</f>
        <v>0</v>
      </c>
    </row>
    <row r="166" spans="1:25" s="12" customFormat="1" ht="15.75" customHeight="1" thickBot="1">
      <c r="A166" s="123" t="s">
        <v>51</v>
      </c>
      <c r="B166" s="124">
        <v>42879</v>
      </c>
      <c r="C166" s="102">
        <v>0.375</v>
      </c>
      <c r="D166" s="103">
        <v>0.54166666666666663</v>
      </c>
      <c r="E166" s="103">
        <v>0.58333333333333337</v>
      </c>
      <c r="F166" s="104">
        <v>0.70833333333333337</v>
      </c>
      <c r="G166" s="125"/>
      <c r="H166" s="142" t="s">
        <v>44</v>
      </c>
      <c r="I166" s="127">
        <f>IF(H166="Normal",'[2]Types horaires'!$B$2,IF(H166="Recup",'[2]Types horaires'!$B$6,IF(H166="CP journée",'[2]Types horaires'!$B$3,IF(H166="Enceinte",'[2]Types horaires'!$B$11,IF(H166="temps partiel",'[2]Types horaires'!$B$10,IF(H166="Sans solde",'[2]Types horaires'!$B$8,IF(H166="Maladie",'[2]Types horaires'!$B$7,IF(H166="CP matin",'[2]Types horaires'!$B$4,IF(H166="Déplacement",'[2]Types horaires'!$B$2,IF(H166="CP Après-midi",'[2]Types horaires'!$B$5,IF(H166="Férié",'[2]Types horaires'!$B$15,0)))))))))))</f>
        <v>0.29166666666666669</v>
      </c>
      <c r="J166" s="108">
        <f>IF(H166="Demi CP",I166,IF(AND(H166="Déplacement",N166="Arrivée Chine",B166&gt;='[2]Types horaires'!$B$21,B166&lt;='[2]Types horaires'!$C$21),(D166-C166)+(F166-E166)-'[2]Types horaires'!$B$13,IF(AND(H166="Déplacement",N166="Arrivée Chine",B166&gt;'[2]Types horaires'!$A$21,B166&lt;'[2]Types horaires'!$B$21),(D166-C166)+(F166-E166)-'[2]Types horaires'!$B$14,IF(AND(H166="Déplacement",N166="Arrivée Chine",B166&gt;'[2]Types horaires'!$C$21),(D166-C166)+(F166-E166)-'[2]Types horaires'!$B$14,IF(AND(H166="Déplacement",((D166-C166)+(F166-E166))&lt;I166),I166,IF(AND(H166="Déplacement",N166="Arrivée Chine",B166&lt;'[2]Types horaires'!$D$21),(D166-C166)+(F166-E166)-'[2]Types horaires'!$B$14,IF(AND(H166="Déplacement",N166="Retour Chine",B166&gt;='[2]Types horaires'!$B$21,B166&lt;='[2]Types horaires'!$C$21),(D166-C166)+(F166-E166)+'[2]Types horaires'!$B$13,IF(AND(H166="Déplacement",N166="Retour Chine",B166&gt;'[2]Types horaires'!$A$21,B166&lt;'[2]Types horaires'!$B$21),(D166-C166)+(F166-E166)+'[2]Types horaires'!$B$14,IF(AND(H166="Déplacement",N166="Retour Chine",B166&gt;'[2]Types horaires'!$C$21),(D166-C166)+(F166-E166)+'[2]Types horaires'!$B$14,IF(AND(H166="Déplacement",((D166-C166)+(F166-E166))&lt;I166),I166,IF(AND(H166="Déplacement",N166="Retour Chine",B166&lt;'[2]Types horaires'!$D$21),(D166-C166)+(F166-E166)+'[2]Types horaires'!$B$14,(D166-C166)+(F166-E166))))))))))))</f>
        <v>0.29166666666666663</v>
      </c>
      <c r="K166" s="143">
        <f>IF(L166&gt;0,'[2]Types horaires'!$B$2-L166,0)</f>
        <v>0</v>
      </c>
      <c r="L166" s="144">
        <f>IF(OR(H166="Recup"),'[2]Types horaires'!$B$2-J166,'[2]Types horaires'!$B$6)</f>
        <v>0</v>
      </c>
      <c r="M166" s="130"/>
      <c r="N166" s="131"/>
      <c r="O166" s="132">
        <f t="shared" si="4"/>
        <v>0</v>
      </c>
      <c r="P166" s="133" t="str">
        <f t="shared" si="5"/>
        <v/>
      </c>
      <c r="Q166" s="134"/>
      <c r="R166" s="135"/>
      <c r="S166" s="136"/>
      <c r="T166" s="137"/>
      <c r="U166" s="145">
        <v>0.5</v>
      </c>
      <c r="V166" s="139">
        <f>IF((X165-43)&lt;0,0,(X165-43))</f>
        <v>0</v>
      </c>
      <c r="W166" s="146" t="s">
        <v>52</v>
      </c>
      <c r="X166" s="147">
        <f>(X165-X164)-J170*24</f>
        <v>-7.1054273576010019E-15</v>
      </c>
      <c r="Y166" s="148" t="s">
        <v>53</v>
      </c>
    </row>
    <row r="167" spans="1:25" s="12" customFormat="1" ht="15.75" customHeight="1" thickBot="1">
      <c r="A167" s="123" t="s">
        <v>54</v>
      </c>
      <c r="B167" s="124">
        <v>42880</v>
      </c>
      <c r="C167" s="102">
        <v>0.375</v>
      </c>
      <c r="D167" s="103">
        <v>0.54166666666666663</v>
      </c>
      <c r="E167" s="103">
        <v>0.58333333333333337</v>
      </c>
      <c r="F167" s="104">
        <v>0.70833333333333337</v>
      </c>
      <c r="G167" s="125"/>
      <c r="H167" s="126" t="s">
        <v>44</v>
      </c>
      <c r="I167" s="127">
        <f>IF(H167="Normal",'[2]Types horaires'!$B$2,IF(H167="Recup",'[2]Types horaires'!$B$6,IF(H167="CP journée",'[2]Types horaires'!$B$3,IF(H167="Enceinte",'[2]Types horaires'!$B$11,IF(H167="temps partiel",'[2]Types horaires'!$B$10,IF(H167="Sans solde",'[2]Types horaires'!$B$8,IF(H167="Maladie",'[2]Types horaires'!$B$7,IF(H167="CP matin",'[2]Types horaires'!$B$4,IF(H167="Déplacement",'[2]Types horaires'!$B$2,IF(H167="CP Après-midi",'[2]Types horaires'!$B$5,IF(H167="Férié",'[2]Types horaires'!$B$15,0)))))))))))</f>
        <v>0.29166666666666669</v>
      </c>
      <c r="J167" s="108">
        <f>IF(H167="Demi CP",I167,IF(AND(H167="Déplacement",N167="Arrivée Chine",B167&gt;='[2]Types horaires'!$B$21,B167&lt;='[2]Types horaires'!$C$21),(D167-C167)+(F167-E167)-'[2]Types horaires'!$B$13,IF(AND(H167="Déplacement",N167="Arrivée Chine",B167&gt;'[2]Types horaires'!$A$21,B167&lt;'[2]Types horaires'!$B$21),(D167-C167)+(F167-E167)-'[2]Types horaires'!$B$14,IF(AND(H167="Déplacement",N167="Arrivée Chine",B167&gt;'[2]Types horaires'!$C$21),(D167-C167)+(F167-E167)-'[2]Types horaires'!$B$14,IF(AND(H167="Déplacement",((D167-C167)+(F167-E167))&lt;I167),I167,IF(AND(H167="Déplacement",N167="Arrivée Chine",B167&lt;'[2]Types horaires'!$D$21),(D167-C167)+(F167-E167)-'[2]Types horaires'!$B$14,IF(AND(H167="Déplacement",N167="Retour Chine",B167&gt;='[2]Types horaires'!$B$21,B167&lt;='[2]Types horaires'!$C$21),(D167-C167)+(F167-E167)+'[2]Types horaires'!$B$13,IF(AND(H167="Déplacement",N167="Retour Chine",B167&gt;'[2]Types horaires'!$A$21,B167&lt;'[2]Types horaires'!$B$21),(D167-C167)+(F167-E167)+'[2]Types horaires'!$B$14,IF(AND(H167="Déplacement",N167="Retour Chine",B167&gt;'[2]Types horaires'!$C$21),(D167-C167)+(F167-E167)+'[2]Types horaires'!$B$14,IF(AND(H167="Déplacement",((D167-C167)+(F167-E167))&lt;I167),I167,IF(AND(H167="Déplacement",N167="Retour Chine",B167&lt;'[2]Types horaires'!$D$21),(D167-C167)+(F167-E167)+'[2]Types horaires'!$B$14,(D167-C167)+(F167-E167))))))))))))</f>
        <v>0.29166666666666663</v>
      </c>
      <c r="K167" s="149">
        <f>IF(L167&gt;0,'[2]Types horaires'!$B$2-L167,0)</f>
        <v>0</v>
      </c>
      <c r="L167" s="150">
        <f>IF(OR(H167="Recup"),'[2]Types horaires'!$B$2-J167,'[2]Types horaires'!$B$6)</f>
        <v>0</v>
      </c>
      <c r="M167" s="130"/>
      <c r="N167" s="131"/>
      <c r="O167" s="132">
        <f t="shared" si="4"/>
        <v>0</v>
      </c>
      <c r="P167" s="133" t="str">
        <f t="shared" si="5"/>
        <v/>
      </c>
      <c r="Q167" s="134"/>
      <c r="R167" s="135"/>
      <c r="S167" s="136"/>
      <c r="T167" s="137"/>
      <c r="U167" s="151">
        <v>1</v>
      </c>
      <c r="V167" s="139">
        <f>IF(M170="",J170*24,0)</f>
        <v>0</v>
      </c>
      <c r="W167" s="152" t="s">
        <v>5</v>
      </c>
      <c r="X167" s="153">
        <f>COUNTIF(H164:H168,"Maladie")</f>
        <v>0</v>
      </c>
      <c r="Y167" s="148">
        <f>COUNTIF(H164:H168,"Férié")</f>
        <v>0</v>
      </c>
    </row>
    <row r="168" spans="1:25" s="12" customFormat="1" ht="15.75" customHeight="1" thickBot="1">
      <c r="A168" s="123" t="s">
        <v>55</v>
      </c>
      <c r="B168" s="124">
        <v>42881</v>
      </c>
      <c r="C168" s="102">
        <v>0.375</v>
      </c>
      <c r="D168" s="103">
        <v>0.54166666666666663</v>
      </c>
      <c r="E168" s="103">
        <v>0.58333333333333337</v>
      </c>
      <c r="F168" s="104">
        <v>0.70833333333333337</v>
      </c>
      <c r="G168" s="125"/>
      <c r="H168" s="142" t="s">
        <v>44</v>
      </c>
      <c r="I168" s="127">
        <f>IF(H168="Normal",'[2]Types horaires'!$B$2,IF(H168="Recup",'[2]Types horaires'!$B$6,IF(H168="CP journée",'[2]Types horaires'!$B$3,IF(H168="Enceinte",'[2]Types horaires'!$B$11,IF(H168="temps partiel",'[2]Types horaires'!$B$10,IF(H168="Sans solde",'[2]Types horaires'!$B$8,IF(H168="Maladie",'[2]Types horaires'!$B$7,IF(H168="CP matin",'[2]Types horaires'!$B$4,IF(H168="Déplacement",'[2]Types horaires'!$B$2,IF(H168="CP Après-midi",'[2]Types horaires'!$B$5,IF(H168="Férié",'[2]Types horaires'!$B$15,0)))))))))))</f>
        <v>0.29166666666666669</v>
      </c>
      <c r="J168" s="108">
        <f>IF(H168="Demi CP",I168,IF(AND(H168="Déplacement",N168="Arrivée Chine",B168&gt;='[2]Types horaires'!$B$21,B168&lt;='[2]Types horaires'!$C$21),(D168-C168)+(F168-E168)-'[2]Types horaires'!$B$13,IF(AND(H168="Déplacement",N168="Arrivée Chine",B168&gt;'[2]Types horaires'!$A$21,B168&lt;'[2]Types horaires'!$B$21),(D168-C168)+(F168-E168)-'[2]Types horaires'!$B$14,IF(AND(H168="Déplacement",N168="Arrivée Chine",B168&gt;'[2]Types horaires'!$C$21),(D168-C168)+(F168-E168)-'[2]Types horaires'!$B$14,IF(AND(H168="Déplacement",((D168-C168)+(F168-E168))&lt;I168),I168,IF(AND(H168="Déplacement",N168="Arrivée Chine",B168&lt;'[2]Types horaires'!$D$21),(D168-C168)+(F168-E168)-'[2]Types horaires'!$B$14,IF(AND(H168="Déplacement",N168="Retour Chine",B168&gt;='[2]Types horaires'!$B$21,B168&lt;='[2]Types horaires'!$C$21),(D168-C168)+(F168-E168)+'[2]Types horaires'!$B$13,IF(AND(H168="Déplacement",N168="Retour Chine",B168&gt;'[2]Types horaires'!$A$21,B168&lt;'[2]Types horaires'!$B$21),(D168-C168)+(F168-E168)+'[2]Types horaires'!$B$14,IF(AND(H168="Déplacement",N168="Retour Chine",B168&gt;'[2]Types horaires'!$C$21),(D168-C168)+(F168-E168)+'[2]Types horaires'!$B$14,IF(AND(H168="Déplacement",((D168-C168)+(F168-E168))&lt;I168),I168,IF(AND(H168="Déplacement",N168="Retour Chine",B168&lt;'[2]Types horaires'!$D$21),(D168-C168)+(F168-E168)+'[2]Types horaires'!$B$14,(D168-C168)+(F168-E168))))))))))))</f>
        <v>0.29166666666666663</v>
      </c>
      <c r="K168" s="143">
        <f>IF(L168&gt;0,'[2]Types horaires'!$B$2-L168,0)</f>
        <v>0</v>
      </c>
      <c r="L168" s="144">
        <f>IF(OR(H168="Recup"),'[2]Types horaires'!$B$2-J168,'[2]Types horaires'!$B$6)</f>
        <v>0</v>
      </c>
      <c r="M168" s="130"/>
      <c r="N168" s="131"/>
      <c r="O168" s="132">
        <f t="shared" si="4"/>
        <v>0</v>
      </c>
      <c r="P168" s="133" t="str">
        <f t="shared" si="5"/>
        <v/>
      </c>
      <c r="Q168" s="134"/>
      <c r="R168" s="135"/>
      <c r="S168" s="136"/>
      <c r="T168" s="137"/>
      <c r="U168" s="154" t="s">
        <v>2</v>
      </c>
      <c r="V168" s="155">
        <f>IF(G164="Enceinte",(SUM(L164:L168))-COUNTIF(H164:H168,"Recup")*'[2]Types horaires'!$B$12,SUM(L164:L168))</f>
        <v>0</v>
      </c>
      <c r="W168" s="156" t="s">
        <v>56</v>
      </c>
      <c r="X168" s="157">
        <f>COUNTIF(H164:H168,"sans solde")</f>
        <v>0</v>
      </c>
      <c r="Y168" s="158" t="s">
        <v>57</v>
      </c>
    </row>
    <row r="169" spans="1:25" s="12" customFormat="1" ht="15.75" customHeight="1">
      <c r="A169" s="123" t="s">
        <v>58</v>
      </c>
      <c r="B169" s="124">
        <v>42882</v>
      </c>
      <c r="C169" s="159"/>
      <c r="D169" s="160"/>
      <c r="E169" s="160"/>
      <c r="F169" s="161"/>
      <c r="G169" s="125"/>
      <c r="H169" s="162"/>
      <c r="I169" s="127">
        <f>IF(H169="Normal",'[2]Types horaires'!$B$2,IF(H169="Recup",'[2]Types horaires'!$B$6,IF(H169="CP journée",'[2]Types horaires'!$B$3,IF(H169="Enceinte",'[2]Types horaires'!$B$11,IF(H169="temps partiel",'[2]Types horaires'!$B$10,IF(H169="Sans solde",'[2]Types horaires'!$B$8,IF(H169="Maladie",'[2]Types horaires'!$B$7,IF(H169="CP matin",'[2]Types horaires'!$B$4,IF(H169="Déplacement",'[2]Types horaires'!$B$2,IF(H169="CP Après-midi",'[2]Types horaires'!$B$5,IF(H169="Férié",'[2]Types horaires'!$B$15,0)))))))))))</f>
        <v>0</v>
      </c>
      <c r="J169" s="108">
        <f>IF(H169="Demi CP",I169,IF(AND(H169="Déplacement",N169="Arrivée Chine",B169&gt;='[2]Types horaires'!$B$21,B169&lt;='[2]Types horaires'!$C$21),(D169-C169)+(F169-E169)-'[2]Types horaires'!$B$13,IF(AND(H169="Déplacement",N169="Arrivée Chine",B169&gt;'[2]Types horaires'!$A$21,B169&lt;'[2]Types horaires'!$B$21),(D169-C169)+(F169-E169)-'[2]Types horaires'!$B$14,IF(AND(H169="Déplacement",N169="Arrivée Chine",B169&gt;'[2]Types horaires'!$C$21),(D169-C169)+(F169-E169)-'[2]Types horaires'!$B$14,IF(AND(H169="Déplacement",((D169-C169)+(F169-E169))&lt;I169),I169,IF(AND(H169="Déplacement",N169="Arrivée Chine",B169&lt;'[2]Types horaires'!$D$21),(D169-C169)+(F169-E169)-'[2]Types horaires'!$B$14,IF(AND(H169="Déplacement",N169="Retour Chine",B169&gt;='[2]Types horaires'!$B$21,B169&lt;='[2]Types horaires'!$C$21),(D169-C169)+(F169-E169)+'[2]Types horaires'!$B$13,IF(AND(H169="Déplacement",N169="Retour Chine",B169&gt;'[2]Types horaires'!$A$21,B169&lt;'[2]Types horaires'!$B$21),(D169-C169)+(F169-E169)+'[2]Types horaires'!$B$14,IF(AND(H169="Déplacement",N169="Retour Chine",B169&gt;'[2]Types horaires'!$C$21),(D169-C169)+(F169-E169)+'[2]Types horaires'!$B$14,IF(AND(H169="Déplacement",((D169-C169)+(F169-E169))&lt;I169),I169,IF(AND(H169="Déplacement",N169="Retour Chine",B169&lt;'[2]Types horaires'!$D$21),(D169-C169)+(F169-E169)+'[2]Types horaires'!$B$14,(D169-C169)+(F169-E169))))))))))))</f>
        <v>0</v>
      </c>
      <c r="K169" s="163">
        <f>IF(L169&gt;0,'[2]Types horaires'!$B$2-L169,0)</f>
        <v>0</v>
      </c>
      <c r="L169" s="164">
        <f>IF(OR(H169="Recup"),'[2]Types horaires'!$B$2-J169,'[2]Types horaires'!$B$6)</f>
        <v>0</v>
      </c>
      <c r="M169" s="130"/>
      <c r="N169" s="131"/>
      <c r="O169" s="132">
        <f t="shared" si="4"/>
        <v>0</v>
      </c>
      <c r="P169" s="133" t="str">
        <f t="shared" si="5"/>
        <v/>
      </c>
      <c r="Q169" s="134"/>
      <c r="R169" s="135"/>
      <c r="S169" s="136"/>
      <c r="T169" s="137"/>
      <c r="U169" s="165" t="s">
        <v>59</v>
      </c>
      <c r="V169" s="166">
        <f>IF(AND(G164="Temps partiel",X166&gt;0),X166-V170-V166-V167,0)</f>
        <v>0</v>
      </c>
      <c r="W169" s="167" t="s">
        <v>60</v>
      </c>
      <c r="X169" s="168">
        <f>COUNTIF(H164:H168,"CP journée")+(COUNTIF(H164:H168,"CP matin"))/2+(COUNTIF(H164:H168,"CP Après-midi"))/2</f>
        <v>0</v>
      </c>
      <c r="Y169" s="169"/>
    </row>
    <row r="170" spans="1:25" s="12" customFormat="1" ht="15.75" customHeight="1" thickBot="1">
      <c r="A170" s="170" t="s">
        <v>61</v>
      </c>
      <c r="B170" s="171">
        <v>42883</v>
      </c>
      <c r="C170" s="172"/>
      <c r="D170" s="173"/>
      <c r="E170" s="173"/>
      <c r="F170" s="174"/>
      <c r="G170" s="175"/>
      <c r="H170" s="176"/>
      <c r="I170" s="177">
        <f>IF(H170="Normal",'[2]Types horaires'!$B$2,IF(H170="Recup",'[2]Types horaires'!$B$6,IF(H170="CP journée",'[2]Types horaires'!$B$3,IF(H170="Enceinte",'[2]Types horaires'!$B$11,IF(H170="temps partiel",'[2]Types horaires'!$B$10,IF(H170="Sans solde",'[2]Types horaires'!$B$8,IF(H170="Maladie",'[2]Types horaires'!$B$7,IF(H170="CP matin",'[2]Types horaires'!$B$4,IF(H170="Déplacement",'[2]Types horaires'!$B$2,IF(H170="CP Après-midi",'[2]Types horaires'!$B$5,IF(H170="Férié",'[2]Types horaires'!$B$15,0)))))))))))</f>
        <v>0</v>
      </c>
      <c r="J170" s="178">
        <f>IF(H170="Demi CP",I170,IF(AND(H170="Déplacement",N170="Arrivée Chine",B170&gt;='[2]Types horaires'!$B$21,B170&lt;='[2]Types horaires'!$C$21),(D170-C170)+(F170-E170)-'[2]Types horaires'!$B$13,IF(AND(H170="Déplacement",N170="Arrivée Chine",B170&gt;'[2]Types horaires'!$A$21,B170&lt;'[2]Types horaires'!$B$21),(D170-C170)+(F170-E170)-'[2]Types horaires'!$B$14,IF(AND(H170="Déplacement",N170="Arrivée Chine",B170&gt;'[2]Types horaires'!$C$21),(D170-C170)+(F170-E170)-'[2]Types horaires'!$B$14,IF(AND(H170="Déplacement",((D170-C170)+(F170-E170))&lt;I170),I170,IF(AND(H170="Déplacement",N170="Arrivée Chine",B170&lt;'[2]Types horaires'!$D$21),(D170-C170)+(F170-E170)-'[2]Types horaires'!$B$14,IF(AND(H170="Déplacement",N170="Retour Chine",B170&gt;='[2]Types horaires'!$B$21,B170&lt;='[2]Types horaires'!$C$21),(D170-C170)+(F170-E170)+'[2]Types horaires'!$B$13,IF(AND(H170="Déplacement",N170="Retour Chine",B170&gt;'[2]Types horaires'!$A$21,B170&lt;'[2]Types horaires'!$B$21),(D170-C170)+(F170-E170)+'[2]Types horaires'!$B$14,IF(AND(H170="Déplacement",N170="Retour Chine",B170&gt;'[2]Types horaires'!$C$21),(D170-C170)+(F170-E170)+'[2]Types horaires'!$B$14,IF(AND(H170="Déplacement",((D170-C170)+(F170-E170))&lt;I170),I170,IF(AND(H170="Déplacement",N170="Retour Chine",B170&lt;'[2]Types horaires'!$D$21),(D170-C170)+(F170-E170)+'[2]Types horaires'!$B$14,(D170-C170)+(F170-E170))))))))))))</f>
        <v>0</v>
      </c>
      <c r="K170" s="179">
        <f>IF(L170&gt;0,'[2]Types horaires'!$B$2-L170,0)</f>
        <v>0</v>
      </c>
      <c r="L170" s="180">
        <f>IF(OR(H170="Recup"),'[2]Types horaires'!$B$2-J170,'[2]Types horaires'!$B$6)</f>
        <v>0</v>
      </c>
      <c r="M170" s="181"/>
      <c r="N170" s="182"/>
      <c r="O170" s="183">
        <f t="shared" si="4"/>
        <v>0</v>
      </c>
      <c r="P170" s="184" t="str">
        <f t="shared" si="5"/>
        <v/>
      </c>
      <c r="Q170" s="185"/>
      <c r="R170" s="186"/>
      <c r="S170" s="187"/>
      <c r="T170" s="188"/>
      <c r="U170" s="189" t="s">
        <v>62</v>
      </c>
      <c r="V170" s="190">
        <f>IF(AND(G164="Temps partiel",X166&gt;3),X166-3-V166-V167,0)</f>
        <v>0</v>
      </c>
      <c r="W170" s="191" t="s">
        <v>63</v>
      </c>
      <c r="X170" s="192">
        <f>V164+(V165*1.25)+(V166*1.5)+(V167*2)+(V169*1.1)+(V170*1.25)</f>
        <v>0</v>
      </c>
      <c r="Y170" s="193">
        <f>Y163+X170-V168*24+Y165</f>
        <v>0</v>
      </c>
    </row>
    <row r="171" spans="1:25" s="12" customFormat="1" ht="30" customHeight="1">
      <c r="A171" s="100" t="s">
        <v>43</v>
      </c>
      <c r="B171" s="101">
        <v>42884</v>
      </c>
      <c r="C171" s="194">
        <v>0.375</v>
      </c>
      <c r="D171" s="195">
        <v>0.54166666666666663</v>
      </c>
      <c r="E171" s="195">
        <v>0.58333333333333337</v>
      </c>
      <c r="F171" s="196">
        <v>0.70833333333333337</v>
      </c>
      <c r="G171" s="105"/>
      <c r="H171" s="106" t="s">
        <v>44</v>
      </c>
      <c r="I171" s="107">
        <f>IF(H171="Normal",'[2]Types horaires'!$B$2,IF(H171="Recup",'[2]Types horaires'!$B$6,IF(H171="CP journée",'[2]Types horaires'!$B$3,IF(H171="Enceinte",'[2]Types horaires'!$B$11,IF(H171="temps partiel",'[2]Types horaires'!$B$10,IF(H171="Sans solde",'[2]Types horaires'!$B$8,IF(H171="Maladie",'[2]Types horaires'!$B$7,IF(H171="CP matin",'[2]Types horaires'!$B$4,IF(H171="Déplacement",'[2]Types horaires'!$B$2,IF(H171="CP Après-midi",'[2]Types horaires'!$B$5,IF(H171="Férié",'[2]Types horaires'!$B$15,0)))))))))))</f>
        <v>0.29166666666666669</v>
      </c>
      <c r="J171" s="197">
        <f>IF(H171="Demi CP",I171,IF(AND(H171="Déplacement",N171="Arrivée Chine",B171&gt;='[2]Types horaires'!$B$21,B171&lt;='[2]Types horaires'!$C$21),(D171-C171)+(F171-E171)-'[2]Types horaires'!$B$13,IF(AND(H171="Déplacement",N171="Arrivée Chine",B171&gt;'[2]Types horaires'!$A$21,B171&lt;'[2]Types horaires'!$B$21),(D171-C171)+(F171-E171)-'[2]Types horaires'!$B$14,IF(AND(H171="Déplacement",N171="Arrivée Chine",B171&gt;'[2]Types horaires'!$C$21),(D171-C171)+(F171-E171)-'[2]Types horaires'!$B$14,IF(AND(H171="Déplacement",((D171-C171)+(F171-E171))&lt;I171),I171,IF(AND(H171="Déplacement",N171="Arrivée Chine",B171&lt;'[2]Types horaires'!$D$21),(D171-C171)+(F171-E171)-'[2]Types horaires'!$B$14,IF(AND(H171="Déplacement",N171="Retour Chine",B171&gt;='[2]Types horaires'!$B$21,B171&lt;='[2]Types horaires'!$C$21),(D171-C171)+(F171-E171)+'[2]Types horaires'!$B$13,IF(AND(H171="Déplacement",N171="Retour Chine",B171&gt;'[2]Types horaires'!$A$21,B171&lt;'[2]Types horaires'!$B$21),(D171-C171)+(F171-E171)+'[2]Types horaires'!$B$14,IF(AND(H171="Déplacement",N171="Retour Chine",B171&gt;'[2]Types horaires'!$C$21),(D171-C171)+(F171-E171)+'[2]Types horaires'!$B$14,IF(AND(H171="Déplacement",((D171-C171)+(F171-E171))&lt;I171),I171,IF(AND(H171="Déplacement",N171="Retour Chine",B171&lt;'[2]Types horaires'!$D$21),(D171-C171)+(F171-E171)+'[2]Types horaires'!$B$14,(D171-C171)+(F171-E171))))))))))))</f>
        <v>0.29166666666666663</v>
      </c>
      <c r="K171" s="109">
        <f>IF(L171&gt;0,'[2]Types horaires'!$B$2-L171,0)</f>
        <v>0</v>
      </c>
      <c r="L171" s="110">
        <f>IF(OR(H171="Recup"),'[2]Types horaires'!$B$2-J171,'[2]Types horaires'!$B$6)</f>
        <v>0</v>
      </c>
      <c r="M171" s="111"/>
      <c r="N171" s="112"/>
      <c r="O171" s="113">
        <f t="shared" si="4"/>
        <v>0</v>
      </c>
      <c r="P171" s="114" t="str">
        <f t="shared" si="5"/>
        <v/>
      </c>
      <c r="Q171" s="115" t="s">
        <v>45</v>
      </c>
      <c r="R171" s="116" t="s">
        <v>46</v>
      </c>
      <c r="S171" s="117"/>
      <c r="T171" s="118" t="s">
        <v>84</v>
      </c>
      <c r="U171" s="119" t="s">
        <v>48</v>
      </c>
      <c r="V171" s="120">
        <f>IF(AND(G171="",(X173)&gt;0),X173-V172-V173,IF(AND(G171="Enceinte",(X173)&gt;0),X173-V172-V173,0))</f>
        <v>0</v>
      </c>
      <c r="W171" s="121" t="s">
        <v>34</v>
      </c>
      <c r="X171" s="120">
        <f>(SUM(I171:I175)*24+SUM(K171:K175)*24)</f>
        <v>35</v>
      </c>
      <c r="Y171" s="122" t="s">
        <v>7</v>
      </c>
    </row>
    <row r="172" spans="1:25" s="12" customFormat="1" ht="15.75" customHeight="1" thickBot="1">
      <c r="A172" s="123" t="s">
        <v>49</v>
      </c>
      <c r="B172" s="124">
        <v>42885</v>
      </c>
      <c r="C172" s="102">
        <v>0.375</v>
      </c>
      <c r="D172" s="103">
        <v>0.54166666666666663</v>
      </c>
      <c r="E172" s="103">
        <v>0.58333333333333337</v>
      </c>
      <c r="F172" s="104">
        <v>0.70833333333333337</v>
      </c>
      <c r="G172" s="125"/>
      <c r="H172" s="142" t="s">
        <v>44</v>
      </c>
      <c r="I172" s="127">
        <f>IF(H172="Normal",'[2]Types horaires'!$B$2,IF(H172="Recup",'[2]Types horaires'!$B$6,IF(H172="CP journée",'[2]Types horaires'!$B$3,IF(H172="Enceinte",'[2]Types horaires'!$B$11,IF(H172="temps partiel",'[2]Types horaires'!$B$10,IF(H172="Sans solde",'[2]Types horaires'!$B$8,IF(H172="Maladie",'[2]Types horaires'!$B$7,IF(H172="CP matin",'[2]Types horaires'!$B$4,IF(H172="Déplacement",'[2]Types horaires'!$B$2,IF(H172="CP Après-midi",'[2]Types horaires'!$B$5,IF(H172="Férié",'[2]Types horaires'!$B$15,0)))))))))))</f>
        <v>0.29166666666666669</v>
      </c>
      <c r="J172" s="108">
        <f>IF(H172="Demi CP",I172,IF(AND(H172="Déplacement",N172="Arrivée Chine",B172&gt;='[2]Types horaires'!$B$21,B172&lt;='[2]Types horaires'!$C$21),(D172-C172)+(F172-E172)-'[2]Types horaires'!$B$13,IF(AND(H172="Déplacement",N172="Arrivée Chine",B172&gt;'[2]Types horaires'!$A$21,B172&lt;'[2]Types horaires'!$B$21),(D172-C172)+(F172-E172)-'[2]Types horaires'!$B$14,IF(AND(H172="Déplacement",N172="Arrivée Chine",B172&gt;'[2]Types horaires'!$C$21),(D172-C172)+(F172-E172)-'[2]Types horaires'!$B$14,IF(AND(H172="Déplacement",((D172-C172)+(F172-E172))&lt;I172),I172,IF(AND(H172="Déplacement",N172="Arrivée Chine",B172&lt;'[2]Types horaires'!$D$21),(D172-C172)+(F172-E172)-'[2]Types horaires'!$B$14,IF(AND(H172="Déplacement",N172="Retour Chine",B172&gt;='[2]Types horaires'!$B$21,B172&lt;='[2]Types horaires'!$C$21),(D172-C172)+(F172-E172)+'[2]Types horaires'!$B$13,IF(AND(H172="Déplacement",N172="Retour Chine",B172&gt;'[2]Types horaires'!$A$21,B172&lt;'[2]Types horaires'!$B$21),(D172-C172)+(F172-E172)+'[2]Types horaires'!$B$14,IF(AND(H172="Déplacement",N172="Retour Chine",B172&gt;'[2]Types horaires'!$C$21),(D172-C172)+(F172-E172)+'[2]Types horaires'!$B$14,IF(AND(H172="Déplacement",((D172-C172)+(F172-E172))&lt;I172),I172,IF(AND(H172="Déplacement",N172="Retour Chine",B172&lt;'[2]Types horaires'!$D$21),(D172-C172)+(F172-E172)+'[2]Types horaires'!$B$14,(D172-C172)+(F172-E172))))))))))))</f>
        <v>0.29166666666666663</v>
      </c>
      <c r="K172" s="128">
        <f>IF(L172&gt;0,'[2]Types horaires'!$B$2-L172,0)</f>
        <v>0</v>
      </c>
      <c r="L172" s="129">
        <f>IF(OR(H172="Recup"),'[2]Types horaires'!$B$2-J172,'[2]Types horaires'!$B$6)</f>
        <v>0</v>
      </c>
      <c r="M172" s="130"/>
      <c r="N172" s="131"/>
      <c r="O172" s="132">
        <f t="shared" si="4"/>
        <v>0</v>
      </c>
      <c r="P172" s="133" t="str">
        <f t="shared" si="5"/>
        <v/>
      </c>
      <c r="Q172" s="134"/>
      <c r="R172" s="135"/>
      <c r="S172" s="136"/>
      <c r="T172" s="137"/>
      <c r="U172" s="138" t="s">
        <v>50</v>
      </c>
      <c r="V172" s="139">
        <f>IF(AND(G171="",(X172-35)&gt;0),(X172-35-V173-V174),IF(AND(G171="Enceinte",(X172-35)&gt;0),(X172-35-V173-V174),0))</f>
        <v>0</v>
      </c>
      <c r="W172" s="140" t="s">
        <v>35</v>
      </c>
      <c r="X172" s="139">
        <f>(SUM(J171:J177))*24-(SUM(O171:O177))*24</f>
        <v>34.999999999999993</v>
      </c>
      <c r="Y172" s="141">
        <f>SUM(P171:P177)</f>
        <v>0</v>
      </c>
    </row>
    <row r="173" spans="1:25" s="12" customFormat="1" ht="15.75" customHeight="1" thickBot="1">
      <c r="A173" s="123" t="s">
        <v>51</v>
      </c>
      <c r="B173" s="124">
        <v>42886</v>
      </c>
      <c r="C173" s="102">
        <v>0.375</v>
      </c>
      <c r="D173" s="103">
        <v>0.54166666666666663</v>
      </c>
      <c r="E173" s="103">
        <v>0.58333333333333337</v>
      </c>
      <c r="F173" s="104">
        <v>0.70833333333333337</v>
      </c>
      <c r="G173" s="125"/>
      <c r="H173" s="142" t="s">
        <v>44</v>
      </c>
      <c r="I173" s="127">
        <f>IF(H173="Normal",'[2]Types horaires'!$B$2,IF(H173="Recup",'[2]Types horaires'!$B$6,IF(H173="CP journée",'[2]Types horaires'!$B$3,IF(H173="Enceinte",'[2]Types horaires'!$B$11,IF(H173="temps partiel",'[2]Types horaires'!$B$10,IF(H173="Sans solde",'[2]Types horaires'!$B$8,IF(H173="Maladie",'[2]Types horaires'!$B$7,IF(H173="CP matin",'[2]Types horaires'!$B$4,IF(H173="Déplacement",'[2]Types horaires'!$B$2,IF(H173="CP Après-midi",'[2]Types horaires'!$B$5,IF(H173="Férié",'[2]Types horaires'!$B$15,0)))))))))))</f>
        <v>0.29166666666666669</v>
      </c>
      <c r="J173" s="108">
        <f>IF(H173="Demi CP",I173,IF(AND(H173="Déplacement",N173="Arrivée Chine",B173&gt;='[2]Types horaires'!$B$21,B173&lt;='[2]Types horaires'!$C$21),(D173-C173)+(F173-E173)-'[2]Types horaires'!$B$13,IF(AND(H173="Déplacement",N173="Arrivée Chine",B173&gt;'[2]Types horaires'!$A$21,B173&lt;'[2]Types horaires'!$B$21),(D173-C173)+(F173-E173)-'[2]Types horaires'!$B$14,IF(AND(H173="Déplacement",N173="Arrivée Chine",B173&gt;'[2]Types horaires'!$C$21),(D173-C173)+(F173-E173)-'[2]Types horaires'!$B$14,IF(AND(H173="Déplacement",((D173-C173)+(F173-E173))&lt;I173),I173,IF(AND(H173="Déplacement",N173="Arrivée Chine",B173&lt;'[2]Types horaires'!$D$21),(D173-C173)+(F173-E173)-'[2]Types horaires'!$B$14,IF(AND(H173="Déplacement",N173="Retour Chine",B173&gt;='[2]Types horaires'!$B$21,B173&lt;='[2]Types horaires'!$C$21),(D173-C173)+(F173-E173)+'[2]Types horaires'!$B$13,IF(AND(H173="Déplacement",N173="Retour Chine",B173&gt;'[2]Types horaires'!$A$21,B173&lt;'[2]Types horaires'!$B$21),(D173-C173)+(F173-E173)+'[2]Types horaires'!$B$14,IF(AND(H173="Déplacement",N173="Retour Chine",B173&gt;'[2]Types horaires'!$C$21),(D173-C173)+(F173-E173)+'[2]Types horaires'!$B$14,IF(AND(H173="Déplacement",((D173-C173)+(F173-E173))&lt;I173),I173,IF(AND(H173="Déplacement",N173="Retour Chine",B173&lt;'[2]Types horaires'!$D$21),(D173-C173)+(F173-E173)+'[2]Types horaires'!$B$14,(D173-C173)+(F173-E173))))))))))))</f>
        <v>0.29166666666666663</v>
      </c>
      <c r="K173" s="143">
        <f>IF(L173&gt;0,'[2]Types horaires'!$B$2-L173,0)</f>
        <v>0</v>
      </c>
      <c r="L173" s="144">
        <f>IF(OR(H173="Recup"),'[2]Types horaires'!$B$2-J173,'[2]Types horaires'!$B$6)</f>
        <v>0</v>
      </c>
      <c r="M173" s="130"/>
      <c r="N173" s="131"/>
      <c r="O173" s="132">
        <f t="shared" si="4"/>
        <v>0</v>
      </c>
      <c r="P173" s="133" t="str">
        <f t="shared" si="5"/>
        <v/>
      </c>
      <c r="Q173" s="134"/>
      <c r="R173" s="135"/>
      <c r="S173" s="136"/>
      <c r="T173" s="137"/>
      <c r="U173" s="145">
        <v>0.5</v>
      </c>
      <c r="V173" s="139">
        <f>IF((X172-43)&lt;0,0,(X172-43))</f>
        <v>0</v>
      </c>
      <c r="W173" s="146" t="s">
        <v>52</v>
      </c>
      <c r="X173" s="147">
        <f>(X172-X171)-J177*24</f>
        <v>-7.1054273576010019E-15</v>
      </c>
      <c r="Y173" s="148" t="s">
        <v>53</v>
      </c>
    </row>
    <row r="174" spans="1:25" s="12" customFormat="1" ht="15.75" customHeight="1" thickBot="1">
      <c r="A174" s="123" t="s">
        <v>54</v>
      </c>
      <c r="B174" s="124">
        <v>42887</v>
      </c>
      <c r="C174" s="102">
        <v>0.375</v>
      </c>
      <c r="D174" s="103">
        <v>0.54166666666666663</v>
      </c>
      <c r="E174" s="103">
        <v>0.58333333333333337</v>
      </c>
      <c r="F174" s="104">
        <v>0.70833333333333337</v>
      </c>
      <c r="G174" s="125"/>
      <c r="H174" s="126" t="s">
        <v>44</v>
      </c>
      <c r="I174" s="127">
        <f>IF(H174="Normal",'[2]Types horaires'!$B$2,IF(H174="Recup",'[2]Types horaires'!$B$6,IF(H174="CP journée",'[2]Types horaires'!$B$3,IF(H174="Enceinte",'[2]Types horaires'!$B$11,IF(H174="temps partiel",'[2]Types horaires'!$B$10,IF(H174="Sans solde",'[2]Types horaires'!$B$8,IF(H174="Maladie",'[2]Types horaires'!$B$7,IF(H174="CP matin",'[2]Types horaires'!$B$4,IF(H174="Déplacement",'[2]Types horaires'!$B$2,IF(H174="CP Après-midi",'[2]Types horaires'!$B$5,IF(H174="Férié",'[2]Types horaires'!$B$15,0)))))))))))</f>
        <v>0.29166666666666669</v>
      </c>
      <c r="J174" s="108">
        <f>IF(H174="Demi CP",I174,IF(AND(H174="Déplacement",N174="Arrivée Chine",B174&gt;='[2]Types horaires'!$B$21,B174&lt;='[2]Types horaires'!$C$21),(D174-C174)+(F174-E174)-'[2]Types horaires'!$B$13,IF(AND(H174="Déplacement",N174="Arrivée Chine",B174&gt;'[2]Types horaires'!$A$21,B174&lt;'[2]Types horaires'!$B$21),(D174-C174)+(F174-E174)-'[2]Types horaires'!$B$14,IF(AND(H174="Déplacement",N174="Arrivée Chine",B174&gt;'[2]Types horaires'!$C$21),(D174-C174)+(F174-E174)-'[2]Types horaires'!$B$14,IF(AND(H174="Déplacement",((D174-C174)+(F174-E174))&lt;I174),I174,IF(AND(H174="Déplacement",N174="Arrivée Chine",B174&lt;'[2]Types horaires'!$D$21),(D174-C174)+(F174-E174)-'[2]Types horaires'!$B$14,IF(AND(H174="Déplacement",N174="Retour Chine",B174&gt;='[2]Types horaires'!$B$21,B174&lt;='[2]Types horaires'!$C$21),(D174-C174)+(F174-E174)+'[2]Types horaires'!$B$13,IF(AND(H174="Déplacement",N174="Retour Chine",B174&gt;'[2]Types horaires'!$A$21,B174&lt;'[2]Types horaires'!$B$21),(D174-C174)+(F174-E174)+'[2]Types horaires'!$B$14,IF(AND(H174="Déplacement",N174="Retour Chine",B174&gt;'[2]Types horaires'!$C$21),(D174-C174)+(F174-E174)+'[2]Types horaires'!$B$14,IF(AND(H174="Déplacement",((D174-C174)+(F174-E174))&lt;I174),I174,IF(AND(H174="Déplacement",N174="Retour Chine",B174&lt;'[2]Types horaires'!$D$21),(D174-C174)+(F174-E174)+'[2]Types horaires'!$B$14,(D174-C174)+(F174-E174))))))))))))</f>
        <v>0.29166666666666663</v>
      </c>
      <c r="K174" s="149">
        <f>IF(L174&gt;0,'[2]Types horaires'!$B$2-L174,0)</f>
        <v>0</v>
      </c>
      <c r="L174" s="150">
        <f>IF(OR(H174="Recup"),'[2]Types horaires'!$B$2-J174,'[2]Types horaires'!$B$6)</f>
        <v>0</v>
      </c>
      <c r="M174" s="130"/>
      <c r="N174" s="131"/>
      <c r="O174" s="132">
        <f t="shared" si="4"/>
        <v>0</v>
      </c>
      <c r="P174" s="133" t="str">
        <f t="shared" si="5"/>
        <v/>
      </c>
      <c r="Q174" s="134"/>
      <c r="R174" s="135"/>
      <c r="S174" s="136"/>
      <c r="T174" s="137"/>
      <c r="U174" s="151">
        <v>1</v>
      </c>
      <c r="V174" s="139">
        <f>IF(M177="",J177*24,0)</f>
        <v>0</v>
      </c>
      <c r="W174" s="152" t="s">
        <v>5</v>
      </c>
      <c r="X174" s="153">
        <f>COUNTIF(H171:H175,"Maladie")</f>
        <v>0</v>
      </c>
      <c r="Y174" s="148">
        <f>COUNTIF(H171:H175,"Férié")</f>
        <v>0</v>
      </c>
    </row>
    <row r="175" spans="1:25" s="12" customFormat="1" ht="15.75" customHeight="1" thickBot="1">
      <c r="A175" s="123" t="s">
        <v>55</v>
      </c>
      <c r="B175" s="124">
        <v>42888</v>
      </c>
      <c r="C175" s="102">
        <v>0.375</v>
      </c>
      <c r="D175" s="103">
        <v>0.54166666666666663</v>
      </c>
      <c r="E175" s="103">
        <v>0.58333333333333337</v>
      </c>
      <c r="F175" s="104">
        <v>0.70833333333333337</v>
      </c>
      <c r="G175" s="125"/>
      <c r="H175" s="142" t="s">
        <v>44</v>
      </c>
      <c r="I175" s="127">
        <f>IF(H175="Normal",'[2]Types horaires'!$B$2,IF(H175="Recup",'[2]Types horaires'!$B$6,IF(H175="CP journée",'[2]Types horaires'!$B$3,IF(H175="Enceinte",'[2]Types horaires'!$B$11,IF(H175="temps partiel",'[2]Types horaires'!$B$10,IF(H175="Sans solde",'[2]Types horaires'!$B$8,IF(H175="Maladie",'[2]Types horaires'!$B$7,IF(H175="CP matin",'[2]Types horaires'!$B$4,IF(H175="Déplacement",'[2]Types horaires'!$B$2,IF(H175="CP Après-midi",'[2]Types horaires'!$B$5,IF(H175="Férié",'[2]Types horaires'!$B$15,0)))))))))))</f>
        <v>0.29166666666666669</v>
      </c>
      <c r="J175" s="108">
        <f>IF(H175="Demi CP",I175,IF(AND(H175="Déplacement",N175="Arrivée Chine",B175&gt;='[2]Types horaires'!$B$21,B175&lt;='[2]Types horaires'!$C$21),(D175-C175)+(F175-E175)-'[2]Types horaires'!$B$13,IF(AND(H175="Déplacement",N175="Arrivée Chine",B175&gt;'[2]Types horaires'!$A$21,B175&lt;'[2]Types horaires'!$B$21),(D175-C175)+(F175-E175)-'[2]Types horaires'!$B$14,IF(AND(H175="Déplacement",N175="Arrivée Chine",B175&gt;'[2]Types horaires'!$C$21),(D175-C175)+(F175-E175)-'[2]Types horaires'!$B$14,IF(AND(H175="Déplacement",((D175-C175)+(F175-E175))&lt;I175),I175,IF(AND(H175="Déplacement",N175="Arrivée Chine",B175&lt;'[2]Types horaires'!$D$21),(D175-C175)+(F175-E175)-'[2]Types horaires'!$B$14,IF(AND(H175="Déplacement",N175="Retour Chine",B175&gt;='[2]Types horaires'!$B$21,B175&lt;='[2]Types horaires'!$C$21),(D175-C175)+(F175-E175)+'[2]Types horaires'!$B$13,IF(AND(H175="Déplacement",N175="Retour Chine",B175&gt;'[2]Types horaires'!$A$21,B175&lt;'[2]Types horaires'!$B$21),(D175-C175)+(F175-E175)+'[2]Types horaires'!$B$14,IF(AND(H175="Déplacement",N175="Retour Chine",B175&gt;'[2]Types horaires'!$C$21),(D175-C175)+(F175-E175)+'[2]Types horaires'!$B$14,IF(AND(H175="Déplacement",((D175-C175)+(F175-E175))&lt;I175),I175,IF(AND(H175="Déplacement",N175="Retour Chine",B175&lt;'[2]Types horaires'!$D$21),(D175-C175)+(F175-E175)+'[2]Types horaires'!$B$14,(D175-C175)+(F175-E175))))))))))))</f>
        <v>0.29166666666666663</v>
      </c>
      <c r="K175" s="143">
        <f>IF(L175&gt;0,'[2]Types horaires'!$B$2-L175,0)</f>
        <v>0</v>
      </c>
      <c r="L175" s="144">
        <f>IF(OR(H175="Recup"),'[2]Types horaires'!$B$2-J175,'[2]Types horaires'!$B$6)</f>
        <v>0</v>
      </c>
      <c r="M175" s="130"/>
      <c r="N175" s="131"/>
      <c r="O175" s="132">
        <f t="shared" si="4"/>
        <v>0</v>
      </c>
      <c r="P175" s="133" t="str">
        <f t="shared" si="5"/>
        <v/>
      </c>
      <c r="Q175" s="134"/>
      <c r="R175" s="135"/>
      <c r="S175" s="136"/>
      <c r="T175" s="137"/>
      <c r="U175" s="154" t="s">
        <v>2</v>
      </c>
      <c r="V175" s="155">
        <f>IF(G171="Enceinte",(SUM(L171:L175))-COUNTIF(H171:H175,"Recup")*'[2]Types horaires'!$B$12,SUM(L171:L175))</f>
        <v>0</v>
      </c>
      <c r="W175" s="156" t="s">
        <v>56</v>
      </c>
      <c r="X175" s="157">
        <f>COUNTIF(H171:H175,"sans solde")</f>
        <v>0</v>
      </c>
      <c r="Y175" s="158" t="s">
        <v>57</v>
      </c>
    </row>
    <row r="176" spans="1:25" s="12" customFormat="1" ht="15.75" customHeight="1">
      <c r="A176" s="123" t="s">
        <v>58</v>
      </c>
      <c r="B176" s="124">
        <v>42889</v>
      </c>
      <c r="C176" s="159"/>
      <c r="D176" s="160"/>
      <c r="E176" s="160"/>
      <c r="F176" s="161"/>
      <c r="G176" s="125"/>
      <c r="H176" s="162"/>
      <c r="I176" s="127">
        <f>IF(H176="Normal",'[2]Types horaires'!$B$2,IF(H176="Recup",'[2]Types horaires'!$B$6,IF(H176="CP journée",'[2]Types horaires'!$B$3,IF(H176="Enceinte",'[2]Types horaires'!$B$11,IF(H176="temps partiel",'[2]Types horaires'!$B$10,IF(H176="Sans solde",'[2]Types horaires'!$B$8,IF(H176="Maladie",'[2]Types horaires'!$B$7,IF(H176="CP matin",'[2]Types horaires'!$B$4,IF(H176="Déplacement",'[2]Types horaires'!$B$2,IF(H176="CP Après-midi",'[2]Types horaires'!$B$5,IF(H176="Férié",'[2]Types horaires'!$B$15,0)))))))))))</f>
        <v>0</v>
      </c>
      <c r="J176" s="108">
        <f>IF(H176="Demi CP",I176,IF(AND(H176="Déplacement",N176="Arrivée Chine",B176&gt;='[2]Types horaires'!$B$21,B176&lt;='[2]Types horaires'!$C$21),(D176-C176)+(F176-E176)-'[2]Types horaires'!$B$13,IF(AND(H176="Déplacement",N176="Arrivée Chine",B176&gt;'[2]Types horaires'!$A$21,B176&lt;'[2]Types horaires'!$B$21),(D176-C176)+(F176-E176)-'[2]Types horaires'!$B$14,IF(AND(H176="Déplacement",N176="Arrivée Chine",B176&gt;'[2]Types horaires'!$C$21),(D176-C176)+(F176-E176)-'[2]Types horaires'!$B$14,IF(AND(H176="Déplacement",((D176-C176)+(F176-E176))&lt;I176),I176,IF(AND(H176="Déplacement",N176="Arrivée Chine",B176&lt;'[2]Types horaires'!$D$21),(D176-C176)+(F176-E176)-'[2]Types horaires'!$B$14,IF(AND(H176="Déplacement",N176="Retour Chine",B176&gt;='[2]Types horaires'!$B$21,B176&lt;='[2]Types horaires'!$C$21),(D176-C176)+(F176-E176)+'[2]Types horaires'!$B$13,IF(AND(H176="Déplacement",N176="Retour Chine",B176&gt;'[2]Types horaires'!$A$21,B176&lt;'[2]Types horaires'!$B$21),(D176-C176)+(F176-E176)+'[2]Types horaires'!$B$14,IF(AND(H176="Déplacement",N176="Retour Chine",B176&gt;'[2]Types horaires'!$C$21),(D176-C176)+(F176-E176)+'[2]Types horaires'!$B$14,IF(AND(H176="Déplacement",((D176-C176)+(F176-E176))&lt;I176),I176,IF(AND(H176="Déplacement",N176="Retour Chine",B176&lt;'[2]Types horaires'!$D$21),(D176-C176)+(F176-E176)+'[2]Types horaires'!$B$14,(D176-C176)+(F176-E176))))))))))))</f>
        <v>0</v>
      </c>
      <c r="K176" s="163">
        <f>IF(L176&gt;0,'[2]Types horaires'!$B$2-L176,0)</f>
        <v>0</v>
      </c>
      <c r="L176" s="164">
        <f>IF(OR(H176="Recup"),'[2]Types horaires'!$B$2-J176,'[2]Types horaires'!$B$6)</f>
        <v>0</v>
      </c>
      <c r="M176" s="130"/>
      <c r="N176" s="131"/>
      <c r="O176" s="132">
        <f t="shared" si="4"/>
        <v>0</v>
      </c>
      <c r="P176" s="133" t="str">
        <f t="shared" si="5"/>
        <v/>
      </c>
      <c r="Q176" s="134"/>
      <c r="R176" s="135"/>
      <c r="S176" s="136"/>
      <c r="T176" s="137"/>
      <c r="U176" s="165" t="s">
        <v>59</v>
      </c>
      <c r="V176" s="166">
        <f>IF(AND(G171="Temps partiel",X173&gt;0),X173-V177-V173-V174,0)</f>
        <v>0</v>
      </c>
      <c r="W176" s="167" t="s">
        <v>60</v>
      </c>
      <c r="X176" s="168">
        <f>COUNTIF(H171:H175,"CP journée")+(COUNTIF(H171:H175,"CP matin"))/2+(COUNTIF(H171:H175,"CP Après-midi"))/2</f>
        <v>0</v>
      </c>
      <c r="Y176" s="169"/>
    </row>
    <row r="177" spans="1:25" s="12" customFormat="1" ht="15.75" customHeight="1" thickBot="1">
      <c r="A177" s="170" t="s">
        <v>61</v>
      </c>
      <c r="B177" s="171">
        <v>42890</v>
      </c>
      <c r="C177" s="172"/>
      <c r="D177" s="173"/>
      <c r="E177" s="173"/>
      <c r="F177" s="174"/>
      <c r="G177" s="175"/>
      <c r="H177" s="176"/>
      <c r="I177" s="177">
        <f>IF(H177="Normal",'[2]Types horaires'!$B$2,IF(H177="Recup",'[2]Types horaires'!$B$6,IF(H177="CP journée",'[2]Types horaires'!$B$3,IF(H177="Enceinte",'[2]Types horaires'!$B$11,IF(H177="temps partiel",'[2]Types horaires'!$B$10,IF(H177="Sans solde",'[2]Types horaires'!$B$8,IF(H177="Maladie",'[2]Types horaires'!$B$7,IF(H177="CP matin",'[2]Types horaires'!$B$4,IF(H177="Déplacement",'[2]Types horaires'!$B$2,IF(H177="CP Après-midi",'[2]Types horaires'!$B$5,IF(H177="Férié",'[2]Types horaires'!$B$15,0)))))))))))</f>
        <v>0</v>
      </c>
      <c r="J177" s="178">
        <f>IF(H177="Demi CP",I177,IF(AND(H177="Déplacement",N177="Arrivée Chine",B177&gt;='[2]Types horaires'!$B$21,B177&lt;='[2]Types horaires'!$C$21),(D177-C177)+(F177-E177)-'[2]Types horaires'!$B$13,IF(AND(H177="Déplacement",N177="Arrivée Chine",B177&gt;'[2]Types horaires'!$A$21,B177&lt;'[2]Types horaires'!$B$21),(D177-C177)+(F177-E177)-'[2]Types horaires'!$B$14,IF(AND(H177="Déplacement",N177="Arrivée Chine",B177&gt;'[2]Types horaires'!$C$21),(D177-C177)+(F177-E177)-'[2]Types horaires'!$B$14,IF(AND(H177="Déplacement",((D177-C177)+(F177-E177))&lt;I177),I177,IF(AND(H177="Déplacement",N177="Arrivée Chine",B177&lt;'[2]Types horaires'!$D$21),(D177-C177)+(F177-E177)-'[2]Types horaires'!$B$14,IF(AND(H177="Déplacement",N177="Retour Chine",B177&gt;='[2]Types horaires'!$B$21,B177&lt;='[2]Types horaires'!$C$21),(D177-C177)+(F177-E177)+'[2]Types horaires'!$B$13,IF(AND(H177="Déplacement",N177="Retour Chine",B177&gt;'[2]Types horaires'!$A$21,B177&lt;'[2]Types horaires'!$B$21),(D177-C177)+(F177-E177)+'[2]Types horaires'!$B$14,IF(AND(H177="Déplacement",N177="Retour Chine",B177&gt;'[2]Types horaires'!$C$21),(D177-C177)+(F177-E177)+'[2]Types horaires'!$B$14,IF(AND(H177="Déplacement",((D177-C177)+(F177-E177))&lt;I177),I177,IF(AND(H177="Déplacement",N177="Retour Chine",B177&lt;'[2]Types horaires'!$D$21),(D177-C177)+(F177-E177)+'[2]Types horaires'!$B$14,(D177-C177)+(F177-E177))))))))))))</f>
        <v>0</v>
      </c>
      <c r="K177" s="179">
        <f>IF(L177&gt;0,'[2]Types horaires'!$B$2-L177,0)</f>
        <v>0</v>
      </c>
      <c r="L177" s="180">
        <f>IF(OR(H177="Recup"),'[2]Types horaires'!$B$2-J177,'[2]Types horaires'!$B$6)</f>
        <v>0</v>
      </c>
      <c r="M177" s="181"/>
      <c r="N177" s="182"/>
      <c r="O177" s="183">
        <f t="shared" si="4"/>
        <v>0</v>
      </c>
      <c r="P177" s="184" t="str">
        <f t="shared" si="5"/>
        <v/>
      </c>
      <c r="Q177" s="185"/>
      <c r="R177" s="186"/>
      <c r="S177" s="187"/>
      <c r="T177" s="188"/>
      <c r="U177" s="189" t="s">
        <v>62</v>
      </c>
      <c r="V177" s="190">
        <f>IF(AND(G171="Temps partiel",X173&gt;3),X173-3-V173-V174,0)</f>
        <v>0</v>
      </c>
      <c r="W177" s="191" t="s">
        <v>63</v>
      </c>
      <c r="X177" s="192">
        <f>V171+(V172*1.25)+(V173*1.5)+(V174*2)+(V176*1.1)+(V177*1.25)</f>
        <v>0</v>
      </c>
      <c r="Y177" s="193">
        <f>Y170+X177-V175*24+Y172</f>
        <v>0</v>
      </c>
    </row>
    <row r="178" spans="1:25" s="12" customFormat="1" ht="30" customHeight="1">
      <c r="A178" s="100" t="s">
        <v>43</v>
      </c>
      <c r="B178" s="101">
        <v>42891</v>
      </c>
      <c r="C178" s="194">
        <v>0.375</v>
      </c>
      <c r="D178" s="195">
        <v>0.54166666666666663</v>
      </c>
      <c r="E178" s="195">
        <v>0.58333333333333337</v>
      </c>
      <c r="F178" s="196">
        <v>0.70833333333333337</v>
      </c>
      <c r="G178" s="105"/>
      <c r="H178" s="106" t="s">
        <v>44</v>
      </c>
      <c r="I178" s="107">
        <f>IF(H178="Normal",'[2]Types horaires'!$B$2,IF(H178="Recup",'[2]Types horaires'!$B$6,IF(H178="CP journée",'[2]Types horaires'!$B$3,IF(H178="Enceinte",'[2]Types horaires'!$B$11,IF(H178="temps partiel",'[2]Types horaires'!$B$10,IF(H178="Sans solde",'[2]Types horaires'!$B$8,IF(H178="Maladie",'[2]Types horaires'!$B$7,IF(H178="CP matin",'[2]Types horaires'!$B$4,IF(H178="Déplacement",'[2]Types horaires'!$B$2,IF(H178="CP Après-midi",'[2]Types horaires'!$B$5,IF(H178="Férié",'[2]Types horaires'!$B$15,0)))))))))))</f>
        <v>0.29166666666666669</v>
      </c>
      <c r="J178" s="197">
        <f>IF(H178="Demi CP",I178,IF(AND(H178="Déplacement",N178="Arrivée Chine",B178&gt;='[2]Types horaires'!$B$21,B178&lt;='[2]Types horaires'!$C$21),(D178-C178)+(F178-E178)-'[2]Types horaires'!$B$13,IF(AND(H178="Déplacement",N178="Arrivée Chine",B178&gt;'[2]Types horaires'!$A$21,B178&lt;'[2]Types horaires'!$B$21),(D178-C178)+(F178-E178)-'[2]Types horaires'!$B$14,IF(AND(H178="Déplacement",N178="Arrivée Chine",B178&gt;'[2]Types horaires'!$C$21),(D178-C178)+(F178-E178)-'[2]Types horaires'!$B$14,IF(AND(H178="Déplacement",((D178-C178)+(F178-E178))&lt;I178),I178,IF(AND(H178="Déplacement",N178="Arrivée Chine",B178&lt;'[2]Types horaires'!$D$21),(D178-C178)+(F178-E178)-'[2]Types horaires'!$B$14,IF(AND(H178="Déplacement",N178="Retour Chine",B178&gt;='[2]Types horaires'!$B$21,B178&lt;='[2]Types horaires'!$C$21),(D178-C178)+(F178-E178)+'[2]Types horaires'!$B$13,IF(AND(H178="Déplacement",N178="Retour Chine",B178&gt;'[2]Types horaires'!$A$21,B178&lt;'[2]Types horaires'!$B$21),(D178-C178)+(F178-E178)+'[2]Types horaires'!$B$14,IF(AND(H178="Déplacement",N178="Retour Chine",B178&gt;'[2]Types horaires'!$C$21),(D178-C178)+(F178-E178)+'[2]Types horaires'!$B$14,IF(AND(H178="Déplacement",((D178-C178)+(F178-E178))&lt;I178),I178,IF(AND(H178="Déplacement",N178="Retour Chine",B178&lt;'[2]Types horaires'!$D$21),(D178-C178)+(F178-E178)+'[2]Types horaires'!$B$14,(D178-C178)+(F178-E178))))))))))))</f>
        <v>0.29166666666666663</v>
      </c>
      <c r="K178" s="109">
        <f>IF(L178&gt;0,'[2]Types horaires'!$B$2-L178,0)</f>
        <v>0</v>
      </c>
      <c r="L178" s="110">
        <f>IF(OR(H178="Recup"),'[2]Types horaires'!$B$2-J178,'[2]Types horaires'!$B$6)</f>
        <v>0</v>
      </c>
      <c r="M178" s="111"/>
      <c r="N178" s="112"/>
      <c r="O178" s="113">
        <f t="shared" si="4"/>
        <v>0</v>
      </c>
      <c r="P178" s="114" t="str">
        <f t="shared" si="5"/>
        <v/>
      </c>
      <c r="Q178" s="115" t="s">
        <v>45</v>
      </c>
      <c r="R178" s="116" t="s">
        <v>46</v>
      </c>
      <c r="S178" s="117"/>
      <c r="T178" s="118" t="s">
        <v>85</v>
      </c>
      <c r="U178" s="119" t="s">
        <v>48</v>
      </c>
      <c r="V178" s="120">
        <f>IF(AND(G178="",(X180)&gt;0),X180-V179-V180,IF(AND(G178="Enceinte",(X180)&gt;0),X180-V179-V180,0))</f>
        <v>0</v>
      </c>
      <c r="W178" s="121" t="s">
        <v>34</v>
      </c>
      <c r="X178" s="120">
        <f>(SUM(I178:I182)*24+SUM(K178:K182)*24)</f>
        <v>35</v>
      </c>
      <c r="Y178" s="122" t="s">
        <v>7</v>
      </c>
    </row>
    <row r="179" spans="1:25" s="12" customFormat="1" ht="15.75" customHeight="1" thickBot="1">
      <c r="A179" s="123" t="s">
        <v>49</v>
      </c>
      <c r="B179" s="124">
        <v>42892</v>
      </c>
      <c r="C179" s="102">
        <v>0.375</v>
      </c>
      <c r="D179" s="103">
        <v>0.54166666666666663</v>
      </c>
      <c r="E179" s="103">
        <v>0.58333333333333337</v>
      </c>
      <c r="F179" s="104">
        <v>0.70833333333333337</v>
      </c>
      <c r="G179" s="125"/>
      <c r="H179" s="142" t="s">
        <v>44</v>
      </c>
      <c r="I179" s="127">
        <f>IF(H179="Normal",'[2]Types horaires'!$B$2,IF(H179="Recup",'[2]Types horaires'!$B$6,IF(H179="CP journée",'[2]Types horaires'!$B$3,IF(H179="Enceinte",'[2]Types horaires'!$B$11,IF(H179="temps partiel",'[2]Types horaires'!$B$10,IF(H179="Sans solde",'[2]Types horaires'!$B$8,IF(H179="Maladie",'[2]Types horaires'!$B$7,IF(H179="CP matin",'[2]Types horaires'!$B$4,IF(H179="Déplacement",'[2]Types horaires'!$B$2,IF(H179="CP Après-midi",'[2]Types horaires'!$B$5,IF(H179="Férié",'[2]Types horaires'!$B$15,0)))))))))))</f>
        <v>0.29166666666666669</v>
      </c>
      <c r="J179" s="108">
        <f>IF(H179="Demi CP",I179,IF(AND(H179="Déplacement",N179="Arrivée Chine",B179&gt;='[2]Types horaires'!$B$21,B179&lt;='[2]Types horaires'!$C$21),(D179-C179)+(F179-E179)-'[2]Types horaires'!$B$13,IF(AND(H179="Déplacement",N179="Arrivée Chine",B179&gt;'[2]Types horaires'!$A$21,B179&lt;'[2]Types horaires'!$B$21),(D179-C179)+(F179-E179)-'[2]Types horaires'!$B$14,IF(AND(H179="Déplacement",N179="Arrivée Chine",B179&gt;'[2]Types horaires'!$C$21),(D179-C179)+(F179-E179)-'[2]Types horaires'!$B$14,IF(AND(H179="Déplacement",((D179-C179)+(F179-E179))&lt;I179),I179,IF(AND(H179="Déplacement",N179="Arrivée Chine",B179&lt;'[2]Types horaires'!$D$21),(D179-C179)+(F179-E179)-'[2]Types horaires'!$B$14,IF(AND(H179="Déplacement",N179="Retour Chine",B179&gt;='[2]Types horaires'!$B$21,B179&lt;='[2]Types horaires'!$C$21),(D179-C179)+(F179-E179)+'[2]Types horaires'!$B$13,IF(AND(H179="Déplacement",N179="Retour Chine",B179&gt;'[2]Types horaires'!$A$21,B179&lt;'[2]Types horaires'!$B$21),(D179-C179)+(F179-E179)+'[2]Types horaires'!$B$14,IF(AND(H179="Déplacement",N179="Retour Chine",B179&gt;'[2]Types horaires'!$C$21),(D179-C179)+(F179-E179)+'[2]Types horaires'!$B$14,IF(AND(H179="Déplacement",((D179-C179)+(F179-E179))&lt;I179),I179,IF(AND(H179="Déplacement",N179="Retour Chine",B179&lt;'[2]Types horaires'!$D$21),(D179-C179)+(F179-E179)+'[2]Types horaires'!$B$14,(D179-C179)+(F179-E179))))))))))))</f>
        <v>0.29166666666666663</v>
      </c>
      <c r="K179" s="128">
        <f>IF(L179&gt;0,'[2]Types horaires'!$B$2-L179,0)</f>
        <v>0</v>
      </c>
      <c r="L179" s="129">
        <f>IF(OR(H179="Recup"),'[2]Types horaires'!$B$2-J179,'[2]Types horaires'!$B$6)</f>
        <v>0</v>
      </c>
      <c r="M179" s="130"/>
      <c r="N179" s="131"/>
      <c r="O179" s="132">
        <f t="shared" si="4"/>
        <v>0</v>
      </c>
      <c r="P179" s="133" t="str">
        <f t="shared" si="5"/>
        <v/>
      </c>
      <c r="Q179" s="134"/>
      <c r="R179" s="135"/>
      <c r="S179" s="136"/>
      <c r="T179" s="137"/>
      <c r="U179" s="138" t="s">
        <v>50</v>
      </c>
      <c r="V179" s="139">
        <f>IF(AND(G178="",(X179-35)&gt;0),(X179-35-V180-V181),IF(AND(G178="Enceinte",(X179-35)&gt;0),(X179-35-V180-V181),0))</f>
        <v>0</v>
      </c>
      <c r="W179" s="140" t="s">
        <v>35</v>
      </c>
      <c r="X179" s="139">
        <f>(SUM(J178:J184))*24-(SUM(O178:O184))*24</f>
        <v>34.999999999999993</v>
      </c>
      <c r="Y179" s="141">
        <f>SUM(P178:P184)</f>
        <v>0</v>
      </c>
    </row>
    <row r="180" spans="1:25" s="12" customFormat="1" ht="15.75" customHeight="1" thickBot="1">
      <c r="A180" s="123" t="s">
        <v>51</v>
      </c>
      <c r="B180" s="124">
        <v>42893</v>
      </c>
      <c r="C180" s="102">
        <v>0.375</v>
      </c>
      <c r="D180" s="103">
        <v>0.54166666666666663</v>
      </c>
      <c r="E180" s="103">
        <v>0.58333333333333337</v>
      </c>
      <c r="F180" s="104">
        <v>0.70833333333333337</v>
      </c>
      <c r="G180" s="125"/>
      <c r="H180" s="142" t="s">
        <v>44</v>
      </c>
      <c r="I180" s="127">
        <f>IF(H180="Normal",'[2]Types horaires'!$B$2,IF(H180="Recup",'[2]Types horaires'!$B$6,IF(H180="CP journée",'[2]Types horaires'!$B$3,IF(H180="Enceinte",'[2]Types horaires'!$B$11,IF(H180="temps partiel",'[2]Types horaires'!$B$10,IF(H180="Sans solde",'[2]Types horaires'!$B$8,IF(H180="Maladie",'[2]Types horaires'!$B$7,IF(H180="CP matin",'[2]Types horaires'!$B$4,IF(H180="Déplacement",'[2]Types horaires'!$B$2,IF(H180="CP Après-midi",'[2]Types horaires'!$B$5,IF(H180="Férié",'[2]Types horaires'!$B$15,0)))))))))))</f>
        <v>0.29166666666666669</v>
      </c>
      <c r="J180" s="108">
        <f>IF(H180="Demi CP",I180,IF(AND(H180="Déplacement",N180="Arrivée Chine",B180&gt;='[2]Types horaires'!$B$21,B180&lt;='[2]Types horaires'!$C$21),(D180-C180)+(F180-E180)-'[2]Types horaires'!$B$13,IF(AND(H180="Déplacement",N180="Arrivée Chine",B180&gt;'[2]Types horaires'!$A$21,B180&lt;'[2]Types horaires'!$B$21),(D180-C180)+(F180-E180)-'[2]Types horaires'!$B$14,IF(AND(H180="Déplacement",N180="Arrivée Chine",B180&gt;'[2]Types horaires'!$C$21),(D180-C180)+(F180-E180)-'[2]Types horaires'!$B$14,IF(AND(H180="Déplacement",((D180-C180)+(F180-E180))&lt;I180),I180,IF(AND(H180="Déplacement",N180="Arrivée Chine",B180&lt;'[2]Types horaires'!$D$21),(D180-C180)+(F180-E180)-'[2]Types horaires'!$B$14,IF(AND(H180="Déplacement",N180="Retour Chine",B180&gt;='[2]Types horaires'!$B$21,B180&lt;='[2]Types horaires'!$C$21),(D180-C180)+(F180-E180)+'[2]Types horaires'!$B$13,IF(AND(H180="Déplacement",N180="Retour Chine",B180&gt;'[2]Types horaires'!$A$21,B180&lt;'[2]Types horaires'!$B$21),(D180-C180)+(F180-E180)+'[2]Types horaires'!$B$14,IF(AND(H180="Déplacement",N180="Retour Chine",B180&gt;'[2]Types horaires'!$C$21),(D180-C180)+(F180-E180)+'[2]Types horaires'!$B$14,IF(AND(H180="Déplacement",((D180-C180)+(F180-E180))&lt;I180),I180,IF(AND(H180="Déplacement",N180="Retour Chine",B180&lt;'[2]Types horaires'!$D$21),(D180-C180)+(F180-E180)+'[2]Types horaires'!$B$14,(D180-C180)+(F180-E180))))))))))))</f>
        <v>0.29166666666666663</v>
      </c>
      <c r="K180" s="143">
        <f>IF(L180&gt;0,'[2]Types horaires'!$B$2-L180,0)</f>
        <v>0</v>
      </c>
      <c r="L180" s="144">
        <f>IF(OR(H180="Recup"),'[2]Types horaires'!$B$2-J180,'[2]Types horaires'!$B$6)</f>
        <v>0</v>
      </c>
      <c r="M180" s="130"/>
      <c r="N180" s="131"/>
      <c r="O180" s="132">
        <f t="shared" si="4"/>
        <v>0</v>
      </c>
      <c r="P180" s="133" t="str">
        <f t="shared" si="5"/>
        <v/>
      </c>
      <c r="Q180" s="134"/>
      <c r="R180" s="135"/>
      <c r="S180" s="136"/>
      <c r="T180" s="137"/>
      <c r="U180" s="145">
        <v>0.5</v>
      </c>
      <c r="V180" s="139">
        <f>IF((X179-43)&lt;0,0,(X179-43))</f>
        <v>0</v>
      </c>
      <c r="W180" s="146" t="s">
        <v>52</v>
      </c>
      <c r="X180" s="147">
        <f>(X179-X178)-J184*24</f>
        <v>-7.1054273576010019E-15</v>
      </c>
      <c r="Y180" s="148" t="s">
        <v>53</v>
      </c>
    </row>
    <row r="181" spans="1:25" s="12" customFormat="1" ht="15.75" customHeight="1" thickBot="1">
      <c r="A181" s="123" t="s">
        <v>54</v>
      </c>
      <c r="B181" s="124">
        <v>42894</v>
      </c>
      <c r="C181" s="102">
        <v>0.375</v>
      </c>
      <c r="D181" s="103">
        <v>0.54166666666666663</v>
      </c>
      <c r="E181" s="103">
        <v>0.58333333333333337</v>
      </c>
      <c r="F181" s="104">
        <v>0.70833333333333337</v>
      </c>
      <c r="G181" s="125"/>
      <c r="H181" s="126" t="s">
        <v>44</v>
      </c>
      <c r="I181" s="127">
        <f>IF(H181="Normal",'[2]Types horaires'!$B$2,IF(H181="Recup",'[2]Types horaires'!$B$6,IF(H181="CP journée",'[2]Types horaires'!$B$3,IF(H181="Enceinte",'[2]Types horaires'!$B$11,IF(H181="temps partiel",'[2]Types horaires'!$B$10,IF(H181="Sans solde",'[2]Types horaires'!$B$8,IF(H181="Maladie",'[2]Types horaires'!$B$7,IF(H181="CP matin",'[2]Types horaires'!$B$4,IF(H181="Déplacement",'[2]Types horaires'!$B$2,IF(H181="CP Après-midi",'[2]Types horaires'!$B$5,IF(H181="Férié",'[2]Types horaires'!$B$15,0)))))))))))</f>
        <v>0.29166666666666669</v>
      </c>
      <c r="J181" s="108">
        <f>IF(H181="Demi CP",I181,IF(AND(H181="Déplacement",N181="Arrivée Chine",B181&gt;='[2]Types horaires'!$B$21,B181&lt;='[2]Types horaires'!$C$21),(D181-C181)+(F181-E181)-'[2]Types horaires'!$B$13,IF(AND(H181="Déplacement",N181="Arrivée Chine",B181&gt;'[2]Types horaires'!$A$21,B181&lt;'[2]Types horaires'!$B$21),(D181-C181)+(F181-E181)-'[2]Types horaires'!$B$14,IF(AND(H181="Déplacement",N181="Arrivée Chine",B181&gt;'[2]Types horaires'!$C$21),(D181-C181)+(F181-E181)-'[2]Types horaires'!$B$14,IF(AND(H181="Déplacement",((D181-C181)+(F181-E181))&lt;I181),I181,IF(AND(H181="Déplacement",N181="Arrivée Chine",B181&lt;'[2]Types horaires'!$D$21),(D181-C181)+(F181-E181)-'[2]Types horaires'!$B$14,IF(AND(H181="Déplacement",N181="Retour Chine",B181&gt;='[2]Types horaires'!$B$21,B181&lt;='[2]Types horaires'!$C$21),(D181-C181)+(F181-E181)+'[2]Types horaires'!$B$13,IF(AND(H181="Déplacement",N181="Retour Chine",B181&gt;'[2]Types horaires'!$A$21,B181&lt;'[2]Types horaires'!$B$21),(D181-C181)+(F181-E181)+'[2]Types horaires'!$B$14,IF(AND(H181="Déplacement",N181="Retour Chine",B181&gt;'[2]Types horaires'!$C$21),(D181-C181)+(F181-E181)+'[2]Types horaires'!$B$14,IF(AND(H181="Déplacement",((D181-C181)+(F181-E181))&lt;I181),I181,IF(AND(H181="Déplacement",N181="Retour Chine",B181&lt;'[2]Types horaires'!$D$21),(D181-C181)+(F181-E181)+'[2]Types horaires'!$B$14,(D181-C181)+(F181-E181))))))))))))</f>
        <v>0.29166666666666663</v>
      </c>
      <c r="K181" s="149">
        <f>IF(L181&gt;0,'[2]Types horaires'!$B$2-L181,0)</f>
        <v>0</v>
      </c>
      <c r="L181" s="150">
        <f>IF(OR(H181="Recup"),'[2]Types horaires'!$B$2-J181,'[2]Types horaires'!$B$6)</f>
        <v>0</v>
      </c>
      <c r="M181" s="130"/>
      <c r="N181" s="131"/>
      <c r="O181" s="132">
        <f t="shared" si="4"/>
        <v>0</v>
      </c>
      <c r="P181" s="133" t="str">
        <f t="shared" si="5"/>
        <v/>
      </c>
      <c r="Q181" s="134"/>
      <c r="R181" s="135"/>
      <c r="S181" s="136"/>
      <c r="T181" s="137"/>
      <c r="U181" s="151">
        <v>1</v>
      </c>
      <c r="V181" s="139">
        <f>IF(M184="",J184*24,0)</f>
        <v>0</v>
      </c>
      <c r="W181" s="152" t="s">
        <v>5</v>
      </c>
      <c r="X181" s="153">
        <f>COUNTIF(H178:H182,"Maladie")</f>
        <v>0</v>
      </c>
      <c r="Y181" s="148">
        <f>COUNTIF(H178:H182,"Férié")</f>
        <v>0</v>
      </c>
    </row>
    <row r="182" spans="1:25" s="12" customFormat="1" ht="15.75" customHeight="1" thickBot="1">
      <c r="A182" s="123" t="s">
        <v>55</v>
      </c>
      <c r="B182" s="124">
        <v>42895</v>
      </c>
      <c r="C182" s="102">
        <v>0.375</v>
      </c>
      <c r="D182" s="103">
        <v>0.54166666666666663</v>
      </c>
      <c r="E182" s="103">
        <v>0.58333333333333337</v>
      </c>
      <c r="F182" s="104">
        <v>0.70833333333333337</v>
      </c>
      <c r="G182" s="125"/>
      <c r="H182" s="142" t="s">
        <v>44</v>
      </c>
      <c r="I182" s="127">
        <f>IF(H182="Normal",'[2]Types horaires'!$B$2,IF(H182="Recup",'[2]Types horaires'!$B$6,IF(H182="CP journée",'[2]Types horaires'!$B$3,IF(H182="Enceinte",'[2]Types horaires'!$B$11,IF(H182="temps partiel",'[2]Types horaires'!$B$10,IF(H182="Sans solde",'[2]Types horaires'!$B$8,IF(H182="Maladie",'[2]Types horaires'!$B$7,IF(H182="CP matin",'[2]Types horaires'!$B$4,IF(H182="Déplacement",'[2]Types horaires'!$B$2,IF(H182="CP Après-midi",'[2]Types horaires'!$B$5,IF(H182="Férié",'[2]Types horaires'!$B$15,0)))))))))))</f>
        <v>0.29166666666666669</v>
      </c>
      <c r="J182" s="108">
        <f>IF(H182="Demi CP",I182,IF(AND(H182="Déplacement",N182="Arrivée Chine",B182&gt;='[2]Types horaires'!$B$21,B182&lt;='[2]Types horaires'!$C$21),(D182-C182)+(F182-E182)-'[2]Types horaires'!$B$13,IF(AND(H182="Déplacement",N182="Arrivée Chine",B182&gt;'[2]Types horaires'!$A$21,B182&lt;'[2]Types horaires'!$B$21),(D182-C182)+(F182-E182)-'[2]Types horaires'!$B$14,IF(AND(H182="Déplacement",N182="Arrivée Chine",B182&gt;'[2]Types horaires'!$C$21),(D182-C182)+(F182-E182)-'[2]Types horaires'!$B$14,IF(AND(H182="Déplacement",((D182-C182)+(F182-E182))&lt;I182),I182,IF(AND(H182="Déplacement",N182="Arrivée Chine",B182&lt;'[2]Types horaires'!$D$21),(D182-C182)+(F182-E182)-'[2]Types horaires'!$B$14,IF(AND(H182="Déplacement",N182="Retour Chine",B182&gt;='[2]Types horaires'!$B$21,B182&lt;='[2]Types horaires'!$C$21),(D182-C182)+(F182-E182)+'[2]Types horaires'!$B$13,IF(AND(H182="Déplacement",N182="Retour Chine",B182&gt;'[2]Types horaires'!$A$21,B182&lt;'[2]Types horaires'!$B$21),(D182-C182)+(F182-E182)+'[2]Types horaires'!$B$14,IF(AND(H182="Déplacement",N182="Retour Chine",B182&gt;'[2]Types horaires'!$C$21),(D182-C182)+(F182-E182)+'[2]Types horaires'!$B$14,IF(AND(H182="Déplacement",((D182-C182)+(F182-E182))&lt;I182),I182,IF(AND(H182="Déplacement",N182="Retour Chine",B182&lt;'[2]Types horaires'!$D$21),(D182-C182)+(F182-E182)+'[2]Types horaires'!$B$14,(D182-C182)+(F182-E182))))))))))))</f>
        <v>0.29166666666666663</v>
      </c>
      <c r="K182" s="143">
        <f>IF(L182&gt;0,'[2]Types horaires'!$B$2-L182,0)</f>
        <v>0</v>
      </c>
      <c r="L182" s="144">
        <f>IF(OR(H182="Recup"),'[2]Types horaires'!$B$2-J182,'[2]Types horaires'!$B$6)</f>
        <v>0</v>
      </c>
      <c r="M182" s="130"/>
      <c r="N182" s="131"/>
      <c r="O182" s="132">
        <f t="shared" si="4"/>
        <v>0</v>
      </c>
      <c r="P182" s="133" t="str">
        <f t="shared" si="5"/>
        <v/>
      </c>
      <c r="Q182" s="134"/>
      <c r="R182" s="135"/>
      <c r="S182" s="136"/>
      <c r="T182" s="137"/>
      <c r="U182" s="154" t="s">
        <v>2</v>
      </c>
      <c r="V182" s="155">
        <f>IF(G178="Enceinte",(SUM(L178:L182))-COUNTIF(H178:H182,"Recup")*'[2]Types horaires'!$B$12,SUM(L178:L182))</f>
        <v>0</v>
      </c>
      <c r="W182" s="156" t="s">
        <v>56</v>
      </c>
      <c r="X182" s="157">
        <f>COUNTIF(H178:H182,"sans solde")</f>
        <v>0</v>
      </c>
      <c r="Y182" s="158" t="s">
        <v>57</v>
      </c>
    </row>
    <row r="183" spans="1:25" s="12" customFormat="1" ht="15.75" customHeight="1">
      <c r="A183" s="123" t="s">
        <v>58</v>
      </c>
      <c r="B183" s="124">
        <v>42896</v>
      </c>
      <c r="C183" s="159"/>
      <c r="D183" s="160"/>
      <c r="E183" s="160"/>
      <c r="F183" s="161"/>
      <c r="G183" s="125"/>
      <c r="H183" s="162"/>
      <c r="I183" s="127">
        <f>IF(H183="Normal",'[2]Types horaires'!$B$2,IF(H183="Recup",'[2]Types horaires'!$B$6,IF(H183="CP journée",'[2]Types horaires'!$B$3,IF(H183="Enceinte",'[2]Types horaires'!$B$11,IF(H183="temps partiel",'[2]Types horaires'!$B$10,IF(H183="Sans solde",'[2]Types horaires'!$B$8,IF(H183="Maladie",'[2]Types horaires'!$B$7,IF(H183="CP matin",'[2]Types horaires'!$B$4,IF(H183="Déplacement",'[2]Types horaires'!$B$2,IF(H183="CP Après-midi",'[2]Types horaires'!$B$5,IF(H183="Férié",'[2]Types horaires'!$B$15,0)))))))))))</f>
        <v>0</v>
      </c>
      <c r="J183" s="108">
        <f>IF(H183="Demi CP",I183,IF(AND(H183="Déplacement",N183="Arrivée Chine",B183&gt;='[2]Types horaires'!$B$21,B183&lt;='[2]Types horaires'!$C$21),(D183-C183)+(F183-E183)-'[2]Types horaires'!$B$13,IF(AND(H183="Déplacement",N183="Arrivée Chine",B183&gt;'[2]Types horaires'!$A$21,B183&lt;'[2]Types horaires'!$B$21),(D183-C183)+(F183-E183)-'[2]Types horaires'!$B$14,IF(AND(H183="Déplacement",N183="Arrivée Chine",B183&gt;'[2]Types horaires'!$C$21),(D183-C183)+(F183-E183)-'[2]Types horaires'!$B$14,IF(AND(H183="Déplacement",((D183-C183)+(F183-E183))&lt;I183),I183,IF(AND(H183="Déplacement",N183="Arrivée Chine",B183&lt;'[2]Types horaires'!$D$21),(D183-C183)+(F183-E183)-'[2]Types horaires'!$B$14,IF(AND(H183="Déplacement",N183="Retour Chine",B183&gt;='[2]Types horaires'!$B$21,B183&lt;='[2]Types horaires'!$C$21),(D183-C183)+(F183-E183)+'[2]Types horaires'!$B$13,IF(AND(H183="Déplacement",N183="Retour Chine",B183&gt;'[2]Types horaires'!$A$21,B183&lt;'[2]Types horaires'!$B$21),(D183-C183)+(F183-E183)+'[2]Types horaires'!$B$14,IF(AND(H183="Déplacement",N183="Retour Chine",B183&gt;'[2]Types horaires'!$C$21),(D183-C183)+(F183-E183)+'[2]Types horaires'!$B$14,IF(AND(H183="Déplacement",((D183-C183)+(F183-E183))&lt;I183),I183,IF(AND(H183="Déplacement",N183="Retour Chine",B183&lt;'[2]Types horaires'!$D$21),(D183-C183)+(F183-E183)+'[2]Types horaires'!$B$14,(D183-C183)+(F183-E183))))))))))))</f>
        <v>0</v>
      </c>
      <c r="K183" s="163">
        <f>IF(L183&gt;0,'[2]Types horaires'!$B$2-L183,0)</f>
        <v>0</v>
      </c>
      <c r="L183" s="164">
        <f>IF(OR(H183="Recup"),'[2]Types horaires'!$B$2-J183,'[2]Types horaires'!$B$6)</f>
        <v>0</v>
      </c>
      <c r="M183" s="130"/>
      <c r="N183" s="131"/>
      <c r="O183" s="132">
        <f t="shared" si="4"/>
        <v>0</v>
      </c>
      <c r="P183" s="133" t="str">
        <f t="shared" si="5"/>
        <v/>
      </c>
      <c r="Q183" s="134"/>
      <c r="R183" s="135"/>
      <c r="S183" s="136"/>
      <c r="T183" s="137"/>
      <c r="U183" s="165" t="s">
        <v>59</v>
      </c>
      <c r="V183" s="166">
        <f>IF(AND(G178="Temps partiel",X180&gt;0),X180-V184-V180-V181,0)</f>
        <v>0</v>
      </c>
      <c r="W183" s="167" t="s">
        <v>60</v>
      </c>
      <c r="X183" s="168">
        <f>COUNTIF(H178:H182,"CP journée")+(COUNTIF(H178:H182,"CP matin"))/2+(COUNTIF(H178:H182,"CP Après-midi"))/2</f>
        <v>0</v>
      </c>
      <c r="Y183" s="169"/>
    </row>
    <row r="184" spans="1:25" s="12" customFormat="1" ht="15.75" customHeight="1" thickBot="1">
      <c r="A184" s="170" t="s">
        <v>61</v>
      </c>
      <c r="B184" s="171">
        <v>42897</v>
      </c>
      <c r="C184" s="172"/>
      <c r="D184" s="173"/>
      <c r="E184" s="173"/>
      <c r="F184" s="174"/>
      <c r="G184" s="175"/>
      <c r="H184" s="176"/>
      <c r="I184" s="177">
        <f>IF(H184="Normal",'[2]Types horaires'!$B$2,IF(H184="Recup",'[2]Types horaires'!$B$6,IF(H184="CP journée",'[2]Types horaires'!$B$3,IF(H184="Enceinte",'[2]Types horaires'!$B$11,IF(H184="temps partiel",'[2]Types horaires'!$B$10,IF(H184="Sans solde",'[2]Types horaires'!$B$8,IF(H184="Maladie",'[2]Types horaires'!$B$7,IF(H184="CP matin",'[2]Types horaires'!$B$4,IF(H184="Déplacement",'[2]Types horaires'!$B$2,IF(H184="CP Après-midi",'[2]Types horaires'!$B$5,IF(H184="Férié",'[2]Types horaires'!$B$15,0)))))))))))</f>
        <v>0</v>
      </c>
      <c r="J184" s="178">
        <f>IF(H184="Demi CP",I184,IF(AND(H184="Déplacement",N184="Arrivée Chine",B184&gt;='[2]Types horaires'!$B$21,B184&lt;='[2]Types horaires'!$C$21),(D184-C184)+(F184-E184)-'[2]Types horaires'!$B$13,IF(AND(H184="Déplacement",N184="Arrivée Chine",B184&gt;'[2]Types horaires'!$A$21,B184&lt;'[2]Types horaires'!$B$21),(D184-C184)+(F184-E184)-'[2]Types horaires'!$B$14,IF(AND(H184="Déplacement",N184="Arrivée Chine",B184&gt;'[2]Types horaires'!$C$21),(D184-C184)+(F184-E184)-'[2]Types horaires'!$B$14,IF(AND(H184="Déplacement",((D184-C184)+(F184-E184))&lt;I184),I184,IF(AND(H184="Déplacement",N184="Arrivée Chine",B184&lt;'[2]Types horaires'!$D$21),(D184-C184)+(F184-E184)-'[2]Types horaires'!$B$14,IF(AND(H184="Déplacement",N184="Retour Chine",B184&gt;='[2]Types horaires'!$B$21,B184&lt;='[2]Types horaires'!$C$21),(D184-C184)+(F184-E184)+'[2]Types horaires'!$B$13,IF(AND(H184="Déplacement",N184="Retour Chine",B184&gt;'[2]Types horaires'!$A$21,B184&lt;'[2]Types horaires'!$B$21),(D184-C184)+(F184-E184)+'[2]Types horaires'!$B$14,IF(AND(H184="Déplacement",N184="Retour Chine",B184&gt;'[2]Types horaires'!$C$21),(D184-C184)+(F184-E184)+'[2]Types horaires'!$B$14,IF(AND(H184="Déplacement",((D184-C184)+(F184-E184))&lt;I184),I184,IF(AND(H184="Déplacement",N184="Retour Chine",B184&lt;'[2]Types horaires'!$D$21),(D184-C184)+(F184-E184)+'[2]Types horaires'!$B$14,(D184-C184)+(F184-E184))))))))))))</f>
        <v>0</v>
      </c>
      <c r="K184" s="179">
        <f>IF(L184&gt;0,'[2]Types horaires'!$B$2-L184,0)</f>
        <v>0</v>
      </c>
      <c r="L184" s="180">
        <f>IF(OR(H184="Recup"),'[2]Types horaires'!$B$2-J184,'[2]Types horaires'!$B$6)</f>
        <v>0</v>
      </c>
      <c r="M184" s="181"/>
      <c r="N184" s="182"/>
      <c r="O184" s="183">
        <f t="shared" si="4"/>
        <v>0</v>
      </c>
      <c r="P184" s="184" t="str">
        <f t="shared" si="5"/>
        <v/>
      </c>
      <c r="Q184" s="185"/>
      <c r="R184" s="186"/>
      <c r="S184" s="187"/>
      <c r="T184" s="188"/>
      <c r="U184" s="189" t="s">
        <v>62</v>
      </c>
      <c r="V184" s="190">
        <f>IF(AND(G178="Temps partiel",X180&gt;3),X180-3-V180-V181,0)</f>
        <v>0</v>
      </c>
      <c r="W184" s="191" t="s">
        <v>63</v>
      </c>
      <c r="X184" s="192">
        <f>V178+(V179*1.25)+(V180*1.5)+(V181*2)+(V183*1.1)+(V184*1.25)</f>
        <v>0</v>
      </c>
      <c r="Y184" s="193">
        <f>Y177+X184-V182*24+Y179</f>
        <v>0</v>
      </c>
    </row>
    <row r="185" spans="1:25" s="12" customFormat="1" ht="30" customHeight="1">
      <c r="A185" s="198" t="s">
        <v>43</v>
      </c>
      <c r="B185" s="101">
        <v>42898</v>
      </c>
      <c r="C185" s="194">
        <v>0.375</v>
      </c>
      <c r="D185" s="195">
        <v>0.54166666666666663</v>
      </c>
      <c r="E185" s="195">
        <v>0.58333333333333337</v>
      </c>
      <c r="F185" s="196">
        <v>0.70833333333333337</v>
      </c>
      <c r="G185" s="105"/>
      <c r="H185" s="106" t="s">
        <v>44</v>
      </c>
      <c r="I185" s="107">
        <f>IF(H185="Normal",'[2]Types horaires'!$B$2,IF(H185="Recup",'[2]Types horaires'!$B$6,IF(H185="CP journée",'[2]Types horaires'!$B$3,IF(H185="Enceinte",'[2]Types horaires'!$B$11,IF(H185="temps partiel",'[2]Types horaires'!$B$10,IF(H185="Sans solde",'[2]Types horaires'!$B$8,IF(H185="Maladie",'[2]Types horaires'!$B$7,IF(H185="CP matin",'[2]Types horaires'!$B$4,IF(H185="Déplacement",'[2]Types horaires'!$B$2,IF(H185="CP Après-midi",'[2]Types horaires'!$B$5,IF(H185="Férié",'[2]Types horaires'!$B$15,0)))))))))))</f>
        <v>0.29166666666666669</v>
      </c>
      <c r="J185" s="197">
        <f>IF(H185="Demi CP",I185,IF(AND(H185="Déplacement",N185="Arrivée Chine",B185&gt;='[2]Types horaires'!$B$21,B185&lt;='[2]Types horaires'!$C$21),(D185-C185)+(F185-E185)-'[2]Types horaires'!$B$13,IF(AND(H185="Déplacement",N185="Arrivée Chine",B185&gt;'[2]Types horaires'!$A$21,B185&lt;'[2]Types horaires'!$B$21),(D185-C185)+(F185-E185)-'[2]Types horaires'!$B$14,IF(AND(H185="Déplacement",N185="Arrivée Chine",B185&gt;'[2]Types horaires'!$C$21),(D185-C185)+(F185-E185)-'[2]Types horaires'!$B$14,IF(AND(H185="Déplacement",((D185-C185)+(F185-E185))&lt;I185),I185,IF(AND(H185="Déplacement",N185="Arrivée Chine",B185&lt;'[2]Types horaires'!$D$21),(D185-C185)+(F185-E185)-'[2]Types horaires'!$B$14,IF(AND(H185="Déplacement",N185="Retour Chine",B185&gt;='[2]Types horaires'!$B$21,B185&lt;='[2]Types horaires'!$C$21),(D185-C185)+(F185-E185)+'[2]Types horaires'!$B$13,IF(AND(H185="Déplacement",N185="Retour Chine",B185&gt;'[2]Types horaires'!$A$21,B185&lt;'[2]Types horaires'!$B$21),(D185-C185)+(F185-E185)+'[2]Types horaires'!$B$14,IF(AND(H185="Déplacement",N185="Retour Chine",B185&gt;'[2]Types horaires'!$C$21),(D185-C185)+(F185-E185)+'[2]Types horaires'!$B$14,IF(AND(H185="Déplacement",((D185-C185)+(F185-E185))&lt;I185),I185,IF(AND(H185="Déplacement",N185="Retour Chine",B185&lt;'[2]Types horaires'!$D$21),(D185-C185)+(F185-E185)+'[2]Types horaires'!$B$14,(D185-C185)+(F185-E185))))))))))))</f>
        <v>0.29166666666666663</v>
      </c>
      <c r="K185" s="109">
        <f>IF(L185&gt;0,'[2]Types horaires'!$B$2-L185,0)</f>
        <v>0</v>
      </c>
      <c r="L185" s="110">
        <f>IF(OR(H185="Recup"),'[2]Types horaires'!$B$2-J185,'[2]Types horaires'!$B$6)</f>
        <v>0</v>
      </c>
      <c r="M185" s="111"/>
      <c r="N185" s="112"/>
      <c r="O185" s="113">
        <f t="shared" si="4"/>
        <v>0</v>
      </c>
      <c r="P185" s="114" t="str">
        <f t="shared" si="5"/>
        <v/>
      </c>
      <c r="Q185" s="115" t="s">
        <v>45</v>
      </c>
      <c r="R185" s="116" t="s">
        <v>46</v>
      </c>
      <c r="S185" s="117"/>
      <c r="T185" s="118" t="s">
        <v>86</v>
      </c>
      <c r="U185" s="119" t="s">
        <v>48</v>
      </c>
      <c r="V185" s="120">
        <f>IF(AND(G185="",(X187)&gt;0),X187-V186-V187,IF(AND(G185="Enceinte",(X187)&gt;0),X187-V186-V187,0))</f>
        <v>0</v>
      </c>
      <c r="W185" s="121" t="s">
        <v>34</v>
      </c>
      <c r="X185" s="120">
        <f>(SUM(I185:I189)*24+SUM(K185:K189)*24)</f>
        <v>35</v>
      </c>
      <c r="Y185" s="122" t="s">
        <v>7</v>
      </c>
    </row>
    <row r="186" spans="1:25" s="12" customFormat="1" ht="15.75" customHeight="1" thickBot="1">
      <c r="A186" s="123" t="s">
        <v>49</v>
      </c>
      <c r="B186" s="124">
        <v>42899</v>
      </c>
      <c r="C186" s="102">
        <v>0.375</v>
      </c>
      <c r="D186" s="103">
        <v>0.54166666666666663</v>
      </c>
      <c r="E186" s="103">
        <v>0.58333333333333337</v>
      </c>
      <c r="F186" s="104">
        <v>0.70833333333333337</v>
      </c>
      <c r="G186" s="125"/>
      <c r="H186" s="142" t="s">
        <v>44</v>
      </c>
      <c r="I186" s="127">
        <f>IF(H186="Normal",'[2]Types horaires'!$B$2,IF(H186="Recup",'[2]Types horaires'!$B$6,IF(H186="CP journée",'[2]Types horaires'!$B$3,IF(H186="Enceinte",'[2]Types horaires'!$B$11,IF(H186="temps partiel",'[2]Types horaires'!$B$10,IF(H186="Sans solde",'[2]Types horaires'!$B$8,IF(H186="Maladie",'[2]Types horaires'!$B$7,IF(H186="CP matin",'[2]Types horaires'!$B$4,IF(H186="Déplacement",'[2]Types horaires'!$B$2,IF(H186="CP Après-midi",'[2]Types horaires'!$B$5,IF(H186="Férié",'[2]Types horaires'!$B$15,0)))))))))))</f>
        <v>0.29166666666666669</v>
      </c>
      <c r="J186" s="108">
        <f>IF(H186="Demi CP",I186,IF(AND(H186="Déplacement",N186="Arrivée Chine",B186&gt;='[2]Types horaires'!$B$21,B186&lt;='[2]Types horaires'!$C$21),(D186-C186)+(F186-E186)-'[2]Types horaires'!$B$13,IF(AND(H186="Déplacement",N186="Arrivée Chine",B186&gt;'[2]Types horaires'!$A$21,B186&lt;'[2]Types horaires'!$B$21),(D186-C186)+(F186-E186)-'[2]Types horaires'!$B$14,IF(AND(H186="Déplacement",N186="Arrivée Chine",B186&gt;'[2]Types horaires'!$C$21),(D186-C186)+(F186-E186)-'[2]Types horaires'!$B$14,IF(AND(H186="Déplacement",((D186-C186)+(F186-E186))&lt;I186),I186,IF(AND(H186="Déplacement",N186="Arrivée Chine",B186&lt;'[2]Types horaires'!$D$21),(D186-C186)+(F186-E186)-'[2]Types horaires'!$B$14,IF(AND(H186="Déplacement",N186="Retour Chine",B186&gt;='[2]Types horaires'!$B$21,B186&lt;='[2]Types horaires'!$C$21),(D186-C186)+(F186-E186)+'[2]Types horaires'!$B$13,IF(AND(H186="Déplacement",N186="Retour Chine",B186&gt;'[2]Types horaires'!$A$21,B186&lt;'[2]Types horaires'!$B$21),(D186-C186)+(F186-E186)+'[2]Types horaires'!$B$14,IF(AND(H186="Déplacement",N186="Retour Chine",B186&gt;'[2]Types horaires'!$C$21),(D186-C186)+(F186-E186)+'[2]Types horaires'!$B$14,IF(AND(H186="Déplacement",((D186-C186)+(F186-E186))&lt;I186),I186,IF(AND(H186="Déplacement",N186="Retour Chine",B186&lt;'[2]Types horaires'!$D$21),(D186-C186)+(F186-E186)+'[2]Types horaires'!$B$14,(D186-C186)+(F186-E186))))))))))))</f>
        <v>0.29166666666666663</v>
      </c>
      <c r="K186" s="128">
        <f>IF(L186&gt;0,'[2]Types horaires'!$B$2-L186,0)</f>
        <v>0</v>
      </c>
      <c r="L186" s="129">
        <f>IF(OR(H186="Recup"),'[2]Types horaires'!$B$2-J186,'[2]Types horaires'!$B$6)</f>
        <v>0</v>
      </c>
      <c r="M186" s="130"/>
      <c r="N186" s="131"/>
      <c r="O186" s="132">
        <f t="shared" si="4"/>
        <v>0</v>
      </c>
      <c r="P186" s="133" t="str">
        <f t="shared" si="5"/>
        <v/>
      </c>
      <c r="Q186" s="134"/>
      <c r="R186" s="135"/>
      <c r="S186" s="136"/>
      <c r="T186" s="137"/>
      <c r="U186" s="138" t="s">
        <v>50</v>
      </c>
      <c r="V186" s="139">
        <f>IF(AND(G185="",(X186-35)&gt;0),(X186-35-V187-V188),IF(AND(G185="Enceinte",(X186-35)&gt;0),(X186-35-V187-V188),0))</f>
        <v>0</v>
      </c>
      <c r="W186" s="140" t="s">
        <v>35</v>
      </c>
      <c r="X186" s="139">
        <f>(SUM(J185:J191))*24-(SUM(O185:O191))*24</f>
        <v>34.999999999999993</v>
      </c>
      <c r="Y186" s="141">
        <f>SUM(P185:P191)</f>
        <v>0</v>
      </c>
    </row>
    <row r="187" spans="1:25" s="12" customFormat="1" ht="15.75" customHeight="1" thickBot="1">
      <c r="A187" s="123" t="s">
        <v>51</v>
      </c>
      <c r="B187" s="124">
        <v>42900</v>
      </c>
      <c r="C187" s="102">
        <v>0.375</v>
      </c>
      <c r="D187" s="103">
        <v>0.54166666666666663</v>
      </c>
      <c r="E187" s="103">
        <v>0.58333333333333337</v>
      </c>
      <c r="F187" s="104">
        <v>0.70833333333333337</v>
      </c>
      <c r="G187" s="125"/>
      <c r="H187" s="142" t="s">
        <v>44</v>
      </c>
      <c r="I187" s="127">
        <f>IF(H187="Normal",'[2]Types horaires'!$B$2,IF(H187="Recup",'[2]Types horaires'!$B$6,IF(H187="CP journée",'[2]Types horaires'!$B$3,IF(H187="Enceinte",'[2]Types horaires'!$B$11,IF(H187="temps partiel",'[2]Types horaires'!$B$10,IF(H187="Sans solde",'[2]Types horaires'!$B$8,IF(H187="Maladie",'[2]Types horaires'!$B$7,IF(H187="CP matin",'[2]Types horaires'!$B$4,IF(H187="Déplacement",'[2]Types horaires'!$B$2,IF(H187="CP Après-midi",'[2]Types horaires'!$B$5,IF(H187="Férié",'[2]Types horaires'!$B$15,0)))))))))))</f>
        <v>0.29166666666666669</v>
      </c>
      <c r="J187" s="108">
        <f>IF(H187="Demi CP",I187,IF(AND(H187="Déplacement",N187="Arrivée Chine",B187&gt;='[2]Types horaires'!$B$21,B187&lt;='[2]Types horaires'!$C$21),(D187-C187)+(F187-E187)-'[2]Types horaires'!$B$13,IF(AND(H187="Déplacement",N187="Arrivée Chine",B187&gt;'[2]Types horaires'!$A$21,B187&lt;'[2]Types horaires'!$B$21),(D187-C187)+(F187-E187)-'[2]Types horaires'!$B$14,IF(AND(H187="Déplacement",N187="Arrivée Chine",B187&gt;'[2]Types horaires'!$C$21),(D187-C187)+(F187-E187)-'[2]Types horaires'!$B$14,IF(AND(H187="Déplacement",((D187-C187)+(F187-E187))&lt;I187),I187,IF(AND(H187="Déplacement",N187="Arrivée Chine",B187&lt;'[2]Types horaires'!$D$21),(D187-C187)+(F187-E187)-'[2]Types horaires'!$B$14,IF(AND(H187="Déplacement",N187="Retour Chine",B187&gt;='[2]Types horaires'!$B$21,B187&lt;='[2]Types horaires'!$C$21),(D187-C187)+(F187-E187)+'[2]Types horaires'!$B$13,IF(AND(H187="Déplacement",N187="Retour Chine",B187&gt;'[2]Types horaires'!$A$21,B187&lt;'[2]Types horaires'!$B$21),(D187-C187)+(F187-E187)+'[2]Types horaires'!$B$14,IF(AND(H187="Déplacement",N187="Retour Chine",B187&gt;'[2]Types horaires'!$C$21),(D187-C187)+(F187-E187)+'[2]Types horaires'!$B$14,IF(AND(H187="Déplacement",((D187-C187)+(F187-E187))&lt;I187),I187,IF(AND(H187="Déplacement",N187="Retour Chine",B187&lt;'[2]Types horaires'!$D$21),(D187-C187)+(F187-E187)+'[2]Types horaires'!$B$14,(D187-C187)+(F187-E187))))))))))))</f>
        <v>0.29166666666666663</v>
      </c>
      <c r="K187" s="143">
        <f>IF(L187&gt;0,'[2]Types horaires'!$B$2-L187,0)</f>
        <v>0</v>
      </c>
      <c r="L187" s="144">
        <f>IF(OR(H187="Recup"),'[2]Types horaires'!$B$2-J187,'[2]Types horaires'!$B$6)</f>
        <v>0</v>
      </c>
      <c r="M187" s="130"/>
      <c r="N187" s="131"/>
      <c r="O187" s="132">
        <f t="shared" si="4"/>
        <v>0</v>
      </c>
      <c r="P187" s="133" t="str">
        <f t="shared" si="5"/>
        <v/>
      </c>
      <c r="Q187" s="134"/>
      <c r="R187" s="135"/>
      <c r="S187" s="136"/>
      <c r="T187" s="137"/>
      <c r="U187" s="145">
        <v>0.5</v>
      </c>
      <c r="V187" s="139">
        <f>IF((X186-43)&lt;0,0,(X186-43))</f>
        <v>0</v>
      </c>
      <c r="W187" s="146" t="s">
        <v>52</v>
      </c>
      <c r="X187" s="147">
        <f>(X186-X185)-J191*24</f>
        <v>-7.1054273576010019E-15</v>
      </c>
      <c r="Y187" s="148" t="s">
        <v>53</v>
      </c>
    </row>
    <row r="188" spans="1:25" s="12" customFormat="1" ht="15.75" customHeight="1" thickBot="1">
      <c r="A188" s="123" t="s">
        <v>54</v>
      </c>
      <c r="B188" s="124">
        <v>42901</v>
      </c>
      <c r="C188" s="102">
        <v>0.375</v>
      </c>
      <c r="D188" s="103">
        <v>0.54166666666666663</v>
      </c>
      <c r="E188" s="103">
        <v>0.58333333333333337</v>
      </c>
      <c r="F188" s="104">
        <v>0.70833333333333337</v>
      </c>
      <c r="G188" s="125"/>
      <c r="H188" s="126" t="s">
        <v>44</v>
      </c>
      <c r="I188" s="127">
        <f>IF(H188="Normal",'[2]Types horaires'!$B$2,IF(H188="Recup",'[2]Types horaires'!$B$6,IF(H188="CP journée",'[2]Types horaires'!$B$3,IF(H188="Enceinte",'[2]Types horaires'!$B$11,IF(H188="temps partiel",'[2]Types horaires'!$B$10,IF(H188="Sans solde",'[2]Types horaires'!$B$8,IF(H188="Maladie",'[2]Types horaires'!$B$7,IF(H188="CP matin",'[2]Types horaires'!$B$4,IF(H188="Déplacement",'[2]Types horaires'!$B$2,IF(H188="CP Après-midi",'[2]Types horaires'!$B$5,IF(H188="Férié",'[2]Types horaires'!$B$15,0)))))))))))</f>
        <v>0.29166666666666669</v>
      </c>
      <c r="J188" s="108">
        <f>IF(H188="Demi CP",I188,IF(AND(H188="Déplacement",N188="Arrivée Chine",B188&gt;='[2]Types horaires'!$B$21,B188&lt;='[2]Types horaires'!$C$21),(D188-C188)+(F188-E188)-'[2]Types horaires'!$B$13,IF(AND(H188="Déplacement",N188="Arrivée Chine",B188&gt;'[2]Types horaires'!$A$21,B188&lt;'[2]Types horaires'!$B$21),(D188-C188)+(F188-E188)-'[2]Types horaires'!$B$14,IF(AND(H188="Déplacement",N188="Arrivée Chine",B188&gt;'[2]Types horaires'!$C$21),(D188-C188)+(F188-E188)-'[2]Types horaires'!$B$14,IF(AND(H188="Déplacement",((D188-C188)+(F188-E188))&lt;I188),I188,IF(AND(H188="Déplacement",N188="Arrivée Chine",B188&lt;'[2]Types horaires'!$D$21),(D188-C188)+(F188-E188)-'[2]Types horaires'!$B$14,IF(AND(H188="Déplacement",N188="Retour Chine",B188&gt;='[2]Types horaires'!$B$21,B188&lt;='[2]Types horaires'!$C$21),(D188-C188)+(F188-E188)+'[2]Types horaires'!$B$13,IF(AND(H188="Déplacement",N188="Retour Chine",B188&gt;'[2]Types horaires'!$A$21,B188&lt;'[2]Types horaires'!$B$21),(D188-C188)+(F188-E188)+'[2]Types horaires'!$B$14,IF(AND(H188="Déplacement",N188="Retour Chine",B188&gt;'[2]Types horaires'!$C$21),(D188-C188)+(F188-E188)+'[2]Types horaires'!$B$14,IF(AND(H188="Déplacement",((D188-C188)+(F188-E188))&lt;I188),I188,IF(AND(H188="Déplacement",N188="Retour Chine",B188&lt;'[2]Types horaires'!$D$21),(D188-C188)+(F188-E188)+'[2]Types horaires'!$B$14,(D188-C188)+(F188-E188))))))))))))</f>
        <v>0.29166666666666663</v>
      </c>
      <c r="K188" s="149">
        <f>IF(L188&gt;0,'[2]Types horaires'!$B$2-L188,0)</f>
        <v>0</v>
      </c>
      <c r="L188" s="150">
        <f>IF(OR(H188="Recup"),'[2]Types horaires'!$B$2-J188,'[2]Types horaires'!$B$6)</f>
        <v>0</v>
      </c>
      <c r="M188" s="130"/>
      <c r="N188" s="131"/>
      <c r="O188" s="132">
        <f t="shared" si="4"/>
        <v>0</v>
      </c>
      <c r="P188" s="133" t="str">
        <f t="shared" si="5"/>
        <v/>
      </c>
      <c r="Q188" s="134"/>
      <c r="R188" s="135"/>
      <c r="S188" s="136"/>
      <c r="T188" s="137"/>
      <c r="U188" s="151">
        <v>1</v>
      </c>
      <c r="V188" s="139">
        <f>IF(M191="",J191*24,0)</f>
        <v>0</v>
      </c>
      <c r="W188" s="152" t="s">
        <v>5</v>
      </c>
      <c r="X188" s="153">
        <f>COUNTIF(H185:H189,"Maladie")</f>
        <v>0</v>
      </c>
      <c r="Y188" s="148">
        <f>COUNTIF(H185:H189,"Férié")</f>
        <v>0</v>
      </c>
    </row>
    <row r="189" spans="1:25" s="12" customFormat="1" ht="15.75" customHeight="1" thickBot="1">
      <c r="A189" s="123" t="s">
        <v>55</v>
      </c>
      <c r="B189" s="124">
        <v>42902</v>
      </c>
      <c r="C189" s="102">
        <v>0.375</v>
      </c>
      <c r="D189" s="103">
        <v>0.54166666666666663</v>
      </c>
      <c r="E189" s="103">
        <v>0.58333333333333337</v>
      </c>
      <c r="F189" s="104">
        <v>0.70833333333333337</v>
      </c>
      <c r="G189" s="125"/>
      <c r="H189" s="142" t="s">
        <v>44</v>
      </c>
      <c r="I189" s="127">
        <f>IF(H189="Normal",'[2]Types horaires'!$B$2,IF(H189="Recup",'[2]Types horaires'!$B$6,IF(H189="CP journée",'[2]Types horaires'!$B$3,IF(H189="Enceinte",'[2]Types horaires'!$B$11,IF(H189="temps partiel",'[2]Types horaires'!$B$10,IF(H189="Sans solde",'[2]Types horaires'!$B$8,IF(H189="Maladie",'[2]Types horaires'!$B$7,IF(H189="CP matin",'[2]Types horaires'!$B$4,IF(H189="Déplacement",'[2]Types horaires'!$B$2,IF(H189="CP Après-midi",'[2]Types horaires'!$B$5,IF(H189="Férié",'[2]Types horaires'!$B$15,0)))))))))))</f>
        <v>0.29166666666666669</v>
      </c>
      <c r="J189" s="108">
        <f>IF(H189="Demi CP",I189,IF(AND(H189="Déplacement",N189="Arrivée Chine",B189&gt;='[2]Types horaires'!$B$21,B189&lt;='[2]Types horaires'!$C$21),(D189-C189)+(F189-E189)-'[2]Types horaires'!$B$13,IF(AND(H189="Déplacement",N189="Arrivée Chine",B189&gt;'[2]Types horaires'!$A$21,B189&lt;'[2]Types horaires'!$B$21),(D189-C189)+(F189-E189)-'[2]Types horaires'!$B$14,IF(AND(H189="Déplacement",N189="Arrivée Chine",B189&gt;'[2]Types horaires'!$C$21),(D189-C189)+(F189-E189)-'[2]Types horaires'!$B$14,IF(AND(H189="Déplacement",((D189-C189)+(F189-E189))&lt;I189),I189,IF(AND(H189="Déplacement",N189="Arrivée Chine",B189&lt;'[2]Types horaires'!$D$21),(D189-C189)+(F189-E189)-'[2]Types horaires'!$B$14,IF(AND(H189="Déplacement",N189="Retour Chine",B189&gt;='[2]Types horaires'!$B$21,B189&lt;='[2]Types horaires'!$C$21),(D189-C189)+(F189-E189)+'[2]Types horaires'!$B$13,IF(AND(H189="Déplacement",N189="Retour Chine",B189&gt;'[2]Types horaires'!$A$21,B189&lt;'[2]Types horaires'!$B$21),(D189-C189)+(F189-E189)+'[2]Types horaires'!$B$14,IF(AND(H189="Déplacement",N189="Retour Chine",B189&gt;'[2]Types horaires'!$C$21),(D189-C189)+(F189-E189)+'[2]Types horaires'!$B$14,IF(AND(H189="Déplacement",((D189-C189)+(F189-E189))&lt;I189),I189,IF(AND(H189="Déplacement",N189="Retour Chine",B189&lt;'[2]Types horaires'!$D$21),(D189-C189)+(F189-E189)+'[2]Types horaires'!$B$14,(D189-C189)+(F189-E189))))))))))))</f>
        <v>0.29166666666666663</v>
      </c>
      <c r="K189" s="143">
        <f>IF(L189&gt;0,'[2]Types horaires'!$B$2-L189,0)</f>
        <v>0</v>
      </c>
      <c r="L189" s="144">
        <f>IF(OR(H189="Recup"),'[2]Types horaires'!$B$2-J189,'[2]Types horaires'!$B$6)</f>
        <v>0</v>
      </c>
      <c r="M189" s="130"/>
      <c r="N189" s="131"/>
      <c r="O189" s="132">
        <f t="shared" si="4"/>
        <v>0</v>
      </c>
      <c r="P189" s="133" t="str">
        <f t="shared" si="5"/>
        <v/>
      </c>
      <c r="Q189" s="134"/>
      <c r="R189" s="135"/>
      <c r="S189" s="136"/>
      <c r="T189" s="137"/>
      <c r="U189" s="154" t="s">
        <v>2</v>
      </c>
      <c r="V189" s="155">
        <f>IF(G185="Enceinte",(SUM(L185:L189))-COUNTIF(H185:H189,"Recup")*'[2]Types horaires'!$B$12,SUM(L185:L189))</f>
        <v>0</v>
      </c>
      <c r="W189" s="156" t="s">
        <v>56</v>
      </c>
      <c r="X189" s="157">
        <f>COUNTIF(H185:H189,"sans solde")</f>
        <v>0</v>
      </c>
      <c r="Y189" s="158" t="s">
        <v>57</v>
      </c>
    </row>
    <row r="190" spans="1:25" s="12" customFormat="1" ht="15.75" customHeight="1">
      <c r="A190" s="123" t="s">
        <v>58</v>
      </c>
      <c r="B190" s="124">
        <v>42903</v>
      </c>
      <c r="C190" s="159"/>
      <c r="D190" s="160"/>
      <c r="E190" s="160"/>
      <c r="F190" s="161"/>
      <c r="G190" s="125"/>
      <c r="H190" s="162"/>
      <c r="I190" s="127">
        <f>IF(H190="Normal",'[2]Types horaires'!$B$2,IF(H190="Recup",'[2]Types horaires'!$B$6,IF(H190="CP journée",'[2]Types horaires'!$B$3,IF(H190="Enceinte",'[2]Types horaires'!$B$11,IF(H190="temps partiel",'[2]Types horaires'!$B$10,IF(H190="Sans solde",'[2]Types horaires'!$B$8,IF(H190="Maladie",'[2]Types horaires'!$B$7,IF(H190="CP matin",'[2]Types horaires'!$B$4,IF(H190="Déplacement",'[2]Types horaires'!$B$2,IF(H190="CP Après-midi",'[2]Types horaires'!$B$5,IF(H190="Férié",'[2]Types horaires'!$B$15,0)))))))))))</f>
        <v>0</v>
      </c>
      <c r="J190" s="108">
        <f>IF(H190="Demi CP",I190,IF(AND(H190="Déplacement",N190="Arrivée Chine",B190&gt;='[2]Types horaires'!$B$21,B190&lt;='[2]Types horaires'!$C$21),(D190-C190)+(F190-E190)-'[2]Types horaires'!$B$13,IF(AND(H190="Déplacement",N190="Arrivée Chine",B190&gt;'[2]Types horaires'!$A$21,B190&lt;'[2]Types horaires'!$B$21),(D190-C190)+(F190-E190)-'[2]Types horaires'!$B$14,IF(AND(H190="Déplacement",N190="Arrivée Chine",B190&gt;'[2]Types horaires'!$C$21),(D190-C190)+(F190-E190)-'[2]Types horaires'!$B$14,IF(AND(H190="Déplacement",((D190-C190)+(F190-E190))&lt;I190),I190,IF(AND(H190="Déplacement",N190="Arrivée Chine",B190&lt;'[2]Types horaires'!$D$21),(D190-C190)+(F190-E190)-'[2]Types horaires'!$B$14,IF(AND(H190="Déplacement",N190="Retour Chine",B190&gt;='[2]Types horaires'!$B$21,B190&lt;='[2]Types horaires'!$C$21),(D190-C190)+(F190-E190)+'[2]Types horaires'!$B$13,IF(AND(H190="Déplacement",N190="Retour Chine",B190&gt;'[2]Types horaires'!$A$21,B190&lt;'[2]Types horaires'!$B$21),(D190-C190)+(F190-E190)+'[2]Types horaires'!$B$14,IF(AND(H190="Déplacement",N190="Retour Chine",B190&gt;'[2]Types horaires'!$C$21),(D190-C190)+(F190-E190)+'[2]Types horaires'!$B$14,IF(AND(H190="Déplacement",((D190-C190)+(F190-E190))&lt;I190),I190,IF(AND(H190="Déplacement",N190="Retour Chine",B190&lt;'[2]Types horaires'!$D$21),(D190-C190)+(F190-E190)+'[2]Types horaires'!$B$14,(D190-C190)+(F190-E190))))))))))))</f>
        <v>0</v>
      </c>
      <c r="K190" s="163">
        <f>IF(L190&gt;0,'[2]Types horaires'!$B$2-L190,0)</f>
        <v>0</v>
      </c>
      <c r="L190" s="164">
        <f>IF(OR(H190="Recup"),'[2]Types horaires'!$B$2-J190,'[2]Types horaires'!$B$6)</f>
        <v>0</v>
      </c>
      <c r="M190" s="130"/>
      <c r="N190" s="131"/>
      <c r="O190" s="132">
        <f t="shared" si="4"/>
        <v>0</v>
      </c>
      <c r="P190" s="133" t="str">
        <f t="shared" si="5"/>
        <v/>
      </c>
      <c r="Q190" s="134"/>
      <c r="R190" s="135"/>
      <c r="S190" s="136"/>
      <c r="T190" s="137"/>
      <c r="U190" s="165" t="s">
        <v>59</v>
      </c>
      <c r="V190" s="166">
        <f>IF(AND(G185="Temps partiel",X187&gt;0),X187-V191-V187-V188,0)</f>
        <v>0</v>
      </c>
      <c r="W190" s="167" t="s">
        <v>60</v>
      </c>
      <c r="X190" s="168">
        <f>COUNTIF(H185:H189,"CP journée")+(COUNTIF(H185:H189,"CP matin"))/2+(COUNTIF(H185:H189,"CP Après-midi"))/2</f>
        <v>0</v>
      </c>
      <c r="Y190" s="169"/>
    </row>
    <row r="191" spans="1:25" s="12" customFormat="1" ht="15.75" customHeight="1" thickBot="1">
      <c r="A191" s="170" t="s">
        <v>61</v>
      </c>
      <c r="B191" s="171">
        <v>42904</v>
      </c>
      <c r="C191" s="172"/>
      <c r="D191" s="173"/>
      <c r="E191" s="173"/>
      <c r="F191" s="174"/>
      <c r="G191" s="175"/>
      <c r="H191" s="176"/>
      <c r="I191" s="177">
        <f>IF(H191="Normal",'[2]Types horaires'!$B$2,IF(H191="Recup",'[2]Types horaires'!$B$6,IF(H191="CP journée",'[2]Types horaires'!$B$3,IF(H191="Enceinte",'[2]Types horaires'!$B$11,IF(H191="temps partiel",'[2]Types horaires'!$B$10,IF(H191="Sans solde",'[2]Types horaires'!$B$8,IF(H191="Maladie",'[2]Types horaires'!$B$7,IF(H191="CP matin",'[2]Types horaires'!$B$4,IF(H191="Déplacement",'[2]Types horaires'!$B$2,IF(H191="CP Après-midi",'[2]Types horaires'!$B$5,IF(H191="Férié",'[2]Types horaires'!$B$15,0)))))))))))</f>
        <v>0</v>
      </c>
      <c r="J191" s="178">
        <f>IF(H191="Demi CP",I191,IF(AND(H191="Déplacement",N191="Arrivée Chine",B191&gt;='[2]Types horaires'!$B$21,B191&lt;='[2]Types horaires'!$C$21),(D191-C191)+(F191-E191)-'[2]Types horaires'!$B$13,IF(AND(H191="Déplacement",N191="Arrivée Chine",B191&gt;'[2]Types horaires'!$A$21,B191&lt;'[2]Types horaires'!$B$21),(D191-C191)+(F191-E191)-'[2]Types horaires'!$B$14,IF(AND(H191="Déplacement",N191="Arrivée Chine",B191&gt;'[2]Types horaires'!$C$21),(D191-C191)+(F191-E191)-'[2]Types horaires'!$B$14,IF(AND(H191="Déplacement",((D191-C191)+(F191-E191))&lt;I191),I191,IF(AND(H191="Déplacement",N191="Arrivée Chine",B191&lt;'[2]Types horaires'!$D$21),(D191-C191)+(F191-E191)-'[2]Types horaires'!$B$14,IF(AND(H191="Déplacement",N191="Retour Chine",B191&gt;='[2]Types horaires'!$B$21,B191&lt;='[2]Types horaires'!$C$21),(D191-C191)+(F191-E191)+'[2]Types horaires'!$B$13,IF(AND(H191="Déplacement",N191="Retour Chine",B191&gt;'[2]Types horaires'!$A$21,B191&lt;'[2]Types horaires'!$B$21),(D191-C191)+(F191-E191)+'[2]Types horaires'!$B$14,IF(AND(H191="Déplacement",N191="Retour Chine",B191&gt;'[2]Types horaires'!$C$21),(D191-C191)+(F191-E191)+'[2]Types horaires'!$B$14,IF(AND(H191="Déplacement",((D191-C191)+(F191-E191))&lt;I191),I191,IF(AND(H191="Déplacement",N191="Retour Chine",B191&lt;'[2]Types horaires'!$D$21),(D191-C191)+(F191-E191)+'[2]Types horaires'!$B$14,(D191-C191)+(F191-E191))))))))))))</f>
        <v>0</v>
      </c>
      <c r="K191" s="179">
        <f>IF(L191&gt;0,'[2]Types horaires'!$B$2-L191,0)</f>
        <v>0</v>
      </c>
      <c r="L191" s="180">
        <f>IF(OR(H191="Recup"),'[2]Types horaires'!$B$2-J191,'[2]Types horaires'!$B$6)</f>
        <v>0</v>
      </c>
      <c r="M191" s="181"/>
      <c r="N191" s="182"/>
      <c r="O191" s="183">
        <f t="shared" si="4"/>
        <v>0</v>
      </c>
      <c r="P191" s="184" t="str">
        <f t="shared" si="5"/>
        <v/>
      </c>
      <c r="Q191" s="185"/>
      <c r="R191" s="186"/>
      <c r="S191" s="187"/>
      <c r="T191" s="188"/>
      <c r="U191" s="189" t="s">
        <v>62</v>
      </c>
      <c r="V191" s="190">
        <f>IF(AND(G185="Temps partiel",X187&gt;3),X187-3-V187-V188,0)</f>
        <v>0</v>
      </c>
      <c r="W191" s="191" t="s">
        <v>63</v>
      </c>
      <c r="X191" s="192">
        <f>V185+(V186*1.25)+(V187*1.5)+(V188*2)+(V190*1.1)+(V191*1.25)</f>
        <v>0</v>
      </c>
      <c r="Y191" s="193">
        <f>Y184+X191-V189*24+Y186</f>
        <v>0</v>
      </c>
    </row>
    <row r="192" spans="1:25" s="12" customFormat="1" ht="30" customHeight="1">
      <c r="A192" s="100" t="s">
        <v>43</v>
      </c>
      <c r="B192" s="101">
        <v>42905</v>
      </c>
      <c r="C192" s="194">
        <v>0.375</v>
      </c>
      <c r="D192" s="195">
        <v>0.54166666666666663</v>
      </c>
      <c r="E192" s="195">
        <v>0.58333333333333337</v>
      </c>
      <c r="F192" s="196">
        <v>0.70833333333333337</v>
      </c>
      <c r="G192" s="105"/>
      <c r="H192" s="106" t="s">
        <v>44</v>
      </c>
      <c r="I192" s="107">
        <f>IF(H192="Normal",'[2]Types horaires'!$B$2,IF(H192="Recup",'[2]Types horaires'!$B$6,IF(H192="CP journée",'[2]Types horaires'!$B$3,IF(H192="Enceinte",'[2]Types horaires'!$B$11,IF(H192="temps partiel",'[2]Types horaires'!$B$10,IF(H192="Sans solde",'[2]Types horaires'!$B$8,IF(H192="Maladie",'[2]Types horaires'!$B$7,IF(H192="CP matin",'[2]Types horaires'!$B$4,IF(H192="Déplacement",'[2]Types horaires'!$B$2,IF(H192="CP Après-midi",'[2]Types horaires'!$B$5,IF(H192="Férié",'[2]Types horaires'!$B$15,0)))))))))))</f>
        <v>0.29166666666666669</v>
      </c>
      <c r="J192" s="197">
        <f>IF(H192="Demi CP",I192,IF(AND(H192="Déplacement",N192="Arrivée Chine",B192&gt;='[2]Types horaires'!$B$21,B192&lt;='[2]Types horaires'!$C$21),(D192-C192)+(F192-E192)-'[2]Types horaires'!$B$13,IF(AND(H192="Déplacement",N192="Arrivée Chine",B192&gt;'[2]Types horaires'!$A$21,B192&lt;'[2]Types horaires'!$B$21),(D192-C192)+(F192-E192)-'[2]Types horaires'!$B$14,IF(AND(H192="Déplacement",N192="Arrivée Chine",B192&gt;'[2]Types horaires'!$C$21),(D192-C192)+(F192-E192)-'[2]Types horaires'!$B$14,IF(AND(H192="Déplacement",((D192-C192)+(F192-E192))&lt;I192),I192,IF(AND(H192="Déplacement",N192="Arrivée Chine",B192&lt;'[2]Types horaires'!$D$21),(D192-C192)+(F192-E192)-'[2]Types horaires'!$B$14,IF(AND(H192="Déplacement",N192="Retour Chine",B192&gt;='[2]Types horaires'!$B$21,B192&lt;='[2]Types horaires'!$C$21),(D192-C192)+(F192-E192)+'[2]Types horaires'!$B$13,IF(AND(H192="Déplacement",N192="Retour Chine",B192&gt;'[2]Types horaires'!$A$21,B192&lt;'[2]Types horaires'!$B$21),(D192-C192)+(F192-E192)+'[2]Types horaires'!$B$14,IF(AND(H192="Déplacement",N192="Retour Chine",B192&gt;'[2]Types horaires'!$C$21),(D192-C192)+(F192-E192)+'[2]Types horaires'!$B$14,IF(AND(H192="Déplacement",((D192-C192)+(F192-E192))&lt;I192),I192,IF(AND(H192="Déplacement",N192="Retour Chine",B192&lt;'[2]Types horaires'!$D$21),(D192-C192)+(F192-E192)+'[2]Types horaires'!$B$14,(D192-C192)+(F192-E192))))))))))))</f>
        <v>0.29166666666666663</v>
      </c>
      <c r="K192" s="109">
        <f>IF(L192&gt;0,'[2]Types horaires'!$B$2-L192,0)</f>
        <v>0</v>
      </c>
      <c r="L192" s="110">
        <f>IF(OR(H192="Recup"),'[2]Types horaires'!$B$2-J192,'[2]Types horaires'!$B$6)</f>
        <v>0</v>
      </c>
      <c r="M192" s="111"/>
      <c r="N192" s="112"/>
      <c r="O192" s="113">
        <f t="shared" si="4"/>
        <v>0</v>
      </c>
      <c r="P192" s="114" t="str">
        <f t="shared" si="5"/>
        <v/>
      </c>
      <c r="Q192" s="115" t="s">
        <v>45</v>
      </c>
      <c r="R192" s="116" t="s">
        <v>46</v>
      </c>
      <c r="S192" s="117"/>
      <c r="T192" s="118" t="s">
        <v>87</v>
      </c>
      <c r="U192" s="119" t="s">
        <v>48</v>
      </c>
      <c r="V192" s="120">
        <f>IF(AND(G192="",(X194)&gt;0),X194-V193-V194,IF(AND(G192="Enceinte",(X194)&gt;0),X194-V193-V194,0))</f>
        <v>0</v>
      </c>
      <c r="W192" s="121" t="s">
        <v>34</v>
      </c>
      <c r="X192" s="120">
        <f>(SUM(I192:I196)*24+SUM(K192:K196)*24)</f>
        <v>35</v>
      </c>
      <c r="Y192" s="122" t="s">
        <v>7</v>
      </c>
    </row>
    <row r="193" spans="1:25" s="12" customFormat="1" ht="15.75" customHeight="1" thickBot="1">
      <c r="A193" s="123" t="s">
        <v>49</v>
      </c>
      <c r="B193" s="124">
        <v>42906</v>
      </c>
      <c r="C193" s="102">
        <v>0.375</v>
      </c>
      <c r="D193" s="103">
        <v>0.54166666666666663</v>
      </c>
      <c r="E193" s="103">
        <v>0.58333333333333337</v>
      </c>
      <c r="F193" s="104">
        <v>0.70833333333333337</v>
      </c>
      <c r="G193" s="125"/>
      <c r="H193" s="142" t="s">
        <v>44</v>
      </c>
      <c r="I193" s="127">
        <f>IF(H193="Normal",'[2]Types horaires'!$B$2,IF(H193="Recup",'[2]Types horaires'!$B$6,IF(H193="CP journée",'[2]Types horaires'!$B$3,IF(H193="Enceinte",'[2]Types horaires'!$B$11,IF(H193="temps partiel",'[2]Types horaires'!$B$10,IF(H193="Sans solde",'[2]Types horaires'!$B$8,IF(H193="Maladie",'[2]Types horaires'!$B$7,IF(H193="CP matin",'[2]Types horaires'!$B$4,IF(H193="Déplacement",'[2]Types horaires'!$B$2,IF(H193="CP Après-midi",'[2]Types horaires'!$B$5,IF(H193="Férié",'[2]Types horaires'!$B$15,0)))))))))))</f>
        <v>0.29166666666666669</v>
      </c>
      <c r="J193" s="108">
        <f>IF(H193="Demi CP",I193,IF(AND(H193="Déplacement",N193="Arrivée Chine",B193&gt;='[2]Types horaires'!$B$21,B193&lt;='[2]Types horaires'!$C$21),(D193-C193)+(F193-E193)-'[2]Types horaires'!$B$13,IF(AND(H193="Déplacement",N193="Arrivée Chine",B193&gt;'[2]Types horaires'!$A$21,B193&lt;'[2]Types horaires'!$B$21),(D193-C193)+(F193-E193)-'[2]Types horaires'!$B$14,IF(AND(H193="Déplacement",N193="Arrivée Chine",B193&gt;'[2]Types horaires'!$C$21),(D193-C193)+(F193-E193)-'[2]Types horaires'!$B$14,IF(AND(H193="Déplacement",((D193-C193)+(F193-E193))&lt;I193),I193,IF(AND(H193="Déplacement",N193="Arrivée Chine",B193&lt;'[2]Types horaires'!$D$21),(D193-C193)+(F193-E193)-'[2]Types horaires'!$B$14,IF(AND(H193="Déplacement",N193="Retour Chine",B193&gt;='[2]Types horaires'!$B$21,B193&lt;='[2]Types horaires'!$C$21),(D193-C193)+(F193-E193)+'[2]Types horaires'!$B$13,IF(AND(H193="Déplacement",N193="Retour Chine",B193&gt;'[2]Types horaires'!$A$21,B193&lt;'[2]Types horaires'!$B$21),(D193-C193)+(F193-E193)+'[2]Types horaires'!$B$14,IF(AND(H193="Déplacement",N193="Retour Chine",B193&gt;'[2]Types horaires'!$C$21),(D193-C193)+(F193-E193)+'[2]Types horaires'!$B$14,IF(AND(H193="Déplacement",((D193-C193)+(F193-E193))&lt;I193),I193,IF(AND(H193="Déplacement",N193="Retour Chine",B193&lt;'[2]Types horaires'!$D$21),(D193-C193)+(F193-E193)+'[2]Types horaires'!$B$14,(D193-C193)+(F193-E193))))))))))))</f>
        <v>0.29166666666666663</v>
      </c>
      <c r="K193" s="128">
        <f>IF(L193&gt;0,'[2]Types horaires'!$B$2-L193,0)</f>
        <v>0</v>
      </c>
      <c r="L193" s="129">
        <f>IF(OR(H193="Recup"),'[2]Types horaires'!$B$2-J193,'[2]Types horaires'!$B$6)</f>
        <v>0</v>
      </c>
      <c r="M193" s="130"/>
      <c r="N193" s="131"/>
      <c r="O193" s="132">
        <f t="shared" si="4"/>
        <v>0</v>
      </c>
      <c r="P193" s="133" t="str">
        <f t="shared" si="5"/>
        <v/>
      </c>
      <c r="Q193" s="134"/>
      <c r="R193" s="135"/>
      <c r="S193" s="136"/>
      <c r="T193" s="137"/>
      <c r="U193" s="138" t="s">
        <v>50</v>
      </c>
      <c r="V193" s="139">
        <f>IF(AND(G192="",(X193-35)&gt;0),(X193-35-V194-V195),IF(AND(G192="Enceinte",(X193-35)&gt;0),(X193-35-V194-V195),0))</f>
        <v>0</v>
      </c>
      <c r="W193" s="140" t="s">
        <v>35</v>
      </c>
      <c r="X193" s="139">
        <f>(SUM(J192:J198))*24-(SUM(O192:O198))*24</f>
        <v>34.999999999999993</v>
      </c>
      <c r="Y193" s="141">
        <f>SUM(P192:P198)</f>
        <v>0</v>
      </c>
    </row>
    <row r="194" spans="1:25" s="12" customFormat="1" ht="15.75" customHeight="1" thickBot="1">
      <c r="A194" s="123" t="s">
        <v>51</v>
      </c>
      <c r="B194" s="124">
        <v>42907</v>
      </c>
      <c r="C194" s="102">
        <v>0.375</v>
      </c>
      <c r="D194" s="103">
        <v>0.54166666666666663</v>
      </c>
      <c r="E194" s="103">
        <v>0.58333333333333337</v>
      </c>
      <c r="F194" s="104">
        <v>0.70833333333333337</v>
      </c>
      <c r="G194" s="125"/>
      <c r="H194" s="142" t="s">
        <v>44</v>
      </c>
      <c r="I194" s="127">
        <f>IF(H194="Normal",'[2]Types horaires'!$B$2,IF(H194="Recup",'[2]Types horaires'!$B$6,IF(H194="CP journée",'[2]Types horaires'!$B$3,IF(H194="Enceinte",'[2]Types horaires'!$B$11,IF(H194="temps partiel",'[2]Types horaires'!$B$10,IF(H194="Sans solde",'[2]Types horaires'!$B$8,IF(H194="Maladie",'[2]Types horaires'!$B$7,IF(H194="CP matin",'[2]Types horaires'!$B$4,IF(H194="Déplacement",'[2]Types horaires'!$B$2,IF(H194="CP Après-midi",'[2]Types horaires'!$B$5,IF(H194="Férié",'[2]Types horaires'!$B$15,0)))))))))))</f>
        <v>0.29166666666666669</v>
      </c>
      <c r="J194" s="108">
        <f>IF(H194="Demi CP",I194,IF(AND(H194="Déplacement",N194="Arrivée Chine",B194&gt;='[2]Types horaires'!$B$21,B194&lt;='[2]Types horaires'!$C$21),(D194-C194)+(F194-E194)-'[2]Types horaires'!$B$13,IF(AND(H194="Déplacement",N194="Arrivée Chine",B194&gt;'[2]Types horaires'!$A$21,B194&lt;'[2]Types horaires'!$B$21),(D194-C194)+(F194-E194)-'[2]Types horaires'!$B$14,IF(AND(H194="Déplacement",N194="Arrivée Chine",B194&gt;'[2]Types horaires'!$C$21),(D194-C194)+(F194-E194)-'[2]Types horaires'!$B$14,IF(AND(H194="Déplacement",((D194-C194)+(F194-E194))&lt;I194),I194,IF(AND(H194="Déplacement",N194="Arrivée Chine",B194&lt;'[2]Types horaires'!$D$21),(D194-C194)+(F194-E194)-'[2]Types horaires'!$B$14,IF(AND(H194="Déplacement",N194="Retour Chine",B194&gt;='[2]Types horaires'!$B$21,B194&lt;='[2]Types horaires'!$C$21),(D194-C194)+(F194-E194)+'[2]Types horaires'!$B$13,IF(AND(H194="Déplacement",N194="Retour Chine",B194&gt;'[2]Types horaires'!$A$21,B194&lt;'[2]Types horaires'!$B$21),(D194-C194)+(F194-E194)+'[2]Types horaires'!$B$14,IF(AND(H194="Déplacement",N194="Retour Chine",B194&gt;'[2]Types horaires'!$C$21),(D194-C194)+(F194-E194)+'[2]Types horaires'!$B$14,IF(AND(H194="Déplacement",((D194-C194)+(F194-E194))&lt;I194),I194,IF(AND(H194="Déplacement",N194="Retour Chine",B194&lt;'[2]Types horaires'!$D$21),(D194-C194)+(F194-E194)+'[2]Types horaires'!$B$14,(D194-C194)+(F194-E194))))))))))))</f>
        <v>0.29166666666666663</v>
      </c>
      <c r="K194" s="143">
        <f>IF(L194&gt;0,'[2]Types horaires'!$B$2-L194,0)</f>
        <v>0</v>
      </c>
      <c r="L194" s="144">
        <f>IF(OR(H194="Recup"),'[2]Types horaires'!$B$2-J194,'[2]Types horaires'!$B$6)</f>
        <v>0</v>
      </c>
      <c r="M194" s="130"/>
      <c r="N194" s="131"/>
      <c r="O194" s="132">
        <f t="shared" si="4"/>
        <v>0</v>
      </c>
      <c r="P194" s="133" t="str">
        <f t="shared" si="5"/>
        <v/>
      </c>
      <c r="Q194" s="134"/>
      <c r="R194" s="135"/>
      <c r="S194" s="136"/>
      <c r="T194" s="137"/>
      <c r="U194" s="145">
        <v>0.5</v>
      </c>
      <c r="V194" s="139">
        <f>IF((X193-43)&lt;0,0,(X193-43))</f>
        <v>0</v>
      </c>
      <c r="W194" s="146" t="s">
        <v>52</v>
      </c>
      <c r="X194" s="147">
        <f>(X193-X192)-J198*24</f>
        <v>-7.1054273576010019E-15</v>
      </c>
      <c r="Y194" s="148" t="s">
        <v>53</v>
      </c>
    </row>
    <row r="195" spans="1:25" s="12" customFormat="1" ht="15.75" customHeight="1" thickBot="1">
      <c r="A195" s="123" t="s">
        <v>54</v>
      </c>
      <c r="B195" s="124">
        <v>42908</v>
      </c>
      <c r="C195" s="102">
        <v>0.375</v>
      </c>
      <c r="D195" s="103">
        <v>0.54166666666666663</v>
      </c>
      <c r="E195" s="103">
        <v>0.58333333333333337</v>
      </c>
      <c r="F195" s="104">
        <v>0.70833333333333337</v>
      </c>
      <c r="G195" s="125"/>
      <c r="H195" s="126" t="s">
        <v>44</v>
      </c>
      <c r="I195" s="127">
        <f>IF(H195="Normal",'[2]Types horaires'!$B$2,IF(H195="Recup",'[2]Types horaires'!$B$6,IF(H195="CP journée",'[2]Types horaires'!$B$3,IF(H195="Enceinte",'[2]Types horaires'!$B$11,IF(H195="temps partiel",'[2]Types horaires'!$B$10,IF(H195="Sans solde",'[2]Types horaires'!$B$8,IF(H195="Maladie",'[2]Types horaires'!$B$7,IF(H195="CP matin",'[2]Types horaires'!$B$4,IF(H195="Déplacement",'[2]Types horaires'!$B$2,IF(H195="CP Après-midi",'[2]Types horaires'!$B$5,IF(H195="Férié",'[2]Types horaires'!$B$15,0)))))))))))</f>
        <v>0.29166666666666669</v>
      </c>
      <c r="J195" s="108">
        <f>IF(H195="Demi CP",I195,IF(AND(H195="Déplacement",N195="Arrivée Chine",B195&gt;='[2]Types horaires'!$B$21,B195&lt;='[2]Types horaires'!$C$21),(D195-C195)+(F195-E195)-'[2]Types horaires'!$B$13,IF(AND(H195="Déplacement",N195="Arrivée Chine",B195&gt;'[2]Types horaires'!$A$21,B195&lt;'[2]Types horaires'!$B$21),(D195-C195)+(F195-E195)-'[2]Types horaires'!$B$14,IF(AND(H195="Déplacement",N195="Arrivée Chine",B195&gt;'[2]Types horaires'!$C$21),(D195-C195)+(F195-E195)-'[2]Types horaires'!$B$14,IF(AND(H195="Déplacement",((D195-C195)+(F195-E195))&lt;I195),I195,IF(AND(H195="Déplacement",N195="Arrivée Chine",B195&lt;'[2]Types horaires'!$D$21),(D195-C195)+(F195-E195)-'[2]Types horaires'!$B$14,IF(AND(H195="Déplacement",N195="Retour Chine",B195&gt;='[2]Types horaires'!$B$21,B195&lt;='[2]Types horaires'!$C$21),(D195-C195)+(F195-E195)+'[2]Types horaires'!$B$13,IF(AND(H195="Déplacement",N195="Retour Chine",B195&gt;'[2]Types horaires'!$A$21,B195&lt;'[2]Types horaires'!$B$21),(D195-C195)+(F195-E195)+'[2]Types horaires'!$B$14,IF(AND(H195="Déplacement",N195="Retour Chine",B195&gt;'[2]Types horaires'!$C$21),(D195-C195)+(F195-E195)+'[2]Types horaires'!$B$14,IF(AND(H195="Déplacement",((D195-C195)+(F195-E195))&lt;I195),I195,IF(AND(H195="Déplacement",N195="Retour Chine",B195&lt;'[2]Types horaires'!$D$21),(D195-C195)+(F195-E195)+'[2]Types horaires'!$B$14,(D195-C195)+(F195-E195))))))))))))</f>
        <v>0.29166666666666663</v>
      </c>
      <c r="K195" s="149">
        <f>IF(L195&gt;0,'[2]Types horaires'!$B$2-L195,0)</f>
        <v>0</v>
      </c>
      <c r="L195" s="150">
        <f>IF(OR(H195="Recup"),'[2]Types horaires'!$B$2-J195,'[2]Types horaires'!$B$6)</f>
        <v>0</v>
      </c>
      <c r="M195" s="130"/>
      <c r="N195" s="131"/>
      <c r="O195" s="132">
        <f t="shared" si="4"/>
        <v>0</v>
      </c>
      <c r="P195" s="133" t="str">
        <f t="shared" si="5"/>
        <v/>
      </c>
      <c r="Q195" s="134"/>
      <c r="R195" s="135"/>
      <c r="S195" s="136"/>
      <c r="T195" s="137"/>
      <c r="U195" s="151">
        <v>1</v>
      </c>
      <c r="V195" s="139">
        <f>IF(M198="",J198*24,0)</f>
        <v>0</v>
      </c>
      <c r="W195" s="152" t="s">
        <v>5</v>
      </c>
      <c r="X195" s="153">
        <f>COUNTIF(H192:H196,"Maladie")</f>
        <v>0</v>
      </c>
      <c r="Y195" s="148">
        <f>COUNTIF(H192:H196,"Férié")</f>
        <v>0</v>
      </c>
    </row>
    <row r="196" spans="1:25" s="12" customFormat="1" ht="15.75" customHeight="1" thickBot="1">
      <c r="A196" s="123" t="s">
        <v>55</v>
      </c>
      <c r="B196" s="124">
        <v>42909</v>
      </c>
      <c r="C196" s="102">
        <v>0.375</v>
      </c>
      <c r="D196" s="103">
        <v>0.54166666666666663</v>
      </c>
      <c r="E196" s="103">
        <v>0.58333333333333337</v>
      </c>
      <c r="F196" s="104">
        <v>0.70833333333333337</v>
      </c>
      <c r="G196" s="125"/>
      <c r="H196" s="142" t="s">
        <v>44</v>
      </c>
      <c r="I196" s="127">
        <f>IF(H196="Normal",'[2]Types horaires'!$B$2,IF(H196="Recup",'[2]Types horaires'!$B$6,IF(H196="CP journée",'[2]Types horaires'!$B$3,IF(H196="Enceinte",'[2]Types horaires'!$B$11,IF(H196="temps partiel",'[2]Types horaires'!$B$10,IF(H196="Sans solde",'[2]Types horaires'!$B$8,IF(H196="Maladie",'[2]Types horaires'!$B$7,IF(H196="CP matin",'[2]Types horaires'!$B$4,IF(H196="Déplacement",'[2]Types horaires'!$B$2,IF(H196="CP Après-midi",'[2]Types horaires'!$B$5,IF(H196="Férié",'[2]Types horaires'!$B$15,0)))))))))))</f>
        <v>0.29166666666666669</v>
      </c>
      <c r="J196" s="108">
        <f>IF(H196="Demi CP",I196,IF(AND(H196="Déplacement",N196="Arrivée Chine",B196&gt;='[2]Types horaires'!$B$21,B196&lt;='[2]Types horaires'!$C$21),(D196-C196)+(F196-E196)-'[2]Types horaires'!$B$13,IF(AND(H196="Déplacement",N196="Arrivée Chine",B196&gt;'[2]Types horaires'!$A$21,B196&lt;'[2]Types horaires'!$B$21),(D196-C196)+(F196-E196)-'[2]Types horaires'!$B$14,IF(AND(H196="Déplacement",N196="Arrivée Chine",B196&gt;'[2]Types horaires'!$C$21),(D196-C196)+(F196-E196)-'[2]Types horaires'!$B$14,IF(AND(H196="Déplacement",((D196-C196)+(F196-E196))&lt;I196),I196,IF(AND(H196="Déplacement",N196="Arrivée Chine",B196&lt;'[2]Types horaires'!$D$21),(D196-C196)+(F196-E196)-'[2]Types horaires'!$B$14,IF(AND(H196="Déplacement",N196="Retour Chine",B196&gt;='[2]Types horaires'!$B$21,B196&lt;='[2]Types horaires'!$C$21),(D196-C196)+(F196-E196)+'[2]Types horaires'!$B$13,IF(AND(H196="Déplacement",N196="Retour Chine",B196&gt;'[2]Types horaires'!$A$21,B196&lt;'[2]Types horaires'!$B$21),(D196-C196)+(F196-E196)+'[2]Types horaires'!$B$14,IF(AND(H196="Déplacement",N196="Retour Chine",B196&gt;'[2]Types horaires'!$C$21),(D196-C196)+(F196-E196)+'[2]Types horaires'!$B$14,IF(AND(H196="Déplacement",((D196-C196)+(F196-E196))&lt;I196),I196,IF(AND(H196="Déplacement",N196="Retour Chine",B196&lt;'[2]Types horaires'!$D$21),(D196-C196)+(F196-E196)+'[2]Types horaires'!$B$14,(D196-C196)+(F196-E196))))))))))))</f>
        <v>0.29166666666666663</v>
      </c>
      <c r="K196" s="143">
        <f>IF(L196&gt;0,'[2]Types horaires'!$B$2-L196,0)</f>
        <v>0</v>
      </c>
      <c r="L196" s="144">
        <f>IF(OR(H196="Recup"),'[2]Types horaires'!$B$2-J196,'[2]Types horaires'!$B$6)</f>
        <v>0</v>
      </c>
      <c r="M196" s="130"/>
      <c r="N196" s="131"/>
      <c r="O196" s="132">
        <f t="shared" si="4"/>
        <v>0</v>
      </c>
      <c r="P196" s="133" t="str">
        <f t="shared" si="5"/>
        <v/>
      </c>
      <c r="Q196" s="134"/>
      <c r="R196" s="135"/>
      <c r="S196" s="136"/>
      <c r="T196" s="137"/>
      <c r="U196" s="154" t="s">
        <v>2</v>
      </c>
      <c r="V196" s="155">
        <f>IF(G192="Enceinte",(SUM(L192:L196))-COUNTIF(H192:H196,"Recup")*'[2]Types horaires'!$B$12,SUM(L192:L196))</f>
        <v>0</v>
      </c>
      <c r="W196" s="156" t="s">
        <v>56</v>
      </c>
      <c r="X196" s="157">
        <f>COUNTIF(H192:H196,"sans solde")</f>
        <v>0</v>
      </c>
      <c r="Y196" s="158" t="s">
        <v>57</v>
      </c>
    </row>
    <row r="197" spans="1:25" s="12" customFormat="1" ht="15.75" customHeight="1">
      <c r="A197" s="123" t="s">
        <v>58</v>
      </c>
      <c r="B197" s="124">
        <v>42910</v>
      </c>
      <c r="C197" s="159"/>
      <c r="D197" s="160"/>
      <c r="E197" s="160"/>
      <c r="F197" s="161"/>
      <c r="G197" s="125"/>
      <c r="H197" s="162"/>
      <c r="I197" s="127">
        <f>IF(H197="Normal",'[2]Types horaires'!$B$2,IF(H197="Recup",'[2]Types horaires'!$B$6,IF(H197="CP journée",'[2]Types horaires'!$B$3,IF(H197="Enceinte",'[2]Types horaires'!$B$11,IF(H197="temps partiel",'[2]Types horaires'!$B$10,IF(H197="Sans solde",'[2]Types horaires'!$B$8,IF(H197="Maladie",'[2]Types horaires'!$B$7,IF(H197="CP matin",'[2]Types horaires'!$B$4,IF(H197="Déplacement",'[2]Types horaires'!$B$2,IF(H197="CP Après-midi",'[2]Types horaires'!$B$5,IF(H197="Férié",'[2]Types horaires'!$B$15,0)))))))))))</f>
        <v>0</v>
      </c>
      <c r="J197" s="108">
        <f>IF(H197="Demi CP",I197,IF(AND(H197="Déplacement",N197="Arrivée Chine",B197&gt;='[2]Types horaires'!$B$21,B197&lt;='[2]Types horaires'!$C$21),(D197-C197)+(F197-E197)-'[2]Types horaires'!$B$13,IF(AND(H197="Déplacement",N197="Arrivée Chine",B197&gt;'[2]Types horaires'!$A$21,B197&lt;'[2]Types horaires'!$B$21),(D197-C197)+(F197-E197)-'[2]Types horaires'!$B$14,IF(AND(H197="Déplacement",N197="Arrivée Chine",B197&gt;'[2]Types horaires'!$C$21),(D197-C197)+(F197-E197)-'[2]Types horaires'!$B$14,IF(AND(H197="Déplacement",((D197-C197)+(F197-E197))&lt;I197),I197,IF(AND(H197="Déplacement",N197="Arrivée Chine",B197&lt;'[2]Types horaires'!$D$21),(D197-C197)+(F197-E197)-'[2]Types horaires'!$B$14,IF(AND(H197="Déplacement",N197="Retour Chine",B197&gt;='[2]Types horaires'!$B$21,B197&lt;='[2]Types horaires'!$C$21),(D197-C197)+(F197-E197)+'[2]Types horaires'!$B$13,IF(AND(H197="Déplacement",N197="Retour Chine",B197&gt;'[2]Types horaires'!$A$21,B197&lt;'[2]Types horaires'!$B$21),(D197-C197)+(F197-E197)+'[2]Types horaires'!$B$14,IF(AND(H197="Déplacement",N197="Retour Chine",B197&gt;'[2]Types horaires'!$C$21),(D197-C197)+(F197-E197)+'[2]Types horaires'!$B$14,IF(AND(H197="Déplacement",((D197-C197)+(F197-E197))&lt;I197),I197,IF(AND(H197="Déplacement",N197="Retour Chine",B197&lt;'[2]Types horaires'!$D$21),(D197-C197)+(F197-E197)+'[2]Types horaires'!$B$14,(D197-C197)+(F197-E197))))))))))))</f>
        <v>0</v>
      </c>
      <c r="K197" s="163">
        <f>IF(L197&gt;0,'[2]Types horaires'!$B$2-L197,0)</f>
        <v>0</v>
      </c>
      <c r="L197" s="164">
        <f>IF(OR(H197="Recup"),'[2]Types horaires'!$B$2-J197,'[2]Types horaires'!$B$6)</f>
        <v>0</v>
      </c>
      <c r="M197" s="130"/>
      <c r="N197" s="131"/>
      <c r="O197" s="132">
        <f t="shared" si="4"/>
        <v>0</v>
      </c>
      <c r="P197" s="133" t="str">
        <f t="shared" si="5"/>
        <v/>
      </c>
      <c r="Q197" s="134"/>
      <c r="R197" s="135"/>
      <c r="S197" s="136"/>
      <c r="T197" s="137"/>
      <c r="U197" s="165" t="s">
        <v>59</v>
      </c>
      <c r="V197" s="166">
        <f>IF(AND(G192="Temps partiel",X194&gt;0),X194-V198-V194-V195,0)</f>
        <v>0</v>
      </c>
      <c r="W197" s="167" t="s">
        <v>60</v>
      </c>
      <c r="X197" s="168">
        <f>COUNTIF(H192:H196,"CP journée")+(COUNTIF(H192:H196,"CP matin"))/2+(COUNTIF(H192:H196,"CP Après-midi"))/2</f>
        <v>0</v>
      </c>
      <c r="Y197" s="169"/>
    </row>
    <row r="198" spans="1:25" s="12" customFormat="1" ht="15.75" customHeight="1" thickBot="1">
      <c r="A198" s="170" t="s">
        <v>61</v>
      </c>
      <c r="B198" s="171">
        <v>42911</v>
      </c>
      <c r="C198" s="172"/>
      <c r="D198" s="173"/>
      <c r="E198" s="173"/>
      <c r="F198" s="174"/>
      <c r="G198" s="175"/>
      <c r="H198" s="176"/>
      <c r="I198" s="177">
        <f>IF(H198="Normal",'[2]Types horaires'!$B$2,IF(H198="Recup",'[2]Types horaires'!$B$6,IF(H198="CP journée",'[2]Types horaires'!$B$3,IF(H198="Enceinte",'[2]Types horaires'!$B$11,IF(H198="temps partiel",'[2]Types horaires'!$B$10,IF(H198="Sans solde",'[2]Types horaires'!$B$8,IF(H198="Maladie",'[2]Types horaires'!$B$7,IF(H198="CP matin",'[2]Types horaires'!$B$4,IF(H198="Déplacement",'[2]Types horaires'!$B$2,IF(H198="CP Après-midi",'[2]Types horaires'!$B$5,IF(H198="Férié",'[2]Types horaires'!$B$15,0)))))))))))</f>
        <v>0</v>
      </c>
      <c r="J198" s="178">
        <f>IF(H198="Demi CP",I198,IF(AND(H198="Déplacement",N198="Arrivée Chine",B198&gt;='[2]Types horaires'!$B$21,B198&lt;='[2]Types horaires'!$C$21),(D198-C198)+(F198-E198)-'[2]Types horaires'!$B$13,IF(AND(H198="Déplacement",N198="Arrivée Chine",B198&gt;'[2]Types horaires'!$A$21,B198&lt;'[2]Types horaires'!$B$21),(D198-C198)+(F198-E198)-'[2]Types horaires'!$B$14,IF(AND(H198="Déplacement",N198="Arrivée Chine",B198&gt;'[2]Types horaires'!$C$21),(D198-C198)+(F198-E198)-'[2]Types horaires'!$B$14,IF(AND(H198="Déplacement",((D198-C198)+(F198-E198))&lt;I198),I198,IF(AND(H198="Déplacement",N198="Arrivée Chine",B198&lt;'[2]Types horaires'!$D$21),(D198-C198)+(F198-E198)-'[2]Types horaires'!$B$14,IF(AND(H198="Déplacement",N198="Retour Chine",B198&gt;='[2]Types horaires'!$B$21,B198&lt;='[2]Types horaires'!$C$21),(D198-C198)+(F198-E198)+'[2]Types horaires'!$B$13,IF(AND(H198="Déplacement",N198="Retour Chine",B198&gt;'[2]Types horaires'!$A$21,B198&lt;'[2]Types horaires'!$B$21),(D198-C198)+(F198-E198)+'[2]Types horaires'!$B$14,IF(AND(H198="Déplacement",N198="Retour Chine",B198&gt;'[2]Types horaires'!$C$21),(D198-C198)+(F198-E198)+'[2]Types horaires'!$B$14,IF(AND(H198="Déplacement",((D198-C198)+(F198-E198))&lt;I198),I198,IF(AND(H198="Déplacement",N198="Retour Chine",B198&lt;'[2]Types horaires'!$D$21),(D198-C198)+(F198-E198)+'[2]Types horaires'!$B$14,(D198-C198)+(F198-E198))))))))))))</f>
        <v>0</v>
      </c>
      <c r="K198" s="179">
        <f>IF(L198&gt;0,'[2]Types horaires'!$B$2-L198,0)</f>
        <v>0</v>
      </c>
      <c r="L198" s="180">
        <f>IF(OR(H198="Recup"),'[2]Types horaires'!$B$2-J198,'[2]Types horaires'!$B$6)</f>
        <v>0</v>
      </c>
      <c r="M198" s="181"/>
      <c r="N198" s="182"/>
      <c r="O198" s="183">
        <f t="shared" si="4"/>
        <v>0</v>
      </c>
      <c r="P198" s="184" t="str">
        <f t="shared" si="5"/>
        <v/>
      </c>
      <c r="Q198" s="185"/>
      <c r="R198" s="186"/>
      <c r="S198" s="187"/>
      <c r="T198" s="188"/>
      <c r="U198" s="189" t="s">
        <v>62</v>
      </c>
      <c r="V198" s="190">
        <f>IF(AND(G192="Temps partiel",X194&gt;3),X194-3-V194-V195,0)</f>
        <v>0</v>
      </c>
      <c r="W198" s="191" t="s">
        <v>63</v>
      </c>
      <c r="X198" s="192">
        <f>V192+(V193*1.25)+(V194*1.5)+(V195*2)+(V197*1.1)+(V198*1.25)</f>
        <v>0</v>
      </c>
      <c r="Y198" s="193">
        <f>Y191+X198-V196*24+Y193</f>
        <v>0</v>
      </c>
    </row>
    <row r="199" spans="1:25" s="12" customFormat="1" ht="30" customHeight="1">
      <c r="A199" s="100" t="s">
        <v>43</v>
      </c>
      <c r="B199" s="101">
        <v>42912</v>
      </c>
      <c r="C199" s="194">
        <v>0.375</v>
      </c>
      <c r="D199" s="195">
        <v>0.54166666666666663</v>
      </c>
      <c r="E199" s="195">
        <v>0.58333333333333337</v>
      </c>
      <c r="F199" s="196">
        <v>0.70833333333333337</v>
      </c>
      <c r="G199" s="105"/>
      <c r="H199" s="106" t="s">
        <v>44</v>
      </c>
      <c r="I199" s="107">
        <f>IF(H199="Normal",'[2]Types horaires'!$B$2,IF(H199="Recup",'[2]Types horaires'!$B$6,IF(H199="CP journée",'[2]Types horaires'!$B$3,IF(H199="Enceinte",'[2]Types horaires'!$B$11,IF(H199="temps partiel",'[2]Types horaires'!$B$10,IF(H199="Sans solde",'[2]Types horaires'!$B$8,IF(H199="Maladie",'[2]Types horaires'!$B$7,IF(H199="CP matin",'[2]Types horaires'!$B$4,IF(H199="Déplacement",'[2]Types horaires'!$B$2,IF(H199="CP Après-midi",'[2]Types horaires'!$B$5,IF(H199="Férié",'[2]Types horaires'!$B$15,0)))))))))))</f>
        <v>0.29166666666666669</v>
      </c>
      <c r="J199" s="202">
        <f>IF(H199="Demi CP",I199,IF(AND(H199="Déplacement",N199="Arrivée Chine",B199&gt;='[2]Types horaires'!$B$21,B199&lt;='[2]Types horaires'!$C$21),(D199-C199)+(F199-E199)-'[2]Types horaires'!$B$13,IF(AND(H199="Déplacement",N199="Arrivée Chine",B199&gt;'[2]Types horaires'!$A$21,B199&lt;'[2]Types horaires'!$B$21),(D199-C199)+(F199-E199)-'[2]Types horaires'!$B$14,IF(AND(H199="Déplacement",N199="Arrivée Chine",B199&gt;'[2]Types horaires'!$C$21),(D199-C199)+(F199-E199)-'[2]Types horaires'!$B$14,IF(AND(H199="Déplacement",((D199-C199)+(F199-E199))&lt;I199),I199,IF(AND(H199="Déplacement",N199="Arrivée Chine",B199&lt;'[2]Types horaires'!$D$21),(D199-C199)+(F199-E199)-'[2]Types horaires'!$B$14,IF(AND(H199="Déplacement",N199="Retour Chine",B199&gt;='[2]Types horaires'!$B$21,B199&lt;='[2]Types horaires'!$C$21),(D199-C199)+(F199-E199)+'[2]Types horaires'!$B$13,IF(AND(H199="Déplacement",N199="Retour Chine",B199&gt;'[2]Types horaires'!$A$21,B199&lt;'[2]Types horaires'!$B$21),(D199-C199)+(F199-E199)+'[2]Types horaires'!$B$14,IF(AND(H199="Déplacement",N199="Retour Chine",B199&gt;'[2]Types horaires'!$C$21),(D199-C199)+(F199-E199)+'[2]Types horaires'!$B$14,IF(AND(H199="Déplacement",((D199-C199)+(F199-E199))&lt;I199),I199,IF(AND(H199="Déplacement",N199="Retour Chine",B199&lt;'[2]Types horaires'!$D$21),(D199-C199)+(F199-E199)+'[2]Types horaires'!$B$14,(D199-C199)+(F199-E199))))))))))))</f>
        <v>0.29166666666666663</v>
      </c>
      <c r="K199" s="109">
        <f>IF(L199&gt;0,'[2]Types horaires'!$B$2-L199,0)</f>
        <v>0</v>
      </c>
      <c r="L199" s="110">
        <f>IF(OR(H199="Recup"),'[2]Types horaires'!$B$2-J199,'[2]Types horaires'!$B$6)</f>
        <v>0</v>
      </c>
      <c r="M199" s="111"/>
      <c r="N199" s="112"/>
      <c r="O199" s="113">
        <f t="shared" si="4"/>
        <v>0</v>
      </c>
      <c r="P199" s="114" t="str">
        <f t="shared" si="5"/>
        <v/>
      </c>
      <c r="Q199" s="115" t="s">
        <v>45</v>
      </c>
      <c r="R199" s="116" t="s">
        <v>46</v>
      </c>
      <c r="S199" s="117"/>
      <c r="T199" s="203" t="s">
        <v>88</v>
      </c>
      <c r="U199" s="119" t="s">
        <v>48</v>
      </c>
      <c r="V199" s="120">
        <f>IF(AND(G199="",(X201)&gt;0),X201-V200-V201,IF(AND(G199="Enceinte",(X201)&gt;0),X201-V200-V201,0))</f>
        <v>0</v>
      </c>
      <c r="W199" s="121" t="s">
        <v>34</v>
      </c>
      <c r="X199" s="120">
        <f>(SUM(I199:I203)*24+SUM(K199:K203)*24)</f>
        <v>35</v>
      </c>
      <c r="Y199" s="122" t="s">
        <v>7</v>
      </c>
    </row>
    <row r="200" spans="1:25" s="12" customFormat="1" ht="15.75" customHeight="1" thickBot="1">
      <c r="A200" s="123" t="s">
        <v>49</v>
      </c>
      <c r="B200" s="124">
        <v>42913</v>
      </c>
      <c r="C200" s="102">
        <v>0.375</v>
      </c>
      <c r="D200" s="103">
        <v>0.54166666666666663</v>
      </c>
      <c r="E200" s="103">
        <v>0.58333333333333337</v>
      </c>
      <c r="F200" s="104">
        <v>0.70833333333333337</v>
      </c>
      <c r="G200" s="125"/>
      <c r="H200" s="142" t="s">
        <v>44</v>
      </c>
      <c r="I200" s="127">
        <f>IF(H200="Normal",'[2]Types horaires'!$B$2,IF(H200="Recup",'[2]Types horaires'!$B$6,IF(H200="CP journée",'[2]Types horaires'!$B$3,IF(H200="Enceinte",'[2]Types horaires'!$B$11,IF(H200="temps partiel",'[2]Types horaires'!$B$10,IF(H200="Sans solde",'[2]Types horaires'!$B$8,IF(H200="Maladie",'[2]Types horaires'!$B$7,IF(H200="CP matin",'[2]Types horaires'!$B$4,IF(H200="Déplacement",'[2]Types horaires'!$B$2,IF(H200="CP Après-midi",'[2]Types horaires'!$B$5,IF(H200="Férié",'[2]Types horaires'!$B$15,0)))))))))))</f>
        <v>0.29166666666666669</v>
      </c>
      <c r="J200" s="108">
        <f>IF(H200="Demi CP",I200,IF(AND(H200="Déplacement",N200="Arrivée Chine",B200&gt;='[2]Types horaires'!$B$21,B200&lt;='[2]Types horaires'!$C$21),(D200-C200)+(F200-E200)-'[2]Types horaires'!$B$13,IF(AND(H200="Déplacement",N200="Arrivée Chine",B200&gt;'[2]Types horaires'!$A$21,B200&lt;'[2]Types horaires'!$B$21),(D200-C200)+(F200-E200)-'[2]Types horaires'!$B$14,IF(AND(H200="Déplacement",N200="Arrivée Chine",B200&gt;'[2]Types horaires'!$C$21),(D200-C200)+(F200-E200)-'[2]Types horaires'!$B$14,IF(AND(H200="Déplacement",((D200-C200)+(F200-E200))&lt;I200),I200,IF(AND(H200="Déplacement",N200="Arrivée Chine",B200&lt;'[2]Types horaires'!$D$21),(D200-C200)+(F200-E200)-'[2]Types horaires'!$B$14,IF(AND(H200="Déplacement",N200="Retour Chine",B200&gt;='[2]Types horaires'!$B$21,B200&lt;='[2]Types horaires'!$C$21),(D200-C200)+(F200-E200)+'[2]Types horaires'!$B$13,IF(AND(H200="Déplacement",N200="Retour Chine",B200&gt;'[2]Types horaires'!$A$21,B200&lt;'[2]Types horaires'!$B$21),(D200-C200)+(F200-E200)+'[2]Types horaires'!$B$14,IF(AND(H200="Déplacement",N200="Retour Chine",B200&gt;'[2]Types horaires'!$C$21),(D200-C200)+(F200-E200)+'[2]Types horaires'!$B$14,IF(AND(H200="Déplacement",((D200-C200)+(F200-E200))&lt;I200),I200,IF(AND(H200="Déplacement",N200="Retour Chine",B200&lt;'[2]Types horaires'!$D$21),(D200-C200)+(F200-E200)+'[2]Types horaires'!$B$14,(D200-C200)+(F200-E200))))))))))))</f>
        <v>0.29166666666666663</v>
      </c>
      <c r="K200" s="128">
        <f>IF(L200&gt;0,'[2]Types horaires'!$B$2-L200,0)</f>
        <v>0</v>
      </c>
      <c r="L200" s="129">
        <f>IF(OR(H200="Recup"),'[2]Types horaires'!$B$2-J200,'[2]Types horaires'!$B$6)</f>
        <v>0</v>
      </c>
      <c r="M200" s="130"/>
      <c r="N200" s="131"/>
      <c r="O200" s="132">
        <f t="shared" si="4"/>
        <v>0</v>
      </c>
      <c r="P200" s="133" t="str">
        <f t="shared" si="5"/>
        <v/>
      </c>
      <c r="Q200" s="134"/>
      <c r="R200" s="135"/>
      <c r="S200" s="136"/>
      <c r="T200" s="204"/>
      <c r="U200" s="138" t="s">
        <v>50</v>
      </c>
      <c r="V200" s="139">
        <f>IF(AND(G199="",(X200-35)&gt;0),(X200-35-V201-V202),IF(AND(G199="Enceinte",(X200-35)&gt;0),(X200-35-V201-V202),0))</f>
        <v>0</v>
      </c>
      <c r="W200" s="140" t="s">
        <v>35</v>
      </c>
      <c r="X200" s="139">
        <f>(SUM(J199:J205))*24-(SUM(O199:O205))*24</f>
        <v>34.999999999999993</v>
      </c>
      <c r="Y200" s="141">
        <f>SUM(P199:P205)</f>
        <v>0</v>
      </c>
    </row>
    <row r="201" spans="1:25" s="12" customFormat="1" ht="15.75" customHeight="1" thickBot="1">
      <c r="A201" s="123" t="s">
        <v>51</v>
      </c>
      <c r="B201" s="124">
        <v>42914</v>
      </c>
      <c r="C201" s="102">
        <v>0.375</v>
      </c>
      <c r="D201" s="103">
        <v>0.54166666666666663</v>
      </c>
      <c r="E201" s="103">
        <v>0.58333333333333337</v>
      </c>
      <c r="F201" s="104">
        <v>0.70833333333333337</v>
      </c>
      <c r="G201" s="125"/>
      <c r="H201" s="142" t="s">
        <v>44</v>
      </c>
      <c r="I201" s="127">
        <f>IF(H201="Normal",'[2]Types horaires'!$B$2,IF(H201="Recup",'[2]Types horaires'!$B$6,IF(H201="CP journée",'[2]Types horaires'!$B$3,IF(H201="Enceinte",'[2]Types horaires'!$B$11,IF(H201="temps partiel",'[2]Types horaires'!$B$10,IF(H201="Sans solde",'[2]Types horaires'!$B$8,IF(H201="Maladie",'[2]Types horaires'!$B$7,IF(H201="CP matin",'[2]Types horaires'!$B$4,IF(H201="Déplacement",'[2]Types horaires'!$B$2,IF(H201="CP Après-midi",'[2]Types horaires'!$B$5,IF(H201="Férié",'[2]Types horaires'!$B$15,0)))))))))))</f>
        <v>0.29166666666666669</v>
      </c>
      <c r="J201" s="108">
        <f>IF(H201="Demi CP",I201,IF(AND(H201="Déplacement",N201="Arrivée Chine",B201&gt;='[2]Types horaires'!$B$21,B201&lt;='[2]Types horaires'!$C$21),(D201-C201)+(F201-E201)-'[2]Types horaires'!$B$13,IF(AND(H201="Déplacement",N201="Arrivée Chine",B201&gt;'[2]Types horaires'!$A$21,B201&lt;'[2]Types horaires'!$B$21),(D201-C201)+(F201-E201)-'[2]Types horaires'!$B$14,IF(AND(H201="Déplacement",N201="Arrivée Chine",B201&gt;'[2]Types horaires'!$C$21),(D201-C201)+(F201-E201)-'[2]Types horaires'!$B$14,IF(AND(H201="Déplacement",((D201-C201)+(F201-E201))&lt;I201),I201,IF(AND(H201="Déplacement",N201="Arrivée Chine",B201&lt;'[2]Types horaires'!$D$21),(D201-C201)+(F201-E201)-'[2]Types horaires'!$B$14,IF(AND(H201="Déplacement",N201="Retour Chine",B201&gt;='[2]Types horaires'!$B$21,B201&lt;='[2]Types horaires'!$C$21),(D201-C201)+(F201-E201)+'[2]Types horaires'!$B$13,IF(AND(H201="Déplacement",N201="Retour Chine",B201&gt;'[2]Types horaires'!$A$21,B201&lt;'[2]Types horaires'!$B$21),(D201-C201)+(F201-E201)+'[2]Types horaires'!$B$14,IF(AND(H201="Déplacement",N201="Retour Chine",B201&gt;'[2]Types horaires'!$C$21),(D201-C201)+(F201-E201)+'[2]Types horaires'!$B$14,IF(AND(H201="Déplacement",((D201-C201)+(F201-E201))&lt;I201),I201,IF(AND(H201="Déplacement",N201="Retour Chine",B201&lt;'[2]Types horaires'!$D$21),(D201-C201)+(F201-E201)+'[2]Types horaires'!$B$14,(D201-C201)+(F201-E201))))))))))))</f>
        <v>0.29166666666666663</v>
      </c>
      <c r="K201" s="143">
        <f>IF(L201&gt;0,'[2]Types horaires'!$B$2-L201,0)</f>
        <v>0</v>
      </c>
      <c r="L201" s="144">
        <f>IF(OR(H201="Recup"),'[2]Types horaires'!$B$2-J201,'[2]Types horaires'!$B$6)</f>
        <v>0</v>
      </c>
      <c r="M201" s="130"/>
      <c r="N201" s="131"/>
      <c r="O201" s="132">
        <f t="shared" si="4"/>
        <v>0</v>
      </c>
      <c r="P201" s="133" t="str">
        <f t="shared" si="5"/>
        <v/>
      </c>
      <c r="Q201" s="134"/>
      <c r="R201" s="135"/>
      <c r="S201" s="136"/>
      <c r="T201" s="204"/>
      <c r="U201" s="145">
        <v>0.5</v>
      </c>
      <c r="V201" s="139">
        <f>IF((X200-43)&lt;0,0,(X200-43))</f>
        <v>0</v>
      </c>
      <c r="W201" s="146" t="s">
        <v>52</v>
      </c>
      <c r="X201" s="147">
        <f>(X200-X199)-J205*24</f>
        <v>-7.1054273576010019E-15</v>
      </c>
      <c r="Y201" s="148" t="s">
        <v>53</v>
      </c>
    </row>
    <row r="202" spans="1:25" s="12" customFormat="1" ht="15.75" customHeight="1" thickBot="1">
      <c r="A202" s="123" t="s">
        <v>54</v>
      </c>
      <c r="B202" s="124">
        <v>42915</v>
      </c>
      <c r="C202" s="102">
        <v>0.375</v>
      </c>
      <c r="D202" s="103">
        <v>0.54166666666666663</v>
      </c>
      <c r="E202" s="103">
        <v>0.58333333333333337</v>
      </c>
      <c r="F202" s="104">
        <v>0.70833333333333337</v>
      </c>
      <c r="G202" s="125"/>
      <c r="H202" s="126" t="s">
        <v>44</v>
      </c>
      <c r="I202" s="127">
        <f>IF(H202="Normal",'[2]Types horaires'!$B$2,IF(H202="Recup",'[2]Types horaires'!$B$6,IF(H202="CP journée",'[2]Types horaires'!$B$3,IF(H202="Enceinte",'[2]Types horaires'!$B$11,IF(H202="temps partiel",'[2]Types horaires'!$B$10,IF(H202="Sans solde",'[2]Types horaires'!$B$8,IF(H202="Maladie",'[2]Types horaires'!$B$7,IF(H202="CP matin",'[2]Types horaires'!$B$4,IF(H202="Déplacement",'[2]Types horaires'!$B$2,IF(H202="CP Après-midi",'[2]Types horaires'!$B$5,IF(H202="Férié",'[2]Types horaires'!$B$15,0)))))))))))</f>
        <v>0.29166666666666669</v>
      </c>
      <c r="J202" s="108">
        <f>IF(H202="Demi CP",I202,IF(AND(H202="Déplacement",N202="Arrivée Chine",B202&gt;='[2]Types horaires'!$B$21,B202&lt;='[2]Types horaires'!$C$21),(D202-C202)+(F202-E202)-'[2]Types horaires'!$B$13,IF(AND(H202="Déplacement",N202="Arrivée Chine",B202&gt;'[2]Types horaires'!$A$21,B202&lt;'[2]Types horaires'!$B$21),(D202-C202)+(F202-E202)-'[2]Types horaires'!$B$14,IF(AND(H202="Déplacement",N202="Arrivée Chine",B202&gt;'[2]Types horaires'!$C$21),(D202-C202)+(F202-E202)-'[2]Types horaires'!$B$14,IF(AND(H202="Déplacement",((D202-C202)+(F202-E202))&lt;I202),I202,IF(AND(H202="Déplacement",N202="Arrivée Chine",B202&lt;'[2]Types horaires'!$D$21),(D202-C202)+(F202-E202)-'[2]Types horaires'!$B$14,IF(AND(H202="Déplacement",N202="Retour Chine",B202&gt;='[2]Types horaires'!$B$21,B202&lt;='[2]Types horaires'!$C$21),(D202-C202)+(F202-E202)+'[2]Types horaires'!$B$13,IF(AND(H202="Déplacement",N202="Retour Chine",B202&gt;'[2]Types horaires'!$A$21,B202&lt;'[2]Types horaires'!$B$21),(D202-C202)+(F202-E202)+'[2]Types horaires'!$B$14,IF(AND(H202="Déplacement",N202="Retour Chine",B202&gt;'[2]Types horaires'!$C$21),(D202-C202)+(F202-E202)+'[2]Types horaires'!$B$14,IF(AND(H202="Déplacement",((D202-C202)+(F202-E202))&lt;I202),I202,IF(AND(H202="Déplacement",N202="Retour Chine",B202&lt;'[2]Types horaires'!$D$21),(D202-C202)+(F202-E202)+'[2]Types horaires'!$B$14,(D202-C202)+(F202-E202))))))))))))</f>
        <v>0.29166666666666663</v>
      </c>
      <c r="K202" s="149">
        <f>IF(L202&gt;0,'[2]Types horaires'!$B$2-L202,0)</f>
        <v>0</v>
      </c>
      <c r="L202" s="150">
        <f>IF(OR(H202="Recup"),'[2]Types horaires'!$B$2-J202,'[2]Types horaires'!$B$6)</f>
        <v>0</v>
      </c>
      <c r="M202" s="130"/>
      <c r="N202" s="131"/>
      <c r="O202" s="132">
        <f t="shared" si="4"/>
        <v>0</v>
      </c>
      <c r="P202" s="133" t="str">
        <f t="shared" si="5"/>
        <v/>
      </c>
      <c r="Q202" s="134"/>
      <c r="R202" s="135"/>
      <c r="S202" s="136"/>
      <c r="T202" s="204"/>
      <c r="U202" s="151">
        <v>1</v>
      </c>
      <c r="V202" s="139">
        <f>IF(M205="",J205*24,0)</f>
        <v>0</v>
      </c>
      <c r="W202" s="152" t="s">
        <v>5</v>
      </c>
      <c r="X202" s="153">
        <f>COUNTIF(H199:H203,"Maladie")</f>
        <v>0</v>
      </c>
      <c r="Y202" s="148">
        <f>COUNTIF(H199:H203,"Férié")</f>
        <v>0</v>
      </c>
    </row>
    <row r="203" spans="1:25" s="12" customFormat="1" ht="15.75" customHeight="1" thickBot="1">
      <c r="A203" s="123" t="s">
        <v>55</v>
      </c>
      <c r="B203" s="124">
        <v>42916</v>
      </c>
      <c r="C203" s="102">
        <v>0.375</v>
      </c>
      <c r="D203" s="103">
        <v>0.54166666666666663</v>
      </c>
      <c r="E203" s="103">
        <v>0.58333333333333337</v>
      </c>
      <c r="F203" s="104">
        <v>0.70833333333333337</v>
      </c>
      <c r="G203" s="125"/>
      <c r="H203" s="142" t="s">
        <v>44</v>
      </c>
      <c r="I203" s="127">
        <f>IF(H203="Normal",'[2]Types horaires'!$B$2,IF(H203="Recup",'[2]Types horaires'!$B$6,IF(H203="CP journée",'[2]Types horaires'!$B$3,IF(H203="Enceinte",'[2]Types horaires'!$B$11,IF(H203="temps partiel",'[2]Types horaires'!$B$10,IF(H203="Sans solde",'[2]Types horaires'!$B$8,IF(H203="Maladie",'[2]Types horaires'!$B$7,IF(H203="CP matin",'[2]Types horaires'!$B$4,IF(H203="Déplacement",'[2]Types horaires'!$B$2,IF(H203="CP Après-midi",'[2]Types horaires'!$B$5,IF(H203="Férié",'[2]Types horaires'!$B$15,0)))))))))))</f>
        <v>0.29166666666666669</v>
      </c>
      <c r="J203" s="108">
        <f>IF(H203="Demi CP",I203,IF(AND(H203="Déplacement",N203="Arrivée Chine",B203&gt;='[2]Types horaires'!$B$21,B203&lt;='[2]Types horaires'!$C$21),(D203-C203)+(F203-E203)-'[2]Types horaires'!$B$13,IF(AND(H203="Déplacement",N203="Arrivée Chine",B203&gt;'[2]Types horaires'!$A$21,B203&lt;'[2]Types horaires'!$B$21),(D203-C203)+(F203-E203)-'[2]Types horaires'!$B$14,IF(AND(H203="Déplacement",N203="Arrivée Chine",B203&gt;'[2]Types horaires'!$C$21),(D203-C203)+(F203-E203)-'[2]Types horaires'!$B$14,IF(AND(H203="Déplacement",((D203-C203)+(F203-E203))&lt;I203),I203,IF(AND(H203="Déplacement",N203="Arrivée Chine",B203&lt;'[2]Types horaires'!$D$21),(D203-C203)+(F203-E203)-'[2]Types horaires'!$B$14,IF(AND(H203="Déplacement",N203="Retour Chine",B203&gt;='[2]Types horaires'!$B$21,B203&lt;='[2]Types horaires'!$C$21),(D203-C203)+(F203-E203)+'[2]Types horaires'!$B$13,IF(AND(H203="Déplacement",N203="Retour Chine",B203&gt;'[2]Types horaires'!$A$21,B203&lt;'[2]Types horaires'!$B$21),(D203-C203)+(F203-E203)+'[2]Types horaires'!$B$14,IF(AND(H203="Déplacement",N203="Retour Chine",B203&gt;'[2]Types horaires'!$C$21),(D203-C203)+(F203-E203)+'[2]Types horaires'!$B$14,IF(AND(H203="Déplacement",((D203-C203)+(F203-E203))&lt;I203),I203,IF(AND(H203="Déplacement",N203="Retour Chine",B203&lt;'[2]Types horaires'!$D$21),(D203-C203)+(F203-E203)+'[2]Types horaires'!$B$14,(D203-C203)+(F203-E203))))))))))))</f>
        <v>0.29166666666666663</v>
      </c>
      <c r="K203" s="143">
        <f>IF(L203&gt;0,'[2]Types horaires'!$B$2-L203,0)</f>
        <v>0</v>
      </c>
      <c r="L203" s="144">
        <f>IF(OR(H203="Recup"),'[2]Types horaires'!$B$2-J203,'[2]Types horaires'!$B$6)</f>
        <v>0</v>
      </c>
      <c r="M203" s="130"/>
      <c r="N203" s="131"/>
      <c r="O203" s="132">
        <f t="shared" si="4"/>
        <v>0</v>
      </c>
      <c r="P203" s="133" t="str">
        <f t="shared" si="5"/>
        <v/>
      </c>
      <c r="Q203" s="134"/>
      <c r="R203" s="135"/>
      <c r="S203" s="136"/>
      <c r="T203" s="204"/>
      <c r="U203" s="154" t="s">
        <v>2</v>
      </c>
      <c r="V203" s="155">
        <f>IF(G199="Enceinte",(SUM(L199:L203))-COUNTIF(H199:H203,"Recup")*'[2]Types horaires'!$B$12,SUM(L199:L203))</f>
        <v>0</v>
      </c>
      <c r="W203" s="156" t="s">
        <v>56</v>
      </c>
      <c r="X203" s="157">
        <f>COUNTIF(H199:H203,"sans solde")</f>
        <v>0</v>
      </c>
      <c r="Y203" s="158" t="s">
        <v>57</v>
      </c>
    </row>
    <row r="204" spans="1:25" s="12" customFormat="1">
      <c r="A204" s="123" t="s">
        <v>58</v>
      </c>
      <c r="B204" s="124">
        <v>42917</v>
      </c>
      <c r="C204" s="159"/>
      <c r="D204" s="160"/>
      <c r="E204" s="160"/>
      <c r="F204" s="161"/>
      <c r="G204" s="125"/>
      <c r="H204" s="162"/>
      <c r="I204" s="127">
        <f>IF(H204="Normal",'[2]Types horaires'!$B$2,IF(H204="Recup",'[2]Types horaires'!$B$6,IF(H204="CP journée",'[2]Types horaires'!$B$3,IF(H204="Enceinte",'[2]Types horaires'!$B$11,IF(H204="temps partiel",'[2]Types horaires'!$B$10,IF(H204="Sans solde",'[2]Types horaires'!$B$8,IF(H204="Maladie",'[2]Types horaires'!$B$7,IF(H204="CP matin",'[2]Types horaires'!$B$4,IF(H204="Déplacement",'[2]Types horaires'!$B$2,IF(H204="CP Après-midi",'[2]Types horaires'!$B$5,IF(H204="Férié",'[2]Types horaires'!$B$15,0)))))))))))</f>
        <v>0</v>
      </c>
      <c r="J204" s="108">
        <f>IF(H204="Demi CP",I204,IF(AND(H204="Déplacement",N204="Arrivée Chine",B204&gt;='[2]Types horaires'!$B$21,B204&lt;='[2]Types horaires'!$C$21),(D204-C204)+(F204-E204)-'[2]Types horaires'!$B$13,IF(AND(H204="Déplacement",N204="Arrivée Chine",B204&gt;'[2]Types horaires'!$A$21,B204&lt;'[2]Types horaires'!$B$21),(D204-C204)+(F204-E204)-'[2]Types horaires'!$B$14,IF(AND(H204="Déplacement",N204="Arrivée Chine",B204&gt;'[2]Types horaires'!$C$21),(D204-C204)+(F204-E204)-'[2]Types horaires'!$B$14,IF(AND(H204="Déplacement",((D204-C204)+(F204-E204))&lt;I204),I204,IF(AND(H204="Déplacement",N204="Arrivée Chine",B204&lt;'[2]Types horaires'!$D$21),(D204-C204)+(F204-E204)-'[2]Types horaires'!$B$14,IF(AND(H204="Déplacement",N204="Retour Chine",B204&gt;='[2]Types horaires'!$B$21,B204&lt;='[2]Types horaires'!$C$21),(D204-C204)+(F204-E204)+'[2]Types horaires'!$B$13,IF(AND(H204="Déplacement",N204="Retour Chine",B204&gt;'[2]Types horaires'!$A$21,B204&lt;'[2]Types horaires'!$B$21),(D204-C204)+(F204-E204)+'[2]Types horaires'!$B$14,IF(AND(H204="Déplacement",N204="Retour Chine",B204&gt;'[2]Types horaires'!$C$21),(D204-C204)+(F204-E204)+'[2]Types horaires'!$B$14,IF(AND(H204="Déplacement",((D204-C204)+(F204-E204))&lt;I204),I204,IF(AND(H204="Déplacement",N204="Retour Chine",B204&lt;'[2]Types horaires'!$D$21),(D204-C204)+(F204-E204)+'[2]Types horaires'!$B$14,(D204-C204)+(F204-E204))))))))))))</f>
        <v>0</v>
      </c>
      <c r="K204" s="163">
        <f>IF(L204&gt;0,'[2]Types horaires'!$B$2-L204,0)</f>
        <v>0</v>
      </c>
      <c r="L204" s="164">
        <f>IF(OR(H204="Recup"),'[2]Types horaires'!$B$2-J204,'[2]Types horaires'!$B$6)</f>
        <v>0</v>
      </c>
      <c r="M204" s="130"/>
      <c r="N204" s="131"/>
      <c r="O204" s="132">
        <f t="shared" si="4"/>
        <v>0</v>
      </c>
      <c r="P204" s="133" t="str">
        <f t="shared" si="5"/>
        <v/>
      </c>
      <c r="Q204" s="134"/>
      <c r="R204" s="135"/>
      <c r="S204" s="136"/>
      <c r="T204" s="204"/>
      <c r="U204" s="165" t="s">
        <v>59</v>
      </c>
      <c r="V204" s="166">
        <f>IF(AND(G199="Temps partiel",X201&gt;0),X201-V205-V201-V202,0)</f>
        <v>0</v>
      </c>
      <c r="W204" s="167" t="s">
        <v>60</v>
      </c>
      <c r="X204" s="168">
        <f>COUNTIF(H199:H203,"CP journée")+(COUNTIF(H199:H203,"CP matin"))/2+(COUNTIF(H199:H203,"CP Après-midi"))/2</f>
        <v>0</v>
      </c>
      <c r="Y204" s="169"/>
    </row>
    <row r="205" spans="1:25" s="12" customFormat="1" ht="15.75" thickBot="1">
      <c r="A205" s="170" t="s">
        <v>61</v>
      </c>
      <c r="B205" s="171">
        <v>42918</v>
      </c>
      <c r="C205" s="172"/>
      <c r="D205" s="173"/>
      <c r="E205" s="173"/>
      <c r="F205" s="174"/>
      <c r="G205" s="175"/>
      <c r="H205" s="176"/>
      <c r="I205" s="177">
        <f>IF(H205="Normal",'[2]Types horaires'!$B$2,IF(H205="Recup",'[2]Types horaires'!$B$6,IF(H205="CP journée",'[2]Types horaires'!$B$3,IF(H205="Enceinte",'[2]Types horaires'!$B$11,IF(H205="temps partiel",'[2]Types horaires'!$B$10,IF(H205="Sans solde",'[2]Types horaires'!$B$8,IF(H205="Maladie",'[2]Types horaires'!$B$7,IF(H205="CP matin",'[2]Types horaires'!$B$4,IF(H205="Déplacement",'[2]Types horaires'!$B$2,IF(H205="CP Après-midi",'[2]Types horaires'!$B$5,IF(H205="Férié",'[2]Types horaires'!$B$15,0)))))))))))</f>
        <v>0</v>
      </c>
      <c r="J205" s="178">
        <f>IF(H205="Demi CP",I205,IF(AND(H205="Déplacement",N205="Arrivée Chine",B205&gt;='[2]Types horaires'!$B$21,B205&lt;='[2]Types horaires'!$C$21),(D205-C205)+(F205-E205)-'[2]Types horaires'!$B$13,IF(AND(H205="Déplacement",N205="Arrivée Chine",B205&gt;'[2]Types horaires'!$A$21,B205&lt;'[2]Types horaires'!$B$21),(D205-C205)+(F205-E205)-'[2]Types horaires'!$B$14,IF(AND(H205="Déplacement",N205="Arrivée Chine",B205&gt;'[2]Types horaires'!$C$21),(D205-C205)+(F205-E205)-'[2]Types horaires'!$B$14,IF(AND(H205="Déplacement",((D205-C205)+(F205-E205))&lt;I205),I205,IF(AND(H205="Déplacement",N205="Arrivée Chine",B205&lt;'[2]Types horaires'!$D$21),(D205-C205)+(F205-E205)-'[2]Types horaires'!$B$14,IF(AND(H205="Déplacement",N205="Retour Chine",B205&gt;='[2]Types horaires'!$B$21,B205&lt;='[2]Types horaires'!$C$21),(D205-C205)+(F205-E205)+'[2]Types horaires'!$B$13,IF(AND(H205="Déplacement",N205="Retour Chine",B205&gt;'[2]Types horaires'!$A$21,B205&lt;'[2]Types horaires'!$B$21),(D205-C205)+(F205-E205)+'[2]Types horaires'!$B$14,IF(AND(H205="Déplacement",N205="Retour Chine",B205&gt;'[2]Types horaires'!$C$21),(D205-C205)+(F205-E205)+'[2]Types horaires'!$B$14,IF(AND(H205="Déplacement",((D205-C205)+(F205-E205))&lt;I205),I205,IF(AND(H205="Déplacement",N205="Retour Chine",B205&lt;'[2]Types horaires'!$D$21),(D205-C205)+(F205-E205)+'[2]Types horaires'!$B$14,(D205-C205)+(F205-E205))))))))))))</f>
        <v>0</v>
      </c>
      <c r="K205" s="179">
        <f>IF(L205&gt;0,'[2]Types horaires'!$B$2-L205,0)</f>
        <v>0</v>
      </c>
      <c r="L205" s="180">
        <f>IF(OR(H205="Recup"),'[2]Types horaires'!$B$2-J205,'[2]Types horaires'!$B$6)</f>
        <v>0</v>
      </c>
      <c r="M205" s="181"/>
      <c r="N205" s="182"/>
      <c r="O205" s="183">
        <f t="shared" si="4"/>
        <v>0</v>
      </c>
      <c r="P205" s="184" t="str">
        <f t="shared" si="5"/>
        <v/>
      </c>
      <c r="Q205" s="185"/>
      <c r="R205" s="186"/>
      <c r="S205" s="187"/>
      <c r="T205" s="205"/>
      <c r="U205" s="189" t="s">
        <v>62</v>
      </c>
      <c r="V205" s="190">
        <f>IF(AND(G199="Temps partiel",X201&gt;3),X201-3-V201-V202,0)</f>
        <v>0</v>
      </c>
      <c r="W205" s="191" t="s">
        <v>63</v>
      </c>
      <c r="X205" s="192">
        <f>V199+(V200*1.25)+(V201*1.5)+(V202*2)+(V204*1.1)+(V205*1.25)</f>
        <v>0</v>
      </c>
      <c r="Y205" s="193">
        <v>0</v>
      </c>
    </row>
    <row r="206" spans="1:25" s="12" customFormat="1" ht="30" customHeight="1">
      <c r="A206" s="198" t="s">
        <v>43</v>
      </c>
      <c r="B206" s="101">
        <v>42919</v>
      </c>
      <c r="C206" s="194">
        <v>0.375</v>
      </c>
      <c r="D206" s="195">
        <v>0.54166666666666663</v>
      </c>
      <c r="E206" s="195">
        <v>0.58333333333333337</v>
      </c>
      <c r="F206" s="196">
        <v>0.70833333333333337</v>
      </c>
      <c r="G206" s="105"/>
      <c r="H206" s="106" t="s">
        <v>44</v>
      </c>
      <c r="I206" s="107">
        <f>IF(H206="Normal",'[2]Types horaires'!$B$2,IF(H206="Recup",'[2]Types horaires'!$B$6,IF(H206="CP journée",'[2]Types horaires'!$B$3,IF(H206="Enceinte",'[2]Types horaires'!$B$11,IF(H206="temps partiel",'[2]Types horaires'!$B$10,IF(H206="Sans solde",'[2]Types horaires'!$B$8,IF(H206="Maladie",'[2]Types horaires'!$B$7,IF(H206="CP matin",'[2]Types horaires'!$B$4,IF(H206="Déplacement",'[2]Types horaires'!$B$2,IF(H206="CP Après-midi",'[2]Types horaires'!$B$5,IF(H206="Férié",'[2]Types horaires'!$B$15,0)))))))))))</f>
        <v>0.29166666666666669</v>
      </c>
      <c r="J206" s="197">
        <f>IF(H206="Demi CP",I206,IF(AND(H206="Déplacement",N206="Arrivée Chine",B206&gt;='[2]Types horaires'!$B$21,B206&lt;='[2]Types horaires'!$C$21),(D206-C206)+(F206-E206)-'[2]Types horaires'!$B$13,IF(AND(H206="Déplacement",N206="Arrivée Chine",B206&gt;'[2]Types horaires'!$A$21,B206&lt;'[2]Types horaires'!$B$21),(D206-C206)+(F206-E206)-'[2]Types horaires'!$B$14,IF(AND(H206="Déplacement",N206="Arrivée Chine",B206&gt;'[2]Types horaires'!$C$21),(D206-C206)+(F206-E206)-'[2]Types horaires'!$B$14,IF(AND(H206="Déplacement",((D206-C206)+(F206-E206))&lt;I206),I206,IF(AND(H206="Déplacement",N206="Arrivée Chine",B206&lt;'[2]Types horaires'!$D$21),(D206-C206)+(F206-E206)-'[2]Types horaires'!$B$14,IF(AND(H206="Déplacement",N206="Retour Chine",B206&gt;='[2]Types horaires'!$B$21,B206&lt;='[2]Types horaires'!$C$21),(D206-C206)+(F206-E206)+'[2]Types horaires'!$B$13,IF(AND(H206="Déplacement",N206="Retour Chine",B206&gt;'[2]Types horaires'!$A$21,B206&lt;'[2]Types horaires'!$B$21),(D206-C206)+(F206-E206)+'[2]Types horaires'!$B$14,IF(AND(H206="Déplacement",N206="Retour Chine",B206&gt;'[2]Types horaires'!$C$21),(D206-C206)+(F206-E206)+'[2]Types horaires'!$B$14,IF(AND(H206="Déplacement",((D206-C206)+(F206-E206))&lt;I206),I206,IF(AND(H206="Déplacement",N206="Retour Chine",B206&lt;'[2]Types horaires'!$D$21),(D206-C206)+(F206-E206)+'[2]Types horaires'!$B$14,(D206-C206)+(F206-E206))))))))))))</f>
        <v>0.29166666666666663</v>
      </c>
      <c r="K206" s="109">
        <f>IF(L206&gt;0,'[2]Types horaires'!$B$2-L206,0)</f>
        <v>0</v>
      </c>
      <c r="L206" s="110">
        <f>IF(OR(H206="Recup"),'[2]Types horaires'!$B$2-J206,'[2]Types horaires'!$B$6)</f>
        <v>0</v>
      </c>
      <c r="M206" s="111"/>
      <c r="N206" s="112"/>
      <c r="O206" s="113">
        <f t="shared" si="4"/>
        <v>0</v>
      </c>
      <c r="P206" s="114" t="str">
        <f t="shared" si="5"/>
        <v/>
      </c>
      <c r="Q206" s="115" t="s">
        <v>45</v>
      </c>
      <c r="R206" s="116" t="s">
        <v>46</v>
      </c>
      <c r="S206" s="117"/>
      <c r="T206" s="203" t="s">
        <v>89</v>
      </c>
      <c r="U206" s="119" t="s">
        <v>48</v>
      </c>
      <c r="V206" s="120">
        <f>IF(AND(G206="",(X208)&gt;0),X208-V207-V208,IF(AND(G206="Enceinte",(X208)&gt;0),X208-V207-V208,0))</f>
        <v>0</v>
      </c>
      <c r="W206" s="121" t="s">
        <v>34</v>
      </c>
      <c r="X206" s="120">
        <f>(SUM(I206:I210)*24+SUM(K206:K210)*24)</f>
        <v>35</v>
      </c>
      <c r="Y206" s="122" t="s">
        <v>7</v>
      </c>
    </row>
    <row r="207" spans="1:25" s="12" customFormat="1" ht="15.75" thickBot="1">
      <c r="A207" s="123" t="s">
        <v>49</v>
      </c>
      <c r="B207" s="124">
        <v>42920</v>
      </c>
      <c r="C207" s="102">
        <v>0.375</v>
      </c>
      <c r="D207" s="103">
        <v>0.54166666666666663</v>
      </c>
      <c r="E207" s="103">
        <v>0.58333333333333337</v>
      </c>
      <c r="F207" s="104">
        <v>0.70833333333333337</v>
      </c>
      <c r="G207" s="125"/>
      <c r="H207" s="142" t="s">
        <v>44</v>
      </c>
      <c r="I207" s="127">
        <f>IF(H207="Normal",'[2]Types horaires'!$B$2,IF(H207="Recup",'[2]Types horaires'!$B$6,IF(H207="CP journée",'[2]Types horaires'!$B$3,IF(H207="Enceinte",'[2]Types horaires'!$B$11,IF(H207="temps partiel",'[2]Types horaires'!$B$10,IF(H207="Sans solde",'[2]Types horaires'!$B$8,IF(H207="Maladie",'[2]Types horaires'!$B$7,IF(H207="CP matin",'[2]Types horaires'!$B$4,IF(H207="Déplacement",'[2]Types horaires'!$B$2,IF(H207="CP Après-midi",'[2]Types horaires'!$B$5,IF(H207="Férié",'[2]Types horaires'!$B$15,0)))))))))))</f>
        <v>0.29166666666666669</v>
      </c>
      <c r="J207" s="108">
        <f>IF(H207="Demi CP",I207,IF(AND(H207="Déplacement",N207="Arrivée Chine",B207&gt;='[2]Types horaires'!$B$21,B207&lt;='[2]Types horaires'!$C$21),(D207-C207)+(F207-E207)-'[2]Types horaires'!$B$13,IF(AND(H207="Déplacement",N207="Arrivée Chine",B207&gt;'[2]Types horaires'!$A$21,B207&lt;'[2]Types horaires'!$B$21),(D207-C207)+(F207-E207)-'[2]Types horaires'!$B$14,IF(AND(H207="Déplacement",N207="Arrivée Chine",B207&gt;'[2]Types horaires'!$C$21),(D207-C207)+(F207-E207)-'[2]Types horaires'!$B$14,IF(AND(H207="Déplacement",((D207-C207)+(F207-E207))&lt;I207),I207,IF(AND(H207="Déplacement",N207="Arrivée Chine",B207&lt;'[2]Types horaires'!$D$21),(D207-C207)+(F207-E207)-'[2]Types horaires'!$B$14,IF(AND(H207="Déplacement",N207="Retour Chine",B207&gt;='[2]Types horaires'!$B$21,B207&lt;='[2]Types horaires'!$C$21),(D207-C207)+(F207-E207)+'[2]Types horaires'!$B$13,IF(AND(H207="Déplacement",N207="Retour Chine",B207&gt;'[2]Types horaires'!$A$21,B207&lt;'[2]Types horaires'!$B$21),(D207-C207)+(F207-E207)+'[2]Types horaires'!$B$14,IF(AND(H207="Déplacement",N207="Retour Chine",B207&gt;'[2]Types horaires'!$C$21),(D207-C207)+(F207-E207)+'[2]Types horaires'!$B$14,IF(AND(H207="Déplacement",((D207-C207)+(F207-E207))&lt;I207),I207,IF(AND(H207="Déplacement",N207="Retour Chine",B207&lt;'[2]Types horaires'!$D$21),(D207-C207)+(F207-E207)+'[2]Types horaires'!$B$14,(D207-C207)+(F207-E207))))))))))))</f>
        <v>0.29166666666666663</v>
      </c>
      <c r="K207" s="128">
        <f>IF(L207&gt;0,'[2]Types horaires'!$B$2-L207,0)</f>
        <v>0</v>
      </c>
      <c r="L207" s="129">
        <f>IF(OR(H207="Recup"),'[2]Types horaires'!$B$2-J207,'[2]Types horaires'!$B$6)</f>
        <v>0</v>
      </c>
      <c r="M207" s="130"/>
      <c r="N207" s="131"/>
      <c r="O207" s="132">
        <f t="shared" si="4"/>
        <v>0</v>
      </c>
      <c r="P207" s="133" t="str">
        <f t="shared" si="5"/>
        <v/>
      </c>
      <c r="Q207" s="134"/>
      <c r="R207" s="135"/>
      <c r="S207" s="136"/>
      <c r="T207" s="204"/>
      <c r="U207" s="138" t="s">
        <v>50</v>
      </c>
      <c r="V207" s="139">
        <f>IF(AND(G206="",(X207-35)&gt;0),(X207-35-V208-V209),IF(AND(G206="Enceinte",(X207-35)&gt;0),(X207-35-V208-V209),0))</f>
        <v>0</v>
      </c>
      <c r="W207" s="140" t="s">
        <v>35</v>
      </c>
      <c r="X207" s="139">
        <f>(SUM(J206:J212))*24-(SUM(O206:O212))*24</f>
        <v>34.999999999999993</v>
      </c>
      <c r="Y207" s="141">
        <f>SUM(P206:P212)</f>
        <v>0</v>
      </c>
    </row>
    <row r="208" spans="1:25" s="12" customFormat="1" ht="15.75" thickBot="1">
      <c r="A208" s="123" t="s">
        <v>51</v>
      </c>
      <c r="B208" s="124">
        <v>42921</v>
      </c>
      <c r="C208" s="102">
        <v>0.375</v>
      </c>
      <c r="D208" s="103">
        <v>0.54166666666666663</v>
      </c>
      <c r="E208" s="103">
        <v>0.58333333333333337</v>
      </c>
      <c r="F208" s="104">
        <v>0.70833333333333337</v>
      </c>
      <c r="G208" s="125"/>
      <c r="H208" s="142" t="s">
        <v>44</v>
      </c>
      <c r="I208" s="127">
        <f>IF(H208="Normal",'[2]Types horaires'!$B$2,IF(H208="Recup",'[2]Types horaires'!$B$6,IF(H208="CP journée",'[2]Types horaires'!$B$3,IF(H208="Enceinte",'[2]Types horaires'!$B$11,IF(H208="temps partiel",'[2]Types horaires'!$B$10,IF(H208="Sans solde",'[2]Types horaires'!$B$8,IF(H208="Maladie",'[2]Types horaires'!$B$7,IF(H208="CP matin",'[2]Types horaires'!$B$4,IF(H208="Déplacement",'[2]Types horaires'!$B$2,IF(H208="CP Après-midi",'[2]Types horaires'!$B$5,IF(H208="Férié",'[2]Types horaires'!$B$15,0)))))))))))</f>
        <v>0.29166666666666669</v>
      </c>
      <c r="J208" s="108">
        <f>IF(H208="Demi CP",I208,IF(AND(H208="Déplacement",N208="Arrivée Chine",B208&gt;='[2]Types horaires'!$B$21,B208&lt;='[2]Types horaires'!$C$21),(D208-C208)+(F208-E208)-'[2]Types horaires'!$B$13,IF(AND(H208="Déplacement",N208="Arrivée Chine",B208&gt;'[2]Types horaires'!$A$21,B208&lt;'[2]Types horaires'!$B$21),(D208-C208)+(F208-E208)-'[2]Types horaires'!$B$14,IF(AND(H208="Déplacement",N208="Arrivée Chine",B208&gt;'[2]Types horaires'!$C$21),(D208-C208)+(F208-E208)-'[2]Types horaires'!$B$14,IF(AND(H208="Déplacement",((D208-C208)+(F208-E208))&lt;I208),I208,IF(AND(H208="Déplacement",N208="Arrivée Chine",B208&lt;'[2]Types horaires'!$D$21),(D208-C208)+(F208-E208)-'[2]Types horaires'!$B$14,IF(AND(H208="Déplacement",N208="Retour Chine",B208&gt;='[2]Types horaires'!$B$21,B208&lt;='[2]Types horaires'!$C$21),(D208-C208)+(F208-E208)+'[2]Types horaires'!$B$13,IF(AND(H208="Déplacement",N208="Retour Chine",B208&gt;'[2]Types horaires'!$A$21,B208&lt;'[2]Types horaires'!$B$21),(D208-C208)+(F208-E208)+'[2]Types horaires'!$B$14,IF(AND(H208="Déplacement",N208="Retour Chine",B208&gt;'[2]Types horaires'!$C$21),(D208-C208)+(F208-E208)+'[2]Types horaires'!$B$14,IF(AND(H208="Déplacement",((D208-C208)+(F208-E208))&lt;I208),I208,IF(AND(H208="Déplacement",N208="Retour Chine",B208&lt;'[2]Types horaires'!$D$21),(D208-C208)+(F208-E208)+'[2]Types horaires'!$B$14,(D208-C208)+(F208-E208))))))))))))</f>
        <v>0.29166666666666663</v>
      </c>
      <c r="K208" s="143">
        <f>IF(L208&gt;0,'[2]Types horaires'!$B$2-L208,0)</f>
        <v>0</v>
      </c>
      <c r="L208" s="144">
        <f>IF(OR(H208="Recup"),'[2]Types horaires'!$B$2-J208,'[2]Types horaires'!$B$6)</f>
        <v>0</v>
      </c>
      <c r="M208" s="130"/>
      <c r="N208" s="131"/>
      <c r="O208" s="132">
        <f t="shared" si="4"/>
        <v>0</v>
      </c>
      <c r="P208" s="133" t="str">
        <f t="shared" si="5"/>
        <v/>
      </c>
      <c r="Q208" s="134"/>
      <c r="R208" s="135"/>
      <c r="S208" s="136"/>
      <c r="T208" s="204"/>
      <c r="U208" s="145">
        <v>0.5</v>
      </c>
      <c r="V208" s="139">
        <f>IF((X207-43)&lt;0,0,(X207-43))</f>
        <v>0</v>
      </c>
      <c r="W208" s="146" t="s">
        <v>52</v>
      </c>
      <c r="X208" s="147">
        <f>(X207-X206)-J212*24</f>
        <v>-7.1054273576010019E-15</v>
      </c>
      <c r="Y208" s="148" t="s">
        <v>53</v>
      </c>
    </row>
    <row r="209" spans="1:25" s="12" customFormat="1" ht="15.75" thickBot="1">
      <c r="A209" s="123" t="s">
        <v>54</v>
      </c>
      <c r="B209" s="124">
        <v>42922</v>
      </c>
      <c r="C209" s="102">
        <v>0.375</v>
      </c>
      <c r="D209" s="103">
        <v>0.54166666666666663</v>
      </c>
      <c r="E209" s="103">
        <v>0.58333333333333337</v>
      </c>
      <c r="F209" s="104">
        <v>0.70833333333333337</v>
      </c>
      <c r="G209" s="125"/>
      <c r="H209" s="126" t="s">
        <v>44</v>
      </c>
      <c r="I209" s="127">
        <f>IF(H209="Normal",'[2]Types horaires'!$B$2,IF(H209="Recup",'[2]Types horaires'!$B$6,IF(H209="CP journée",'[2]Types horaires'!$B$3,IF(H209="Enceinte",'[2]Types horaires'!$B$11,IF(H209="temps partiel",'[2]Types horaires'!$B$10,IF(H209="Sans solde",'[2]Types horaires'!$B$8,IF(H209="Maladie",'[2]Types horaires'!$B$7,IF(H209="CP matin",'[2]Types horaires'!$B$4,IF(H209="Déplacement",'[2]Types horaires'!$B$2,IF(H209="CP Après-midi",'[2]Types horaires'!$B$5,IF(H209="Férié",'[2]Types horaires'!$B$15,0)))))))))))</f>
        <v>0.29166666666666669</v>
      </c>
      <c r="J209" s="108">
        <f>IF(H209="Demi CP",I209,IF(AND(H209="Déplacement",N209="Arrivée Chine",B209&gt;='[2]Types horaires'!$B$21,B209&lt;='[2]Types horaires'!$C$21),(D209-C209)+(F209-E209)-'[2]Types horaires'!$B$13,IF(AND(H209="Déplacement",N209="Arrivée Chine",B209&gt;'[2]Types horaires'!$A$21,B209&lt;'[2]Types horaires'!$B$21),(D209-C209)+(F209-E209)-'[2]Types horaires'!$B$14,IF(AND(H209="Déplacement",N209="Arrivée Chine",B209&gt;'[2]Types horaires'!$C$21),(D209-C209)+(F209-E209)-'[2]Types horaires'!$B$14,IF(AND(H209="Déplacement",((D209-C209)+(F209-E209))&lt;I209),I209,IF(AND(H209="Déplacement",N209="Arrivée Chine",B209&lt;'[2]Types horaires'!$D$21),(D209-C209)+(F209-E209)-'[2]Types horaires'!$B$14,IF(AND(H209="Déplacement",N209="Retour Chine",B209&gt;='[2]Types horaires'!$B$21,B209&lt;='[2]Types horaires'!$C$21),(D209-C209)+(F209-E209)+'[2]Types horaires'!$B$13,IF(AND(H209="Déplacement",N209="Retour Chine",B209&gt;'[2]Types horaires'!$A$21,B209&lt;'[2]Types horaires'!$B$21),(D209-C209)+(F209-E209)+'[2]Types horaires'!$B$14,IF(AND(H209="Déplacement",N209="Retour Chine",B209&gt;'[2]Types horaires'!$C$21),(D209-C209)+(F209-E209)+'[2]Types horaires'!$B$14,IF(AND(H209="Déplacement",((D209-C209)+(F209-E209))&lt;I209),I209,IF(AND(H209="Déplacement",N209="Retour Chine",B209&lt;'[2]Types horaires'!$D$21),(D209-C209)+(F209-E209)+'[2]Types horaires'!$B$14,(D209-C209)+(F209-E209))))))))))))</f>
        <v>0.29166666666666663</v>
      </c>
      <c r="K209" s="149">
        <f>IF(L209&gt;0,'[2]Types horaires'!$B$2-L209,0)</f>
        <v>0</v>
      </c>
      <c r="L209" s="150">
        <f>IF(OR(H209="Recup"),'[2]Types horaires'!$B$2-J209,'[2]Types horaires'!$B$6)</f>
        <v>0</v>
      </c>
      <c r="M209" s="130"/>
      <c r="N209" s="131"/>
      <c r="O209" s="132">
        <f t="shared" si="4"/>
        <v>0</v>
      </c>
      <c r="P209" s="133" t="str">
        <f t="shared" si="5"/>
        <v/>
      </c>
      <c r="Q209" s="134"/>
      <c r="R209" s="135"/>
      <c r="S209" s="136"/>
      <c r="T209" s="204"/>
      <c r="U209" s="151">
        <v>1</v>
      </c>
      <c r="V209" s="139">
        <f>IF(M212="",J212*24,0)</f>
        <v>0</v>
      </c>
      <c r="W209" s="152" t="s">
        <v>5</v>
      </c>
      <c r="X209" s="153">
        <f>COUNTIF(H206:H210,"Maladie")</f>
        <v>0</v>
      </c>
      <c r="Y209" s="148">
        <f>COUNTIF(H206:H210,"Férié")</f>
        <v>0</v>
      </c>
    </row>
    <row r="210" spans="1:25" s="12" customFormat="1" ht="15.75" customHeight="1" thickBot="1">
      <c r="A210" s="123" t="s">
        <v>55</v>
      </c>
      <c r="B210" s="124">
        <v>42923</v>
      </c>
      <c r="C210" s="102">
        <v>0.375</v>
      </c>
      <c r="D210" s="103">
        <v>0.54166666666666663</v>
      </c>
      <c r="E210" s="103">
        <v>0.58333333333333337</v>
      </c>
      <c r="F210" s="104">
        <v>0.70833333333333337</v>
      </c>
      <c r="G210" s="125"/>
      <c r="H210" s="142" t="s">
        <v>44</v>
      </c>
      <c r="I210" s="127">
        <f>IF(H210="Normal",'[2]Types horaires'!$B$2,IF(H210="Recup",'[2]Types horaires'!$B$6,IF(H210="CP journée",'[2]Types horaires'!$B$3,IF(H210="Enceinte",'[2]Types horaires'!$B$11,IF(H210="temps partiel",'[2]Types horaires'!$B$10,IF(H210="Sans solde",'[2]Types horaires'!$B$8,IF(H210="Maladie",'[2]Types horaires'!$B$7,IF(H210="CP matin",'[2]Types horaires'!$B$4,IF(H210="Déplacement",'[2]Types horaires'!$B$2,IF(H210="CP Après-midi",'[2]Types horaires'!$B$5,IF(H210="Férié",'[2]Types horaires'!$B$15,0)))))))))))</f>
        <v>0.29166666666666669</v>
      </c>
      <c r="J210" s="108">
        <f>IF(H210="Demi CP",I210,IF(AND(H210="Déplacement",N210="Arrivée Chine",B210&gt;='[2]Types horaires'!$B$21,B210&lt;='[2]Types horaires'!$C$21),(D210-C210)+(F210-E210)-'[2]Types horaires'!$B$13,IF(AND(H210="Déplacement",N210="Arrivée Chine",B210&gt;'[2]Types horaires'!$A$21,B210&lt;'[2]Types horaires'!$B$21),(D210-C210)+(F210-E210)-'[2]Types horaires'!$B$14,IF(AND(H210="Déplacement",N210="Arrivée Chine",B210&gt;'[2]Types horaires'!$C$21),(D210-C210)+(F210-E210)-'[2]Types horaires'!$B$14,IF(AND(H210="Déplacement",((D210-C210)+(F210-E210))&lt;I210),I210,IF(AND(H210="Déplacement",N210="Arrivée Chine",B210&lt;'[2]Types horaires'!$D$21),(D210-C210)+(F210-E210)-'[2]Types horaires'!$B$14,IF(AND(H210="Déplacement",N210="Retour Chine",B210&gt;='[2]Types horaires'!$B$21,B210&lt;='[2]Types horaires'!$C$21),(D210-C210)+(F210-E210)+'[2]Types horaires'!$B$13,IF(AND(H210="Déplacement",N210="Retour Chine",B210&gt;'[2]Types horaires'!$A$21,B210&lt;'[2]Types horaires'!$B$21),(D210-C210)+(F210-E210)+'[2]Types horaires'!$B$14,IF(AND(H210="Déplacement",N210="Retour Chine",B210&gt;'[2]Types horaires'!$C$21),(D210-C210)+(F210-E210)+'[2]Types horaires'!$B$14,IF(AND(H210="Déplacement",((D210-C210)+(F210-E210))&lt;I210),I210,IF(AND(H210="Déplacement",N210="Retour Chine",B210&lt;'[2]Types horaires'!$D$21),(D210-C210)+(F210-E210)+'[2]Types horaires'!$B$14,(D210-C210)+(F210-E210))))))))))))</f>
        <v>0.29166666666666663</v>
      </c>
      <c r="K210" s="143">
        <f>IF(L210&gt;0,'[2]Types horaires'!$B$2-L210,0)</f>
        <v>0</v>
      </c>
      <c r="L210" s="144">
        <f>IF(OR(H210="Recup"),'[2]Types horaires'!$B$2-J210,'[2]Types horaires'!$B$6)</f>
        <v>0</v>
      </c>
      <c r="M210" s="130"/>
      <c r="N210" s="131"/>
      <c r="O210" s="132">
        <f t="shared" si="4"/>
        <v>0</v>
      </c>
      <c r="P210" s="133" t="str">
        <f t="shared" si="5"/>
        <v/>
      </c>
      <c r="Q210" s="134"/>
      <c r="R210" s="135"/>
      <c r="S210" s="136"/>
      <c r="T210" s="204"/>
      <c r="U210" s="154" t="s">
        <v>2</v>
      </c>
      <c r="V210" s="155">
        <f>IF(G206="Enceinte",(SUM(L206:L210))-COUNTIF(H206:H210,"Recup")*'[2]Types horaires'!$B$12,SUM(L206:L210))</f>
        <v>0</v>
      </c>
      <c r="W210" s="156" t="s">
        <v>56</v>
      </c>
      <c r="X210" s="157">
        <f>COUNTIF(H206:H210,"sans solde")</f>
        <v>0</v>
      </c>
      <c r="Y210" s="158" t="s">
        <v>57</v>
      </c>
    </row>
    <row r="211" spans="1:25" s="12" customFormat="1">
      <c r="A211" s="123" t="s">
        <v>58</v>
      </c>
      <c r="B211" s="124">
        <v>42924</v>
      </c>
      <c r="C211" s="159"/>
      <c r="D211" s="160"/>
      <c r="E211" s="160"/>
      <c r="F211" s="161"/>
      <c r="G211" s="125"/>
      <c r="H211" s="162"/>
      <c r="I211" s="127">
        <f>IF(H211="Normal",'[2]Types horaires'!$B$2,IF(H211="Recup",'[2]Types horaires'!$B$6,IF(H211="CP journée",'[2]Types horaires'!$B$3,IF(H211="Enceinte",'[2]Types horaires'!$B$11,IF(H211="temps partiel",'[2]Types horaires'!$B$10,IF(H211="Sans solde",'[2]Types horaires'!$B$8,IF(H211="Maladie",'[2]Types horaires'!$B$7,IF(H211="CP matin",'[2]Types horaires'!$B$4,IF(H211="Déplacement",'[2]Types horaires'!$B$2,IF(H211="CP Après-midi",'[2]Types horaires'!$B$5,IF(H211="Férié",'[2]Types horaires'!$B$15,0)))))))))))</f>
        <v>0</v>
      </c>
      <c r="J211" s="108">
        <f>IF(H211="Demi CP",I211,IF(AND(H211="Déplacement",N211="Arrivée Chine",B211&gt;='[2]Types horaires'!$B$21,B211&lt;='[2]Types horaires'!$C$21),(D211-C211)+(F211-E211)-'[2]Types horaires'!$B$13,IF(AND(H211="Déplacement",N211="Arrivée Chine",B211&gt;'[2]Types horaires'!$A$21,B211&lt;'[2]Types horaires'!$B$21),(D211-C211)+(F211-E211)-'[2]Types horaires'!$B$14,IF(AND(H211="Déplacement",N211="Arrivée Chine",B211&gt;'[2]Types horaires'!$C$21),(D211-C211)+(F211-E211)-'[2]Types horaires'!$B$14,IF(AND(H211="Déplacement",((D211-C211)+(F211-E211))&lt;I211),I211,IF(AND(H211="Déplacement",N211="Arrivée Chine",B211&lt;'[2]Types horaires'!$D$21),(D211-C211)+(F211-E211)-'[2]Types horaires'!$B$14,IF(AND(H211="Déplacement",N211="Retour Chine",B211&gt;='[2]Types horaires'!$B$21,B211&lt;='[2]Types horaires'!$C$21),(D211-C211)+(F211-E211)+'[2]Types horaires'!$B$13,IF(AND(H211="Déplacement",N211="Retour Chine",B211&gt;'[2]Types horaires'!$A$21,B211&lt;'[2]Types horaires'!$B$21),(D211-C211)+(F211-E211)+'[2]Types horaires'!$B$14,IF(AND(H211="Déplacement",N211="Retour Chine",B211&gt;'[2]Types horaires'!$C$21),(D211-C211)+(F211-E211)+'[2]Types horaires'!$B$14,IF(AND(H211="Déplacement",((D211-C211)+(F211-E211))&lt;I211),I211,IF(AND(H211="Déplacement",N211="Retour Chine",B211&lt;'[2]Types horaires'!$D$21),(D211-C211)+(F211-E211)+'[2]Types horaires'!$B$14,(D211-C211)+(F211-E211))))))))))))</f>
        <v>0</v>
      </c>
      <c r="K211" s="163">
        <f>IF(L211&gt;0,'[2]Types horaires'!$B$2-L211,0)</f>
        <v>0</v>
      </c>
      <c r="L211" s="164">
        <f>IF(OR(H211="Recup"),'[2]Types horaires'!$B$2-J211,'[2]Types horaires'!$B$6)</f>
        <v>0</v>
      </c>
      <c r="M211" s="130"/>
      <c r="N211" s="131"/>
      <c r="O211" s="132">
        <f t="shared" si="4"/>
        <v>0</v>
      </c>
      <c r="P211" s="133" t="str">
        <f t="shared" si="5"/>
        <v/>
      </c>
      <c r="Q211" s="134"/>
      <c r="R211" s="135"/>
      <c r="S211" s="136"/>
      <c r="T211" s="204"/>
      <c r="U211" s="165" t="s">
        <v>59</v>
      </c>
      <c r="V211" s="166">
        <f>IF(AND(G206="Temps partiel",X208&gt;0),X208-V212-V208-V209,0)</f>
        <v>0</v>
      </c>
      <c r="W211" s="167" t="s">
        <v>60</v>
      </c>
      <c r="X211" s="168">
        <f>COUNTIF(H206:H210,"CP journée")+(COUNTIF(H206:H210,"CP matin"))/2+(COUNTIF(H206:H210,"CP Après-midi"))/2</f>
        <v>0</v>
      </c>
      <c r="Y211" s="169"/>
    </row>
    <row r="212" spans="1:25" s="12" customFormat="1" ht="15.75" thickBot="1">
      <c r="A212" s="170" t="s">
        <v>61</v>
      </c>
      <c r="B212" s="171">
        <v>42925</v>
      </c>
      <c r="C212" s="172"/>
      <c r="D212" s="173"/>
      <c r="E212" s="173"/>
      <c r="F212" s="174"/>
      <c r="G212" s="175"/>
      <c r="H212" s="176"/>
      <c r="I212" s="177">
        <f>IF(H212="Normal",'[2]Types horaires'!$B$2,IF(H212="Recup",'[2]Types horaires'!$B$6,IF(H212="CP journée",'[2]Types horaires'!$B$3,IF(H212="Enceinte",'[2]Types horaires'!$B$11,IF(H212="temps partiel",'[2]Types horaires'!$B$10,IF(H212="Sans solde",'[2]Types horaires'!$B$8,IF(H212="Maladie",'[2]Types horaires'!$B$7,IF(H212="CP matin",'[2]Types horaires'!$B$4,IF(H212="Déplacement",'[2]Types horaires'!$B$2,IF(H212="CP Après-midi",'[2]Types horaires'!$B$5,IF(H212="Férié",'[2]Types horaires'!$B$15,0)))))))))))</f>
        <v>0</v>
      </c>
      <c r="J212" s="178">
        <f>IF(H212="Demi CP",I212,IF(AND(H212="Déplacement",N212="Arrivée Chine",B212&gt;='[2]Types horaires'!$B$21,B212&lt;='[2]Types horaires'!$C$21),(D212-C212)+(F212-E212)-'[2]Types horaires'!$B$13,IF(AND(H212="Déplacement",N212="Arrivée Chine",B212&gt;'[2]Types horaires'!$A$21,B212&lt;'[2]Types horaires'!$B$21),(D212-C212)+(F212-E212)-'[2]Types horaires'!$B$14,IF(AND(H212="Déplacement",N212="Arrivée Chine",B212&gt;'[2]Types horaires'!$C$21),(D212-C212)+(F212-E212)-'[2]Types horaires'!$B$14,IF(AND(H212="Déplacement",((D212-C212)+(F212-E212))&lt;I212),I212,IF(AND(H212="Déplacement",N212="Arrivée Chine",B212&lt;'[2]Types horaires'!$D$21),(D212-C212)+(F212-E212)-'[2]Types horaires'!$B$14,IF(AND(H212="Déplacement",N212="Retour Chine",B212&gt;='[2]Types horaires'!$B$21,B212&lt;='[2]Types horaires'!$C$21),(D212-C212)+(F212-E212)+'[2]Types horaires'!$B$13,IF(AND(H212="Déplacement",N212="Retour Chine",B212&gt;'[2]Types horaires'!$A$21,B212&lt;'[2]Types horaires'!$B$21),(D212-C212)+(F212-E212)+'[2]Types horaires'!$B$14,IF(AND(H212="Déplacement",N212="Retour Chine",B212&gt;'[2]Types horaires'!$C$21),(D212-C212)+(F212-E212)+'[2]Types horaires'!$B$14,IF(AND(H212="Déplacement",((D212-C212)+(F212-E212))&lt;I212),I212,IF(AND(H212="Déplacement",N212="Retour Chine",B212&lt;'[2]Types horaires'!$D$21),(D212-C212)+(F212-E212)+'[2]Types horaires'!$B$14,(D212-C212)+(F212-E212))))))))))))</f>
        <v>0</v>
      </c>
      <c r="K212" s="179">
        <f>IF(L212&gt;0,'[2]Types horaires'!$B$2-L212,0)</f>
        <v>0</v>
      </c>
      <c r="L212" s="180">
        <f>IF(OR(H212="Recup"),'[2]Types horaires'!$B$2-J212,'[2]Types horaires'!$B$6)</f>
        <v>0</v>
      </c>
      <c r="M212" s="181"/>
      <c r="N212" s="182"/>
      <c r="O212" s="183">
        <f t="shared" si="4"/>
        <v>0</v>
      </c>
      <c r="P212" s="184" t="str">
        <f t="shared" si="5"/>
        <v/>
      </c>
      <c r="Q212" s="185"/>
      <c r="R212" s="186"/>
      <c r="S212" s="187"/>
      <c r="T212" s="205"/>
      <c r="U212" s="189" t="s">
        <v>62</v>
      </c>
      <c r="V212" s="190">
        <f>IF(AND(G206="Temps partiel",X208&gt;3),X208-3-V208-V209,0)</f>
        <v>0</v>
      </c>
      <c r="W212" s="191" t="s">
        <v>63</v>
      </c>
      <c r="X212" s="192">
        <f>V206+(V207*1.25)+(V208*1.5)+(V209*2)+(V211*1.1)+(V212*1.25)</f>
        <v>0</v>
      </c>
      <c r="Y212" s="193">
        <f>Y205+X212-V210*24+Y207</f>
        <v>0</v>
      </c>
    </row>
    <row r="213" spans="1:25" s="12" customFormat="1" ht="30" customHeight="1">
      <c r="A213" s="100" t="s">
        <v>43</v>
      </c>
      <c r="B213" s="101">
        <v>42926</v>
      </c>
      <c r="C213" s="194">
        <v>0.375</v>
      </c>
      <c r="D213" s="195">
        <v>0.54166666666666663</v>
      </c>
      <c r="E213" s="195">
        <v>0.58333333333333337</v>
      </c>
      <c r="F213" s="196">
        <v>0.70833333333333337</v>
      </c>
      <c r="G213" s="105"/>
      <c r="H213" s="106" t="s">
        <v>44</v>
      </c>
      <c r="I213" s="107">
        <f>IF(H213="Normal",'[2]Types horaires'!$B$2,IF(H213="Recup",'[2]Types horaires'!$B$6,IF(H213="CP journée",'[2]Types horaires'!$B$3,IF(H213="Enceinte",'[2]Types horaires'!$B$11,IF(H213="temps partiel",'[2]Types horaires'!$B$10,IF(H213="Sans solde",'[2]Types horaires'!$B$8,IF(H213="Maladie",'[2]Types horaires'!$B$7,IF(H213="CP matin",'[2]Types horaires'!$B$4,IF(H213="Déplacement",'[2]Types horaires'!$B$2,IF(H213="CP Après-midi",'[2]Types horaires'!$B$5,IF(H213="Férié",'[2]Types horaires'!$B$15,0)))))))))))</f>
        <v>0.29166666666666669</v>
      </c>
      <c r="J213" s="197">
        <f>IF(H213="Demi CP",I213,IF(AND(H213="Déplacement",N213="Arrivée Chine",B213&gt;='[2]Types horaires'!$B$21,B213&lt;='[2]Types horaires'!$C$21),(D213-C213)+(F213-E213)-'[2]Types horaires'!$B$13,IF(AND(H213="Déplacement",N213="Arrivée Chine",B213&gt;'[2]Types horaires'!$A$21,B213&lt;'[2]Types horaires'!$B$21),(D213-C213)+(F213-E213)-'[2]Types horaires'!$B$14,IF(AND(H213="Déplacement",N213="Arrivée Chine",B213&gt;'[2]Types horaires'!$C$21),(D213-C213)+(F213-E213)-'[2]Types horaires'!$B$14,IF(AND(H213="Déplacement",((D213-C213)+(F213-E213))&lt;I213),I213,IF(AND(H213="Déplacement",N213="Arrivée Chine",B213&lt;'[2]Types horaires'!$D$21),(D213-C213)+(F213-E213)-'[2]Types horaires'!$B$14,IF(AND(H213="Déplacement",N213="Retour Chine",B213&gt;='[2]Types horaires'!$B$21,B213&lt;='[2]Types horaires'!$C$21),(D213-C213)+(F213-E213)+'[2]Types horaires'!$B$13,IF(AND(H213="Déplacement",N213="Retour Chine",B213&gt;'[2]Types horaires'!$A$21,B213&lt;'[2]Types horaires'!$B$21),(D213-C213)+(F213-E213)+'[2]Types horaires'!$B$14,IF(AND(H213="Déplacement",N213="Retour Chine",B213&gt;'[2]Types horaires'!$C$21),(D213-C213)+(F213-E213)+'[2]Types horaires'!$B$14,IF(AND(H213="Déplacement",((D213-C213)+(F213-E213))&lt;I213),I213,IF(AND(H213="Déplacement",N213="Retour Chine",B213&lt;'[2]Types horaires'!$D$21),(D213-C213)+(F213-E213)+'[2]Types horaires'!$B$14,(D213-C213)+(F213-E213))))))))))))</f>
        <v>0.29166666666666663</v>
      </c>
      <c r="K213" s="109">
        <f>IF(L213&gt;0,'[2]Types horaires'!$B$2-L213,0)</f>
        <v>0</v>
      </c>
      <c r="L213" s="110">
        <f>IF(OR(H213="Recup"),'[2]Types horaires'!$B$2-J213,'[2]Types horaires'!$B$6)</f>
        <v>0</v>
      </c>
      <c r="M213" s="111"/>
      <c r="N213" s="112"/>
      <c r="O213" s="113">
        <f t="shared" si="4"/>
        <v>0</v>
      </c>
      <c r="P213" s="114" t="str">
        <f t="shared" si="5"/>
        <v/>
      </c>
      <c r="Q213" s="115" t="s">
        <v>45</v>
      </c>
      <c r="R213" s="116" t="s">
        <v>46</v>
      </c>
      <c r="S213" s="117"/>
      <c r="T213" s="203" t="s">
        <v>90</v>
      </c>
      <c r="U213" s="119" t="s">
        <v>48</v>
      </c>
      <c r="V213" s="120">
        <f>IF(AND(G213="",(X215)&gt;0),X215-V214-V215,IF(AND(G213="Enceinte",(X215)&gt;0),X215-V214-V215,0))</f>
        <v>0</v>
      </c>
      <c r="W213" s="121" t="s">
        <v>34</v>
      </c>
      <c r="X213" s="120">
        <f>(SUM(I213:I217)*24+SUM(K213:K217)*24)</f>
        <v>35</v>
      </c>
      <c r="Y213" s="122" t="s">
        <v>7</v>
      </c>
    </row>
    <row r="214" spans="1:25" s="12" customFormat="1" ht="15.75" thickBot="1">
      <c r="A214" s="123" t="s">
        <v>49</v>
      </c>
      <c r="B214" s="124">
        <v>42927</v>
      </c>
      <c r="C214" s="102">
        <v>0.375</v>
      </c>
      <c r="D214" s="103">
        <v>0.54166666666666663</v>
      </c>
      <c r="E214" s="103">
        <v>0.58333333333333337</v>
      </c>
      <c r="F214" s="104">
        <v>0.70833333333333337</v>
      </c>
      <c r="G214" s="125"/>
      <c r="H214" s="142" t="s">
        <v>44</v>
      </c>
      <c r="I214" s="127">
        <f>IF(H214="Normal",'[2]Types horaires'!$B$2,IF(H214="Recup",'[2]Types horaires'!$B$6,IF(H214="CP journée",'[2]Types horaires'!$B$3,IF(H214="Enceinte",'[2]Types horaires'!$B$11,IF(H214="temps partiel",'[2]Types horaires'!$B$10,IF(H214="Sans solde",'[2]Types horaires'!$B$8,IF(H214="Maladie",'[2]Types horaires'!$B$7,IF(H214="CP matin",'[2]Types horaires'!$B$4,IF(H214="Déplacement",'[2]Types horaires'!$B$2,IF(H214="CP Après-midi",'[2]Types horaires'!$B$5,IF(H214="Férié",'[2]Types horaires'!$B$15,0)))))))))))</f>
        <v>0.29166666666666669</v>
      </c>
      <c r="J214" s="108">
        <f>IF(H214="Demi CP",I214,IF(AND(H214="Déplacement",N214="Arrivée Chine",B214&gt;='[2]Types horaires'!$B$21,B214&lt;='[2]Types horaires'!$C$21),(D214-C214)+(F214-E214)-'[2]Types horaires'!$B$13,IF(AND(H214="Déplacement",N214="Arrivée Chine",B214&gt;'[2]Types horaires'!$A$21,B214&lt;'[2]Types horaires'!$B$21),(D214-C214)+(F214-E214)-'[2]Types horaires'!$B$14,IF(AND(H214="Déplacement",N214="Arrivée Chine",B214&gt;'[2]Types horaires'!$C$21),(D214-C214)+(F214-E214)-'[2]Types horaires'!$B$14,IF(AND(H214="Déplacement",((D214-C214)+(F214-E214))&lt;I214),I214,IF(AND(H214="Déplacement",N214="Arrivée Chine",B214&lt;'[2]Types horaires'!$D$21),(D214-C214)+(F214-E214)-'[2]Types horaires'!$B$14,IF(AND(H214="Déplacement",N214="Retour Chine",B214&gt;='[2]Types horaires'!$B$21,B214&lt;='[2]Types horaires'!$C$21),(D214-C214)+(F214-E214)+'[2]Types horaires'!$B$13,IF(AND(H214="Déplacement",N214="Retour Chine",B214&gt;'[2]Types horaires'!$A$21,B214&lt;'[2]Types horaires'!$B$21),(D214-C214)+(F214-E214)+'[2]Types horaires'!$B$14,IF(AND(H214="Déplacement",N214="Retour Chine",B214&gt;'[2]Types horaires'!$C$21),(D214-C214)+(F214-E214)+'[2]Types horaires'!$B$14,IF(AND(H214="Déplacement",((D214-C214)+(F214-E214))&lt;I214),I214,IF(AND(H214="Déplacement",N214="Retour Chine",B214&lt;'[2]Types horaires'!$D$21),(D214-C214)+(F214-E214)+'[2]Types horaires'!$B$14,(D214-C214)+(F214-E214))))))))))))</f>
        <v>0.29166666666666663</v>
      </c>
      <c r="K214" s="128">
        <f>IF(L214&gt;0,'[2]Types horaires'!$B$2-L214,0)</f>
        <v>0</v>
      </c>
      <c r="L214" s="129">
        <f>IF(OR(H214="Recup"),'[2]Types horaires'!$B$2-J214,'[2]Types horaires'!$B$6)</f>
        <v>0</v>
      </c>
      <c r="M214" s="130"/>
      <c r="N214" s="131"/>
      <c r="O214" s="132">
        <f t="shared" si="4"/>
        <v>0</v>
      </c>
      <c r="P214" s="133" t="str">
        <f t="shared" si="5"/>
        <v/>
      </c>
      <c r="Q214" s="134"/>
      <c r="R214" s="135"/>
      <c r="S214" s="136"/>
      <c r="T214" s="204"/>
      <c r="U214" s="138" t="s">
        <v>50</v>
      </c>
      <c r="V214" s="139">
        <f>IF(AND(G213="",(X214-35)&gt;0),(X214-35-V215-V216),IF(AND(G213="Enceinte",(X214-35)&gt;0),(X214-35-V215-V216),0))</f>
        <v>0</v>
      </c>
      <c r="W214" s="140" t="s">
        <v>35</v>
      </c>
      <c r="X214" s="139">
        <f>(SUM(J213:J219))*24-(SUM(O213:O219))*24</f>
        <v>34.999999999999993</v>
      </c>
      <c r="Y214" s="141">
        <f>SUM(P213:P219)</f>
        <v>0</v>
      </c>
    </row>
    <row r="215" spans="1:25" s="12" customFormat="1" ht="15.75" thickBot="1">
      <c r="A215" s="123" t="s">
        <v>51</v>
      </c>
      <c r="B215" s="124">
        <v>42928</v>
      </c>
      <c r="C215" s="102">
        <v>0.375</v>
      </c>
      <c r="D215" s="103">
        <v>0.54166666666666663</v>
      </c>
      <c r="E215" s="103">
        <v>0.58333333333333337</v>
      </c>
      <c r="F215" s="104">
        <v>0.70833333333333337</v>
      </c>
      <c r="G215" s="125"/>
      <c r="H215" s="142" t="s">
        <v>44</v>
      </c>
      <c r="I215" s="127">
        <f>IF(H215="Normal",'[2]Types horaires'!$B$2,IF(H215="Recup",'[2]Types horaires'!$B$6,IF(H215="CP journée",'[2]Types horaires'!$B$3,IF(H215="Enceinte",'[2]Types horaires'!$B$11,IF(H215="temps partiel",'[2]Types horaires'!$B$10,IF(H215="Sans solde",'[2]Types horaires'!$B$8,IF(H215="Maladie",'[2]Types horaires'!$B$7,IF(H215="CP matin",'[2]Types horaires'!$B$4,IF(H215="Déplacement",'[2]Types horaires'!$B$2,IF(H215="CP Après-midi",'[2]Types horaires'!$B$5,IF(H215="Férié",'[2]Types horaires'!$B$15,0)))))))))))</f>
        <v>0.29166666666666669</v>
      </c>
      <c r="J215" s="108">
        <f>IF(H215="Demi CP",I215,IF(AND(H215="Déplacement",N215="Arrivée Chine",B215&gt;='[2]Types horaires'!$B$21,B215&lt;='[2]Types horaires'!$C$21),(D215-C215)+(F215-E215)-'[2]Types horaires'!$B$13,IF(AND(H215="Déplacement",N215="Arrivée Chine",B215&gt;'[2]Types horaires'!$A$21,B215&lt;'[2]Types horaires'!$B$21),(D215-C215)+(F215-E215)-'[2]Types horaires'!$B$14,IF(AND(H215="Déplacement",N215="Arrivée Chine",B215&gt;'[2]Types horaires'!$C$21),(D215-C215)+(F215-E215)-'[2]Types horaires'!$B$14,IF(AND(H215="Déplacement",((D215-C215)+(F215-E215))&lt;I215),I215,IF(AND(H215="Déplacement",N215="Arrivée Chine",B215&lt;'[2]Types horaires'!$D$21),(D215-C215)+(F215-E215)-'[2]Types horaires'!$B$14,IF(AND(H215="Déplacement",N215="Retour Chine",B215&gt;='[2]Types horaires'!$B$21,B215&lt;='[2]Types horaires'!$C$21),(D215-C215)+(F215-E215)+'[2]Types horaires'!$B$13,IF(AND(H215="Déplacement",N215="Retour Chine",B215&gt;'[2]Types horaires'!$A$21,B215&lt;'[2]Types horaires'!$B$21),(D215-C215)+(F215-E215)+'[2]Types horaires'!$B$14,IF(AND(H215="Déplacement",N215="Retour Chine",B215&gt;'[2]Types horaires'!$C$21),(D215-C215)+(F215-E215)+'[2]Types horaires'!$B$14,IF(AND(H215="Déplacement",((D215-C215)+(F215-E215))&lt;I215),I215,IF(AND(H215="Déplacement",N215="Retour Chine",B215&lt;'[2]Types horaires'!$D$21),(D215-C215)+(F215-E215)+'[2]Types horaires'!$B$14,(D215-C215)+(F215-E215))))))))))))</f>
        <v>0.29166666666666663</v>
      </c>
      <c r="K215" s="143">
        <f>IF(L215&gt;0,'[2]Types horaires'!$B$2-L215,0)</f>
        <v>0</v>
      </c>
      <c r="L215" s="144">
        <f>IF(OR(H215="Recup"),'[2]Types horaires'!$B$2-J215,'[2]Types horaires'!$B$6)</f>
        <v>0</v>
      </c>
      <c r="M215" s="130"/>
      <c r="N215" s="131"/>
      <c r="O215" s="132">
        <f t="shared" si="4"/>
        <v>0</v>
      </c>
      <c r="P215" s="133" t="str">
        <f t="shared" si="5"/>
        <v/>
      </c>
      <c r="Q215" s="134"/>
      <c r="R215" s="135"/>
      <c r="S215" s="136"/>
      <c r="T215" s="204"/>
      <c r="U215" s="145">
        <v>0.5</v>
      </c>
      <c r="V215" s="139">
        <f>IF((X214-43)&lt;0,0,(X214-43))</f>
        <v>0</v>
      </c>
      <c r="W215" s="146" t="s">
        <v>52</v>
      </c>
      <c r="X215" s="147">
        <f>(X214-X213)-J219*24</f>
        <v>-7.1054273576010019E-15</v>
      </c>
      <c r="Y215" s="148" t="s">
        <v>53</v>
      </c>
    </row>
    <row r="216" spans="1:25" s="12" customFormat="1" ht="15.75" thickBot="1">
      <c r="A216" s="123" t="s">
        <v>54</v>
      </c>
      <c r="B216" s="124">
        <v>42929</v>
      </c>
      <c r="C216" s="102">
        <v>0.375</v>
      </c>
      <c r="D216" s="103">
        <v>0.54166666666666663</v>
      </c>
      <c r="E216" s="103">
        <v>0.58333333333333337</v>
      </c>
      <c r="F216" s="104">
        <v>0.70833333333333337</v>
      </c>
      <c r="G216" s="125"/>
      <c r="H216" s="126" t="s">
        <v>44</v>
      </c>
      <c r="I216" s="127">
        <f>IF(H216="Normal",'[2]Types horaires'!$B$2,IF(H216="Recup",'[2]Types horaires'!$B$6,IF(H216="CP journée",'[2]Types horaires'!$B$3,IF(H216="Enceinte",'[2]Types horaires'!$B$11,IF(H216="temps partiel",'[2]Types horaires'!$B$10,IF(H216="Sans solde",'[2]Types horaires'!$B$8,IF(H216="Maladie",'[2]Types horaires'!$B$7,IF(H216="CP matin",'[2]Types horaires'!$B$4,IF(H216="Déplacement",'[2]Types horaires'!$B$2,IF(H216="CP Après-midi",'[2]Types horaires'!$B$5,IF(H216="Férié",'[2]Types horaires'!$B$15,0)))))))))))</f>
        <v>0.29166666666666669</v>
      </c>
      <c r="J216" s="108">
        <f>IF(H216="Demi CP",I216,IF(AND(H216="Déplacement",N216="Arrivée Chine",B216&gt;='[2]Types horaires'!$B$21,B216&lt;='[2]Types horaires'!$C$21),(D216-C216)+(F216-E216)-'[2]Types horaires'!$B$13,IF(AND(H216="Déplacement",N216="Arrivée Chine",B216&gt;'[2]Types horaires'!$A$21,B216&lt;'[2]Types horaires'!$B$21),(D216-C216)+(F216-E216)-'[2]Types horaires'!$B$14,IF(AND(H216="Déplacement",N216="Arrivée Chine",B216&gt;'[2]Types horaires'!$C$21),(D216-C216)+(F216-E216)-'[2]Types horaires'!$B$14,IF(AND(H216="Déplacement",((D216-C216)+(F216-E216))&lt;I216),I216,IF(AND(H216="Déplacement",N216="Arrivée Chine",B216&lt;'[2]Types horaires'!$D$21),(D216-C216)+(F216-E216)-'[2]Types horaires'!$B$14,IF(AND(H216="Déplacement",N216="Retour Chine",B216&gt;='[2]Types horaires'!$B$21,B216&lt;='[2]Types horaires'!$C$21),(D216-C216)+(F216-E216)+'[2]Types horaires'!$B$13,IF(AND(H216="Déplacement",N216="Retour Chine",B216&gt;'[2]Types horaires'!$A$21,B216&lt;'[2]Types horaires'!$B$21),(D216-C216)+(F216-E216)+'[2]Types horaires'!$B$14,IF(AND(H216="Déplacement",N216="Retour Chine",B216&gt;'[2]Types horaires'!$C$21),(D216-C216)+(F216-E216)+'[2]Types horaires'!$B$14,IF(AND(H216="Déplacement",((D216-C216)+(F216-E216))&lt;I216),I216,IF(AND(H216="Déplacement",N216="Retour Chine",B216&lt;'[2]Types horaires'!$D$21),(D216-C216)+(F216-E216)+'[2]Types horaires'!$B$14,(D216-C216)+(F216-E216))))))))))))</f>
        <v>0.29166666666666663</v>
      </c>
      <c r="K216" s="149">
        <f>IF(L216&gt;0,'[2]Types horaires'!$B$2-L216,0)</f>
        <v>0</v>
      </c>
      <c r="L216" s="150">
        <f>IF(OR(H216="Recup"),'[2]Types horaires'!$B$2-J216,'[2]Types horaires'!$B$6)</f>
        <v>0</v>
      </c>
      <c r="M216" s="130"/>
      <c r="N216" s="131"/>
      <c r="O216" s="132">
        <f t="shared" ref="O216:O279" si="6">IF(AND(J216&gt;I216,M216="France"),J216-I216,IF(AND(J216&gt;I216,M216="Chine"),J216-I216,0))</f>
        <v>0</v>
      </c>
      <c r="P216" s="133" t="str">
        <f t="shared" ref="P216:P279" si="7">IF(M216="Chine",((J216-I216)*24)*0.75,IF(M216="France",((J216-I216)*24)*0.5,""))</f>
        <v/>
      </c>
      <c r="Q216" s="134"/>
      <c r="R216" s="135"/>
      <c r="S216" s="136"/>
      <c r="T216" s="204"/>
      <c r="U216" s="151">
        <v>1</v>
      </c>
      <c r="V216" s="139">
        <f>IF(M219="",J219*24,0)</f>
        <v>0</v>
      </c>
      <c r="W216" s="152" t="s">
        <v>5</v>
      </c>
      <c r="X216" s="153">
        <f>COUNTIF(H213:H217,"Maladie")</f>
        <v>0</v>
      </c>
      <c r="Y216" s="148">
        <f>COUNTIF(H213:H217,"Férié")</f>
        <v>0</v>
      </c>
    </row>
    <row r="217" spans="1:25" s="12" customFormat="1" ht="15.75" customHeight="1" thickBot="1">
      <c r="A217" s="123" t="s">
        <v>55</v>
      </c>
      <c r="B217" s="124">
        <v>42930</v>
      </c>
      <c r="C217" s="102">
        <v>0.375</v>
      </c>
      <c r="D217" s="103">
        <v>0.54166666666666663</v>
      </c>
      <c r="E217" s="103">
        <v>0.58333333333333337</v>
      </c>
      <c r="F217" s="104">
        <v>0.70833333333333337</v>
      </c>
      <c r="G217" s="125"/>
      <c r="H217" s="142" t="s">
        <v>44</v>
      </c>
      <c r="I217" s="127">
        <f>IF(H217="Normal",'[2]Types horaires'!$B$2,IF(H217="Recup",'[2]Types horaires'!$B$6,IF(H217="CP journée",'[2]Types horaires'!$B$3,IF(H217="Enceinte",'[2]Types horaires'!$B$11,IF(H217="temps partiel",'[2]Types horaires'!$B$10,IF(H217="Sans solde",'[2]Types horaires'!$B$8,IF(H217="Maladie",'[2]Types horaires'!$B$7,IF(H217="CP matin",'[2]Types horaires'!$B$4,IF(H217="Déplacement",'[2]Types horaires'!$B$2,IF(H217="CP Après-midi",'[2]Types horaires'!$B$5,IF(H217="Férié",'[2]Types horaires'!$B$15,0)))))))))))</f>
        <v>0.29166666666666669</v>
      </c>
      <c r="J217" s="108">
        <f>IF(H217="Demi CP",I217,IF(AND(H217="Déplacement",N217="Arrivée Chine",B217&gt;='[2]Types horaires'!$B$21,B217&lt;='[2]Types horaires'!$C$21),(D217-C217)+(F217-E217)-'[2]Types horaires'!$B$13,IF(AND(H217="Déplacement",N217="Arrivée Chine",B217&gt;'[2]Types horaires'!$A$21,B217&lt;'[2]Types horaires'!$B$21),(D217-C217)+(F217-E217)-'[2]Types horaires'!$B$14,IF(AND(H217="Déplacement",N217="Arrivée Chine",B217&gt;'[2]Types horaires'!$C$21),(D217-C217)+(F217-E217)-'[2]Types horaires'!$B$14,IF(AND(H217="Déplacement",((D217-C217)+(F217-E217))&lt;I217),I217,IF(AND(H217="Déplacement",N217="Arrivée Chine",B217&lt;'[2]Types horaires'!$D$21),(D217-C217)+(F217-E217)-'[2]Types horaires'!$B$14,IF(AND(H217="Déplacement",N217="Retour Chine",B217&gt;='[2]Types horaires'!$B$21,B217&lt;='[2]Types horaires'!$C$21),(D217-C217)+(F217-E217)+'[2]Types horaires'!$B$13,IF(AND(H217="Déplacement",N217="Retour Chine",B217&gt;'[2]Types horaires'!$A$21,B217&lt;'[2]Types horaires'!$B$21),(D217-C217)+(F217-E217)+'[2]Types horaires'!$B$14,IF(AND(H217="Déplacement",N217="Retour Chine",B217&gt;'[2]Types horaires'!$C$21),(D217-C217)+(F217-E217)+'[2]Types horaires'!$B$14,IF(AND(H217="Déplacement",((D217-C217)+(F217-E217))&lt;I217),I217,IF(AND(H217="Déplacement",N217="Retour Chine",B217&lt;'[2]Types horaires'!$D$21),(D217-C217)+(F217-E217)+'[2]Types horaires'!$B$14,(D217-C217)+(F217-E217))))))))))))</f>
        <v>0.29166666666666663</v>
      </c>
      <c r="K217" s="143">
        <f>IF(L217&gt;0,'[2]Types horaires'!$B$2-L217,0)</f>
        <v>0</v>
      </c>
      <c r="L217" s="144">
        <f>IF(OR(H217="Recup"),'[2]Types horaires'!$B$2-J217,'[2]Types horaires'!$B$6)</f>
        <v>0</v>
      </c>
      <c r="M217" s="130"/>
      <c r="N217" s="131"/>
      <c r="O217" s="132">
        <f t="shared" si="6"/>
        <v>0</v>
      </c>
      <c r="P217" s="133" t="str">
        <f t="shared" si="7"/>
        <v/>
      </c>
      <c r="Q217" s="134"/>
      <c r="R217" s="135"/>
      <c r="S217" s="136"/>
      <c r="T217" s="204"/>
      <c r="U217" s="154" t="s">
        <v>2</v>
      </c>
      <c r="V217" s="155">
        <f>IF(G213="Enceinte",(SUM(L213:L217))-COUNTIF(H213:H217,"Recup")*'[2]Types horaires'!$B$12,SUM(L213:L217))</f>
        <v>0</v>
      </c>
      <c r="W217" s="156" t="s">
        <v>56</v>
      </c>
      <c r="X217" s="157">
        <f>COUNTIF(H213:H217,"sans solde")</f>
        <v>0</v>
      </c>
      <c r="Y217" s="158" t="s">
        <v>57</v>
      </c>
    </row>
    <row r="218" spans="1:25" s="12" customFormat="1">
      <c r="A218" s="123" t="s">
        <v>58</v>
      </c>
      <c r="B218" s="124">
        <v>42931</v>
      </c>
      <c r="C218" s="159"/>
      <c r="D218" s="160"/>
      <c r="E218" s="160"/>
      <c r="F218" s="161"/>
      <c r="G218" s="125"/>
      <c r="H218" s="162"/>
      <c r="I218" s="127">
        <f>IF(H218="Normal",'[2]Types horaires'!$B$2,IF(H218="Recup",'[2]Types horaires'!$B$6,IF(H218="CP journée",'[2]Types horaires'!$B$3,IF(H218="Enceinte",'[2]Types horaires'!$B$11,IF(H218="temps partiel",'[2]Types horaires'!$B$10,IF(H218="Sans solde",'[2]Types horaires'!$B$8,IF(H218="Maladie",'[2]Types horaires'!$B$7,IF(H218="CP matin",'[2]Types horaires'!$B$4,IF(H218="Déplacement",'[2]Types horaires'!$B$2,IF(H218="CP Après-midi",'[2]Types horaires'!$B$5,IF(H218="Férié",'[2]Types horaires'!$B$15,0)))))))))))</f>
        <v>0</v>
      </c>
      <c r="J218" s="108">
        <f>IF(H218="Demi CP",I218,IF(AND(H218="Déplacement",N218="Arrivée Chine",B218&gt;='[2]Types horaires'!$B$21,B218&lt;='[2]Types horaires'!$C$21),(D218-C218)+(F218-E218)-'[2]Types horaires'!$B$13,IF(AND(H218="Déplacement",N218="Arrivée Chine",B218&gt;'[2]Types horaires'!$A$21,B218&lt;'[2]Types horaires'!$B$21),(D218-C218)+(F218-E218)-'[2]Types horaires'!$B$14,IF(AND(H218="Déplacement",N218="Arrivée Chine",B218&gt;'[2]Types horaires'!$C$21),(D218-C218)+(F218-E218)-'[2]Types horaires'!$B$14,IF(AND(H218="Déplacement",((D218-C218)+(F218-E218))&lt;I218),I218,IF(AND(H218="Déplacement",N218="Arrivée Chine",B218&lt;'[2]Types horaires'!$D$21),(D218-C218)+(F218-E218)-'[2]Types horaires'!$B$14,IF(AND(H218="Déplacement",N218="Retour Chine",B218&gt;='[2]Types horaires'!$B$21,B218&lt;='[2]Types horaires'!$C$21),(D218-C218)+(F218-E218)+'[2]Types horaires'!$B$13,IF(AND(H218="Déplacement",N218="Retour Chine",B218&gt;'[2]Types horaires'!$A$21,B218&lt;'[2]Types horaires'!$B$21),(D218-C218)+(F218-E218)+'[2]Types horaires'!$B$14,IF(AND(H218="Déplacement",N218="Retour Chine",B218&gt;'[2]Types horaires'!$C$21),(D218-C218)+(F218-E218)+'[2]Types horaires'!$B$14,IF(AND(H218="Déplacement",((D218-C218)+(F218-E218))&lt;I218),I218,IF(AND(H218="Déplacement",N218="Retour Chine",B218&lt;'[2]Types horaires'!$D$21),(D218-C218)+(F218-E218)+'[2]Types horaires'!$B$14,(D218-C218)+(F218-E218))))))))))))</f>
        <v>0</v>
      </c>
      <c r="K218" s="163">
        <f>IF(L218&gt;0,'[2]Types horaires'!$B$2-L218,0)</f>
        <v>0</v>
      </c>
      <c r="L218" s="164">
        <f>IF(OR(H218="Recup"),'[2]Types horaires'!$B$2-J218,'[2]Types horaires'!$B$6)</f>
        <v>0</v>
      </c>
      <c r="M218" s="130"/>
      <c r="N218" s="131"/>
      <c r="O218" s="132">
        <f t="shared" si="6"/>
        <v>0</v>
      </c>
      <c r="P218" s="133" t="str">
        <f t="shared" si="7"/>
        <v/>
      </c>
      <c r="Q218" s="134"/>
      <c r="R218" s="135"/>
      <c r="S218" s="136"/>
      <c r="T218" s="204"/>
      <c r="U218" s="165" t="s">
        <v>59</v>
      </c>
      <c r="V218" s="166">
        <f>IF(AND(G213="Temps partiel",X215&gt;0),X215-V219-V215-V216,0)</f>
        <v>0</v>
      </c>
      <c r="W218" s="167" t="s">
        <v>60</v>
      </c>
      <c r="X218" s="168">
        <f>COUNTIF(H213:H217,"CP journée")+(COUNTIF(H213:H217,"CP matin"))/2+(COUNTIF(H213:H217,"CP Après-midi"))/2</f>
        <v>0</v>
      </c>
      <c r="Y218" s="169"/>
    </row>
    <row r="219" spans="1:25" s="12" customFormat="1" ht="15.75" thickBot="1">
      <c r="A219" s="170" t="s">
        <v>61</v>
      </c>
      <c r="B219" s="171">
        <v>42932</v>
      </c>
      <c r="C219" s="172"/>
      <c r="D219" s="173"/>
      <c r="E219" s="173"/>
      <c r="F219" s="174"/>
      <c r="G219" s="175"/>
      <c r="H219" s="176"/>
      <c r="I219" s="177">
        <f>IF(H219="Normal",'[2]Types horaires'!$B$2,IF(H219="Recup",'[2]Types horaires'!$B$6,IF(H219="CP journée",'[2]Types horaires'!$B$3,IF(H219="Enceinte",'[2]Types horaires'!$B$11,IF(H219="temps partiel",'[2]Types horaires'!$B$10,IF(H219="Sans solde",'[2]Types horaires'!$B$8,IF(H219="Maladie",'[2]Types horaires'!$B$7,IF(H219="CP matin",'[2]Types horaires'!$B$4,IF(H219="Déplacement",'[2]Types horaires'!$B$2,IF(H219="CP Après-midi",'[2]Types horaires'!$B$5,IF(H219="Férié",'[2]Types horaires'!$B$15,0)))))))))))</f>
        <v>0</v>
      </c>
      <c r="J219" s="178">
        <f>IF(H219="Demi CP",I219,IF(AND(H219="Déplacement",N219="Arrivée Chine",B219&gt;='[2]Types horaires'!$B$21,B219&lt;='[2]Types horaires'!$C$21),(D219-C219)+(F219-E219)-'[2]Types horaires'!$B$13,IF(AND(H219="Déplacement",N219="Arrivée Chine",B219&gt;'[2]Types horaires'!$A$21,B219&lt;'[2]Types horaires'!$B$21),(D219-C219)+(F219-E219)-'[2]Types horaires'!$B$14,IF(AND(H219="Déplacement",N219="Arrivée Chine",B219&gt;'[2]Types horaires'!$C$21),(D219-C219)+(F219-E219)-'[2]Types horaires'!$B$14,IF(AND(H219="Déplacement",((D219-C219)+(F219-E219))&lt;I219),I219,IF(AND(H219="Déplacement",N219="Arrivée Chine",B219&lt;'[2]Types horaires'!$D$21),(D219-C219)+(F219-E219)-'[2]Types horaires'!$B$14,IF(AND(H219="Déplacement",N219="Retour Chine",B219&gt;='[2]Types horaires'!$B$21,B219&lt;='[2]Types horaires'!$C$21),(D219-C219)+(F219-E219)+'[2]Types horaires'!$B$13,IF(AND(H219="Déplacement",N219="Retour Chine",B219&gt;'[2]Types horaires'!$A$21,B219&lt;'[2]Types horaires'!$B$21),(D219-C219)+(F219-E219)+'[2]Types horaires'!$B$14,IF(AND(H219="Déplacement",N219="Retour Chine",B219&gt;'[2]Types horaires'!$C$21),(D219-C219)+(F219-E219)+'[2]Types horaires'!$B$14,IF(AND(H219="Déplacement",((D219-C219)+(F219-E219))&lt;I219),I219,IF(AND(H219="Déplacement",N219="Retour Chine",B219&lt;'[2]Types horaires'!$D$21),(D219-C219)+(F219-E219)+'[2]Types horaires'!$B$14,(D219-C219)+(F219-E219))))))))))))</f>
        <v>0</v>
      </c>
      <c r="K219" s="179">
        <f>IF(L219&gt;0,'[2]Types horaires'!$B$2-L219,0)</f>
        <v>0</v>
      </c>
      <c r="L219" s="180">
        <f>IF(OR(H219="Recup"),'[2]Types horaires'!$B$2-J219,'[2]Types horaires'!$B$6)</f>
        <v>0</v>
      </c>
      <c r="M219" s="181"/>
      <c r="N219" s="182"/>
      <c r="O219" s="183">
        <f t="shared" si="6"/>
        <v>0</v>
      </c>
      <c r="P219" s="184" t="str">
        <f t="shared" si="7"/>
        <v/>
      </c>
      <c r="Q219" s="185"/>
      <c r="R219" s="186"/>
      <c r="S219" s="187"/>
      <c r="T219" s="205"/>
      <c r="U219" s="189" t="s">
        <v>62</v>
      </c>
      <c r="V219" s="190">
        <f>IF(AND(G213="Temps partiel",X215&gt;3),X215-3-V215-V216,0)</f>
        <v>0</v>
      </c>
      <c r="W219" s="191" t="s">
        <v>63</v>
      </c>
      <c r="X219" s="192">
        <f>V213+(V214*1.25)+(V215*1.5)+(V216*2)+(V218*1.1)+(V219*1.25)</f>
        <v>0</v>
      </c>
      <c r="Y219" s="193">
        <f>Y212+X219-V217*24+Y214</f>
        <v>0</v>
      </c>
    </row>
    <row r="220" spans="1:25" s="12" customFormat="1" ht="30" customHeight="1">
      <c r="A220" s="100" t="s">
        <v>43</v>
      </c>
      <c r="B220" s="101">
        <v>42933</v>
      </c>
      <c r="C220" s="194">
        <v>0.375</v>
      </c>
      <c r="D220" s="195">
        <v>0.54166666666666663</v>
      </c>
      <c r="E220" s="195">
        <v>0.58333333333333337</v>
      </c>
      <c r="F220" s="196">
        <v>0.70833333333333337</v>
      </c>
      <c r="G220" s="105"/>
      <c r="H220" s="106" t="s">
        <v>44</v>
      </c>
      <c r="I220" s="107">
        <f>IF(H220="Normal",'[2]Types horaires'!$B$2,IF(H220="Recup",'[2]Types horaires'!$B$6,IF(H220="CP journée",'[2]Types horaires'!$B$3,IF(H220="Enceinte",'[2]Types horaires'!$B$11,IF(H220="temps partiel",'[2]Types horaires'!$B$10,IF(H220="Sans solde",'[2]Types horaires'!$B$8,IF(H220="Maladie",'[2]Types horaires'!$B$7,IF(H220="CP matin",'[2]Types horaires'!$B$4,IF(H220="Déplacement",'[2]Types horaires'!$B$2,IF(H220="CP Après-midi",'[2]Types horaires'!$B$5,IF(H220="Férié",'[2]Types horaires'!$B$15,0)))))))))))</f>
        <v>0.29166666666666669</v>
      </c>
      <c r="J220" s="197">
        <f>IF(H220="Demi CP",I220,IF(AND(H220="Déplacement",N220="Arrivée Chine",B220&gt;='[2]Types horaires'!$B$21,B220&lt;='[2]Types horaires'!$C$21),(D220-C220)+(F220-E220)-'[2]Types horaires'!$B$13,IF(AND(H220="Déplacement",N220="Arrivée Chine",B220&gt;'[2]Types horaires'!$A$21,B220&lt;'[2]Types horaires'!$B$21),(D220-C220)+(F220-E220)-'[2]Types horaires'!$B$14,IF(AND(H220="Déplacement",N220="Arrivée Chine",B220&gt;'[2]Types horaires'!$C$21),(D220-C220)+(F220-E220)-'[2]Types horaires'!$B$14,IF(AND(H220="Déplacement",((D220-C220)+(F220-E220))&lt;I220),I220,IF(AND(H220="Déplacement",N220="Arrivée Chine",B220&lt;'[2]Types horaires'!$D$21),(D220-C220)+(F220-E220)-'[2]Types horaires'!$B$14,IF(AND(H220="Déplacement",N220="Retour Chine",B220&gt;='[2]Types horaires'!$B$21,B220&lt;='[2]Types horaires'!$C$21),(D220-C220)+(F220-E220)+'[2]Types horaires'!$B$13,IF(AND(H220="Déplacement",N220="Retour Chine",B220&gt;'[2]Types horaires'!$A$21,B220&lt;'[2]Types horaires'!$B$21),(D220-C220)+(F220-E220)+'[2]Types horaires'!$B$14,IF(AND(H220="Déplacement",N220="Retour Chine",B220&gt;'[2]Types horaires'!$C$21),(D220-C220)+(F220-E220)+'[2]Types horaires'!$B$14,IF(AND(H220="Déplacement",((D220-C220)+(F220-E220))&lt;I220),I220,IF(AND(H220="Déplacement",N220="Retour Chine",B220&lt;'[2]Types horaires'!$D$21),(D220-C220)+(F220-E220)+'[2]Types horaires'!$B$14,(D220-C220)+(F220-E220))))))))))))</f>
        <v>0.29166666666666663</v>
      </c>
      <c r="K220" s="109">
        <f>IF(L220&gt;0,'[2]Types horaires'!$B$2-L220,0)</f>
        <v>0</v>
      </c>
      <c r="L220" s="110">
        <f>IF(OR(H220="Recup"),'[2]Types horaires'!$B$2-J220,'[2]Types horaires'!$B$6)</f>
        <v>0</v>
      </c>
      <c r="M220" s="111"/>
      <c r="N220" s="112"/>
      <c r="O220" s="113">
        <f t="shared" si="6"/>
        <v>0</v>
      </c>
      <c r="P220" s="114" t="str">
        <f t="shared" si="7"/>
        <v/>
      </c>
      <c r="Q220" s="115" t="s">
        <v>45</v>
      </c>
      <c r="R220" s="116" t="s">
        <v>46</v>
      </c>
      <c r="S220" s="117"/>
      <c r="T220" s="203" t="s">
        <v>91</v>
      </c>
      <c r="U220" s="119" t="s">
        <v>48</v>
      </c>
      <c r="V220" s="120">
        <f>IF(AND(G220="",(X222)&gt;0),X222-V221-V222,IF(AND(G220="Enceinte",(X222)&gt;0),X222-V221-V222,0))</f>
        <v>0</v>
      </c>
      <c r="W220" s="121" t="s">
        <v>34</v>
      </c>
      <c r="X220" s="120">
        <f>(SUM(I220:I224)*24+SUM(K220:K224)*24)</f>
        <v>35</v>
      </c>
      <c r="Y220" s="122" t="s">
        <v>7</v>
      </c>
    </row>
    <row r="221" spans="1:25" s="12" customFormat="1" ht="15.75" thickBot="1">
      <c r="A221" s="123" t="s">
        <v>49</v>
      </c>
      <c r="B221" s="124">
        <v>42934</v>
      </c>
      <c r="C221" s="102">
        <v>0.375</v>
      </c>
      <c r="D221" s="103">
        <v>0.54166666666666663</v>
      </c>
      <c r="E221" s="103">
        <v>0.58333333333333337</v>
      </c>
      <c r="F221" s="104">
        <v>0.70833333333333337</v>
      </c>
      <c r="G221" s="125"/>
      <c r="H221" s="142" t="s">
        <v>44</v>
      </c>
      <c r="I221" s="127">
        <f>IF(H221="Normal",'[2]Types horaires'!$B$2,IF(H221="Recup",'[2]Types horaires'!$B$6,IF(H221="CP journée",'[2]Types horaires'!$B$3,IF(H221="Enceinte",'[2]Types horaires'!$B$11,IF(H221="temps partiel",'[2]Types horaires'!$B$10,IF(H221="Sans solde",'[2]Types horaires'!$B$8,IF(H221="Maladie",'[2]Types horaires'!$B$7,IF(H221="CP matin",'[2]Types horaires'!$B$4,IF(H221="Déplacement",'[2]Types horaires'!$B$2,IF(H221="CP Après-midi",'[2]Types horaires'!$B$5,IF(H221="Férié",'[2]Types horaires'!$B$15,0)))))))))))</f>
        <v>0.29166666666666669</v>
      </c>
      <c r="J221" s="108">
        <f>IF(H221="Demi CP",I221,IF(AND(H221="Déplacement",N221="Arrivée Chine",B221&gt;='[2]Types horaires'!$B$21,B221&lt;='[2]Types horaires'!$C$21),(D221-C221)+(F221-E221)-'[2]Types horaires'!$B$13,IF(AND(H221="Déplacement",N221="Arrivée Chine",B221&gt;'[2]Types horaires'!$A$21,B221&lt;'[2]Types horaires'!$B$21),(D221-C221)+(F221-E221)-'[2]Types horaires'!$B$14,IF(AND(H221="Déplacement",N221="Arrivée Chine",B221&gt;'[2]Types horaires'!$C$21),(D221-C221)+(F221-E221)-'[2]Types horaires'!$B$14,IF(AND(H221="Déplacement",((D221-C221)+(F221-E221))&lt;I221),I221,IF(AND(H221="Déplacement",N221="Arrivée Chine",B221&lt;'[2]Types horaires'!$D$21),(D221-C221)+(F221-E221)-'[2]Types horaires'!$B$14,IF(AND(H221="Déplacement",N221="Retour Chine",B221&gt;='[2]Types horaires'!$B$21,B221&lt;='[2]Types horaires'!$C$21),(D221-C221)+(F221-E221)+'[2]Types horaires'!$B$13,IF(AND(H221="Déplacement",N221="Retour Chine",B221&gt;'[2]Types horaires'!$A$21,B221&lt;'[2]Types horaires'!$B$21),(D221-C221)+(F221-E221)+'[2]Types horaires'!$B$14,IF(AND(H221="Déplacement",N221="Retour Chine",B221&gt;'[2]Types horaires'!$C$21),(D221-C221)+(F221-E221)+'[2]Types horaires'!$B$14,IF(AND(H221="Déplacement",((D221-C221)+(F221-E221))&lt;I221),I221,IF(AND(H221="Déplacement",N221="Retour Chine",B221&lt;'[2]Types horaires'!$D$21),(D221-C221)+(F221-E221)+'[2]Types horaires'!$B$14,(D221-C221)+(F221-E221))))))))))))</f>
        <v>0.29166666666666663</v>
      </c>
      <c r="K221" s="128">
        <f>IF(L221&gt;0,'[2]Types horaires'!$B$2-L221,0)</f>
        <v>0</v>
      </c>
      <c r="L221" s="129">
        <f>IF(OR(H221="Recup"),'[2]Types horaires'!$B$2-J221,'[2]Types horaires'!$B$6)</f>
        <v>0</v>
      </c>
      <c r="M221" s="130"/>
      <c r="N221" s="131"/>
      <c r="O221" s="132">
        <f t="shared" si="6"/>
        <v>0</v>
      </c>
      <c r="P221" s="133" t="str">
        <f t="shared" si="7"/>
        <v/>
      </c>
      <c r="Q221" s="134"/>
      <c r="R221" s="135"/>
      <c r="S221" s="136"/>
      <c r="T221" s="204"/>
      <c r="U221" s="138" t="s">
        <v>50</v>
      </c>
      <c r="V221" s="139">
        <f>IF(AND(G220="",(X221-35)&gt;0),(X221-35-V222-V223),IF(AND(G220="Enceinte",(X221-35)&gt;0),(X221-35-V222-V223),0))</f>
        <v>0</v>
      </c>
      <c r="W221" s="140" t="s">
        <v>35</v>
      </c>
      <c r="X221" s="139">
        <f>(SUM(J220:J226))*24-(SUM(O220:O226))*24</f>
        <v>34.999999999999993</v>
      </c>
      <c r="Y221" s="141">
        <f>SUM(P220:P226)</f>
        <v>0</v>
      </c>
    </row>
    <row r="222" spans="1:25" s="12" customFormat="1" ht="15.75" thickBot="1">
      <c r="A222" s="123" t="s">
        <v>51</v>
      </c>
      <c r="B222" s="124">
        <v>42935</v>
      </c>
      <c r="C222" s="102">
        <v>0.375</v>
      </c>
      <c r="D222" s="103">
        <v>0.54166666666666663</v>
      </c>
      <c r="E222" s="103">
        <v>0.58333333333333337</v>
      </c>
      <c r="F222" s="104">
        <v>0.70833333333333337</v>
      </c>
      <c r="G222" s="125"/>
      <c r="H222" s="142" t="s">
        <v>44</v>
      </c>
      <c r="I222" s="127">
        <f>IF(H222="Normal",'[2]Types horaires'!$B$2,IF(H222="Recup",'[2]Types horaires'!$B$6,IF(H222="CP journée",'[2]Types horaires'!$B$3,IF(H222="Enceinte",'[2]Types horaires'!$B$11,IF(H222="temps partiel",'[2]Types horaires'!$B$10,IF(H222="Sans solde",'[2]Types horaires'!$B$8,IF(H222="Maladie",'[2]Types horaires'!$B$7,IF(H222="CP matin",'[2]Types horaires'!$B$4,IF(H222="Déplacement",'[2]Types horaires'!$B$2,IF(H222="CP Après-midi",'[2]Types horaires'!$B$5,IF(H222="Férié",'[2]Types horaires'!$B$15,0)))))))))))</f>
        <v>0.29166666666666669</v>
      </c>
      <c r="J222" s="108">
        <f>IF(H222="Demi CP",I222,IF(AND(H222="Déplacement",N222="Arrivée Chine",B222&gt;='[2]Types horaires'!$B$21,B222&lt;='[2]Types horaires'!$C$21),(D222-C222)+(F222-E222)-'[2]Types horaires'!$B$13,IF(AND(H222="Déplacement",N222="Arrivée Chine",B222&gt;'[2]Types horaires'!$A$21,B222&lt;'[2]Types horaires'!$B$21),(D222-C222)+(F222-E222)-'[2]Types horaires'!$B$14,IF(AND(H222="Déplacement",N222="Arrivée Chine",B222&gt;'[2]Types horaires'!$C$21),(D222-C222)+(F222-E222)-'[2]Types horaires'!$B$14,IF(AND(H222="Déplacement",((D222-C222)+(F222-E222))&lt;I222),I222,IF(AND(H222="Déplacement",N222="Arrivée Chine",B222&lt;'[2]Types horaires'!$D$21),(D222-C222)+(F222-E222)-'[2]Types horaires'!$B$14,IF(AND(H222="Déplacement",N222="Retour Chine",B222&gt;='[2]Types horaires'!$B$21,B222&lt;='[2]Types horaires'!$C$21),(D222-C222)+(F222-E222)+'[2]Types horaires'!$B$13,IF(AND(H222="Déplacement",N222="Retour Chine",B222&gt;'[2]Types horaires'!$A$21,B222&lt;'[2]Types horaires'!$B$21),(D222-C222)+(F222-E222)+'[2]Types horaires'!$B$14,IF(AND(H222="Déplacement",N222="Retour Chine",B222&gt;'[2]Types horaires'!$C$21),(D222-C222)+(F222-E222)+'[2]Types horaires'!$B$14,IF(AND(H222="Déplacement",((D222-C222)+(F222-E222))&lt;I222),I222,IF(AND(H222="Déplacement",N222="Retour Chine",B222&lt;'[2]Types horaires'!$D$21),(D222-C222)+(F222-E222)+'[2]Types horaires'!$B$14,(D222-C222)+(F222-E222))))))))))))</f>
        <v>0.29166666666666663</v>
      </c>
      <c r="K222" s="143">
        <f>IF(L222&gt;0,'[2]Types horaires'!$B$2-L222,0)</f>
        <v>0</v>
      </c>
      <c r="L222" s="144">
        <f>IF(OR(H222="Recup"),'[2]Types horaires'!$B$2-J222,'[2]Types horaires'!$B$6)</f>
        <v>0</v>
      </c>
      <c r="M222" s="130"/>
      <c r="N222" s="131"/>
      <c r="O222" s="132">
        <f t="shared" si="6"/>
        <v>0</v>
      </c>
      <c r="P222" s="133" t="str">
        <f t="shared" si="7"/>
        <v/>
      </c>
      <c r="Q222" s="134"/>
      <c r="R222" s="135"/>
      <c r="S222" s="136"/>
      <c r="T222" s="204"/>
      <c r="U222" s="145">
        <v>0.5</v>
      </c>
      <c r="V222" s="139">
        <f>IF((X221-43)&lt;0,0,(X221-43))</f>
        <v>0</v>
      </c>
      <c r="W222" s="146" t="s">
        <v>52</v>
      </c>
      <c r="X222" s="147">
        <f>(X221-X220)-J226*24</f>
        <v>-7.1054273576010019E-15</v>
      </c>
      <c r="Y222" s="148" t="s">
        <v>53</v>
      </c>
    </row>
    <row r="223" spans="1:25" s="12" customFormat="1" ht="15.75" thickBot="1">
      <c r="A223" s="123" t="s">
        <v>54</v>
      </c>
      <c r="B223" s="124">
        <v>42936</v>
      </c>
      <c r="C223" s="102">
        <v>0.375</v>
      </c>
      <c r="D223" s="103">
        <v>0.54166666666666663</v>
      </c>
      <c r="E223" s="103">
        <v>0.58333333333333337</v>
      </c>
      <c r="F223" s="104">
        <v>0.70833333333333337</v>
      </c>
      <c r="G223" s="125"/>
      <c r="H223" s="126" t="s">
        <v>44</v>
      </c>
      <c r="I223" s="127">
        <f>IF(H223="Normal",'[2]Types horaires'!$B$2,IF(H223="Recup",'[2]Types horaires'!$B$6,IF(H223="CP journée",'[2]Types horaires'!$B$3,IF(H223="Enceinte",'[2]Types horaires'!$B$11,IF(H223="temps partiel",'[2]Types horaires'!$B$10,IF(H223="Sans solde",'[2]Types horaires'!$B$8,IF(H223="Maladie",'[2]Types horaires'!$B$7,IF(H223="CP matin",'[2]Types horaires'!$B$4,IF(H223="Déplacement",'[2]Types horaires'!$B$2,IF(H223="CP Après-midi",'[2]Types horaires'!$B$5,IF(H223="Férié",'[2]Types horaires'!$B$15,0)))))))))))</f>
        <v>0.29166666666666669</v>
      </c>
      <c r="J223" s="108">
        <f>IF(H223="Demi CP",I223,IF(AND(H223="Déplacement",N223="Arrivée Chine",B223&gt;='[2]Types horaires'!$B$21,B223&lt;='[2]Types horaires'!$C$21),(D223-C223)+(F223-E223)-'[2]Types horaires'!$B$13,IF(AND(H223="Déplacement",N223="Arrivée Chine",B223&gt;'[2]Types horaires'!$A$21,B223&lt;'[2]Types horaires'!$B$21),(D223-C223)+(F223-E223)-'[2]Types horaires'!$B$14,IF(AND(H223="Déplacement",N223="Arrivée Chine",B223&gt;'[2]Types horaires'!$C$21),(D223-C223)+(F223-E223)-'[2]Types horaires'!$B$14,IF(AND(H223="Déplacement",((D223-C223)+(F223-E223))&lt;I223),I223,IF(AND(H223="Déplacement",N223="Arrivée Chine",B223&lt;'[2]Types horaires'!$D$21),(D223-C223)+(F223-E223)-'[2]Types horaires'!$B$14,IF(AND(H223="Déplacement",N223="Retour Chine",B223&gt;='[2]Types horaires'!$B$21,B223&lt;='[2]Types horaires'!$C$21),(D223-C223)+(F223-E223)+'[2]Types horaires'!$B$13,IF(AND(H223="Déplacement",N223="Retour Chine",B223&gt;'[2]Types horaires'!$A$21,B223&lt;'[2]Types horaires'!$B$21),(D223-C223)+(F223-E223)+'[2]Types horaires'!$B$14,IF(AND(H223="Déplacement",N223="Retour Chine",B223&gt;'[2]Types horaires'!$C$21),(D223-C223)+(F223-E223)+'[2]Types horaires'!$B$14,IF(AND(H223="Déplacement",((D223-C223)+(F223-E223))&lt;I223),I223,IF(AND(H223="Déplacement",N223="Retour Chine",B223&lt;'[2]Types horaires'!$D$21),(D223-C223)+(F223-E223)+'[2]Types horaires'!$B$14,(D223-C223)+(F223-E223))))))))))))</f>
        <v>0.29166666666666663</v>
      </c>
      <c r="K223" s="149">
        <f>IF(L223&gt;0,'[2]Types horaires'!$B$2-L223,0)</f>
        <v>0</v>
      </c>
      <c r="L223" s="150">
        <f>IF(OR(H223="Recup"),'[2]Types horaires'!$B$2-J223,'[2]Types horaires'!$B$6)</f>
        <v>0</v>
      </c>
      <c r="M223" s="130"/>
      <c r="N223" s="131"/>
      <c r="O223" s="132">
        <f t="shared" si="6"/>
        <v>0</v>
      </c>
      <c r="P223" s="133" t="str">
        <f t="shared" si="7"/>
        <v/>
      </c>
      <c r="Q223" s="134"/>
      <c r="R223" s="135"/>
      <c r="S223" s="136"/>
      <c r="T223" s="204"/>
      <c r="U223" s="151">
        <v>1</v>
      </c>
      <c r="V223" s="139">
        <f>IF(M226="",J226*24,0)</f>
        <v>0</v>
      </c>
      <c r="W223" s="152" t="s">
        <v>5</v>
      </c>
      <c r="X223" s="153">
        <f>COUNTIF(H220:H224,"Maladie")</f>
        <v>0</v>
      </c>
      <c r="Y223" s="148">
        <f>COUNTIF(H220:H224,"Férié")</f>
        <v>0</v>
      </c>
    </row>
    <row r="224" spans="1:25" s="12" customFormat="1" ht="15.75" customHeight="1" thickBot="1">
      <c r="A224" s="123" t="s">
        <v>55</v>
      </c>
      <c r="B224" s="124">
        <v>42937</v>
      </c>
      <c r="C224" s="102">
        <v>0.375</v>
      </c>
      <c r="D224" s="103">
        <v>0.54166666666666663</v>
      </c>
      <c r="E224" s="103">
        <v>0.58333333333333337</v>
      </c>
      <c r="F224" s="104">
        <v>0.70833333333333337</v>
      </c>
      <c r="G224" s="125"/>
      <c r="H224" s="142" t="s">
        <v>44</v>
      </c>
      <c r="I224" s="127">
        <f>IF(H224="Normal",'[2]Types horaires'!$B$2,IF(H224="Recup",'[2]Types horaires'!$B$6,IF(H224="CP journée",'[2]Types horaires'!$B$3,IF(H224="Enceinte",'[2]Types horaires'!$B$11,IF(H224="temps partiel",'[2]Types horaires'!$B$10,IF(H224="Sans solde",'[2]Types horaires'!$B$8,IF(H224="Maladie",'[2]Types horaires'!$B$7,IF(H224="CP matin",'[2]Types horaires'!$B$4,IF(H224="Déplacement",'[2]Types horaires'!$B$2,IF(H224="CP Après-midi",'[2]Types horaires'!$B$5,IF(H224="Férié",'[2]Types horaires'!$B$15,0)))))))))))</f>
        <v>0.29166666666666669</v>
      </c>
      <c r="J224" s="108">
        <f>IF(H224="Demi CP",I224,IF(AND(H224="Déplacement",N224="Arrivée Chine",B224&gt;='[2]Types horaires'!$B$21,B224&lt;='[2]Types horaires'!$C$21),(D224-C224)+(F224-E224)-'[2]Types horaires'!$B$13,IF(AND(H224="Déplacement",N224="Arrivée Chine",B224&gt;'[2]Types horaires'!$A$21,B224&lt;'[2]Types horaires'!$B$21),(D224-C224)+(F224-E224)-'[2]Types horaires'!$B$14,IF(AND(H224="Déplacement",N224="Arrivée Chine",B224&gt;'[2]Types horaires'!$C$21),(D224-C224)+(F224-E224)-'[2]Types horaires'!$B$14,IF(AND(H224="Déplacement",((D224-C224)+(F224-E224))&lt;I224),I224,IF(AND(H224="Déplacement",N224="Arrivée Chine",B224&lt;'[2]Types horaires'!$D$21),(D224-C224)+(F224-E224)-'[2]Types horaires'!$B$14,IF(AND(H224="Déplacement",N224="Retour Chine",B224&gt;='[2]Types horaires'!$B$21,B224&lt;='[2]Types horaires'!$C$21),(D224-C224)+(F224-E224)+'[2]Types horaires'!$B$13,IF(AND(H224="Déplacement",N224="Retour Chine",B224&gt;'[2]Types horaires'!$A$21,B224&lt;'[2]Types horaires'!$B$21),(D224-C224)+(F224-E224)+'[2]Types horaires'!$B$14,IF(AND(H224="Déplacement",N224="Retour Chine",B224&gt;'[2]Types horaires'!$C$21),(D224-C224)+(F224-E224)+'[2]Types horaires'!$B$14,IF(AND(H224="Déplacement",((D224-C224)+(F224-E224))&lt;I224),I224,IF(AND(H224="Déplacement",N224="Retour Chine",B224&lt;'[2]Types horaires'!$D$21),(D224-C224)+(F224-E224)+'[2]Types horaires'!$B$14,(D224-C224)+(F224-E224))))))))))))</f>
        <v>0.29166666666666663</v>
      </c>
      <c r="K224" s="143">
        <f>IF(L224&gt;0,'[2]Types horaires'!$B$2-L224,0)</f>
        <v>0</v>
      </c>
      <c r="L224" s="144">
        <f>IF(OR(H224="Recup"),'[2]Types horaires'!$B$2-J224,'[2]Types horaires'!$B$6)</f>
        <v>0</v>
      </c>
      <c r="M224" s="130"/>
      <c r="N224" s="131"/>
      <c r="O224" s="132">
        <f t="shared" si="6"/>
        <v>0</v>
      </c>
      <c r="P224" s="133" t="str">
        <f t="shared" si="7"/>
        <v/>
      </c>
      <c r="Q224" s="134"/>
      <c r="R224" s="135"/>
      <c r="S224" s="136"/>
      <c r="T224" s="204"/>
      <c r="U224" s="154" t="s">
        <v>2</v>
      </c>
      <c r="V224" s="155">
        <f>IF(G220="Enceinte",(SUM(L220:L224))-COUNTIF(H220:H224,"Recup")*'[2]Types horaires'!$B$12,SUM(L220:L224))</f>
        <v>0</v>
      </c>
      <c r="W224" s="156" t="s">
        <v>56</v>
      </c>
      <c r="X224" s="157">
        <f>COUNTIF(H220:H224,"sans solde")</f>
        <v>0</v>
      </c>
      <c r="Y224" s="158" t="s">
        <v>57</v>
      </c>
    </row>
    <row r="225" spans="1:25" s="12" customFormat="1">
      <c r="A225" s="123" t="s">
        <v>58</v>
      </c>
      <c r="B225" s="124">
        <v>42938</v>
      </c>
      <c r="C225" s="159"/>
      <c r="D225" s="160"/>
      <c r="E225" s="160"/>
      <c r="F225" s="161"/>
      <c r="G225" s="125"/>
      <c r="H225" s="162"/>
      <c r="I225" s="127">
        <f>IF(H225="Normal",'[2]Types horaires'!$B$2,IF(H225="Recup",'[2]Types horaires'!$B$6,IF(H225="CP journée",'[2]Types horaires'!$B$3,IF(H225="Enceinte",'[2]Types horaires'!$B$11,IF(H225="temps partiel",'[2]Types horaires'!$B$10,IF(H225="Sans solde",'[2]Types horaires'!$B$8,IF(H225="Maladie",'[2]Types horaires'!$B$7,IF(H225="CP matin",'[2]Types horaires'!$B$4,IF(H225="Déplacement",'[2]Types horaires'!$B$2,IF(H225="CP Après-midi",'[2]Types horaires'!$B$5,IF(H225="Férié",'[2]Types horaires'!$B$15,0)))))))))))</f>
        <v>0</v>
      </c>
      <c r="J225" s="108">
        <f>IF(H225="Demi CP",I225,IF(AND(H225="Déplacement",N225="Arrivée Chine",B225&gt;='[2]Types horaires'!$B$21,B225&lt;='[2]Types horaires'!$C$21),(D225-C225)+(F225-E225)-'[2]Types horaires'!$B$13,IF(AND(H225="Déplacement",N225="Arrivée Chine",B225&gt;'[2]Types horaires'!$A$21,B225&lt;'[2]Types horaires'!$B$21),(D225-C225)+(F225-E225)-'[2]Types horaires'!$B$14,IF(AND(H225="Déplacement",N225="Arrivée Chine",B225&gt;'[2]Types horaires'!$C$21),(D225-C225)+(F225-E225)-'[2]Types horaires'!$B$14,IF(AND(H225="Déplacement",((D225-C225)+(F225-E225))&lt;I225),I225,IF(AND(H225="Déplacement",N225="Arrivée Chine",B225&lt;'[2]Types horaires'!$D$21),(D225-C225)+(F225-E225)-'[2]Types horaires'!$B$14,IF(AND(H225="Déplacement",N225="Retour Chine",B225&gt;='[2]Types horaires'!$B$21,B225&lt;='[2]Types horaires'!$C$21),(D225-C225)+(F225-E225)+'[2]Types horaires'!$B$13,IF(AND(H225="Déplacement",N225="Retour Chine",B225&gt;'[2]Types horaires'!$A$21,B225&lt;'[2]Types horaires'!$B$21),(D225-C225)+(F225-E225)+'[2]Types horaires'!$B$14,IF(AND(H225="Déplacement",N225="Retour Chine",B225&gt;'[2]Types horaires'!$C$21),(D225-C225)+(F225-E225)+'[2]Types horaires'!$B$14,IF(AND(H225="Déplacement",((D225-C225)+(F225-E225))&lt;I225),I225,IF(AND(H225="Déplacement",N225="Retour Chine",B225&lt;'[2]Types horaires'!$D$21),(D225-C225)+(F225-E225)+'[2]Types horaires'!$B$14,(D225-C225)+(F225-E225))))))))))))</f>
        <v>0</v>
      </c>
      <c r="K225" s="163">
        <f>IF(L225&gt;0,'[2]Types horaires'!$B$2-L225,0)</f>
        <v>0</v>
      </c>
      <c r="L225" s="164">
        <f>IF(OR(H225="Recup"),'[2]Types horaires'!$B$2-J225,'[2]Types horaires'!$B$6)</f>
        <v>0</v>
      </c>
      <c r="M225" s="130"/>
      <c r="N225" s="131"/>
      <c r="O225" s="132">
        <f t="shared" si="6"/>
        <v>0</v>
      </c>
      <c r="P225" s="133" t="str">
        <f t="shared" si="7"/>
        <v/>
      </c>
      <c r="Q225" s="134"/>
      <c r="R225" s="135"/>
      <c r="S225" s="136"/>
      <c r="T225" s="204"/>
      <c r="U225" s="165" t="s">
        <v>59</v>
      </c>
      <c r="V225" s="166">
        <f>IF(AND(G220="Temps partiel",X222&gt;0),X222-V226-V222-V223,0)</f>
        <v>0</v>
      </c>
      <c r="W225" s="167" t="s">
        <v>60</v>
      </c>
      <c r="X225" s="168">
        <f>COUNTIF(H220:H224,"CP journée")+(COUNTIF(H220:H224,"CP matin"))/2+(COUNTIF(H220:H224,"CP Après-midi"))/2</f>
        <v>0</v>
      </c>
      <c r="Y225" s="169"/>
    </row>
    <row r="226" spans="1:25" s="12" customFormat="1" ht="15.75" thickBot="1">
      <c r="A226" s="170" t="s">
        <v>61</v>
      </c>
      <c r="B226" s="171">
        <v>42939</v>
      </c>
      <c r="C226" s="172"/>
      <c r="D226" s="173"/>
      <c r="E226" s="173"/>
      <c r="F226" s="174"/>
      <c r="G226" s="175"/>
      <c r="H226" s="176"/>
      <c r="I226" s="177">
        <f>IF(H226="Normal",'[2]Types horaires'!$B$2,IF(H226="Recup",'[2]Types horaires'!$B$6,IF(H226="CP journée",'[2]Types horaires'!$B$3,IF(H226="Enceinte",'[2]Types horaires'!$B$11,IF(H226="temps partiel",'[2]Types horaires'!$B$10,IF(H226="Sans solde",'[2]Types horaires'!$B$8,IF(H226="Maladie",'[2]Types horaires'!$B$7,IF(H226="CP matin",'[2]Types horaires'!$B$4,IF(H226="Déplacement",'[2]Types horaires'!$B$2,IF(H226="CP Après-midi",'[2]Types horaires'!$B$5,IF(H226="Férié",'[2]Types horaires'!$B$15,0)))))))))))</f>
        <v>0</v>
      </c>
      <c r="J226" s="178">
        <f>IF(H226="Demi CP",I226,IF(AND(H226="Déplacement",N226="Arrivée Chine",B226&gt;='[2]Types horaires'!$B$21,B226&lt;='[2]Types horaires'!$C$21),(D226-C226)+(F226-E226)-'[2]Types horaires'!$B$13,IF(AND(H226="Déplacement",N226="Arrivée Chine",B226&gt;'[2]Types horaires'!$A$21,B226&lt;'[2]Types horaires'!$B$21),(D226-C226)+(F226-E226)-'[2]Types horaires'!$B$14,IF(AND(H226="Déplacement",N226="Arrivée Chine",B226&gt;'[2]Types horaires'!$C$21),(D226-C226)+(F226-E226)-'[2]Types horaires'!$B$14,IF(AND(H226="Déplacement",((D226-C226)+(F226-E226))&lt;I226),I226,IF(AND(H226="Déplacement",N226="Arrivée Chine",B226&lt;'[2]Types horaires'!$D$21),(D226-C226)+(F226-E226)-'[2]Types horaires'!$B$14,IF(AND(H226="Déplacement",N226="Retour Chine",B226&gt;='[2]Types horaires'!$B$21,B226&lt;='[2]Types horaires'!$C$21),(D226-C226)+(F226-E226)+'[2]Types horaires'!$B$13,IF(AND(H226="Déplacement",N226="Retour Chine",B226&gt;'[2]Types horaires'!$A$21,B226&lt;'[2]Types horaires'!$B$21),(D226-C226)+(F226-E226)+'[2]Types horaires'!$B$14,IF(AND(H226="Déplacement",N226="Retour Chine",B226&gt;'[2]Types horaires'!$C$21),(D226-C226)+(F226-E226)+'[2]Types horaires'!$B$14,IF(AND(H226="Déplacement",((D226-C226)+(F226-E226))&lt;I226),I226,IF(AND(H226="Déplacement",N226="Retour Chine",B226&lt;'[2]Types horaires'!$D$21),(D226-C226)+(F226-E226)+'[2]Types horaires'!$B$14,(D226-C226)+(F226-E226))))))))))))</f>
        <v>0</v>
      </c>
      <c r="K226" s="179">
        <f>IF(L226&gt;0,'[2]Types horaires'!$B$2-L226,0)</f>
        <v>0</v>
      </c>
      <c r="L226" s="180">
        <f>IF(OR(H226="Recup"),'[2]Types horaires'!$B$2-J226,'[2]Types horaires'!$B$6)</f>
        <v>0</v>
      </c>
      <c r="M226" s="181"/>
      <c r="N226" s="182"/>
      <c r="O226" s="183">
        <f t="shared" si="6"/>
        <v>0</v>
      </c>
      <c r="P226" s="184" t="str">
        <f t="shared" si="7"/>
        <v/>
      </c>
      <c r="Q226" s="185"/>
      <c r="R226" s="186"/>
      <c r="S226" s="187"/>
      <c r="T226" s="205"/>
      <c r="U226" s="189" t="s">
        <v>62</v>
      </c>
      <c r="V226" s="190">
        <f>IF(AND(G220="Temps partiel",X222&gt;3),X222-3-V222-V223,0)</f>
        <v>0</v>
      </c>
      <c r="W226" s="191" t="s">
        <v>63</v>
      </c>
      <c r="X226" s="192">
        <f>V220+(V221*1.25)+(V222*1.5)+(V223*2)+(V225*1.1)+(V226*1.25)</f>
        <v>0</v>
      </c>
      <c r="Y226" s="193">
        <f>Y219+X226-V224*24+Y221</f>
        <v>0</v>
      </c>
    </row>
    <row r="227" spans="1:25" s="12" customFormat="1" ht="30" customHeight="1">
      <c r="A227" s="198" t="s">
        <v>43</v>
      </c>
      <c r="B227" s="101">
        <v>42940</v>
      </c>
      <c r="C227" s="194">
        <v>0.375</v>
      </c>
      <c r="D227" s="195">
        <v>0.54166666666666663</v>
      </c>
      <c r="E227" s="195">
        <v>0.58333333333333337</v>
      </c>
      <c r="F227" s="196">
        <v>0.70833333333333337</v>
      </c>
      <c r="G227" s="105"/>
      <c r="H227" s="106" t="s">
        <v>44</v>
      </c>
      <c r="I227" s="107">
        <f>IF(H227="Normal",'[2]Types horaires'!$B$2,IF(H227="Recup",'[2]Types horaires'!$B$6,IF(H227="CP journée",'[2]Types horaires'!$B$3,IF(H227="Enceinte",'[2]Types horaires'!$B$11,IF(H227="temps partiel",'[2]Types horaires'!$B$10,IF(H227="Sans solde",'[2]Types horaires'!$B$8,IF(H227="Maladie",'[2]Types horaires'!$B$7,IF(H227="CP matin",'[2]Types horaires'!$B$4,IF(H227="Déplacement",'[2]Types horaires'!$B$2,IF(H227="CP Après-midi",'[2]Types horaires'!$B$5,IF(H227="Férié",'[2]Types horaires'!$B$15,0)))))))))))</f>
        <v>0.29166666666666669</v>
      </c>
      <c r="J227" s="197">
        <f>IF(H227="Demi CP",I227,IF(AND(H227="Déplacement",N227="Arrivée Chine",B227&gt;='[2]Types horaires'!$B$21,B227&lt;='[2]Types horaires'!$C$21),(D227-C227)+(F227-E227)-'[2]Types horaires'!$B$13,IF(AND(H227="Déplacement",N227="Arrivée Chine",B227&gt;'[2]Types horaires'!$A$21,B227&lt;'[2]Types horaires'!$B$21),(D227-C227)+(F227-E227)-'[2]Types horaires'!$B$14,IF(AND(H227="Déplacement",N227="Arrivée Chine",B227&gt;'[2]Types horaires'!$C$21),(D227-C227)+(F227-E227)-'[2]Types horaires'!$B$14,IF(AND(H227="Déplacement",((D227-C227)+(F227-E227))&lt;I227),I227,IF(AND(H227="Déplacement",N227="Arrivée Chine",B227&lt;'[2]Types horaires'!$D$21),(D227-C227)+(F227-E227)-'[2]Types horaires'!$B$14,IF(AND(H227="Déplacement",N227="Retour Chine",B227&gt;='[2]Types horaires'!$B$21,B227&lt;='[2]Types horaires'!$C$21),(D227-C227)+(F227-E227)+'[2]Types horaires'!$B$13,IF(AND(H227="Déplacement",N227="Retour Chine",B227&gt;'[2]Types horaires'!$A$21,B227&lt;'[2]Types horaires'!$B$21),(D227-C227)+(F227-E227)+'[2]Types horaires'!$B$14,IF(AND(H227="Déplacement",N227="Retour Chine",B227&gt;'[2]Types horaires'!$C$21),(D227-C227)+(F227-E227)+'[2]Types horaires'!$B$14,IF(AND(H227="Déplacement",((D227-C227)+(F227-E227))&lt;I227),I227,IF(AND(H227="Déplacement",N227="Retour Chine",B227&lt;'[2]Types horaires'!$D$21),(D227-C227)+(F227-E227)+'[2]Types horaires'!$B$14,(D227-C227)+(F227-E227))))))))))))</f>
        <v>0.29166666666666663</v>
      </c>
      <c r="K227" s="109">
        <f>IF(L227&gt;0,'[2]Types horaires'!$B$2-L227,0)</f>
        <v>0</v>
      </c>
      <c r="L227" s="110">
        <f>IF(OR(H227="Recup"),'[2]Types horaires'!$B$2-J227,'[2]Types horaires'!$B$6)</f>
        <v>0</v>
      </c>
      <c r="M227" s="111"/>
      <c r="N227" s="112"/>
      <c r="O227" s="113">
        <f t="shared" si="6"/>
        <v>0</v>
      </c>
      <c r="P227" s="114" t="str">
        <f t="shared" si="7"/>
        <v/>
      </c>
      <c r="Q227" s="115" t="s">
        <v>45</v>
      </c>
      <c r="R227" s="116" t="s">
        <v>46</v>
      </c>
      <c r="S227" s="117"/>
      <c r="T227" s="203" t="s">
        <v>92</v>
      </c>
      <c r="U227" s="119" t="s">
        <v>48</v>
      </c>
      <c r="V227" s="120">
        <f>IF(AND(G227="",(X229)&gt;0),X229-V228-V229,IF(AND(G227="Enceinte",(X229)&gt;0),X229-V228-V229,0))</f>
        <v>0</v>
      </c>
      <c r="W227" s="121" t="s">
        <v>34</v>
      </c>
      <c r="X227" s="120">
        <f>(SUM(I227:I231)*24+SUM(K227:K231)*24)</f>
        <v>35</v>
      </c>
      <c r="Y227" s="122" t="s">
        <v>7</v>
      </c>
    </row>
    <row r="228" spans="1:25" s="12" customFormat="1" ht="15.75" thickBot="1">
      <c r="A228" s="123" t="s">
        <v>49</v>
      </c>
      <c r="B228" s="124">
        <v>42941</v>
      </c>
      <c r="C228" s="102">
        <v>0.375</v>
      </c>
      <c r="D228" s="103">
        <v>0.54166666666666663</v>
      </c>
      <c r="E228" s="103">
        <v>0.58333333333333337</v>
      </c>
      <c r="F228" s="104">
        <v>0.70833333333333337</v>
      </c>
      <c r="G228" s="125"/>
      <c r="H228" s="142" t="s">
        <v>44</v>
      </c>
      <c r="I228" s="127">
        <f>IF(H228="Normal",'[2]Types horaires'!$B$2,IF(H228="Recup",'[2]Types horaires'!$B$6,IF(H228="CP journée",'[2]Types horaires'!$B$3,IF(H228="Enceinte",'[2]Types horaires'!$B$11,IF(H228="temps partiel",'[2]Types horaires'!$B$10,IF(H228="Sans solde",'[2]Types horaires'!$B$8,IF(H228="Maladie",'[2]Types horaires'!$B$7,IF(H228="CP matin",'[2]Types horaires'!$B$4,IF(H228="Déplacement",'[2]Types horaires'!$B$2,IF(H228="CP Après-midi",'[2]Types horaires'!$B$5,IF(H228="Férié",'[2]Types horaires'!$B$15,0)))))))))))</f>
        <v>0.29166666666666669</v>
      </c>
      <c r="J228" s="108">
        <f>IF(H228="Demi CP",I228,IF(AND(H228="Déplacement",N228="Arrivée Chine",B228&gt;='[2]Types horaires'!$B$21,B228&lt;='[2]Types horaires'!$C$21),(D228-C228)+(F228-E228)-'[2]Types horaires'!$B$13,IF(AND(H228="Déplacement",N228="Arrivée Chine",B228&gt;'[2]Types horaires'!$A$21,B228&lt;'[2]Types horaires'!$B$21),(D228-C228)+(F228-E228)-'[2]Types horaires'!$B$14,IF(AND(H228="Déplacement",N228="Arrivée Chine",B228&gt;'[2]Types horaires'!$C$21),(D228-C228)+(F228-E228)-'[2]Types horaires'!$B$14,IF(AND(H228="Déplacement",((D228-C228)+(F228-E228))&lt;I228),I228,IF(AND(H228="Déplacement",N228="Arrivée Chine",B228&lt;'[2]Types horaires'!$D$21),(D228-C228)+(F228-E228)-'[2]Types horaires'!$B$14,IF(AND(H228="Déplacement",N228="Retour Chine",B228&gt;='[2]Types horaires'!$B$21,B228&lt;='[2]Types horaires'!$C$21),(D228-C228)+(F228-E228)+'[2]Types horaires'!$B$13,IF(AND(H228="Déplacement",N228="Retour Chine",B228&gt;'[2]Types horaires'!$A$21,B228&lt;'[2]Types horaires'!$B$21),(D228-C228)+(F228-E228)+'[2]Types horaires'!$B$14,IF(AND(H228="Déplacement",N228="Retour Chine",B228&gt;'[2]Types horaires'!$C$21),(D228-C228)+(F228-E228)+'[2]Types horaires'!$B$14,IF(AND(H228="Déplacement",((D228-C228)+(F228-E228))&lt;I228),I228,IF(AND(H228="Déplacement",N228="Retour Chine",B228&lt;'[2]Types horaires'!$D$21),(D228-C228)+(F228-E228)+'[2]Types horaires'!$B$14,(D228-C228)+(F228-E228))))))))))))</f>
        <v>0.29166666666666663</v>
      </c>
      <c r="K228" s="128">
        <f>IF(L228&gt;0,'[2]Types horaires'!$B$2-L228,0)</f>
        <v>0</v>
      </c>
      <c r="L228" s="129">
        <f>IF(OR(H228="Recup"),'[2]Types horaires'!$B$2-J228,'[2]Types horaires'!$B$6)</f>
        <v>0</v>
      </c>
      <c r="M228" s="130"/>
      <c r="N228" s="131"/>
      <c r="O228" s="132">
        <f t="shared" si="6"/>
        <v>0</v>
      </c>
      <c r="P228" s="133" t="str">
        <f t="shared" si="7"/>
        <v/>
      </c>
      <c r="Q228" s="134"/>
      <c r="R228" s="135"/>
      <c r="S228" s="136"/>
      <c r="T228" s="204"/>
      <c r="U228" s="138" t="s">
        <v>50</v>
      </c>
      <c r="V228" s="139">
        <f>IF(AND(G227="",(X228-35)&gt;0),(X228-35-V229-V230),IF(AND(G227="Enceinte",(X228-35)&gt;0),(X228-35-V229-V230),0))</f>
        <v>0</v>
      </c>
      <c r="W228" s="140" t="s">
        <v>35</v>
      </c>
      <c r="X228" s="139">
        <f>(SUM(J227:J233))*24-(SUM(O227:O233))*24</f>
        <v>34.999999999999993</v>
      </c>
      <c r="Y228" s="141">
        <f>SUM(P227:P233)</f>
        <v>0</v>
      </c>
    </row>
    <row r="229" spans="1:25" s="12" customFormat="1" ht="15.75" thickBot="1">
      <c r="A229" s="123" t="s">
        <v>51</v>
      </c>
      <c r="B229" s="124">
        <v>42942</v>
      </c>
      <c r="C229" s="102">
        <v>0.375</v>
      </c>
      <c r="D229" s="103">
        <v>0.54166666666666663</v>
      </c>
      <c r="E229" s="103">
        <v>0.58333333333333337</v>
      </c>
      <c r="F229" s="104">
        <v>0.70833333333333337</v>
      </c>
      <c r="G229" s="125"/>
      <c r="H229" s="142" t="s">
        <v>44</v>
      </c>
      <c r="I229" s="127">
        <f>IF(H229="Normal",'[2]Types horaires'!$B$2,IF(H229="Recup",'[2]Types horaires'!$B$6,IF(H229="CP journée",'[2]Types horaires'!$B$3,IF(H229="Enceinte",'[2]Types horaires'!$B$11,IF(H229="temps partiel",'[2]Types horaires'!$B$10,IF(H229="Sans solde",'[2]Types horaires'!$B$8,IF(H229="Maladie",'[2]Types horaires'!$B$7,IF(H229="CP matin",'[2]Types horaires'!$B$4,IF(H229="Déplacement",'[2]Types horaires'!$B$2,IF(H229="CP Après-midi",'[2]Types horaires'!$B$5,IF(H229="Férié",'[2]Types horaires'!$B$15,0)))))))))))</f>
        <v>0.29166666666666669</v>
      </c>
      <c r="J229" s="108">
        <f>IF(H229="Demi CP",I229,IF(AND(H229="Déplacement",N229="Arrivée Chine",B229&gt;='[2]Types horaires'!$B$21,B229&lt;='[2]Types horaires'!$C$21),(D229-C229)+(F229-E229)-'[2]Types horaires'!$B$13,IF(AND(H229="Déplacement",N229="Arrivée Chine",B229&gt;'[2]Types horaires'!$A$21,B229&lt;'[2]Types horaires'!$B$21),(D229-C229)+(F229-E229)-'[2]Types horaires'!$B$14,IF(AND(H229="Déplacement",N229="Arrivée Chine",B229&gt;'[2]Types horaires'!$C$21),(D229-C229)+(F229-E229)-'[2]Types horaires'!$B$14,IF(AND(H229="Déplacement",((D229-C229)+(F229-E229))&lt;I229),I229,IF(AND(H229="Déplacement",N229="Arrivée Chine",B229&lt;'[2]Types horaires'!$D$21),(D229-C229)+(F229-E229)-'[2]Types horaires'!$B$14,IF(AND(H229="Déplacement",N229="Retour Chine",B229&gt;='[2]Types horaires'!$B$21,B229&lt;='[2]Types horaires'!$C$21),(D229-C229)+(F229-E229)+'[2]Types horaires'!$B$13,IF(AND(H229="Déplacement",N229="Retour Chine",B229&gt;'[2]Types horaires'!$A$21,B229&lt;'[2]Types horaires'!$B$21),(D229-C229)+(F229-E229)+'[2]Types horaires'!$B$14,IF(AND(H229="Déplacement",N229="Retour Chine",B229&gt;'[2]Types horaires'!$C$21),(D229-C229)+(F229-E229)+'[2]Types horaires'!$B$14,IF(AND(H229="Déplacement",((D229-C229)+(F229-E229))&lt;I229),I229,IF(AND(H229="Déplacement",N229="Retour Chine",B229&lt;'[2]Types horaires'!$D$21),(D229-C229)+(F229-E229)+'[2]Types horaires'!$B$14,(D229-C229)+(F229-E229))))))))))))</f>
        <v>0.29166666666666663</v>
      </c>
      <c r="K229" s="143">
        <f>IF(L229&gt;0,'[2]Types horaires'!$B$2-L229,0)</f>
        <v>0</v>
      </c>
      <c r="L229" s="144">
        <f>IF(OR(H229="Recup"),'[2]Types horaires'!$B$2-J229,'[2]Types horaires'!$B$6)</f>
        <v>0</v>
      </c>
      <c r="M229" s="130"/>
      <c r="N229" s="131"/>
      <c r="O229" s="132">
        <f t="shared" si="6"/>
        <v>0</v>
      </c>
      <c r="P229" s="133" t="str">
        <f t="shared" si="7"/>
        <v/>
      </c>
      <c r="Q229" s="134"/>
      <c r="R229" s="135"/>
      <c r="S229" s="136"/>
      <c r="T229" s="204"/>
      <c r="U229" s="145">
        <v>0.5</v>
      </c>
      <c r="V229" s="139">
        <f>IF((X228-43)&lt;0,0,(X228-43))</f>
        <v>0</v>
      </c>
      <c r="W229" s="146" t="s">
        <v>52</v>
      </c>
      <c r="X229" s="147">
        <f>(X228-X227)-J233*24</f>
        <v>-7.1054273576010019E-15</v>
      </c>
      <c r="Y229" s="148" t="s">
        <v>53</v>
      </c>
    </row>
    <row r="230" spans="1:25" s="12" customFormat="1" ht="15.75" thickBot="1">
      <c r="A230" s="123" t="s">
        <v>54</v>
      </c>
      <c r="B230" s="124">
        <v>42943</v>
      </c>
      <c r="C230" s="102">
        <v>0.375</v>
      </c>
      <c r="D230" s="103">
        <v>0.54166666666666663</v>
      </c>
      <c r="E230" s="103">
        <v>0.58333333333333337</v>
      </c>
      <c r="F230" s="104">
        <v>0.70833333333333337</v>
      </c>
      <c r="G230" s="125"/>
      <c r="H230" s="126" t="s">
        <v>44</v>
      </c>
      <c r="I230" s="127">
        <f>IF(H230="Normal",'[2]Types horaires'!$B$2,IF(H230="Recup",'[2]Types horaires'!$B$6,IF(H230="CP journée",'[2]Types horaires'!$B$3,IF(H230="Enceinte",'[2]Types horaires'!$B$11,IF(H230="temps partiel",'[2]Types horaires'!$B$10,IF(H230="Sans solde",'[2]Types horaires'!$B$8,IF(H230="Maladie",'[2]Types horaires'!$B$7,IF(H230="CP matin",'[2]Types horaires'!$B$4,IF(H230="Déplacement",'[2]Types horaires'!$B$2,IF(H230="CP Après-midi",'[2]Types horaires'!$B$5,IF(H230="Férié",'[2]Types horaires'!$B$15,0)))))))))))</f>
        <v>0.29166666666666669</v>
      </c>
      <c r="J230" s="108">
        <f>IF(H230="Demi CP",I230,IF(AND(H230="Déplacement",N230="Arrivée Chine",B230&gt;='[2]Types horaires'!$B$21,B230&lt;='[2]Types horaires'!$C$21),(D230-C230)+(F230-E230)-'[2]Types horaires'!$B$13,IF(AND(H230="Déplacement",N230="Arrivée Chine",B230&gt;'[2]Types horaires'!$A$21,B230&lt;'[2]Types horaires'!$B$21),(D230-C230)+(F230-E230)-'[2]Types horaires'!$B$14,IF(AND(H230="Déplacement",N230="Arrivée Chine",B230&gt;'[2]Types horaires'!$C$21),(D230-C230)+(F230-E230)-'[2]Types horaires'!$B$14,IF(AND(H230="Déplacement",((D230-C230)+(F230-E230))&lt;I230),I230,IF(AND(H230="Déplacement",N230="Arrivée Chine",B230&lt;'[2]Types horaires'!$D$21),(D230-C230)+(F230-E230)-'[2]Types horaires'!$B$14,IF(AND(H230="Déplacement",N230="Retour Chine",B230&gt;='[2]Types horaires'!$B$21,B230&lt;='[2]Types horaires'!$C$21),(D230-C230)+(F230-E230)+'[2]Types horaires'!$B$13,IF(AND(H230="Déplacement",N230="Retour Chine",B230&gt;'[2]Types horaires'!$A$21,B230&lt;'[2]Types horaires'!$B$21),(D230-C230)+(F230-E230)+'[2]Types horaires'!$B$14,IF(AND(H230="Déplacement",N230="Retour Chine",B230&gt;'[2]Types horaires'!$C$21),(D230-C230)+(F230-E230)+'[2]Types horaires'!$B$14,IF(AND(H230="Déplacement",((D230-C230)+(F230-E230))&lt;I230),I230,IF(AND(H230="Déplacement",N230="Retour Chine",B230&lt;'[2]Types horaires'!$D$21),(D230-C230)+(F230-E230)+'[2]Types horaires'!$B$14,(D230-C230)+(F230-E230))))))))))))</f>
        <v>0.29166666666666663</v>
      </c>
      <c r="K230" s="149">
        <f>IF(L230&gt;0,'[2]Types horaires'!$B$2-L230,0)</f>
        <v>0</v>
      </c>
      <c r="L230" s="150">
        <f>IF(OR(H230="Recup"),'[2]Types horaires'!$B$2-J230,'[2]Types horaires'!$B$6)</f>
        <v>0</v>
      </c>
      <c r="M230" s="130"/>
      <c r="N230" s="131"/>
      <c r="O230" s="132">
        <f t="shared" si="6"/>
        <v>0</v>
      </c>
      <c r="P230" s="133" t="str">
        <f t="shared" si="7"/>
        <v/>
      </c>
      <c r="Q230" s="134"/>
      <c r="R230" s="135"/>
      <c r="S230" s="136"/>
      <c r="T230" s="204"/>
      <c r="U230" s="151">
        <v>1</v>
      </c>
      <c r="V230" s="139">
        <f>IF(M233="",J233*24,0)</f>
        <v>0</v>
      </c>
      <c r="W230" s="152" t="s">
        <v>5</v>
      </c>
      <c r="X230" s="153">
        <f>COUNTIF(H227:H231,"Maladie")</f>
        <v>0</v>
      </c>
      <c r="Y230" s="148">
        <f>COUNTIF(H227:H231,"Férié")</f>
        <v>0</v>
      </c>
    </row>
    <row r="231" spans="1:25" s="12" customFormat="1" ht="15.75" customHeight="1" thickBot="1">
      <c r="A231" s="123" t="s">
        <v>55</v>
      </c>
      <c r="B231" s="124">
        <v>42944</v>
      </c>
      <c r="C231" s="102">
        <v>0.375</v>
      </c>
      <c r="D231" s="103">
        <v>0.54166666666666663</v>
      </c>
      <c r="E231" s="103">
        <v>0.58333333333333337</v>
      </c>
      <c r="F231" s="104">
        <v>0.70833333333333337</v>
      </c>
      <c r="G231" s="125"/>
      <c r="H231" s="142" t="s">
        <v>44</v>
      </c>
      <c r="I231" s="127">
        <f>IF(H231="Normal",'[2]Types horaires'!$B$2,IF(H231="Recup",'[2]Types horaires'!$B$6,IF(H231="CP journée",'[2]Types horaires'!$B$3,IF(H231="Enceinte",'[2]Types horaires'!$B$11,IF(H231="temps partiel",'[2]Types horaires'!$B$10,IF(H231="Sans solde",'[2]Types horaires'!$B$8,IF(H231="Maladie",'[2]Types horaires'!$B$7,IF(H231="CP matin",'[2]Types horaires'!$B$4,IF(H231="Déplacement",'[2]Types horaires'!$B$2,IF(H231="CP Après-midi",'[2]Types horaires'!$B$5,IF(H231="Férié",'[2]Types horaires'!$B$15,0)))))))))))</f>
        <v>0.29166666666666669</v>
      </c>
      <c r="J231" s="108">
        <f>IF(H231="Demi CP",I231,IF(AND(H231="Déplacement",N231="Arrivée Chine",B231&gt;='[2]Types horaires'!$B$21,B231&lt;='[2]Types horaires'!$C$21),(D231-C231)+(F231-E231)-'[2]Types horaires'!$B$13,IF(AND(H231="Déplacement",N231="Arrivée Chine",B231&gt;'[2]Types horaires'!$A$21,B231&lt;'[2]Types horaires'!$B$21),(D231-C231)+(F231-E231)-'[2]Types horaires'!$B$14,IF(AND(H231="Déplacement",N231="Arrivée Chine",B231&gt;'[2]Types horaires'!$C$21),(D231-C231)+(F231-E231)-'[2]Types horaires'!$B$14,IF(AND(H231="Déplacement",((D231-C231)+(F231-E231))&lt;I231),I231,IF(AND(H231="Déplacement",N231="Arrivée Chine",B231&lt;'[2]Types horaires'!$D$21),(D231-C231)+(F231-E231)-'[2]Types horaires'!$B$14,IF(AND(H231="Déplacement",N231="Retour Chine",B231&gt;='[2]Types horaires'!$B$21,B231&lt;='[2]Types horaires'!$C$21),(D231-C231)+(F231-E231)+'[2]Types horaires'!$B$13,IF(AND(H231="Déplacement",N231="Retour Chine",B231&gt;'[2]Types horaires'!$A$21,B231&lt;'[2]Types horaires'!$B$21),(D231-C231)+(F231-E231)+'[2]Types horaires'!$B$14,IF(AND(H231="Déplacement",N231="Retour Chine",B231&gt;'[2]Types horaires'!$C$21),(D231-C231)+(F231-E231)+'[2]Types horaires'!$B$14,IF(AND(H231="Déplacement",((D231-C231)+(F231-E231))&lt;I231),I231,IF(AND(H231="Déplacement",N231="Retour Chine",B231&lt;'[2]Types horaires'!$D$21),(D231-C231)+(F231-E231)+'[2]Types horaires'!$B$14,(D231-C231)+(F231-E231))))))))))))</f>
        <v>0.29166666666666663</v>
      </c>
      <c r="K231" s="143">
        <f>IF(L231&gt;0,'[2]Types horaires'!$B$2-L231,0)</f>
        <v>0</v>
      </c>
      <c r="L231" s="144">
        <f>IF(OR(H231="Recup"),'[2]Types horaires'!$B$2-J231,'[2]Types horaires'!$B$6)</f>
        <v>0</v>
      </c>
      <c r="M231" s="130"/>
      <c r="N231" s="131"/>
      <c r="O231" s="132">
        <f t="shared" si="6"/>
        <v>0</v>
      </c>
      <c r="P231" s="133" t="str">
        <f t="shared" si="7"/>
        <v/>
      </c>
      <c r="Q231" s="134"/>
      <c r="R231" s="135"/>
      <c r="S231" s="136"/>
      <c r="T231" s="204"/>
      <c r="U231" s="154" t="s">
        <v>2</v>
      </c>
      <c r="V231" s="155">
        <f>IF(G227="Enceinte",(SUM(L227:L231))-COUNTIF(H227:H231,"Recup")*'[2]Types horaires'!$B$12,SUM(L227:L231))</f>
        <v>0</v>
      </c>
      <c r="W231" s="156" t="s">
        <v>56</v>
      </c>
      <c r="X231" s="157">
        <f>COUNTIF(H227:H231,"sans solde")</f>
        <v>0</v>
      </c>
      <c r="Y231" s="158" t="s">
        <v>57</v>
      </c>
    </row>
    <row r="232" spans="1:25" s="12" customFormat="1">
      <c r="A232" s="123" t="s">
        <v>58</v>
      </c>
      <c r="B232" s="124">
        <v>42945</v>
      </c>
      <c r="C232" s="159"/>
      <c r="D232" s="160"/>
      <c r="E232" s="160"/>
      <c r="F232" s="161"/>
      <c r="G232" s="125"/>
      <c r="H232" s="162"/>
      <c r="I232" s="127">
        <f>IF(H232="Normal",'[2]Types horaires'!$B$2,IF(H232="Recup",'[2]Types horaires'!$B$6,IF(H232="CP journée",'[2]Types horaires'!$B$3,IF(H232="Enceinte",'[2]Types horaires'!$B$11,IF(H232="temps partiel",'[2]Types horaires'!$B$10,IF(H232="Sans solde",'[2]Types horaires'!$B$8,IF(H232="Maladie",'[2]Types horaires'!$B$7,IF(H232="CP matin",'[2]Types horaires'!$B$4,IF(H232="Déplacement",'[2]Types horaires'!$B$2,IF(H232="CP Après-midi",'[2]Types horaires'!$B$5,IF(H232="Férié",'[2]Types horaires'!$B$15,0)))))))))))</f>
        <v>0</v>
      </c>
      <c r="J232" s="108">
        <f>IF(H232="Demi CP",I232,IF(AND(H232="Déplacement",N232="Arrivée Chine",B232&gt;='[2]Types horaires'!$B$21,B232&lt;='[2]Types horaires'!$C$21),(D232-C232)+(F232-E232)-'[2]Types horaires'!$B$13,IF(AND(H232="Déplacement",N232="Arrivée Chine",B232&gt;'[2]Types horaires'!$A$21,B232&lt;'[2]Types horaires'!$B$21),(D232-C232)+(F232-E232)-'[2]Types horaires'!$B$14,IF(AND(H232="Déplacement",N232="Arrivée Chine",B232&gt;'[2]Types horaires'!$C$21),(D232-C232)+(F232-E232)-'[2]Types horaires'!$B$14,IF(AND(H232="Déplacement",((D232-C232)+(F232-E232))&lt;I232),I232,IF(AND(H232="Déplacement",N232="Arrivée Chine",B232&lt;'[2]Types horaires'!$D$21),(D232-C232)+(F232-E232)-'[2]Types horaires'!$B$14,IF(AND(H232="Déplacement",N232="Retour Chine",B232&gt;='[2]Types horaires'!$B$21,B232&lt;='[2]Types horaires'!$C$21),(D232-C232)+(F232-E232)+'[2]Types horaires'!$B$13,IF(AND(H232="Déplacement",N232="Retour Chine",B232&gt;'[2]Types horaires'!$A$21,B232&lt;'[2]Types horaires'!$B$21),(D232-C232)+(F232-E232)+'[2]Types horaires'!$B$14,IF(AND(H232="Déplacement",N232="Retour Chine",B232&gt;'[2]Types horaires'!$C$21),(D232-C232)+(F232-E232)+'[2]Types horaires'!$B$14,IF(AND(H232="Déplacement",((D232-C232)+(F232-E232))&lt;I232),I232,IF(AND(H232="Déplacement",N232="Retour Chine",B232&lt;'[2]Types horaires'!$D$21),(D232-C232)+(F232-E232)+'[2]Types horaires'!$B$14,(D232-C232)+(F232-E232))))))))))))</f>
        <v>0</v>
      </c>
      <c r="K232" s="163">
        <f>IF(L232&gt;0,'[2]Types horaires'!$B$2-L232,0)</f>
        <v>0</v>
      </c>
      <c r="L232" s="164">
        <f>IF(OR(H232="Recup"),'[2]Types horaires'!$B$2-J232,'[2]Types horaires'!$B$6)</f>
        <v>0</v>
      </c>
      <c r="M232" s="130"/>
      <c r="N232" s="131"/>
      <c r="O232" s="132">
        <f t="shared" si="6"/>
        <v>0</v>
      </c>
      <c r="P232" s="133" t="str">
        <f t="shared" si="7"/>
        <v/>
      </c>
      <c r="Q232" s="134"/>
      <c r="R232" s="135"/>
      <c r="S232" s="136"/>
      <c r="T232" s="204"/>
      <c r="U232" s="165" t="s">
        <v>59</v>
      </c>
      <c r="V232" s="166">
        <f>IF(AND(G227="Temps partiel",X229&gt;0),X229-V233-V229-V230,0)</f>
        <v>0</v>
      </c>
      <c r="W232" s="167" t="s">
        <v>60</v>
      </c>
      <c r="X232" s="168">
        <f>COUNTIF(H227:H231,"CP journée")+(COUNTIF(H227:H231,"CP matin"))/2+(COUNTIF(H227:H231,"CP Après-midi"))/2</f>
        <v>0</v>
      </c>
      <c r="Y232" s="169"/>
    </row>
    <row r="233" spans="1:25" s="12" customFormat="1" ht="15.75" thickBot="1">
      <c r="A233" s="170" t="s">
        <v>61</v>
      </c>
      <c r="B233" s="171">
        <v>42946</v>
      </c>
      <c r="C233" s="172"/>
      <c r="D233" s="173"/>
      <c r="E233" s="173"/>
      <c r="F233" s="174"/>
      <c r="G233" s="175"/>
      <c r="H233" s="176"/>
      <c r="I233" s="177">
        <f>IF(H233="Normal",'[2]Types horaires'!$B$2,IF(H233="Recup",'[2]Types horaires'!$B$6,IF(H233="CP journée",'[2]Types horaires'!$B$3,IF(H233="Enceinte",'[2]Types horaires'!$B$11,IF(H233="temps partiel",'[2]Types horaires'!$B$10,IF(H233="Sans solde",'[2]Types horaires'!$B$8,IF(H233="Maladie",'[2]Types horaires'!$B$7,IF(H233="CP matin",'[2]Types horaires'!$B$4,IF(H233="Déplacement",'[2]Types horaires'!$B$2,IF(H233="CP Après-midi",'[2]Types horaires'!$B$5,IF(H233="Férié",'[2]Types horaires'!$B$15,0)))))))))))</f>
        <v>0</v>
      </c>
      <c r="J233" s="178">
        <f>IF(H233="Demi CP",I233,IF(AND(H233="Déplacement",N233="Arrivée Chine",B233&gt;='[2]Types horaires'!$B$21,B233&lt;='[2]Types horaires'!$C$21),(D233-C233)+(F233-E233)-'[2]Types horaires'!$B$13,IF(AND(H233="Déplacement",N233="Arrivée Chine",B233&gt;'[2]Types horaires'!$A$21,B233&lt;'[2]Types horaires'!$B$21),(D233-C233)+(F233-E233)-'[2]Types horaires'!$B$14,IF(AND(H233="Déplacement",N233="Arrivée Chine",B233&gt;'[2]Types horaires'!$C$21),(D233-C233)+(F233-E233)-'[2]Types horaires'!$B$14,IF(AND(H233="Déplacement",((D233-C233)+(F233-E233))&lt;I233),I233,IF(AND(H233="Déplacement",N233="Arrivée Chine",B233&lt;'[2]Types horaires'!$D$21),(D233-C233)+(F233-E233)-'[2]Types horaires'!$B$14,IF(AND(H233="Déplacement",N233="Retour Chine",B233&gt;='[2]Types horaires'!$B$21,B233&lt;='[2]Types horaires'!$C$21),(D233-C233)+(F233-E233)+'[2]Types horaires'!$B$13,IF(AND(H233="Déplacement",N233="Retour Chine",B233&gt;'[2]Types horaires'!$A$21,B233&lt;'[2]Types horaires'!$B$21),(D233-C233)+(F233-E233)+'[2]Types horaires'!$B$14,IF(AND(H233="Déplacement",N233="Retour Chine",B233&gt;'[2]Types horaires'!$C$21),(D233-C233)+(F233-E233)+'[2]Types horaires'!$B$14,IF(AND(H233="Déplacement",((D233-C233)+(F233-E233))&lt;I233),I233,IF(AND(H233="Déplacement",N233="Retour Chine",B233&lt;'[2]Types horaires'!$D$21),(D233-C233)+(F233-E233)+'[2]Types horaires'!$B$14,(D233-C233)+(F233-E233))))))))))))</f>
        <v>0</v>
      </c>
      <c r="K233" s="179">
        <f>IF(L233&gt;0,'[2]Types horaires'!$B$2-L233,0)</f>
        <v>0</v>
      </c>
      <c r="L233" s="180">
        <f>IF(OR(H233="Recup"),'[2]Types horaires'!$B$2-J233,'[2]Types horaires'!$B$6)</f>
        <v>0</v>
      </c>
      <c r="M233" s="181"/>
      <c r="N233" s="182"/>
      <c r="O233" s="183">
        <f t="shared" si="6"/>
        <v>0</v>
      </c>
      <c r="P233" s="184" t="str">
        <f t="shared" si="7"/>
        <v/>
      </c>
      <c r="Q233" s="185"/>
      <c r="R233" s="186"/>
      <c r="S233" s="187"/>
      <c r="T233" s="205"/>
      <c r="U233" s="189" t="s">
        <v>62</v>
      </c>
      <c r="V233" s="190">
        <f>IF(AND(G227="Temps partiel",X229&gt;3),X229-3-V229-V230,0)</f>
        <v>0</v>
      </c>
      <c r="W233" s="191" t="s">
        <v>63</v>
      </c>
      <c r="X233" s="192">
        <f>V227+(V228*1.25)+(V229*1.5)+(V230*2)+(V232*1.1)+(V233*1.25)</f>
        <v>0</v>
      </c>
      <c r="Y233" s="193">
        <f>Y226+X233-V231*24+Y228</f>
        <v>0</v>
      </c>
    </row>
    <row r="234" spans="1:25" s="12" customFormat="1" ht="30" customHeight="1">
      <c r="A234" s="100" t="s">
        <v>43</v>
      </c>
      <c r="B234" s="101">
        <v>42947</v>
      </c>
      <c r="C234" s="194">
        <v>0.375</v>
      </c>
      <c r="D234" s="195">
        <v>0.54166666666666663</v>
      </c>
      <c r="E234" s="195">
        <v>0.58333333333333337</v>
      </c>
      <c r="F234" s="196">
        <v>0.70833333333333337</v>
      </c>
      <c r="G234" s="105"/>
      <c r="H234" s="106" t="s">
        <v>44</v>
      </c>
      <c r="I234" s="107">
        <f>IF(H234="Normal",'[2]Types horaires'!$B$2,IF(H234="Recup",'[2]Types horaires'!$B$6,IF(H234="CP journée",'[2]Types horaires'!$B$3,IF(H234="Enceinte",'[2]Types horaires'!$B$11,IF(H234="temps partiel",'[2]Types horaires'!$B$10,IF(H234="Sans solde",'[2]Types horaires'!$B$8,IF(H234="Maladie",'[2]Types horaires'!$B$7,IF(H234="CP matin",'[2]Types horaires'!$B$4,IF(H234="Déplacement",'[2]Types horaires'!$B$2,IF(H234="CP Après-midi",'[2]Types horaires'!$B$5,IF(H234="Férié",'[2]Types horaires'!$B$15,0)))))))))))</f>
        <v>0.29166666666666669</v>
      </c>
      <c r="J234" s="197">
        <f>IF(H234="Demi CP",I234,IF(AND(H234="Déplacement",N234="Arrivée Chine",B234&gt;='[2]Types horaires'!$B$21,B234&lt;='[2]Types horaires'!$C$21),(D234-C234)+(F234-E234)-'[2]Types horaires'!$B$13,IF(AND(H234="Déplacement",N234="Arrivée Chine",B234&gt;'[2]Types horaires'!$A$21,B234&lt;'[2]Types horaires'!$B$21),(D234-C234)+(F234-E234)-'[2]Types horaires'!$B$14,IF(AND(H234="Déplacement",N234="Arrivée Chine",B234&gt;'[2]Types horaires'!$C$21),(D234-C234)+(F234-E234)-'[2]Types horaires'!$B$14,IF(AND(H234="Déplacement",((D234-C234)+(F234-E234))&lt;I234),I234,IF(AND(H234="Déplacement",N234="Arrivée Chine",B234&lt;'[2]Types horaires'!$D$21),(D234-C234)+(F234-E234)-'[2]Types horaires'!$B$14,IF(AND(H234="Déplacement",N234="Retour Chine",B234&gt;='[2]Types horaires'!$B$21,B234&lt;='[2]Types horaires'!$C$21),(D234-C234)+(F234-E234)+'[2]Types horaires'!$B$13,IF(AND(H234="Déplacement",N234="Retour Chine",B234&gt;'[2]Types horaires'!$A$21,B234&lt;'[2]Types horaires'!$B$21),(D234-C234)+(F234-E234)+'[2]Types horaires'!$B$14,IF(AND(H234="Déplacement",N234="Retour Chine",B234&gt;'[2]Types horaires'!$C$21),(D234-C234)+(F234-E234)+'[2]Types horaires'!$B$14,IF(AND(H234="Déplacement",((D234-C234)+(F234-E234))&lt;I234),I234,IF(AND(H234="Déplacement",N234="Retour Chine",B234&lt;'[2]Types horaires'!$D$21),(D234-C234)+(F234-E234)+'[2]Types horaires'!$B$14,(D234-C234)+(F234-E234))))))))))))</f>
        <v>0.29166666666666663</v>
      </c>
      <c r="K234" s="109">
        <f>IF(L234&gt;0,'[2]Types horaires'!$B$2-L234,0)</f>
        <v>0</v>
      </c>
      <c r="L234" s="110">
        <f>IF(OR(H234="Recup"),'[2]Types horaires'!$B$2-J234,'[2]Types horaires'!$B$6)</f>
        <v>0</v>
      </c>
      <c r="M234" s="111"/>
      <c r="N234" s="112"/>
      <c r="O234" s="113">
        <f t="shared" si="6"/>
        <v>0</v>
      </c>
      <c r="P234" s="114" t="str">
        <f t="shared" si="7"/>
        <v/>
      </c>
      <c r="Q234" s="115" t="s">
        <v>45</v>
      </c>
      <c r="R234" s="116" t="s">
        <v>46</v>
      </c>
      <c r="S234" s="117"/>
      <c r="T234" s="203" t="s">
        <v>93</v>
      </c>
      <c r="U234" s="119" t="s">
        <v>48</v>
      </c>
      <c r="V234" s="120">
        <f>IF(AND(G234="",(X236)&gt;0),X236-V235-V236,IF(AND(G234="Enceinte",(X236)&gt;0),X236-V235-V236,0))</f>
        <v>0</v>
      </c>
      <c r="W234" s="121" t="s">
        <v>34</v>
      </c>
      <c r="X234" s="120">
        <f>(SUM(I234:I238)*24+SUM(K234:K238)*24)</f>
        <v>35</v>
      </c>
      <c r="Y234" s="122" t="s">
        <v>7</v>
      </c>
    </row>
    <row r="235" spans="1:25" s="12" customFormat="1" ht="15.75" customHeight="1" thickBot="1">
      <c r="A235" s="123" t="s">
        <v>49</v>
      </c>
      <c r="B235" s="124">
        <v>42948</v>
      </c>
      <c r="C235" s="102">
        <v>0.375</v>
      </c>
      <c r="D235" s="103">
        <v>0.54166666666666663</v>
      </c>
      <c r="E235" s="103">
        <v>0.58333333333333337</v>
      </c>
      <c r="F235" s="104">
        <v>0.70833333333333337</v>
      </c>
      <c r="G235" s="125"/>
      <c r="H235" s="142" t="s">
        <v>44</v>
      </c>
      <c r="I235" s="127">
        <f>IF(H235="Normal",'[2]Types horaires'!$B$2,IF(H235="Recup",'[2]Types horaires'!$B$6,IF(H235="CP journée",'[2]Types horaires'!$B$3,IF(H235="Enceinte",'[2]Types horaires'!$B$11,IF(H235="temps partiel",'[2]Types horaires'!$B$10,IF(H235="Sans solde",'[2]Types horaires'!$B$8,IF(H235="Maladie",'[2]Types horaires'!$B$7,IF(H235="CP matin",'[2]Types horaires'!$B$4,IF(H235="Déplacement",'[2]Types horaires'!$B$2,IF(H235="CP Après-midi",'[2]Types horaires'!$B$5,IF(H235="Férié",'[2]Types horaires'!$B$15,0)))))))))))</f>
        <v>0.29166666666666669</v>
      </c>
      <c r="J235" s="108">
        <f>IF(H235="Demi CP",I235,IF(AND(H235="Déplacement",N235="Arrivée Chine",B235&gt;='[2]Types horaires'!$B$21,B235&lt;='[2]Types horaires'!$C$21),(D235-C235)+(F235-E235)-'[2]Types horaires'!$B$13,IF(AND(H235="Déplacement",N235="Arrivée Chine",B235&gt;'[2]Types horaires'!$A$21,B235&lt;'[2]Types horaires'!$B$21),(D235-C235)+(F235-E235)-'[2]Types horaires'!$B$14,IF(AND(H235="Déplacement",N235="Arrivée Chine",B235&gt;'[2]Types horaires'!$C$21),(D235-C235)+(F235-E235)-'[2]Types horaires'!$B$14,IF(AND(H235="Déplacement",((D235-C235)+(F235-E235))&lt;I235),I235,IF(AND(H235="Déplacement",N235="Arrivée Chine",B235&lt;'[2]Types horaires'!$D$21),(D235-C235)+(F235-E235)-'[2]Types horaires'!$B$14,IF(AND(H235="Déplacement",N235="Retour Chine",B235&gt;='[2]Types horaires'!$B$21,B235&lt;='[2]Types horaires'!$C$21),(D235-C235)+(F235-E235)+'[2]Types horaires'!$B$13,IF(AND(H235="Déplacement",N235="Retour Chine",B235&gt;'[2]Types horaires'!$A$21,B235&lt;'[2]Types horaires'!$B$21),(D235-C235)+(F235-E235)+'[2]Types horaires'!$B$14,IF(AND(H235="Déplacement",N235="Retour Chine",B235&gt;'[2]Types horaires'!$C$21),(D235-C235)+(F235-E235)+'[2]Types horaires'!$B$14,IF(AND(H235="Déplacement",((D235-C235)+(F235-E235))&lt;I235),I235,IF(AND(H235="Déplacement",N235="Retour Chine",B235&lt;'[2]Types horaires'!$D$21),(D235-C235)+(F235-E235)+'[2]Types horaires'!$B$14,(D235-C235)+(F235-E235))))))))))))</f>
        <v>0.29166666666666663</v>
      </c>
      <c r="K235" s="128">
        <f>IF(L235&gt;0,'[2]Types horaires'!$B$2-L235,0)</f>
        <v>0</v>
      </c>
      <c r="L235" s="129">
        <f>IF(OR(H235="Recup"),'[2]Types horaires'!$B$2-J235,'[2]Types horaires'!$B$6)</f>
        <v>0</v>
      </c>
      <c r="M235" s="130"/>
      <c r="N235" s="131"/>
      <c r="O235" s="132">
        <f t="shared" si="6"/>
        <v>0</v>
      </c>
      <c r="P235" s="133" t="str">
        <f t="shared" si="7"/>
        <v/>
      </c>
      <c r="Q235" s="134"/>
      <c r="R235" s="135"/>
      <c r="S235" s="136"/>
      <c r="T235" s="204"/>
      <c r="U235" s="138" t="s">
        <v>50</v>
      </c>
      <c r="V235" s="139">
        <f>IF(AND(G234="",(X235-35)&gt;0),(X235-35-V236-V237),IF(AND(G234="Enceinte",(X235-35)&gt;0),(X235-35-V236-V237),0))</f>
        <v>0</v>
      </c>
      <c r="W235" s="140" t="s">
        <v>35</v>
      </c>
      <c r="X235" s="139">
        <f>(SUM(J234:J240))*24-(SUM(O234:O240))*24</f>
        <v>34.999999999999993</v>
      </c>
      <c r="Y235" s="141">
        <f>SUM(P234:P240)</f>
        <v>0</v>
      </c>
    </row>
    <row r="236" spans="1:25" s="12" customFormat="1" ht="15.75" customHeight="1" thickBot="1">
      <c r="A236" s="123" t="s">
        <v>51</v>
      </c>
      <c r="B236" s="124">
        <v>42949</v>
      </c>
      <c r="C236" s="102">
        <v>0.375</v>
      </c>
      <c r="D236" s="103">
        <v>0.54166666666666663</v>
      </c>
      <c r="E236" s="103">
        <v>0.58333333333333337</v>
      </c>
      <c r="F236" s="104">
        <v>0.70833333333333337</v>
      </c>
      <c r="G236" s="125"/>
      <c r="H236" s="142" t="s">
        <v>44</v>
      </c>
      <c r="I236" s="127">
        <f>IF(H236="Normal",'[2]Types horaires'!$B$2,IF(H236="Recup",'[2]Types horaires'!$B$6,IF(H236="CP journée",'[2]Types horaires'!$B$3,IF(H236="Enceinte",'[2]Types horaires'!$B$11,IF(H236="temps partiel",'[2]Types horaires'!$B$10,IF(H236="Sans solde",'[2]Types horaires'!$B$8,IF(H236="Maladie",'[2]Types horaires'!$B$7,IF(H236="CP matin",'[2]Types horaires'!$B$4,IF(H236="Déplacement",'[2]Types horaires'!$B$2,IF(H236="CP Après-midi",'[2]Types horaires'!$B$5,IF(H236="Férié",'[2]Types horaires'!$B$15,0)))))))))))</f>
        <v>0.29166666666666669</v>
      </c>
      <c r="J236" s="108">
        <f>IF(H236="Demi CP",I236,IF(AND(H236="Déplacement",N236="Arrivée Chine",B236&gt;='[2]Types horaires'!$B$21,B236&lt;='[2]Types horaires'!$C$21),(D236-C236)+(F236-E236)-'[2]Types horaires'!$B$13,IF(AND(H236="Déplacement",N236="Arrivée Chine",B236&gt;'[2]Types horaires'!$A$21,B236&lt;'[2]Types horaires'!$B$21),(D236-C236)+(F236-E236)-'[2]Types horaires'!$B$14,IF(AND(H236="Déplacement",N236="Arrivée Chine",B236&gt;'[2]Types horaires'!$C$21),(D236-C236)+(F236-E236)-'[2]Types horaires'!$B$14,IF(AND(H236="Déplacement",((D236-C236)+(F236-E236))&lt;I236),I236,IF(AND(H236="Déplacement",N236="Arrivée Chine",B236&lt;'[2]Types horaires'!$D$21),(D236-C236)+(F236-E236)-'[2]Types horaires'!$B$14,IF(AND(H236="Déplacement",N236="Retour Chine",B236&gt;='[2]Types horaires'!$B$21,B236&lt;='[2]Types horaires'!$C$21),(D236-C236)+(F236-E236)+'[2]Types horaires'!$B$13,IF(AND(H236="Déplacement",N236="Retour Chine",B236&gt;'[2]Types horaires'!$A$21,B236&lt;'[2]Types horaires'!$B$21),(D236-C236)+(F236-E236)+'[2]Types horaires'!$B$14,IF(AND(H236="Déplacement",N236="Retour Chine",B236&gt;'[2]Types horaires'!$C$21),(D236-C236)+(F236-E236)+'[2]Types horaires'!$B$14,IF(AND(H236="Déplacement",((D236-C236)+(F236-E236))&lt;I236),I236,IF(AND(H236="Déplacement",N236="Retour Chine",B236&lt;'[2]Types horaires'!$D$21),(D236-C236)+(F236-E236)+'[2]Types horaires'!$B$14,(D236-C236)+(F236-E236))))))))))))</f>
        <v>0.29166666666666663</v>
      </c>
      <c r="K236" s="143">
        <f>IF(L236&gt;0,'[2]Types horaires'!$B$2-L236,0)</f>
        <v>0</v>
      </c>
      <c r="L236" s="144">
        <f>IF(OR(H236="Recup"),'[2]Types horaires'!$B$2-J236,'[2]Types horaires'!$B$6)</f>
        <v>0</v>
      </c>
      <c r="M236" s="130"/>
      <c r="N236" s="131"/>
      <c r="O236" s="132">
        <f t="shared" si="6"/>
        <v>0</v>
      </c>
      <c r="P236" s="133" t="str">
        <f t="shared" si="7"/>
        <v/>
      </c>
      <c r="Q236" s="134"/>
      <c r="R236" s="135"/>
      <c r="S236" s="136"/>
      <c r="T236" s="204"/>
      <c r="U236" s="145">
        <v>0.5</v>
      </c>
      <c r="V236" s="139">
        <f>IF((X235-43)&lt;0,0,(X235-43))</f>
        <v>0</v>
      </c>
      <c r="W236" s="146" t="s">
        <v>52</v>
      </c>
      <c r="X236" s="147">
        <f>(X235-X234)-J240*24</f>
        <v>-7.1054273576010019E-15</v>
      </c>
      <c r="Y236" s="148" t="s">
        <v>53</v>
      </c>
    </row>
    <row r="237" spans="1:25" s="12" customFormat="1" ht="15" customHeight="1" thickBot="1">
      <c r="A237" s="123" t="s">
        <v>54</v>
      </c>
      <c r="B237" s="124">
        <v>42950</v>
      </c>
      <c r="C237" s="102">
        <v>0.375</v>
      </c>
      <c r="D237" s="103">
        <v>0.54166666666666663</v>
      </c>
      <c r="E237" s="103">
        <v>0.58333333333333337</v>
      </c>
      <c r="F237" s="104">
        <v>0.70833333333333337</v>
      </c>
      <c r="G237" s="125"/>
      <c r="H237" s="126" t="s">
        <v>44</v>
      </c>
      <c r="I237" s="127">
        <f>IF(H237="Normal",'[2]Types horaires'!$B$2,IF(H237="Recup",'[2]Types horaires'!$B$6,IF(H237="CP journée",'[2]Types horaires'!$B$3,IF(H237="Enceinte",'[2]Types horaires'!$B$11,IF(H237="temps partiel",'[2]Types horaires'!$B$10,IF(H237="Sans solde",'[2]Types horaires'!$B$8,IF(H237="Maladie",'[2]Types horaires'!$B$7,IF(H237="CP matin",'[2]Types horaires'!$B$4,IF(H237="Déplacement",'[2]Types horaires'!$B$2,IF(H237="CP Après-midi",'[2]Types horaires'!$B$5,IF(H237="Férié",'[2]Types horaires'!$B$15,0)))))))))))</f>
        <v>0.29166666666666669</v>
      </c>
      <c r="J237" s="108">
        <f>IF(H237="Demi CP",I237,IF(AND(H237="Déplacement",N237="Arrivée Chine",B237&gt;='[2]Types horaires'!$B$21,B237&lt;='[2]Types horaires'!$C$21),(D237-C237)+(F237-E237)-'[2]Types horaires'!$B$13,IF(AND(H237="Déplacement",N237="Arrivée Chine",B237&gt;'[2]Types horaires'!$A$21,B237&lt;'[2]Types horaires'!$B$21),(D237-C237)+(F237-E237)-'[2]Types horaires'!$B$14,IF(AND(H237="Déplacement",N237="Arrivée Chine",B237&gt;'[2]Types horaires'!$C$21),(D237-C237)+(F237-E237)-'[2]Types horaires'!$B$14,IF(AND(H237="Déplacement",((D237-C237)+(F237-E237))&lt;I237),I237,IF(AND(H237="Déplacement",N237="Arrivée Chine",B237&lt;'[2]Types horaires'!$D$21),(D237-C237)+(F237-E237)-'[2]Types horaires'!$B$14,IF(AND(H237="Déplacement",N237="Retour Chine",B237&gt;='[2]Types horaires'!$B$21,B237&lt;='[2]Types horaires'!$C$21),(D237-C237)+(F237-E237)+'[2]Types horaires'!$B$13,IF(AND(H237="Déplacement",N237="Retour Chine",B237&gt;'[2]Types horaires'!$A$21,B237&lt;'[2]Types horaires'!$B$21),(D237-C237)+(F237-E237)+'[2]Types horaires'!$B$14,IF(AND(H237="Déplacement",N237="Retour Chine",B237&gt;'[2]Types horaires'!$C$21),(D237-C237)+(F237-E237)+'[2]Types horaires'!$B$14,IF(AND(H237="Déplacement",((D237-C237)+(F237-E237))&lt;I237),I237,IF(AND(H237="Déplacement",N237="Retour Chine",B237&lt;'[2]Types horaires'!$D$21),(D237-C237)+(F237-E237)+'[2]Types horaires'!$B$14,(D237-C237)+(F237-E237))))))))))))</f>
        <v>0.29166666666666663</v>
      </c>
      <c r="K237" s="149">
        <f>IF(L237&gt;0,'[2]Types horaires'!$B$2-L237,0)</f>
        <v>0</v>
      </c>
      <c r="L237" s="150">
        <f>IF(OR(H237="Recup"),'[2]Types horaires'!$B$2-J237,'[2]Types horaires'!$B$6)</f>
        <v>0</v>
      </c>
      <c r="M237" s="130"/>
      <c r="N237" s="131"/>
      <c r="O237" s="132">
        <f t="shared" si="6"/>
        <v>0</v>
      </c>
      <c r="P237" s="133" t="str">
        <f t="shared" si="7"/>
        <v/>
      </c>
      <c r="Q237" s="134"/>
      <c r="R237" s="135"/>
      <c r="S237" s="136"/>
      <c r="T237" s="204"/>
      <c r="U237" s="151">
        <v>1</v>
      </c>
      <c r="V237" s="139">
        <f>IF(M240="",J240*24,0)</f>
        <v>0</v>
      </c>
      <c r="W237" s="152" t="s">
        <v>5</v>
      </c>
      <c r="X237" s="153">
        <f>COUNTIF(H234:H238,"Maladie")</f>
        <v>0</v>
      </c>
      <c r="Y237" s="148">
        <f>COUNTIF(H234:H238,"Férié")</f>
        <v>0</v>
      </c>
    </row>
    <row r="238" spans="1:25" s="12" customFormat="1" ht="15.75" customHeight="1" thickBot="1">
      <c r="A238" s="123" t="s">
        <v>55</v>
      </c>
      <c r="B238" s="124">
        <v>42951</v>
      </c>
      <c r="C238" s="102">
        <v>0.375</v>
      </c>
      <c r="D238" s="103">
        <v>0.54166666666666663</v>
      </c>
      <c r="E238" s="103">
        <v>0.58333333333333337</v>
      </c>
      <c r="F238" s="104">
        <v>0.70833333333333337</v>
      </c>
      <c r="G238" s="125"/>
      <c r="H238" s="142" t="s">
        <v>44</v>
      </c>
      <c r="I238" s="127">
        <f>IF(H238="Normal",'[2]Types horaires'!$B$2,IF(H238="Recup",'[2]Types horaires'!$B$6,IF(H238="CP journée",'[2]Types horaires'!$B$3,IF(H238="Enceinte",'[2]Types horaires'!$B$11,IF(H238="temps partiel",'[2]Types horaires'!$B$10,IF(H238="Sans solde",'[2]Types horaires'!$B$8,IF(H238="Maladie",'[2]Types horaires'!$B$7,IF(H238="CP matin",'[2]Types horaires'!$B$4,IF(H238="Déplacement",'[2]Types horaires'!$B$2,IF(H238="CP Après-midi",'[2]Types horaires'!$B$5,IF(H238="Férié",'[2]Types horaires'!$B$15,0)))))))))))</f>
        <v>0.29166666666666669</v>
      </c>
      <c r="J238" s="108">
        <f>IF(H238="Demi CP",I238,IF(AND(H238="Déplacement",N238="Arrivée Chine",B238&gt;='[2]Types horaires'!$B$21,B238&lt;='[2]Types horaires'!$C$21),(D238-C238)+(F238-E238)-'[2]Types horaires'!$B$13,IF(AND(H238="Déplacement",N238="Arrivée Chine",B238&gt;'[2]Types horaires'!$A$21,B238&lt;'[2]Types horaires'!$B$21),(D238-C238)+(F238-E238)-'[2]Types horaires'!$B$14,IF(AND(H238="Déplacement",N238="Arrivée Chine",B238&gt;'[2]Types horaires'!$C$21),(D238-C238)+(F238-E238)-'[2]Types horaires'!$B$14,IF(AND(H238="Déplacement",((D238-C238)+(F238-E238))&lt;I238),I238,IF(AND(H238="Déplacement",N238="Arrivée Chine",B238&lt;'[2]Types horaires'!$D$21),(D238-C238)+(F238-E238)-'[2]Types horaires'!$B$14,IF(AND(H238="Déplacement",N238="Retour Chine",B238&gt;='[2]Types horaires'!$B$21,B238&lt;='[2]Types horaires'!$C$21),(D238-C238)+(F238-E238)+'[2]Types horaires'!$B$13,IF(AND(H238="Déplacement",N238="Retour Chine",B238&gt;'[2]Types horaires'!$A$21,B238&lt;'[2]Types horaires'!$B$21),(D238-C238)+(F238-E238)+'[2]Types horaires'!$B$14,IF(AND(H238="Déplacement",N238="Retour Chine",B238&gt;'[2]Types horaires'!$C$21),(D238-C238)+(F238-E238)+'[2]Types horaires'!$B$14,IF(AND(H238="Déplacement",((D238-C238)+(F238-E238))&lt;I238),I238,IF(AND(H238="Déplacement",N238="Retour Chine",B238&lt;'[2]Types horaires'!$D$21),(D238-C238)+(F238-E238)+'[2]Types horaires'!$B$14,(D238-C238)+(F238-E238))))))))))))</f>
        <v>0.29166666666666663</v>
      </c>
      <c r="K238" s="143">
        <f>IF(L238&gt;0,'[2]Types horaires'!$B$2-L238,0)</f>
        <v>0</v>
      </c>
      <c r="L238" s="144">
        <f>IF(OR(H238="Recup"),'[2]Types horaires'!$B$2-J238,'[2]Types horaires'!$B$6)</f>
        <v>0</v>
      </c>
      <c r="M238" s="130"/>
      <c r="N238" s="131"/>
      <c r="O238" s="132">
        <f t="shared" si="6"/>
        <v>0</v>
      </c>
      <c r="P238" s="133" t="str">
        <f t="shared" si="7"/>
        <v/>
      </c>
      <c r="Q238" s="134"/>
      <c r="R238" s="135"/>
      <c r="S238" s="136"/>
      <c r="T238" s="204"/>
      <c r="U238" s="154" t="s">
        <v>2</v>
      </c>
      <c r="V238" s="155">
        <f>IF(G234="Enceinte",(SUM(L234:L238))-COUNTIF(H234:H238,"Recup")*'[2]Types horaires'!$B$12,SUM(L234:L238))</f>
        <v>0</v>
      </c>
      <c r="W238" s="156" t="s">
        <v>56</v>
      </c>
      <c r="X238" s="157">
        <f>COUNTIF(H234:H238,"sans solde")</f>
        <v>0</v>
      </c>
      <c r="Y238" s="158" t="s">
        <v>57</v>
      </c>
    </row>
    <row r="239" spans="1:25" s="12" customFormat="1" ht="15" customHeight="1">
      <c r="A239" s="123" t="s">
        <v>58</v>
      </c>
      <c r="B239" s="124">
        <v>42952</v>
      </c>
      <c r="C239" s="159"/>
      <c r="D239" s="160"/>
      <c r="E239" s="160"/>
      <c r="F239" s="161"/>
      <c r="G239" s="125"/>
      <c r="H239" s="162"/>
      <c r="I239" s="127">
        <f>IF(H239="Normal",'[2]Types horaires'!$B$2,IF(H239="Recup",'[2]Types horaires'!$B$6,IF(H239="CP journée",'[2]Types horaires'!$B$3,IF(H239="Enceinte",'[2]Types horaires'!$B$11,IF(H239="temps partiel",'[2]Types horaires'!$B$10,IF(H239="Sans solde",'[2]Types horaires'!$B$8,IF(H239="Maladie",'[2]Types horaires'!$B$7,IF(H239="CP matin",'[2]Types horaires'!$B$4,IF(H239="Déplacement",'[2]Types horaires'!$B$2,IF(H239="CP Après-midi",'[2]Types horaires'!$B$5,IF(H239="Férié",'[2]Types horaires'!$B$15,0)))))))))))</f>
        <v>0</v>
      </c>
      <c r="J239" s="108">
        <f>IF(H239="Demi CP",I239,IF(AND(H239="Déplacement",N239="Arrivée Chine",B239&gt;='[2]Types horaires'!$B$21,B239&lt;='[2]Types horaires'!$C$21),(D239-C239)+(F239-E239)-'[2]Types horaires'!$B$13,IF(AND(H239="Déplacement",N239="Arrivée Chine",B239&gt;'[2]Types horaires'!$A$21,B239&lt;'[2]Types horaires'!$B$21),(D239-C239)+(F239-E239)-'[2]Types horaires'!$B$14,IF(AND(H239="Déplacement",N239="Arrivée Chine",B239&gt;'[2]Types horaires'!$C$21),(D239-C239)+(F239-E239)-'[2]Types horaires'!$B$14,IF(AND(H239="Déplacement",((D239-C239)+(F239-E239))&lt;I239),I239,IF(AND(H239="Déplacement",N239="Arrivée Chine",B239&lt;'[2]Types horaires'!$D$21),(D239-C239)+(F239-E239)-'[2]Types horaires'!$B$14,IF(AND(H239="Déplacement",N239="Retour Chine",B239&gt;='[2]Types horaires'!$B$21,B239&lt;='[2]Types horaires'!$C$21),(D239-C239)+(F239-E239)+'[2]Types horaires'!$B$13,IF(AND(H239="Déplacement",N239="Retour Chine",B239&gt;'[2]Types horaires'!$A$21,B239&lt;'[2]Types horaires'!$B$21),(D239-C239)+(F239-E239)+'[2]Types horaires'!$B$14,IF(AND(H239="Déplacement",N239="Retour Chine",B239&gt;'[2]Types horaires'!$C$21),(D239-C239)+(F239-E239)+'[2]Types horaires'!$B$14,IF(AND(H239="Déplacement",((D239-C239)+(F239-E239))&lt;I239),I239,IF(AND(H239="Déplacement",N239="Retour Chine",B239&lt;'[2]Types horaires'!$D$21),(D239-C239)+(F239-E239)+'[2]Types horaires'!$B$14,(D239-C239)+(F239-E239))))))))))))</f>
        <v>0</v>
      </c>
      <c r="K239" s="163">
        <f>IF(L239&gt;0,'[2]Types horaires'!$B$2-L239,0)</f>
        <v>0</v>
      </c>
      <c r="L239" s="164">
        <f>IF(OR(H239="Recup"),'[2]Types horaires'!$B$2-J239,'[2]Types horaires'!$B$6)</f>
        <v>0</v>
      </c>
      <c r="M239" s="130"/>
      <c r="N239" s="131"/>
      <c r="O239" s="132">
        <f t="shared" si="6"/>
        <v>0</v>
      </c>
      <c r="P239" s="133" t="str">
        <f t="shared" si="7"/>
        <v/>
      </c>
      <c r="Q239" s="134"/>
      <c r="R239" s="135"/>
      <c r="S239" s="136"/>
      <c r="T239" s="204"/>
      <c r="U239" s="165" t="s">
        <v>59</v>
      </c>
      <c r="V239" s="166">
        <f>IF(AND(G234="Temps partiel",X236&gt;0),X236-V240-V236-V237,0)</f>
        <v>0</v>
      </c>
      <c r="W239" s="167" t="s">
        <v>60</v>
      </c>
      <c r="X239" s="168">
        <f>COUNTIF(H234:H238,"CP journée")+(COUNTIF(H234:H238,"CP matin"))/2+(COUNTIF(H234:H238,"CP Après-midi"))/2</f>
        <v>0</v>
      </c>
      <c r="Y239" s="169"/>
    </row>
    <row r="240" spans="1:25" s="12" customFormat="1" ht="15.75" customHeight="1" thickBot="1">
      <c r="A240" s="170" t="s">
        <v>61</v>
      </c>
      <c r="B240" s="171">
        <v>42953</v>
      </c>
      <c r="C240" s="172"/>
      <c r="D240" s="173"/>
      <c r="E240" s="173"/>
      <c r="F240" s="174"/>
      <c r="G240" s="175"/>
      <c r="H240" s="176"/>
      <c r="I240" s="177">
        <f>IF(H240="Normal",'[2]Types horaires'!$B$2,IF(H240="Recup",'[2]Types horaires'!$B$6,IF(H240="CP journée",'[2]Types horaires'!$B$3,IF(H240="Enceinte",'[2]Types horaires'!$B$11,IF(H240="temps partiel",'[2]Types horaires'!$B$10,IF(H240="Sans solde",'[2]Types horaires'!$B$8,IF(H240="Maladie",'[2]Types horaires'!$B$7,IF(H240="CP matin",'[2]Types horaires'!$B$4,IF(H240="Déplacement",'[2]Types horaires'!$B$2,IF(H240="CP Après-midi",'[2]Types horaires'!$B$5,IF(H240="Férié",'[2]Types horaires'!$B$15,0)))))))))))</f>
        <v>0</v>
      </c>
      <c r="J240" s="178">
        <f>IF(H240="Demi CP",I240,IF(AND(H240="Déplacement",N240="Arrivée Chine",B240&gt;='[2]Types horaires'!$B$21,B240&lt;='[2]Types horaires'!$C$21),(D240-C240)+(F240-E240)-'[2]Types horaires'!$B$13,IF(AND(H240="Déplacement",N240="Arrivée Chine",B240&gt;'[2]Types horaires'!$A$21,B240&lt;'[2]Types horaires'!$B$21),(D240-C240)+(F240-E240)-'[2]Types horaires'!$B$14,IF(AND(H240="Déplacement",N240="Arrivée Chine",B240&gt;'[2]Types horaires'!$C$21),(D240-C240)+(F240-E240)-'[2]Types horaires'!$B$14,IF(AND(H240="Déplacement",((D240-C240)+(F240-E240))&lt;I240),I240,IF(AND(H240="Déplacement",N240="Arrivée Chine",B240&lt;'[2]Types horaires'!$D$21),(D240-C240)+(F240-E240)-'[2]Types horaires'!$B$14,IF(AND(H240="Déplacement",N240="Retour Chine",B240&gt;='[2]Types horaires'!$B$21,B240&lt;='[2]Types horaires'!$C$21),(D240-C240)+(F240-E240)+'[2]Types horaires'!$B$13,IF(AND(H240="Déplacement",N240="Retour Chine",B240&gt;'[2]Types horaires'!$A$21,B240&lt;'[2]Types horaires'!$B$21),(D240-C240)+(F240-E240)+'[2]Types horaires'!$B$14,IF(AND(H240="Déplacement",N240="Retour Chine",B240&gt;'[2]Types horaires'!$C$21),(D240-C240)+(F240-E240)+'[2]Types horaires'!$B$14,IF(AND(H240="Déplacement",((D240-C240)+(F240-E240))&lt;I240),I240,IF(AND(H240="Déplacement",N240="Retour Chine",B240&lt;'[2]Types horaires'!$D$21),(D240-C240)+(F240-E240)+'[2]Types horaires'!$B$14,(D240-C240)+(F240-E240))))))))))))</f>
        <v>0</v>
      </c>
      <c r="K240" s="179">
        <f>IF(L240&gt;0,'[2]Types horaires'!$B$2-L240,0)</f>
        <v>0</v>
      </c>
      <c r="L240" s="180">
        <f>IF(OR(H240="Recup"),'[2]Types horaires'!$B$2-J240,'[2]Types horaires'!$B$6)</f>
        <v>0</v>
      </c>
      <c r="M240" s="181"/>
      <c r="N240" s="182"/>
      <c r="O240" s="183">
        <f t="shared" si="6"/>
        <v>0</v>
      </c>
      <c r="P240" s="184" t="str">
        <f t="shared" si="7"/>
        <v/>
      </c>
      <c r="Q240" s="185"/>
      <c r="R240" s="186"/>
      <c r="S240" s="187"/>
      <c r="T240" s="205"/>
      <c r="U240" s="189" t="s">
        <v>62</v>
      </c>
      <c r="V240" s="190">
        <f>IF(AND(G234="Temps partiel",X236&gt;3),X236-3-V236-V237,0)</f>
        <v>0</v>
      </c>
      <c r="W240" s="191" t="s">
        <v>63</v>
      </c>
      <c r="X240" s="192">
        <f>V234+(V235*1.25)+(V236*1.5)+(V237*2)+(V239*1.1)+(V240*1.25)</f>
        <v>0</v>
      </c>
      <c r="Y240" s="193">
        <f>Y233+X240-V238*24+Y235</f>
        <v>0</v>
      </c>
    </row>
    <row r="241" spans="1:25" s="12" customFormat="1" ht="30" customHeight="1">
      <c r="A241" s="100" t="s">
        <v>43</v>
      </c>
      <c r="B241" s="101">
        <v>42954</v>
      </c>
      <c r="C241" s="194">
        <v>0.375</v>
      </c>
      <c r="D241" s="195">
        <v>0.54166666666666663</v>
      </c>
      <c r="E241" s="195">
        <v>0.58333333333333337</v>
      </c>
      <c r="F241" s="196">
        <v>0.70833333333333337</v>
      </c>
      <c r="G241" s="105"/>
      <c r="H241" s="106" t="s">
        <v>44</v>
      </c>
      <c r="I241" s="107">
        <f>IF(H241="Normal",'[2]Types horaires'!$B$2,IF(H241="Recup",'[2]Types horaires'!$B$6,IF(H241="CP journée",'[2]Types horaires'!$B$3,IF(H241="Enceinte",'[2]Types horaires'!$B$11,IF(H241="temps partiel",'[2]Types horaires'!$B$10,IF(H241="Sans solde",'[2]Types horaires'!$B$8,IF(H241="Maladie",'[2]Types horaires'!$B$7,IF(H241="CP matin",'[2]Types horaires'!$B$4,IF(H241="Déplacement",'[2]Types horaires'!$B$2,IF(H241="CP Après-midi",'[2]Types horaires'!$B$5,IF(H241="Férié",'[2]Types horaires'!$B$15,0)))))))))))</f>
        <v>0.29166666666666669</v>
      </c>
      <c r="J241" s="197">
        <f>IF(H241="Demi CP",I241,IF(AND(H241="Déplacement",N241="Arrivée Chine",B241&gt;='[2]Types horaires'!$B$21,B241&lt;='[2]Types horaires'!$C$21),(D241-C241)+(F241-E241)-'[2]Types horaires'!$B$13,IF(AND(H241="Déplacement",N241="Arrivée Chine",B241&gt;'[2]Types horaires'!$A$21,B241&lt;'[2]Types horaires'!$B$21),(D241-C241)+(F241-E241)-'[2]Types horaires'!$B$14,IF(AND(H241="Déplacement",N241="Arrivée Chine",B241&gt;'[2]Types horaires'!$C$21),(D241-C241)+(F241-E241)-'[2]Types horaires'!$B$14,IF(AND(H241="Déplacement",((D241-C241)+(F241-E241))&lt;I241),I241,IF(AND(H241="Déplacement",N241="Arrivée Chine",B241&lt;'[2]Types horaires'!$D$21),(D241-C241)+(F241-E241)-'[2]Types horaires'!$B$14,IF(AND(H241="Déplacement",N241="Retour Chine",B241&gt;='[2]Types horaires'!$B$21,B241&lt;='[2]Types horaires'!$C$21),(D241-C241)+(F241-E241)+'[2]Types horaires'!$B$13,IF(AND(H241="Déplacement",N241="Retour Chine",B241&gt;'[2]Types horaires'!$A$21,B241&lt;'[2]Types horaires'!$B$21),(D241-C241)+(F241-E241)+'[2]Types horaires'!$B$14,IF(AND(H241="Déplacement",N241="Retour Chine",B241&gt;'[2]Types horaires'!$C$21),(D241-C241)+(F241-E241)+'[2]Types horaires'!$B$14,IF(AND(H241="Déplacement",((D241-C241)+(F241-E241))&lt;I241),I241,IF(AND(H241="Déplacement",N241="Retour Chine",B241&lt;'[2]Types horaires'!$D$21),(D241-C241)+(F241-E241)+'[2]Types horaires'!$B$14,(D241-C241)+(F241-E241))))))))))))</f>
        <v>0.29166666666666663</v>
      </c>
      <c r="K241" s="109">
        <f>IF(L241&gt;0,'[2]Types horaires'!$B$2-L241,0)</f>
        <v>0</v>
      </c>
      <c r="L241" s="110">
        <f>IF(OR(H241="Recup"),'[2]Types horaires'!$B$2-J241,'[2]Types horaires'!$B$6)</f>
        <v>0</v>
      </c>
      <c r="M241" s="111"/>
      <c r="N241" s="112"/>
      <c r="O241" s="113">
        <f t="shared" si="6"/>
        <v>0</v>
      </c>
      <c r="P241" s="114" t="str">
        <f t="shared" si="7"/>
        <v/>
      </c>
      <c r="Q241" s="115" t="s">
        <v>45</v>
      </c>
      <c r="R241" s="116" t="s">
        <v>46</v>
      </c>
      <c r="S241" s="117"/>
      <c r="T241" s="203" t="s">
        <v>94</v>
      </c>
      <c r="U241" s="119" t="s">
        <v>48</v>
      </c>
      <c r="V241" s="120">
        <f>IF(AND(G241="",(X243)&gt;0),X243-V242-V243,IF(AND(G241="Enceinte",(X243)&gt;0),X243-V242-V243,0))</f>
        <v>0</v>
      </c>
      <c r="W241" s="121" t="s">
        <v>34</v>
      </c>
      <c r="X241" s="120">
        <f>(SUM(I241:I245)*24+SUM(K241:K245)*24)</f>
        <v>35</v>
      </c>
      <c r="Y241" s="122" t="s">
        <v>7</v>
      </c>
    </row>
    <row r="242" spans="1:25" s="12" customFormat="1" ht="15.75" customHeight="1" thickBot="1">
      <c r="A242" s="123" t="s">
        <v>49</v>
      </c>
      <c r="B242" s="124">
        <v>42955</v>
      </c>
      <c r="C242" s="102">
        <v>0.375</v>
      </c>
      <c r="D242" s="103">
        <v>0.54166666666666663</v>
      </c>
      <c r="E242" s="103">
        <v>0.58333333333333337</v>
      </c>
      <c r="F242" s="104">
        <v>0.70833333333333337</v>
      </c>
      <c r="G242" s="125"/>
      <c r="H242" s="142" t="s">
        <v>44</v>
      </c>
      <c r="I242" s="127">
        <f>IF(H242="Normal",'[2]Types horaires'!$B$2,IF(H242="Recup",'[2]Types horaires'!$B$6,IF(H242="CP journée",'[2]Types horaires'!$B$3,IF(H242="Enceinte",'[2]Types horaires'!$B$11,IF(H242="temps partiel",'[2]Types horaires'!$B$10,IF(H242="Sans solde",'[2]Types horaires'!$B$8,IF(H242="Maladie",'[2]Types horaires'!$B$7,IF(H242="CP matin",'[2]Types horaires'!$B$4,IF(H242="Déplacement",'[2]Types horaires'!$B$2,IF(H242="CP Après-midi",'[2]Types horaires'!$B$5,IF(H242="Férié",'[2]Types horaires'!$B$15,0)))))))))))</f>
        <v>0.29166666666666669</v>
      </c>
      <c r="J242" s="108">
        <f>IF(H242="Demi CP",I242,IF(AND(H242="Déplacement",N242="Arrivée Chine",B242&gt;='[2]Types horaires'!$B$21,B242&lt;='[2]Types horaires'!$C$21),(D242-C242)+(F242-E242)-'[2]Types horaires'!$B$13,IF(AND(H242="Déplacement",N242="Arrivée Chine",B242&gt;'[2]Types horaires'!$A$21,B242&lt;'[2]Types horaires'!$B$21),(D242-C242)+(F242-E242)-'[2]Types horaires'!$B$14,IF(AND(H242="Déplacement",N242="Arrivée Chine",B242&gt;'[2]Types horaires'!$C$21),(D242-C242)+(F242-E242)-'[2]Types horaires'!$B$14,IF(AND(H242="Déplacement",((D242-C242)+(F242-E242))&lt;I242),I242,IF(AND(H242="Déplacement",N242="Arrivée Chine",B242&lt;'[2]Types horaires'!$D$21),(D242-C242)+(F242-E242)-'[2]Types horaires'!$B$14,IF(AND(H242="Déplacement",N242="Retour Chine",B242&gt;='[2]Types horaires'!$B$21,B242&lt;='[2]Types horaires'!$C$21),(D242-C242)+(F242-E242)+'[2]Types horaires'!$B$13,IF(AND(H242="Déplacement",N242="Retour Chine",B242&gt;'[2]Types horaires'!$A$21,B242&lt;'[2]Types horaires'!$B$21),(D242-C242)+(F242-E242)+'[2]Types horaires'!$B$14,IF(AND(H242="Déplacement",N242="Retour Chine",B242&gt;'[2]Types horaires'!$C$21),(D242-C242)+(F242-E242)+'[2]Types horaires'!$B$14,IF(AND(H242="Déplacement",((D242-C242)+(F242-E242))&lt;I242),I242,IF(AND(H242="Déplacement",N242="Retour Chine",B242&lt;'[2]Types horaires'!$D$21),(D242-C242)+(F242-E242)+'[2]Types horaires'!$B$14,(D242-C242)+(F242-E242))))))))))))</f>
        <v>0.29166666666666663</v>
      </c>
      <c r="K242" s="128">
        <f>IF(L242&gt;0,'[2]Types horaires'!$B$2-L242,0)</f>
        <v>0</v>
      </c>
      <c r="L242" s="129">
        <f>IF(OR(H242="Recup"),'[2]Types horaires'!$B$2-J242,'[2]Types horaires'!$B$6)</f>
        <v>0</v>
      </c>
      <c r="M242" s="130"/>
      <c r="N242" s="131"/>
      <c r="O242" s="132">
        <f t="shared" si="6"/>
        <v>0</v>
      </c>
      <c r="P242" s="133" t="str">
        <f t="shared" si="7"/>
        <v/>
      </c>
      <c r="Q242" s="134"/>
      <c r="R242" s="135"/>
      <c r="S242" s="136"/>
      <c r="T242" s="204"/>
      <c r="U242" s="138" t="s">
        <v>50</v>
      </c>
      <c r="V242" s="139">
        <f>IF(AND(G241="",(X242-35)&gt;0),(X242-35-V243-V244),IF(AND(G241="Enceinte",(X242-35)&gt;0),(X242-35-V243-V244),0))</f>
        <v>0</v>
      </c>
      <c r="W242" s="140" t="s">
        <v>35</v>
      </c>
      <c r="X242" s="139">
        <f>(SUM(J241:J247))*24-(SUM(O241:O247))*24</f>
        <v>34.999999999999993</v>
      </c>
      <c r="Y242" s="141">
        <f>SUM(P241:P247)</f>
        <v>0</v>
      </c>
    </row>
    <row r="243" spans="1:25" s="12" customFormat="1" ht="15.75" customHeight="1" thickBot="1">
      <c r="A243" s="123" t="s">
        <v>51</v>
      </c>
      <c r="B243" s="124">
        <v>42956</v>
      </c>
      <c r="C243" s="102">
        <v>0.375</v>
      </c>
      <c r="D243" s="103">
        <v>0.54166666666666663</v>
      </c>
      <c r="E243" s="103">
        <v>0.58333333333333337</v>
      </c>
      <c r="F243" s="104">
        <v>0.70833333333333337</v>
      </c>
      <c r="G243" s="125"/>
      <c r="H243" s="142" t="s">
        <v>44</v>
      </c>
      <c r="I243" s="127">
        <f>IF(H243="Normal",'[2]Types horaires'!$B$2,IF(H243="Recup",'[2]Types horaires'!$B$6,IF(H243="CP journée",'[2]Types horaires'!$B$3,IF(H243="Enceinte",'[2]Types horaires'!$B$11,IF(H243="temps partiel",'[2]Types horaires'!$B$10,IF(H243="Sans solde",'[2]Types horaires'!$B$8,IF(H243="Maladie",'[2]Types horaires'!$B$7,IF(H243="CP matin",'[2]Types horaires'!$B$4,IF(H243="Déplacement",'[2]Types horaires'!$B$2,IF(H243="CP Après-midi",'[2]Types horaires'!$B$5,IF(H243="Férié",'[2]Types horaires'!$B$15,0)))))))))))</f>
        <v>0.29166666666666669</v>
      </c>
      <c r="J243" s="108">
        <f>IF(H243="Demi CP",I243,IF(AND(H243="Déplacement",N243="Arrivée Chine",B243&gt;='[2]Types horaires'!$B$21,B243&lt;='[2]Types horaires'!$C$21),(D243-C243)+(F243-E243)-'[2]Types horaires'!$B$13,IF(AND(H243="Déplacement",N243="Arrivée Chine",B243&gt;'[2]Types horaires'!$A$21,B243&lt;'[2]Types horaires'!$B$21),(D243-C243)+(F243-E243)-'[2]Types horaires'!$B$14,IF(AND(H243="Déplacement",N243="Arrivée Chine",B243&gt;'[2]Types horaires'!$C$21),(D243-C243)+(F243-E243)-'[2]Types horaires'!$B$14,IF(AND(H243="Déplacement",((D243-C243)+(F243-E243))&lt;I243),I243,IF(AND(H243="Déplacement",N243="Arrivée Chine",B243&lt;'[2]Types horaires'!$D$21),(D243-C243)+(F243-E243)-'[2]Types horaires'!$B$14,IF(AND(H243="Déplacement",N243="Retour Chine",B243&gt;='[2]Types horaires'!$B$21,B243&lt;='[2]Types horaires'!$C$21),(D243-C243)+(F243-E243)+'[2]Types horaires'!$B$13,IF(AND(H243="Déplacement",N243="Retour Chine",B243&gt;'[2]Types horaires'!$A$21,B243&lt;'[2]Types horaires'!$B$21),(D243-C243)+(F243-E243)+'[2]Types horaires'!$B$14,IF(AND(H243="Déplacement",N243="Retour Chine",B243&gt;'[2]Types horaires'!$C$21),(D243-C243)+(F243-E243)+'[2]Types horaires'!$B$14,IF(AND(H243="Déplacement",((D243-C243)+(F243-E243))&lt;I243),I243,IF(AND(H243="Déplacement",N243="Retour Chine",B243&lt;'[2]Types horaires'!$D$21),(D243-C243)+(F243-E243)+'[2]Types horaires'!$B$14,(D243-C243)+(F243-E243))))))))))))</f>
        <v>0.29166666666666663</v>
      </c>
      <c r="K243" s="143">
        <f>IF(L243&gt;0,'[2]Types horaires'!$B$2-L243,0)</f>
        <v>0</v>
      </c>
      <c r="L243" s="144">
        <f>IF(OR(H243="Recup"),'[2]Types horaires'!$B$2-J243,'[2]Types horaires'!$B$6)</f>
        <v>0</v>
      </c>
      <c r="M243" s="130"/>
      <c r="N243" s="131"/>
      <c r="O243" s="132">
        <f t="shared" si="6"/>
        <v>0</v>
      </c>
      <c r="P243" s="133" t="str">
        <f t="shared" si="7"/>
        <v/>
      </c>
      <c r="Q243" s="134"/>
      <c r="R243" s="135"/>
      <c r="S243" s="136"/>
      <c r="T243" s="204"/>
      <c r="U243" s="145">
        <v>0.5</v>
      </c>
      <c r="V243" s="139">
        <f>IF((X242-43)&lt;0,0,(X242-43))</f>
        <v>0</v>
      </c>
      <c r="W243" s="146" t="s">
        <v>52</v>
      </c>
      <c r="X243" s="147">
        <f>(X242-X241)-J247*24</f>
        <v>-7.1054273576010019E-15</v>
      </c>
      <c r="Y243" s="148" t="s">
        <v>53</v>
      </c>
    </row>
    <row r="244" spans="1:25" s="12" customFormat="1" ht="15" customHeight="1" thickBot="1">
      <c r="A244" s="123" t="s">
        <v>54</v>
      </c>
      <c r="B244" s="124">
        <v>42957</v>
      </c>
      <c r="C244" s="102">
        <v>0.375</v>
      </c>
      <c r="D244" s="103">
        <v>0.54166666666666663</v>
      </c>
      <c r="E244" s="103">
        <v>0.58333333333333337</v>
      </c>
      <c r="F244" s="104">
        <v>0.70833333333333337</v>
      </c>
      <c r="G244" s="125"/>
      <c r="H244" s="126" t="s">
        <v>44</v>
      </c>
      <c r="I244" s="127">
        <f>IF(H244="Normal",'[2]Types horaires'!$B$2,IF(H244="Recup",'[2]Types horaires'!$B$6,IF(H244="CP journée",'[2]Types horaires'!$B$3,IF(H244="Enceinte",'[2]Types horaires'!$B$11,IF(H244="temps partiel",'[2]Types horaires'!$B$10,IF(H244="Sans solde",'[2]Types horaires'!$B$8,IF(H244="Maladie",'[2]Types horaires'!$B$7,IF(H244="CP matin",'[2]Types horaires'!$B$4,IF(H244="Déplacement",'[2]Types horaires'!$B$2,IF(H244="CP Après-midi",'[2]Types horaires'!$B$5,IF(H244="Férié",'[2]Types horaires'!$B$15,0)))))))))))</f>
        <v>0.29166666666666669</v>
      </c>
      <c r="J244" s="108">
        <f>IF(H244="Demi CP",I244,IF(AND(H244="Déplacement",N244="Arrivée Chine",B244&gt;='[2]Types horaires'!$B$21,B244&lt;='[2]Types horaires'!$C$21),(D244-C244)+(F244-E244)-'[2]Types horaires'!$B$13,IF(AND(H244="Déplacement",N244="Arrivée Chine",B244&gt;'[2]Types horaires'!$A$21,B244&lt;'[2]Types horaires'!$B$21),(D244-C244)+(F244-E244)-'[2]Types horaires'!$B$14,IF(AND(H244="Déplacement",N244="Arrivée Chine",B244&gt;'[2]Types horaires'!$C$21),(D244-C244)+(F244-E244)-'[2]Types horaires'!$B$14,IF(AND(H244="Déplacement",((D244-C244)+(F244-E244))&lt;I244),I244,IF(AND(H244="Déplacement",N244="Arrivée Chine",B244&lt;'[2]Types horaires'!$D$21),(D244-C244)+(F244-E244)-'[2]Types horaires'!$B$14,IF(AND(H244="Déplacement",N244="Retour Chine",B244&gt;='[2]Types horaires'!$B$21,B244&lt;='[2]Types horaires'!$C$21),(D244-C244)+(F244-E244)+'[2]Types horaires'!$B$13,IF(AND(H244="Déplacement",N244="Retour Chine",B244&gt;'[2]Types horaires'!$A$21,B244&lt;'[2]Types horaires'!$B$21),(D244-C244)+(F244-E244)+'[2]Types horaires'!$B$14,IF(AND(H244="Déplacement",N244="Retour Chine",B244&gt;'[2]Types horaires'!$C$21),(D244-C244)+(F244-E244)+'[2]Types horaires'!$B$14,IF(AND(H244="Déplacement",((D244-C244)+(F244-E244))&lt;I244),I244,IF(AND(H244="Déplacement",N244="Retour Chine",B244&lt;'[2]Types horaires'!$D$21),(D244-C244)+(F244-E244)+'[2]Types horaires'!$B$14,(D244-C244)+(F244-E244))))))))))))</f>
        <v>0.29166666666666663</v>
      </c>
      <c r="K244" s="149">
        <f>IF(L244&gt;0,'[2]Types horaires'!$B$2-L244,0)</f>
        <v>0</v>
      </c>
      <c r="L244" s="150">
        <f>IF(OR(H244="Recup"),'[2]Types horaires'!$B$2-J244,'[2]Types horaires'!$B$6)</f>
        <v>0</v>
      </c>
      <c r="M244" s="130"/>
      <c r="N244" s="131"/>
      <c r="O244" s="132">
        <f t="shared" si="6"/>
        <v>0</v>
      </c>
      <c r="P244" s="133" t="str">
        <f t="shared" si="7"/>
        <v/>
      </c>
      <c r="Q244" s="134"/>
      <c r="R244" s="135"/>
      <c r="S244" s="136"/>
      <c r="T244" s="204"/>
      <c r="U244" s="151">
        <v>1</v>
      </c>
      <c r="V244" s="139">
        <f>IF(M247="",J247*24,0)</f>
        <v>0</v>
      </c>
      <c r="W244" s="152" t="s">
        <v>5</v>
      </c>
      <c r="X244" s="153">
        <f>COUNTIF(H241:H245,"Maladie")</f>
        <v>0</v>
      </c>
      <c r="Y244" s="148">
        <f>COUNTIF(H241:H245,"Férié")</f>
        <v>0</v>
      </c>
    </row>
    <row r="245" spans="1:25" s="12" customFormat="1" ht="15.75" customHeight="1" thickBot="1">
      <c r="A245" s="123" t="s">
        <v>55</v>
      </c>
      <c r="B245" s="124">
        <v>42958</v>
      </c>
      <c r="C245" s="102">
        <v>0.375</v>
      </c>
      <c r="D245" s="103">
        <v>0.54166666666666663</v>
      </c>
      <c r="E245" s="103">
        <v>0.58333333333333337</v>
      </c>
      <c r="F245" s="104">
        <v>0.70833333333333337</v>
      </c>
      <c r="G245" s="125"/>
      <c r="H245" s="142" t="s">
        <v>44</v>
      </c>
      <c r="I245" s="127">
        <f>IF(H245="Normal",'[2]Types horaires'!$B$2,IF(H245="Recup",'[2]Types horaires'!$B$6,IF(H245="CP journée",'[2]Types horaires'!$B$3,IF(H245="Enceinte",'[2]Types horaires'!$B$11,IF(H245="temps partiel",'[2]Types horaires'!$B$10,IF(H245="Sans solde",'[2]Types horaires'!$B$8,IF(H245="Maladie",'[2]Types horaires'!$B$7,IF(H245="CP matin",'[2]Types horaires'!$B$4,IF(H245="Déplacement",'[2]Types horaires'!$B$2,IF(H245="CP Après-midi",'[2]Types horaires'!$B$5,IF(H245="Férié",'[2]Types horaires'!$B$15,0)))))))))))</f>
        <v>0.29166666666666669</v>
      </c>
      <c r="J245" s="108">
        <f>IF(H245="Demi CP",I245,IF(AND(H245="Déplacement",N245="Arrivée Chine",B245&gt;='[2]Types horaires'!$B$21,B245&lt;='[2]Types horaires'!$C$21),(D245-C245)+(F245-E245)-'[2]Types horaires'!$B$13,IF(AND(H245="Déplacement",N245="Arrivée Chine",B245&gt;'[2]Types horaires'!$A$21,B245&lt;'[2]Types horaires'!$B$21),(D245-C245)+(F245-E245)-'[2]Types horaires'!$B$14,IF(AND(H245="Déplacement",N245="Arrivée Chine",B245&gt;'[2]Types horaires'!$C$21),(D245-C245)+(F245-E245)-'[2]Types horaires'!$B$14,IF(AND(H245="Déplacement",((D245-C245)+(F245-E245))&lt;I245),I245,IF(AND(H245="Déplacement",N245="Arrivée Chine",B245&lt;'[2]Types horaires'!$D$21),(D245-C245)+(F245-E245)-'[2]Types horaires'!$B$14,IF(AND(H245="Déplacement",N245="Retour Chine",B245&gt;='[2]Types horaires'!$B$21,B245&lt;='[2]Types horaires'!$C$21),(D245-C245)+(F245-E245)+'[2]Types horaires'!$B$13,IF(AND(H245="Déplacement",N245="Retour Chine",B245&gt;'[2]Types horaires'!$A$21,B245&lt;'[2]Types horaires'!$B$21),(D245-C245)+(F245-E245)+'[2]Types horaires'!$B$14,IF(AND(H245="Déplacement",N245="Retour Chine",B245&gt;'[2]Types horaires'!$C$21),(D245-C245)+(F245-E245)+'[2]Types horaires'!$B$14,IF(AND(H245="Déplacement",((D245-C245)+(F245-E245))&lt;I245),I245,IF(AND(H245="Déplacement",N245="Retour Chine",B245&lt;'[2]Types horaires'!$D$21),(D245-C245)+(F245-E245)+'[2]Types horaires'!$B$14,(D245-C245)+(F245-E245))))))))))))</f>
        <v>0.29166666666666663</v>
      </c>
      <c r="K245" s="143">
        <f>IF(L245&gt;0,'[2]Types horaires'!$B$2-L245,0)</f>
        <v>0</v>
      </c>
      <c r="L245" s="144">
        <f>IF(OR(H245="Recup"),'[2]Types horaires'!$B$2-J245,'[2]Types horaires'!$B$6)</f>
        <v>0</v>
      </c>
      <c r="M245" s="130"/>
      <c r="N245" s="131"/>
      <c r="O245" s="132">
        <f t="shared" si="6"/>
        <v>0</v>
      </c>
      <c r="P245" s="133" t="str">
        <f t="shared" si="7"/>
        <v/>
      </c>
      <c r="Q245" s="134"/>
      <c r="R245" s="135"/>
      <c r="S245" s="136"/>
      <c r="T245" s="204"/>
      <c r="U245" s="154" t="s">
        <v>2</v>
      </c>
      <c r="V245" s="155">
        <f>IF(G241="Enceinte",(SUM(L241:L245))-COUNTIF(H241:H245,"Recup")*'[2]Types horaires'!$B$12,SUM(L241:L245))</f>
        <v>0</v>
      </c>
      <c r="W245" s="156" t="s">
        <v>56</v>
      </c>
      <c r="X245" s="157">
        <f>COUNTIF(H241:H245,"sans solde")</f>
        <v>0</v>
      </c>
      <c r="Y245" s="158" t="s">
        <v>57</v>
      </c>
    </row>
    <row r="246" spans="1:25" s="12" customFormat="1" ht="15" customHeight="1">
      <c r="A246" s="123" t="s">
        <v>58</v>
      </c>
      <c r="B246" s="124">
        <v>42959</v>
      </c>
      <c r="C246" s="159"/>
      <c r="D246" s="160"/>
      <c r="E246" s="160"/>
      <c r="F246" s="161"/>
      <c r="G246" s="125"/>
      <c r="H246" s="162"/>
      <c r="I246" s="127">
        <f>IF(H246="Normal",'[2]Types horaires'!$B$2,IF(H246="Recup",'[2]Types horaires'!$B$6,IF(H246="CP journée",'[2]Types horaires'!$B$3,IF(H246="Enceinte",'[2]Types horaires'!$B$11,IF(H246="temps partiel",'[2]Types horaires'!$B$10,IF(H246="Sans solde",'[2]Types horaires'!$B$8,IF(H246="Maladie",'[2]Types horaires'!$B$7,IF(H246="CP matin",'[2]Types horaires'!$B$4,IF(H246="Déplacement",'[2]Types horaires'!$B$2,IF(H246="CP Après-midi",'[2]Types horaires'!$B$5,IF(H246="Férié",'[2]Types horaires'!$B$15,0)))))))))))</f>
        <v>0</v>
      </c>
      <c r="J246" s="108">
        <f>IF(H246="Demi CP",I246,IF(AND(H246="Déplacement",N246="Arrivée Chine",B246&gt;='[2]Types horaires'!$B$21,B246&lt;='[2]Types horaires'!$C$21),(D246-C246)+(F246-E246)-'[2]Types horaires'!$B$13,IF(AND(H246="Déplacement",N246="Arrivée Chine",B246&gt;'[2]Types horaires'!$A$21,B246&lt;'[2]Types horaires'!$B$21),(D246-C246)+(F246-E246)-'[2]Types horaires'!$B$14,IF(AND(H246="Déplacement",N246="Arrivée Chine",B246&gt;'[2]Types horaires'!$C$21),(D246-C246)+(F246-E246)-'[2]Types horaires'!$B$14,IF(AND(H246="Déplacement",((D246-C246)+(F246-E246))&lt;I246),I246,IF(AND(H246="Déplacement",N246="Arrivée Chine",B246&lt;'[2]Types horaires'!$D$21),(D246-C246)+(F246-E246)-'[2]Types horaires'!$B$14,IF(AND(H246="Déplacement",N246="Retour Chine",B246&gt;='[2]Types horaires'!$B$21,B246&lt;='[2]Types horaires'!$C$21),(D246-C246)+(F246-E246)+'[2]Types horaires'!$B$13,IF(AND(H246="Déplacement",N246="Retour Chine",B246&gt;'[2]Types horaires'!$A$21,B246&lt;'[2]Types horaires'!$B$21),(D246-C246)+(F246-E246)+'[2]Types horaires'!$B$14,IF(AND(H246="Déplacement",N246="Retour Chine",B246&gt;'[2]Types horaires'!$C$21),(D246-C246)+(F246-E246)+'[2]Types horaires'!$B$14,IF(AND(H246="Déplacement",((D246-C246)+(F246-E246))&lt;I246),I246,IF(AND(H246="Déplacement",N246="Retour Chine",B246&lt;'[2]Types horaires'!$D$21),(D246-C246)+(F246-E246)+'[2]Types horaires'!$B$14,(D246-C246)+(F246-E246))))))))))))</f>
        <v>0</v>
      </c>
      <c r="K246" s="163">
        <f>IF(L246&gt;0,'[2]Types horaires'!$B$2-L246,0)</f>
        <v>0</v>
      </c>
      <c r="L246" s="164">
        <f>IF(OR(H246="Recup"),'[2]Types horaires'!$B$2-J246,'[2]Types horaires'!$B$6)</f>
        <v>0</v>
      </c>
      <c r="M246" s="130"/>
      <c r="N246" s="131"/>
      <c r="O246" s="132">
        <f t="shared" si="6"/>
        <v>0</v>
      </c>
      <c r="P246" s="133" t="str">
        <f t="shared" si="7"/>
        <v/>
      </c>
      <c r="Q246" s="134"/>
      <c r="R246" s="135"/>
      <c r="S246" s="136"/>
      <c r="T246" s="204"/>
      <c r="U246" s="165" t="s">
        <v>59</v>
      </c>
      <c r="V246" s="166">
        <f>IF(AND(G241="Temps partiel",X243&gt;0),X243-V247-V243-V244,0)</f>
        <v>0</v>
      </c>
      <c r="W246" s="167" t="s">
        <v>60</v>
      </c>
      <c r="X246" s="168">
        <f>COUNTIF(H241:H245,"CP journée")+(COUNTIF(H241:H245,"CP matin"))/2+(COUNTIF(H241:H245,"CP Après-midi"))/2</f>
        <v>0</v>
      </c>
      <c r="Y246" s="169"/>
    </row>
    <row r="247" spans="1:25" s="12" customFormat="1" ht="15.75" customHeight="1" thickBot="1">
      <c r="A247" s="170" t="s">
        <v>61</v>
      </c>
      <c r="B247" s="171">
        <v>42960</v>
      </c>
      <c r="C247" s="172"/>
      <c r="D247" s="173"/>
      <c r="E247" s="173"/>
      <c r="F247" s="174"/>
      <c r="G247" s="175"/>
      <c r="H247" s="176"/>
      <c r="I247" s="177">
        <f>IF(H247="Normal",'[2]Types horaires'!$B$2,IF(H247="Recup",'[2]Types horaires'!$B$6,IF(H247="CP journée",'[2]Types horaires'!$B$3,IF(H247="Enceinte",'[2]Types horaires'!$B$11,IF(H247="temps partiel",'[2]Types horaires'!$B$10,IF(H247="Sans solde",'[2]Types horaires'!$B$8,IF(H247="Maladie",'[2]Types horaires'!$B$7,IF(H247="CP matin",'[2]Types horaires'!$B$4,IF(H247="Déplacement",'[2]Types horaires'!$B$2,IF(H247="CP Après-midi",'[2]Types horaires'!$B$5,IF(H247="Férié",'[2]Types horaires'!$B$15,0)))))))))))</f>
        <v>0</v>
      </c>
      <c r="J247" s="178">
        <f>IF(H247="Demi CP",I247,IF(AND(H247="Déplacement",N247="Arrivée Chine",B247&gt;='[2]Types horaires'!$B$21,B247&lt;='[2]Types horaires'!$C$21),(D247-C247)+(F247-E247)-'[2]Types horaires'!$B$13,IF(AND(H247="Déplacement",N247="Arrivée Chine",B247&gt;'[2]Types horaires'!$A$21,B247&lt;'[2]Types horaires'!$B$21),(D247-C247)+(F247-E247)-'[2]Types horaires'!$B$14,IF(AND(H247="Déplacement",N247="Arrivée Chine",B247&gt;'[2]Types horaires'!$C$21),(D247-C247)+(F247-E247)-'[2]Types horaires'!$B$14,IF(AND(H247="Déplacement",((D247-C247)+(F247-E247))&lt;I247),I247,IF(AND(H247="Déplacement",N247="Arrivée Chine",B247&lt;'[2]Types horaires'!$D$21),(D247-C247)+(F247-E247)-'[2]Types horaires'!$B$14,IF(AND(H247="Déplacement",N247="Retour Chine",B247&gt;='[2]Types horaires'!$B$21,B247&lt;='[2]Types horaires'!$C$21),(D247-C247)+(F247-E247)+'[2]Types horaires'!$B$13,IF(AND(H247="Déplacement",N247="Retour Chine",B247&gt;'[2]Types horaires'!$A$21,B247&lt;'[2]Types horaires'!$B$21),(D247-C247)+(F247-E247)+'[2]Types horaires'!$B$14,IF(AND(H247="Déplacement",N247="Retour Chine",B247&gt;'[2]Types horaires'!$C$21),(D247-C247)+(F247-E247)+'[2]Types horaires'!$B$14,IF(AND(H247="Déplacement",((D247-C247)+(F247-E247))&lt;I247),I247,IF(AND(H247="Déplacement",N247="Retour Chine",B247&lt;'[2]Types horaires'!$D$21),(D247-C247)+(F247-E247)+'[2]Types horaires'!$B$14,(D247-C247)+(F247-E247))))))))))))</f>
        <v>0</v>
      </c>
      <c r="K247" s="179">
        <f>IF(L247&gt;0,'[2]Types horaires'!$B$2-L247,0)</f>
        <v>0</v>
      </c>
      <c r="L247" s="180">
        <f>IF(OR(H247="Recup"),'[2]Types horaires'!$B$2-J247,'[2]Types horaires'!$B$6)</f>
        <v>0</v>
      </c>
      <c r="M247" s="181"/>
      <c r="N247" s="182"/>
      <c r="O247" s="183">
        <f t="shared" si="6"/>
        <v>0</v>
      </c>
      <c r="P247" s="184" t="str">
        <f t="shared" si="7"/>
        <v/>
      </c>
      <c r="Q247" s="185"/>
      <c r="R247" s="186"/>
      <c r="S247" s="187"/>
      <c r="T247" s="205"/>
      <c r="U247" s="189" t="s">
        <v>62</v>
      </c>
      <c r="V247" s="190">
        <f>IF(AND(G241="Temps partiel",X243&gt;3),X243-3-V243-V244,0)</f>
        <v>0</v>
      </c>
      <c r="W247" s="191" t="s">
        <v>63</v>
      </c>
      <c r="X247" s="192">
        <f>V241+(V242*1.25)+(V243*1.5)+(V244*2)+(V246*1.1)+(V247*1.25)</f>
        <v>0</v>
      </c>
      <c r="Y247" s="193">
        <f>Y240+X247-V245*24+Y242</f>
        <v>0</v>
      </c>
    </row>
    <row r="248" spans="1:25" s="12" customFormat="1" ht="30" customHeight="1">
      <c r="A248" s="198" t="s">
        <v>43</v>
      </c>
      <c r="B248" s="101">
        <v>42961</v>
      </c>
      <c r="C248" s="194">
        <v>0.375</v>
      </c>
      <c r="D248" s="195">
        <v>0.54166666666666663</v>
      </c>
      <c r="E248" s="195">
        <v>0.58333333333333337</v>
      </c>
      <c r="F248" s="196">
        <v>0.70833333333333337</v>
      </c>
      <c r="G248" s="105"/>
      <c r="H248" s="106" t="s">
        <v>44</v>
      </c>
      <c r="I248" s="107">
        <f>IF(H248="Normal",'[2]Types horaires'!$B$2,IF(H248="Recup",'[2]Types horaires'!$B$6,IF(H248="CP journée",'[2]Types horaires'!$B$3,IF(H248="Enceinte",'[2]Types horaires'!$B$11,IF(H248="temps partiel",'[2]Types horaires'!$B$10,IF(H248="Sans solde",'[2]Types horaires'!$B$8,IF(H248="Maladie",'[2]Types horaires'!$B$7,IF(H248="CP matin",'[2]Types horaires'!$B$4,IF(H248="Déplacement",'[2]Types horaires'!$B$2,IF(H248="CP Après-midi",'[2]Types horaires'!$B$5,IF(H248="Férié",'[2]Types horaires'!$B$15,0)))))))))))</f>
        <v>0.29166666666666669</v>
      </c>
      <c r="J248" s="197">
        <f>IF(H248="Demi CP",I248,IF(AND(H248="Déplacement",N248="Arrivée Chine",B248&gt;='[2]Types horaires'!$B$21,B248&lt;='[2]Types horaires'!$C$21),(D248-C248)+(F248-E248)-'[2]Types horaires'!$B$13,IF(AND(H248="Déplacement",N248="Arrivée Chine",B248&gt;'[2]Types horaires'!$A$21,B248&lt;'[2]Types horaires'!$B$21),(D248-C248)+(F248-E248)-'[2]Types horaires'!$B$14,IF(AND(H248="Déplacement",N248="Arrivée Chine",B248&gt;'[2]Types horaires'!$C$21),(D248-C248)+(F248-E248)-'[2]Types horaires'!$B$14,IF(AND(H248="Déplacement",((D248-C248)+(F248-E248))&lt;I248),I248,IF(AND(H248="Déplacement",N248="Arrivée Chine",B248&lt;'[2]Types horaires'!$D$21),(D248-C248)+(F248-E248)-'[2]Types horaires'!$B$14,IF(AND(H248="Déplacement",N248="Retour Chine",B248&gt;='[2]Types horaires'!$B$21,B248&lt;='[2]Types horaires'!$C$21),(D248-C248)+(F248-E248)+'[2]Types horaires'!$B$13,IF(AND(H248="Déplacement",N248="Retour Chine",B248&gt;'[2]Types horaires'!$A$21,B248&lt;'[2]Types horaires'!$B$21),(D248-C248)+(F248-E248)+'[2]Types horaires'!$B$14,IF(AND(H248="Déplacement",N248="Retour Chine",B248&gt;'[2]Types horaires'!$C$21),(D248-C248)+(F248-E248)+'[2]Types horaires'!$B$14,IF(AND(H248="Déplacement",((D248-C248)+(F248-E248))&lt;I248),I248,IF(AND(H248="Déplacement",N248="Retour Chine",B248&lt;'[2]Types horaires'!$D$21),(D248-C248)+(F248-E248)+'[2]Types horaires'!$B$14,(D248-C248)+(F248-E248))))))))))))</f>
        <v>0.29166666666666663</v>
      </c>
      <c r="K248" s="109">
        <f>IF(L248&gt;0,'[2]Types horaires'!$B$2-L248,0)</f>
        <v>0</v>
      </c>
      <c r="L248" s="110">
        <f>IF(OR(H248="Recup"),'[2]Types horaires'!$B$2-J248,'[2]Types horaires'!$B$6)</f>
        <v>0</v>
      </c>
      <c r="M248" s="111"/>
      <c r="N248" s="112"/>
      <c r="O248" s="113">
        <f t="shared" si="6"/>
        <v>0</v>
      </c>
      <c r="P248" s="114" t="str">
        <f t="shared" si="7"/>
        <v/>
      </c>
      <c r="Q248" s="115" t="s">
        <v>45</v>
      </c>
      <c r="R248" s="116" t="s">
        <v>46</v>
      </c>
      <c r="S248" s="117"/>
      <c r="T248" s="203" t="s">
        <v>95</v>
      </c>
      <c r="U248" s="119" t="s">
        <v>48</v>
      </c>
      <c r="V248" s="120">
        <f>IF(AND(G248="",(X250)&gt;0),X250-V249-V250,IF(AND(G248="Enceinte",(X250)&gt;0),X250-V249-V250,0))</f>
        <v>0</v>
      </c>
      <c r="W248" s="121" t="s">
        <v>34</v>
      </c>
      <c r="X248" s="120">
        <f>(SUM(I248:I252)*24+SUM(K248:K252)*24)</f>
        <v>35</v>
      </c>
      <c r="Y248" s="122" t="s">
        <v>7</v>
      </c>
    </row>
    <row r="249" spans="1:25" s="12" customFormat="1" ht="15.75" customHeight="1" thickBot="1">
      <c r="A249" s="123" t="s">
        <v>49</v>
      </c>
      <c r="B249" s="124">
        <v>42962</v>
      </c>
      <c r="C249" s="102">
        <v>0.375</v>
      </c>
      <c r="D249" s="103">
        <v>0.54166666666666663</v>
      </c>
      <c r="E249" s="103">
        <v>0.58333333333333337</v>
      </c>
      <c r="F249" s="104">
        <v>0.70833333333333337</v>
      </c>
      <c r="G249" s="125"/>
      <c r="H249" s="142" t="s">
        <v>44</v>
      </c>
      <c r="I249" s="127">
        <f>IF(H249="Normal",'[2]Types horaires'!$B$2,IF(H249="Recup",'[2]Types horaires'!$B$6,IF(H249="CP journée",'[2]Types horaires'!$B$3,IF(H249="Enceinte",'[2]Types horaires'!$B$11,IF(H249="temps partiel",'[2]Types horaires'!$B$10,IF(H249="Sans solde",'[2]Types horaires'!$B$8,IF(H249="Maladie",'[2]Types horaires'!$B$7,IF(H249="CP matin",'[2]Types horaires'!$B$4,IF(H249="Déplacement",'[2]Types horaires'!$B$2,IF(H249="CP Après-midi",'[2]Types horaires'!$B$5,IF(H249="Férié",'[2]Types horaires'!$B$15,0)))))))))))</f>
        <v>0.29166666666666669</v>
      </c>
      <c r="J249" s="108">
        <f>IF(H249="Demi CP",I249,IF(AND(H249="Déplacement",N249="Arrivée Chine",B249&gt;='[2]Types horaires'!$B$21,B249&lt;='[2]Types horaires'!$C$21),(D249-C249)+(F249-E249)-'[2]Types horaires'!$B$13,IF(AND(H249="Déplacement",N249="Arrivée Chine",B249&gt;'[2]Types horaires'!$A$21,B249&lt;'[2]Types horaires'!$B$21),(D249-C249)+(F249-E249)-'[2]Types horaires'!$B$14,IF(AND(H249="Déplacement",N249="Arrivée Chine",B249&gt;'[2]Types horaires'!$C$21),(D249-C249)+(F249-E249)-'[2]Types horaires'!$B$14,IF(AND(H249="Déplacement",((D249-C249)+(F249-E249))&lt;I249),I249,IF(AND(H249="Déplacement",N249="Arrivée Chine",B249&lt;'[2]Types horaires'!$D$21),(D249-C249)+(F249-E249)-'[2]Types horaires'!$B$14,IF(AND(H249="Déplacement",N249="Retour Chine",B249&gt;='[2]Types horaires'!$B$21,B249&lt;='[2]Types horaires'!$C$21),(D249-C249)+(F249-E249)+'[2]Types horaires'!$B$13,IF(AND(H249="Déplacement",N249="Retour Chine",B249&gt;'[2]Types horaires'!$A$21,B249&lt;'[2]Types horaires'!$B$21),(D249-C249)+(F249-E249)+'[2]Types horaires'!$B$14,IF(AND(H249="Déplacement",N249="Retour Chine",B249&gt;'[2]Types horaires'!$C$21),(D249-C249)+(F249-E249)+'[2]Types horaires'!$B$14,IF(AND(H249="Déplacement",((D249-C249)+(F249-E249))&lt;I249),I249,IF(AND(H249="Déplacement",N249="Retour Chine",B249&lt;'[2]Types horaires'!$D$21),(D249-C249)+(F249-E249)+'[2]Types horaires'!$B$14,(D249-C249)+(F249-E249))))))))))))</f>
        <v>0.29166666666666663</v>
      </c>
      <c r="K249" s="128">
        <f>IF(L249&gt;0,'[2]Types horaires'!$B$2-L249,0)</f>
        <v>0</v>
      </c>
      <c r="L249" s="129">
        <f>IF(OR(H249="Recup"),'[2]Types horaires'!$B$2-J249,'[2]Types horaires'!$B$6)</f>
        <v>0</v>
      </c>
      <c r="M249" s="130"/>
      <c r="N249" s="131"/>
      <c r="O249" s="132">
        <f t="shared" si="6"/>
        <v>0</v>
      </c>
      <c r="P249" s="133" t="str">
        <f t="shared" si="7"/>
        <v/>
      </c>
      <c r="Q249" s="134"/>
      <c r="R249" s="135"/>
      <c r="S249" s="136"/>
      <c r="T249" s="204"/>
      <c r="U249" s="138" t="s">
        <v>50</v>
      </c>
      <c r="V249" s="139">
        <f>IF(AND(G248="",(X249-35)&gt;0),(X249-35-V250-V251),IF(AND(G248="Enceinte",(X249-35)&gt;0),(X249-35-V250-V251),0))</f>
        <v>0</v>
      </c>
      <c r="W249" s="140" t="s">
        <v>35</v>
      </c>
      <c r="X249" s="139">
        <f>(SUM(J248:J254))*24-(SUM(O248:O254))*24</f>
        <v>34.999999999999993</v>
      </c>
      <c r="Y249" s="141">
        <f>SUM(P248:P254)</f>
        <v>0</v>
      </c>
    </row>
    <row r="250" spans="1:25" s="12" customFormat="1" ht="15.75" customHeight="1" thickBot="1">
      <c r="A250" s="123" t="s">
        <v>51</v>
      </c>
      <c r="B250" s="124">
        <v>42963</v>
      </c>
      <c r="C250" s="102">
        <v>0.375</v>
      </c>
      <c r="D250" s="103">
        <v>0.54166666666666663</v>
      </c>
      <c r="E250" s="103">
        <v>0.58333333333333337</v>
      </c>
      <c r="F250" s="104">
        <v>0.70833333333333337</v>
      </c>
      <c r="G250" s="125"/>
      <c r="H250" s="142" t="s">
        <v>44</v>
      </c>
      <c r="I250" s="127">
        <f>IF(H250="Normal",'[2]Types horaires'!$B$2,IF(H250="Recup",'[2]Types horaires'!$B$6,IF(H250="CP journée",'[2]Types horaires'!$B$3,IF(H250="Enceinte",'[2]Types horaires'!$B$11,IF(H250="temps partiel",'[2]Types horaires'!$B$10,IF(H250="Sans solde",'[2]Types horaires'!$B$8,IF(H250="Maladie",'[2]Types horaires'!$B$7,IF(H250="CP matin",'[2]Types horaires'!$B$4,IF(H250="Déplacement",'[2]Types horaires'!$B$2,IF(H250="CP Après-midi",'[2]Types horaires'!$B$5,IF(H250="Férié",'[2]Types horaires'!$B$15,0)))))))))))</f>
        <v>0.29166666666666669</v>
      </c>
      <c r="J250" s="108">
        <f>IF(H250="Demi CP",I250,IF(AND(H250="Déplacement",N250="Arrivée Chine",B250&gt;='[2]Types horaires'!$B$21,B250&lt;='[2]Types horaires'!$C$21),(D250-C250)+(F250-E250)-'[2]Types horaires'!$B$13,IF(AND(H250="Déplacement",N250="Arrivée Chine",B250&gt;'[2]Types horaires'!$A$21,B250&lt;'[2]Types horaires'!$B$21),(D250-C250)+(F250-E250)-'[2]Types horaires'!$B$14,IF(AND(H250="Déplacement",N250="Arrivée Chine",B250&gt;'[2]Types horaires'!$C$21),(D250-C250)+(F250-E250)-'[2]Types horaires'!$B$14,IF(AND(H250="Déplacement",((D250-C250)+(F250-E250))&lt;I250),I250,IF(AND(H250="Déplacement",N250="Arrivée Chine",B250&lt;'[2]Types horaires'!$D$21),(D250-C250)+(F250-E250)-'[2]Types horaires'!$B$14,IF(AND(H250="Déplacement",N250="Retour Chine",B250&gt;='[2]Types horaires'!$B$21,B250&lt;='[2]Types horaires'!$C$21),(D250-C250)+(F250-E250)+'[2]Types horaires'!$B$13,IF(AND(H250="Déplacement",N250="Retour Chine",B250&gt;'[2]Types horaires'!$A$21,B250&lt;'[2]Types horaires'!$B$21),(D250-C250)+(F250-E250)+'[2]Types horaires'!$B$14,IF(AND(H250="Déplacement",N250="Retour Chine",B250&gt;'[2]Types horaires'!$C$21),(D250-C250)+(F250-E250)+'[2]Types horaires'!$B$14,IF(AND(H250="Déplacement",((D250-C250)+(F250-E250))&lt;I250),I250,IF(AND(H250="Déplacement",N250="Retour Chine",B250&lt;'[2]Types horaires'!$D$21),(D250-C250)+(F250-E250)+'[2]Types horaires'!$B$14,(D250-C250)+(F250-E250))))))))))))</f>
        <v>0.29166666666666663</v>
      </c>
      <c r="K250" s="143">
        <f>IF(L250&gt;0,'[2]Types horaires'!$B$2-L250,0)</f>
        <v>0</v>
      </c>
      <c r="L250" s="144">
        <f>IF(OR(H250="Recup"),'[2]Types horaires'!$B$2-J250,'[2]Types horaires'!$B$6)</f>
        <v>0</v>
      </c>
      <c r="M250" s="130"/>
      <c r="N250" s="131"/>
      <c r="O250" s="132">
        <f t="shared" si="6"/>
        <v>0</v>
      </c>
      <c r="P250" s="133" t="str">
        <f t="shared" si="7"/>
        <v/>
      </c>
      <c r="Q250" s="134"/>
      <c r="R250" s="135"/>
      <c r="S250" s="136"/>
      <c r="T250" s="204"/>
      <c r="U250" s="145">
        <v>0.5</v>
      </c>
      <c r="V250" s="139">
        <f>IF((X249-43)&lt;0,0,(X249-43))</f>
        <v>0</v>
      </c>
      <c r="W250" s="146" t="s">
        <v>52</v>
      </c>
      <c r="X250" s="147">
        <f>(X249-X248)-J254*24</f>
        <v>-7.1054273576010019E-15</v>
      </c>
      <c r="Y250" s="148" t="s">
        <v>53</v>
      </c>
    </row>
    <row r="251" spans="1:25" s="12" customFormat="1" ht="15" customHeight="1" thickBot="1">
      <c r="A251" s="123" t="s">
        <v>54</v>
      </c>
      <c r="B251" s="124">
        <v>42964</v>
      </c>
      <c r="C251" s="102">
        <v>0.375</v>
      </c>
      <c r="D251" s="103">
        <v>0.54166666666666663</v>
      </c>
      <c r="E251" s="103">
        <v>0.58333333333333337</v>
      </c>
      <c r="F251" s="104">
        <v>0.70833333333333337</v>
      </c>
      <c r="G251" s="125"/>
      <c r="H251" s="126" t="s">
        <v>44</v>
      </c>
      <c r="I251" s="127">
        <f>IF(H251="Normal",'[2]Types horaires'!$B$2,IF(H251="Recup",'[2]Types horaires'!$B$6,IF(H251="CP journée",'[2]Types horaires'!$B$3,IF(H251="Enceinte",'[2]Types horaires'!$B$11,IF(H251="temps partiel",'[2]Types horaires'!$B$10,IF(H251="Sans solde",'[2]Types horaires'!$B$8,IF(H251="Maladie",'[2]Types horaires'!$B$7,IF(H251="CP matin",'[2]Types horaires'!$B$4,IF(H251="Déplacement",'[2]Types horaires'!$B$2,IF(H251="CP Après-midi",'[2]Types horaires'!$B$5,IF(H251="Férié",'[2]Types horaires'!$B$15,0)))))))))))</f>
        <v>0.29166666666666669</v>
      </c>
      <c r="J251" s="108">
        <f>IF(H251="Demi CP",I251,IF(AND(H251="Déplacement",N251="Arrivée Chine",B251&gt;='[2]Types horaires'!$B$21,B251&lt;='[2]Types horaires'!$C$21),(D251-C251)+(F251-E251)-'[2]Types horaires'!$B$13,IF(AND(H251="Déplacement",N251="Arrivée Chine",B251&gt;'[2]Types horaires'!$A$21,B251&lt;'[2]Types horaires'!$B$21),(D251-C251)+(F251-E251)-'[2]Types horaires'!$B$14,IF(AND(H251="Déplacement",N251="Arrivée Chine",B251&gt;'[2]Types horaires'!$C$21),(D251-C251)+(F251-E251)-'[2]Types horaires'!$B$14,IF(AND(H251="Déplacement",((D251-C251)+(F251-E251))&lt;I251),I251,IF(AND(H251="Déplacement",N251="Arrivée Chine",B251&lt;'[2]Types horaires'!$D$21),(D251-C251)+(F251-E251)-'[2]Types horaires'!$B$14,IF(AND(H251="Déplacement",N251="Retour Chine",B251&gt;='[2]Types horaires'!$B$21,B251&lt;='[2]Types horaires'!$C$21),(D251-C251)+(F251-E251)+'[2]Types horaires'!$B$13,IF(AND(H251="Déplacement",N251="Retour Chine",B251&gt;'[2]Types horaires'!$A$21,B251&lt;'[2]Types horaires'!$B$21),(D251-C251)+(F251-E251)+'[2]Types horaires'!$B$14,IF(AND(H251="Déplacement",N251="Retour Chine",B251&gt;'[2]Types horaires'!$C$21),(D251-C251)+(F251-E251)+'[2]Types horaires'!$B$14,IF(AND(H251="Déplacement",((D251-C251)+(F251-E251))&lt;I251),I251,IF(AND(H251="Déplacement",N251="Retour Chine",B251&lt;'[2]Types horaires'!$D$21),(D251-C251)+(F251-E251)+'[2]Types horaires'!$B$14,(D251-C251)+(F251-E251))))))))))))</f>
        <v>0.29166666666666663</v>
      </c>
      <c r="K251" s="149">
        <f>IF(L251&gt;0,'[2]Types horaires'!$B$2-L251,0)</f>
        <v>0</v>
      </c>
      <c r="L251" s="150">
        <f>IF(OR(H251="Recup"),'[2]Types horaires'!$B$2-J251,'[2]Types horaires'!$B$6)</f>
        <v>0</v>
      </c>
      <c r="M251" s="130"/>
      <c r="N251" s="131"/>
      <c r="O251" s="132">
        <f t="shared" si="6"/>
        <v>0</v>
      </c>
      <c r="P251" s="133" t="str">
        <f t="shared" si="7"/>
        <v/>
      </c>
      <c r="Q251" s="134"/>
      <c r="R251" s="135"/>
      <c r="S251" s="136"/>
      <c r="T251" s="204"/>
      <c r="U251" s="151">
        <v>1</v>
      </c>
      <c r="V251" s="139">
        <f>IF(M254="",J254*24,0)</f>
        <v>0</v>
      </c>
      <c r="W251" s="152" t="s">
        <v>5</v>
      </c>
      <c r="X251" s="153">
        <f>COUNTIF(H248:H252,"Maladie")</f>
        <v>0</v>
      </c>
      <c r="Y251" s="148">
        <f>COUNTIF(H248:H252,"Férié")</f>
        <v>0</v>
      </c>
    </row>
    <row r="252" spans="1:25" s="12" customFormat="1" ht="15.75" customHeight="1" thickBot="1">
      <c r="A252" s="123" t="s">
        <v>55</v>
      </c>
      <c r="B252" s="124">
        <v>42965</v>
      </c>
      <c r="C252" s="102">
        <v>0.375</v>
      </c>
      <c r="D252" s="103">
        <v>0.54166666666666663</v>
      </c>
      <c r="E252" s="103">
        <v>0.58333333333333337</v>
      </c>
      <c r="F252" s="104">
        <v>0.70833333333333337</v>
      </c>
      <c r="G252" s="125"/>
      <c r="H252" s="142" t="s">
        <v>44</v>
      </c>
      <c r="I252" s="127">
        <f>IF(H252="Normal",'[2]Types horaires'!$B$2,IF(H252="Recup",'[2]Types horaires'!$B$6,IF(H252="CP journée",'[2]Types horaires'!$B$3,IF(H252="Enceinte",'[2]Types horaires'!$B$11,IF(H252="temps partiel",'[2]Types horaires'!$B$10,IF(H252="Sans solde",'[2]Types horaires'!$B$8,IF(H252="Maladie",'[2]Types horaires'!$B$7,IF(H252="CP matin",'[2]Types horaires'!$B$4,IF(H252="Déplacement",'[2]Types horaires'!$B$2,IF(H252="CP Après-midi",'[2]Types horaires'!$B$5,IF(H252="Férié",'[2]Types horaires'!$B$15,0)))))))))))</f>
        <v>0.29166666666666669</v>
      </c>
      <c r="J252" s="108">
        <f>IF(H252="Demi CP",I252,IF(AND(H252="Déplacement",N252="Arrivée Chine",B252&gt;='[2]Types horaires'!$B$21,B252&lt;='[2]Types horaires'!$C$21),(D252-C252)+(F252-E252)-'[2]Types horaires'!$B$13,IF(AND(H252="Déplacement",N252="Arrivée Chine",B252&gt;'[2]Types horaires'!$A$21,B252&lt;'[2]Types horaires'!$B$21),(D252-C252)+(F252-E252)-'[2]Types horaires'!$B$14,IF(AND(H252="Déplacement",N252="Arrivée Chine",B252&gt;'[2]Types horaires'!$C$21),(D252-C252)+(F252-E252)-'[2]Types horaires'!$B$14,IF(AND(H252="Déplacement",((D252-C252)+(F252-E252))&lt;I252),I252,IF(AND(H252="Déplacement",N252="Arrivée Chine",B252&lt;'[2]Types horaires'!$D$21),(D252-C252)+(F252-E252)-'[2]Types horaires'!$B$14,IF(AND(H252="Déplacement",N252="Retour Chine",B252&gt;='[2]Types horaires'!$B$21,B252&lt;='[2]Types horaires'!$C$21),(D252-C252)+(F252-E252)+'[2]Types horaires'!$B$13,IF(AND(H252="Déplacement",N252="Retour Chine",B252&gt;'[2]Types horaires'!$A$21,B252&lt;'[2]Types horaires'!$B$21),(D252-C252)+(F252-E252)+'[2]Types horaires'!$B$14,IF(AND(H252="Déplacement",N252="Retour Chine",B252&gt;'[2]Types horaires'!$C$21),(D252-C252)+(F252-E252)+'[2]Types horaires'!$B$14,IF(AND(H252="Déplacement",((D252-C252)+(F252-E252))&lt;I252),I252,IF(AND(H252="Déplacement",N252="Retour Chine",B252&lt;'[2]Types horaires'!$D$21),(D252-C252)+(F252-E252)+'[2]Types horaires'!$B$14,(D252-C252)+(F252-E252))))))))))))</f>
        <v>0.29166666666666663</v>
      </c>
      <c r="K252" s="143">
        <f>IF(L252&gt;0,'[2]Types horaires'!$B$2-L252,0)</f>
        <v>0</v>
      </c>
      <c r="L252" s="144">
        <f>IF(OR(H252="Recup"),'[2]Types horaires'!$B$2-J252,'[2]Types horaires'!$B$6)</f>
        <v>0</v>
      </c>
      <c r="M252" s="130"/>
      <c r="N252" s="131"/>
      <c r="O252" s="132">
        <f t="shared" si="6"/>
        <v>0</v>
      </c>
      <c r="P252" s="133" t="str">
        <f t="shared" si="7"/>
        <v/>
      </c>
      <c r="Q252" s="134"/>
      <c r="R252" s="135"/>
      <c r="S252" s="136"/>
      <c r="T252" s="204"/>
      <c r="U252" s="154" t="s">
        <v>2</v>
      </c>
      <c r="V252" s="155">
        <f>IF(G248="Enceinte",(SUM(L248:L252))-COUNTIF(H248:H252,"Recup")*'[2]Types horaires'!$B$12,SUM(L248:L252))</f>
        <v>0</v>
      </c>
      <c r="W252" s="156" t="s">
        <v>56</v>
      </c>
      <c r="X252" s="157">
        <f>COUNTIF(H248:H252,"sans solde")</f>
        <v>0</v>
      </c>
      <c r="Y252" s="158" t="s">
        <v>57</v>
      </c>
    </row>
    <row r="253" spans="1:25" s="12" customFormat="1" ht="15" customHeight="1">
      <c r="A253" s="123" t="s">
        <v>58</v>
      </c>
      <c r="B253" s="124">
        <v>42966</v>
      </c>
      <c r="C253" s="159"/>
      <c r="D253" s="160"/>
      <c r="E253" s="160"/>
      <c r="F253" s="161"/>
      <c r="G253" s="125"/>
      <c r="H253" s="162"/>
      <c r="I253" s="127">
        <f>IF(H253="Normal",'[2]Types horaires'!$B$2,IF(H253="Recup",'[2]Types horaires'!$B$6,IF(H253="CP journée",'[2]Types horaires'!$B$3,IF(H253="Enceinte",'[2]Types horaires'!$B$11,IF(H253="temps partiel",'[2]Types horaires'!$B$10,IF(H253="Sans solde",'[2]Types horaires'!$B$8,IF(H253="Maladie",'[2]Types horaires'!$B$7,IF(H253="CP matin",'[2]Types horaires'!$B$4,IF(H253="Déplacement",'[2]Types horaires'!$B$2,IF(H253="CP Après-midi",'[2]Types horaires'!$B$5,IF(H253="Férié",'[2]Types horaires'!$B$15,0)))))))))))</f>
        <v>0</v>
      </c>
      <c r="J253" s="108">
        <f>IF(H253="Demi CP",I253,IF(AND(H253="Déplacement",N253="Arrivée Chine",B253&gt;='[2]Types horaires'!$B$21,B253&lt;='[2]Types horaires'!$C$21),(D253-C253)+(F253-E253)-'[2]Types horaires'!$B$13,IF(AND(H253="Déplacement",N253="Arrivée Chine",B253&gt;'[2]Types horaires'!$A$21,B253&lt;'[2]Types horaires'!$B$21),(D253-C253)+(F253-E253)-'[2]Types horaires'!$B$14,IF(AND(H253="Déplacement",N253="Arrivée Chine",B253&gt;'[2]Types horaires'!$C$21),(D253-C253)+(F253-E253)-'[2]Types horaires'!$B$14,IF(AND(H253="Déplacement",((D253-C253)+(F253-E253))&lt;I253),I253,IF(AND(H253="Déplacement",N253="Arrivée Chine",B253&lt;'[2]Types horaires'!$D$21),(D253-C253)+(F253-E253)-'[2]Types horaires'!$B$14,IF(AND(H253="Déplacement",N253="Retour Chine",B253&gt;='[2]Types horaires'!$B$21,B253&lt;='[2]Types horaires'!$C$21),(D253-C253)+(F253-E253)+'[2]Types horaires'!$B$13,IF(AND(H253="Déplacement",N253="Retour Chine",B253&gt;'[2]Types horaires'!$A$21,B253&lt;'[2]Types horaires'!$B$21),(D253-C253)+(F253-E253)+'[2]Types horaires'!$B$14,IF(AND(H253="Déplacement",N253="Retour Chine",B253&gt;'[2]Types horaires'!$C$21),(D253-C253)+(F253-E253)+'[2]Types horaires'!$B$14,IF(AND(H253="Déplacement",((D253-C253)+(F253-E253))&lt;I253),I253,IF(AND(H253="Déplacement",N253="Retour Chine",B253&lt;'[2]Types horaires'!$D$21),(D253-C253)+(F253-E253)+'[2]Types horaires'!$B$14,(D253-C253)+(F253-E253))))))))))))</f>
        <v>0</v>
      </c>
      <c r="K253" s="163">
        <f>IF(L253&gt;0,'[2]Types horaires'!$B$2-L253,0)</f>
        <v>0</v>
      </c>
      <c r="L253" s="164">
        <f>IF(OR(H253="Recup"),'[2]Types horaires'!$B$2-J253,'[2]Types horaires'!$B$6)</f>
        <v>0</v>
      </c>
      <c r="M253" s="130"/>
      <c r="N253" s="131"/>
      <c r="O253" s="132">
        <f t="shared" si="6"/>
        <v>0</v>
      </c>
      <c r="P253" s="133" t="str">
        <f t="shared" si="7"/>
        <v/>
      </c>
      <c r="Q253" s="134"/>
      <c r="R253" s="135"/>
      <c r="S253" s="136"/>
      <c r="T253" s="204"/>
      <c r="U253" s="165" t="s">
        <v>59</v>
      </c>
      <c r="V253" s="166">
        <f>IF(AND(G248="Temps partiel",X250&gt;0),X250-V254-V250-V251,0)</f>
        <v>0</v>
      </c>
      <c r="W253" s="167" t="s">
        <v>60</v>
      </c>
      <c r="X253" s="168">
        <f>COUNTIF(H248:H252,"CP journée")+(COUNTIF(H248:H252,"CP matin"))/2+(COUNTIF(H248:H252,"CP Après-midi"))/2</f>
        <v>0</v>
      </c>
      <c r="Y253" s="169"/>
    </row>
    <row r="254" spans="1:25" s="12" customFormat="1" ht="15.75" customHeight="1" thickBot="1">
      <c r="A254" s="170" t="s">
        <v>61</v>
      </c>
      <c r="B254" s="171">
        <v>42967</v>
      </c>
      <c r="C254" s="172"/>
      <c r="D254" s="173"/>
      <c r="E254" s="173"/>
      <c r="F254" s="174"/>
      <c r="G254" s="175"/>
      <c r="H254" s="176"/>
      <c r="I254" s="177">
        <f>IF(H254="Normal",'[2]Types horaires'!$B$2,IF(H254="Recup",'[2]Types horaires'!$B$6,IF(H254="CP journée",'[2]Types horaires'!$B$3,IF(H254="Enceinte",'[2]Types horaires'!$B$11,IF(H254="temps partiel",'[2]Types horaires'!$B$10,IF(H254="Sans solde",'[2]Types horaires'!$B$8,IF(H254="Maladie",'[2]Types horaires'!$B$7,IF(H254="CP matin",'[2]Types horaires'!$B$4,IF(H254="Déplacement",'[2]Types horaires'!$B$2,IF(H254="CP Après-midi",'[2]Types horaires'!$B$5,IF(H254="Férié",'[2]Types horaires'!$B$15,0)))))))))))</f>
        <v>0</v>
      </c>
      <c r="J254" s="178">
        <f>IF(H254="Demi CP",I254,IF(AND(H254="Déplacement",N254="Arrivée Chine",B254&gt;='[2]Types horaires'!$B$21,B254&lt;='[2]Types horaires'!$C$21),(D254-C254)+(F254-E254)-'[2]Types horaires'!$B$13,IF(AND(H254="Déplacement",N254="Arrivée Chine",B254&gt;'[2]Types horaires'!$A$21,B254&lt;'[2]Types horaires'!$B$21),(D254-C254)+(F254-E254)-'[2]Types horaires'!$B$14,IF(AND(H254="Déplacement",N254="Arrivée Chine",B254&gt;'[2]Types horaires'!$C$21),(D254-C254)+(F254-E254)-'[2]Types horaires'!$B$14,IF(AND(H254="Déplacement",((D254-C254)+(F254-E254))&lt;I254),I254,IF(AND(H254="Déplacement",N254="Arrivée Chine",B254&lt;'[2]Types horaires'!$D$21),(D254-C254)+(F254-E254)-'[2]Types horaires'!$B$14,IF(AND(H254="Déplacement",N254="Retour Chine",B254&gt;='[2]Types horaires'!$B$21,B254&lt;='[2]Types horaires'!$C$21),(D254-C254)+(F254-E254)+'[2]Types horaires'!$B$13,IF(AND(H254="Déplacement",N254="Retour Chine",B254&gt;'[2]Types horaires'!$A$21,B254&lt;'[2]Types horaires'!$B$21),(D254-C254)+(F254-E254)+'[2]Types horaires'!$B$14,IF(AND(H254="Déplacement",N254="Retour Chine",B254&gt;'[2]Types horaires'!$C$21),(D254-C254)+(F254-E254)+'[2]Types horaires'!$B$14,IF(AND(H254="Déplacement",((D254-C254)+(F254-E254))&lt;I254),I254,IF(AND(H254="Déplacement",N254="Retour Chine",B254&lt;'[2]Types horaires'!$D$21),(D254-C254)+(F254-E254)+'[2]Types horaires'!$B$14,(D254-C254)+(F254-E254))))))))))))</f>
        <v>0</v>
      </c>
      <c r="K254" s="179">
        <f>IF(L254&gt;0,'[2]Types horaires'!$B$2-L254,0)</f>
        <v>0</v>
      </c>
      <c r="L254" s="180">
        <f>IF(OR(H254="Recup"),'[2]Types horaires'!$B$2-J254,'[2]Types horaires'!$B$6)</f>
        <v>0</v>
      </c>
      <c r="M254" s="181"/>
      <c r="N254" s="182"/>
      <c r="O254" s="183">
        <f t="shared" si="6"/>
        <v>0</v>
      </c>
      <c r="P254" s="184" t="str">
        <f t="shared" si="7"/>
        <v/>
      </c>
      <c r="Q254" s="185"/>
      <c r="R254" s="186"/>
      <c r="S254" s="187"/>
      <c r="T254" s="205"/>
      <c r="U254" s="189" t="s">
        <v>62</v>
      </c>
      <c r="V254" s="190">
        <f>IF(AND(G248="Temps partiel",X250&gt;3),X250-3-V250-V251,0)</f>
        <v>0</v>
      </c>
      <c r="W254" s="191" t="s">
        <v>63</v>
      </c>
      <c r="X254" s="192">
        <f>V248+(V249*1.25)+(V250*1.5)+(V251*2)+(V253*1.1)+(V254*1.25)</f>
        <v>0</v>
      </c>
      <c r="Y254" s="193">
        <f>Y247+X254-V252*24+Y249</f>
        <v>0</v>
      </c>
    </row>
    <row r="255" spans="1:25" s="12" customFormat="1" ht="30" customHeight="1">
      <c r="A255" s="100" t="s">
        <v>43</v>
      </c>
      <c r="B255" s="101">
        <v>42968</v>
      </c>
      <c r="C255" s="194">
        <v>0.375</v>
      </c>
      <c r="D255" s="195">
        <v>0.54166666666666663</v>
      </c>
      <c r="E255" s="195">
        <v>0.58333333333333337</v>
      </c>
      <c r="F255" s="196">
        <v>0.70833333333333337</v>
      </c>
      <c r="G255" s="105"/>
      <c r="H255" s="106" t="s">
        <v>44</v>
      </c>
      <c r="I255" s="107">
        <f>IF(H255="Normal",'[2]Types horaires'!$B$2,IF(H255="Recup",'[2]Types horaires'!$B$6,IF(H255="CP journée",'[2]Types horaires'!$B$3,IF(H255="Enceinte",'[2]Types horaires'!$B$11,IF(H255="temps partiel",'[2]Types horaires'!$B$10,IF(H255="Sans solde",'[2]Types horaires'!$B$8,IF(H255="Maladie",'[2]Types horaires'!$B$7,IF(H255="CP matin",'[2]Types horaires'!$B$4,IF(H255="Déplacement",'[2]Types horaires'!$B$2,IF(H255="CP Après-midi",'[2]Types horaires'!$B$5,IF(H255="Férié",'[2]Types horaires'!$B$15,0)))))))))))</f>
        <v>0.29166666666666669</v>
      </c>
      <c r="J255" s="197">
        <f>IF(H255="Demi CP",I255,IF(AND(H255="Déplacement",N255="Arrivée Chine",B255&gt;='[2]Types horaires'!$B$21,B255&lt;='[2]Types horaires'!$C$21),(D255-C255)+(F255-E255)-'[2]Types horaires'!$B$13,IF(AND(H255="Déplacement",N255="Arrivée Chine",B255&gt;'[2]Types horaires'!$A$21,B255&lt;'[2]Types horaires'!$B$21),(D255-C255)+(F255-E255)-'[2]Types horaires'!$B$14,IF(AND(H255="Déplacement",N255="Arrivée Chine",B255&gt;'[2]Types horaires'!$C$21),(D255-C255)+(F255-E255)-'[2]Types horaires'!$B$14,IF(AND(H255="Déplacement",((D255-C255)+(F255-E255))&lt;I255),I255,IF(AND(H255="Déplacement",N255="Arrivée Chine",B255&lt;'[2]Types horaires'!$D$21),(D255-C255)+(F255-E255)-'[2]Types horaires'!$B$14,IF(AND(H255="Déplacement",N255="Retour Chine",B255&gt;='[2]Types horaires'!$B$21,B255&lt;='[2]Types horaires'!$C$21),(D255-C255)+(F255-E255)+'[2]Types horaires'!$B$13,IF(AND(H255="Déplacement",N255="Retour Chine",B255&gt;'[2]Types horaires'!$A$21,B255&lt;'[2]Types horaires'!$B$21),(D255-C255)+(F255-E255)+'[2]Types horaires'!$B$14,IF(AND(H255="Déplacement",N255="Retour Chine",B255&gt;'[2]Types horaires'!$C$21),(D255-C255)+(F255-E255)+'[2]Types horaires'!$B$14,IF(AND(H255="Déplacement",((D255-C255)+(F255-E255))&lt;I255),I255,IF(AND(H255="Déplacement",N255="Retour Chine",B255&lt;'[2]Types horaires'!$D$21),(D255-C255)+(F255-E255)+'[2]Types horaires'!$B$14,(D255-C255)+(F255-E255))))))))))))</f>
        <v>0.29166666666666663</v>
      </c>
      <c r="K255" s="109">
        <f>IF(L255&gt;0,'[2]Types horaires'!$B$2-L255,0)</f>
        <v>0</v>
      </c>
      <c r="L255" s="110">
        <f>IF(OR(H255="Recup"),'[2]Types horaires'!$B$2-J255,'[2]Types horaires'!$B$6)</f>
        <v>0</v>
      </c>
      <c r="M255" s="111"/>
      <c r="N255" s="112"/>
      <c r="O255" s="113">
        <f t="shared" si="6"/>
        <v>0</v>
      </c>
      <c r="P255" s="114" t="str">
        <f t="shared" si="7"/>
        <v/>
      </c>
      <c r="Q255" s="115" t="s">
        <v>45</v>
      </c>
      <c r="R255" s="116" t="s">
        <v>46</v>
      </c>
      <c r="S255" s="117"/>
      <c r="T255" s="203" t="s">
        <v>96</v>
      </c>
      <c r="U255" s="119" t="s">
        <v>48</v>
      </c>
      <c r="V255" s="120">
        <f>IF(AND(G255="",(X257)&gt;0),X257-V256-V257,IF(AND(G255="Enceinte",(X257)&gt;0),X257-V256-V257,0))</f>
        <v>0</v>
      </c>
      <c r="W255" s="121" t="s">
        <v>34</v>
      </c>
      <c r="X255" s="120">
        <f>(SUM(I255:I259)*24+SUM(K255:K259)*24)</f>
        <v>35</v>
      </c>
      <c r="Y255" s="122" t="s">
        <v>7</v>
      </c>
    </row>
    <row r="256" spans="1:25" s="12" customFormat="1" ht="15.75" customHeight="1" thickBot="1">
      <c r="A256" s="123" t="s">
        <v>49</v>
      </c>
      <c r="B256" s="124">
        <v>42969</v>
      </c>
      <c r="C256" s="102">
        <v>0.375</v>
      </c>
      <c r="D256" s="103">
        <v>0.54166666666666663</v>
      </c>
      <c r="E256" s="103">
        <v>0.58333333333333337</v>
      </c>
      <c r="F256" s="104">
        <v>0.70833333333333337</v>
      </c>
      <c r="G256" s="125"/>
      <c r="H256" s="142" t="s">
        <v>44</v>
      </c>
      <c r="I256" s="127">
        <f>IF(H256="Normal",'[2]Types horaires'!$B$2,IF(H256="Recup",'[2]Types horaires'!$B$6,IF(H256="CP journée",'[2]Types horaires'!$B$3,IF(H256="Enceinte",'[2]Types horaires'!$B$11,IF(H256="temps partiel",'[2]Types horaires'!$B$10,IF(H256="Sans solde",'[2]Types horaires'!$B$8,IF(H256="Maladie",'[2]Types horaires'!$B$7,IF(H256="CP matin",'[2]Types horaires'!$B$4,IF(H256="Déplacement",'[2]Types horaires'!$B$2,IF(H256="CP Après-midi",'[2]Types horaires'!$B$5,IF(H256="Férié",'[2]Types horaires'!$B$15,0)))))))))))</f>
        <v>0.29166666666666669</v>
      </c>
      <c r="J256" s="108">
        <f>IF(H256="Demi CP",I256,IF(AND(H256="Déplacement",N256="Arrivée Chine",B256&gt;='[2]Types horaires'!$B$21,B256&lt;='[2]Types horaires'!$C$21),(D256-C256)+(F256-E256)-'[2]Types horaires'!$B$13,IF(AND(H256="Déplacement",N256="Arrivée Chine",B256&gt;'[2]Types horaires'!$A$21,B256&lt;'[2]Types horaires'!$B$21),(D256-C256)+(F256-E256)-'[2]Types horaires'!$B$14,IF(AND(H256="Déplacement",N256="Arrivée Chine",B256&gt;'[2]Types horaires'!$C$21),(D256-C256)+(F256-E256)-'[2]Types horaires'!$B$14,IF(AND(H256="Déplacement",((D256-C256)+(F256-E256))&lt;I256),I256,IF(AND(H256="Déplacement",N256="Arrivée Chine",B256&lt;'[2]Types horaires'!$D$21),(D256-C256)+(F256-E256)-'[2]Types horaires'!$B$14,IF(AND(H256="Déplacement",N256="Retour Chine",B256&gt;='[2]Types horaires'!$B$21,B256&lt;='[2]Types horaires'!$C$21),(D256-C256)+(F256-E256)+'[2]Types horaires'!$B$13,IF(AND(H256="Déplacement",N256="Retour Chine",B256&gt;'[2]Types horaires'!$A$21,B256&lt;'[2]Types horaires'!$B$21),(D256-C256)+(F256-E256)+'[2]Types horaires'!$B$14,IF(AND(H256="Déplacement",N256="Retour Chine",B256&gt;'[2]Types horaires'!$C$21),(D256-C256)+(F256-E256)+'[2]Types horaires'!$B$14,IF(AND(H256="Déplacement",((D256-C256)+(F256-E256))&lt;I256),I256,IF(AND(H256="Déplacement",N256="Retour Chine",B256&lt;'[2]Types horaires'!$D$21),(D256-C256)+(F256-E256)+'[2]Types horaires'!$B$14,(D256-C256)+(F256-E256))))))))))))</f>
        <v>0.29166666666666663</v>
      </c>
      <c r="K256" s="128">
        <f>IF(L256&gt;0,'[2]Types horaires'!$B$2-L256,0)</f>
        <v>0</v>
      </c>
      <c r="L256" s="129">
        <f>IF(OR(H256="Recup"),'[2]Types horaires'!$B$2-J256,'[2]Types horaires'!$B$6)</f>
        <v>0</v>
      </c>
      <c r="M256" s="130"/>
      <c r="N256" s="131"/>
      <c r="O256" s="132">
        <f t="shared" si="6"/>
        <v>0</v>
      </c>
      <c r="P256" s="133" t="str">
        <f t="shared" si="7"/>
        <v/>
      </c>
      <c r="Q256" s="134"/>
      <c r="R256" s="135"/>
      <c r="S256" s="136"/>
      <c r="T256" s="204"/>
      <c r="U256" s="138" t="s">
        <v>50</v>
      </c>
      <c r="V256" s="139">
        <f>IF(AND(G255="",(X256-35)&gt;0),(X256-35-V257-V258),IF(AND(G255="Enceinte",(X256-35)&gt;0),(X256-35-V257-V258),0))</f>
        <v>0</v>
      </c>
      <c r="W256" s="140" t="s">
        <v>35</v>
      </c>
      <c r="X256" s="139">
        <f>(SUM(J255:J261))*24-(SUM(O255:O261))*24</f>
        <v>34.999999999999993</v>
      </c>
      <c r="Y256" s="141">
        <f>SUM(P255:P261)</f>
        <v>0</v>
      </c>
    </row>
    <row r="257" spans="1:25" s="12" customFormat="1" ht="15.75" customHeight="1" thickBot="1">
      <c r="A257" s="123" t="s">
        <v>51</v>
      </c>
      <c r="B257" s="124">
        <v>42970</v>
      </c>
      <c r="C257" s="102">
        <v>0.375</v>
      </c>
      <c r="D257" s="103">
        <v>0.54166666666666663</v>
      </c>
      <c r="E257" s="103">
        <v>0.58333333333333337</v>
      </c>
      <c r="F257" s="104">
        <v>0.70833333333333337</v>
      </c>
      <c r="G257" s="125"/>
      <c r="H257" s="142" t="s">
        <v>44</v>
      </c>
      <c r="I257" s="127">
        <f>IF(H257="Normal",'[2]Types horaires'!$B$2,IF(H257="Recup",'[2]Types horaires'!$B$6,IF(H257="CP journée",'[2]Types horaires'!$B$3,IF(H257="Enceinte",'[2]Types horaires'!$B$11,IF(H257="temps partiel",'[2]Types horaires'!$B$10,IF(H257="Sans solde",'[2]Types horaires'!$B$8,IF(H257="Maladie",'[2]Types horaires'!$B$7,IF(H257="CP matin",'[2]Types horaires'!$B$4,IF(H257="Déplacement",'[2]Types horaires'!$B$2,IF(H257="CP Après-midi",'[2]Types horaires'!$B$5,IF(H257="Férié",'[2]Types horaires'!$B$15,0)))))))))))</f>
        <v>0.29166666666666669</v>
      </c>
      <c r="J257" s="108">
        <f>IF(H257="Demi CP",I257,IF(AND(H257="Déplacement",N257="Arrivée Chine",B257&gt;='[2]Types horaires'!$B$21,B257&lt;='[2]Types horaires'!$C$21),(D257-C257)+(F257-E257)-'[2]Types horaires'!$B$13,IF(AND(H257="Déplacement",N257="Arrivée Chine",B257&gt;'[2]Types horaires'!$A$21,B257&lt;'[2]Types horaires'!$B$21),(D257-C257)+(F257-E257)-'[2]Types horaires'!$B$14,IF(AND(H257="Déplacement",N257="Arrivée Chine",B257&gt;'[2]Types horaires'!$C$21),(D257-C257)+(F257-E257)-'[2]Types horaires'!$B$14,IF(AND(H257="Déplacement",((D257-C257)+(F257-E257))&lt;I257),I257,IF(AND(H257="Déplacement",N257="Arrivée Chine",B257&lt;'[2]Types horaires'!$D$21),(D257-C257)+(F257-E257)-'[2]Types horaires'!$B$14,IF(AND(H257="Déplacement",N257="Retour Chine",B257&gt;='[2]Types horaires'!$B$21,B257&lt;='[2]Types horaires'!$C$21),(D257-C257)+(F257-E257)+'[2]Types horaires'!$B$13,IF(AND(H257="Déplacement",N257="Retour Chine",B257&gt;'[2]Types horaires'!$A$21,B257&lt;'[2]Types horaires'!$B$21),(D257-C257)+(F257-E257)+'[2]Types horaires'!$B$14,IF(AND(H257="Déplacement",N257="Retour Chine",B257&gt;'[2]Types horaires'!$C$21),(D257-C257)+(F257-E257)+'[2]Types horaires'!$B$14,IF(AND(H257="Déplacement",((D257-C257)+(F257-E257))&lt;I257),I257,IF(AND(H257="Déplacement",N257="Retour Chine",B257&lt;'[2]Types horaires'!$D$21),(D257-C257)+(F257-E257)+'[2]Types horaires'!$B$14,(D257-C257)+(F257-E257))))))))))))</f>
        <v>0.29166666666666663</v>
      </c>
      <c r="K257" s="143">
        <f>IF(L257&gt;0,'[2]Types horaires'!$B$2-L257,0)</f>
        <v>0</v>
      </c>
      <c r="L257" s="144">
        <f>IF(OR(H257="Recup"),'[2]Types horaires'!$B$2-J257,'[2]Types horaires'!$B$6)</f>
        <v>0</v>
      </c>
      <c r="M257" s="130"/>
      <c r="N257" s="131"/>
      <c r="O257" s="132">
        <f t="shared" si="6"/>
        <v>0</v>
      </c>
      <c r="P257" s="133" t="str">
        <f t="shared" si="7"/>
        <v/>
      </c>
      <c r="Q257" s="134"/>
      <c r="R257" s="135"/>
      <c r="S257" s="136"/>
      <c r="T257" s="204"/>
      <c r="U257" s="145">
        <v>0.5</v>
      </c>
      <c r="V257" s="139">
        <f>IF((X256-43)&lt;0,0,(X256-43))</f>
        <v>0</v>
      </c>
      <c r="W257" s="146" t="s">
        <v>52</v>
      </c>
      <c r="X257" s="147">
        <f>(X256-X255)-J261*24</f>
        <v>-7.1054273576010019E-15</v>
      </c>
      <c r="Y257" s="148" t="s">
        <v>53</v>
      </c>
    </row>
    <row r="258" spans="1:25" s="12" customFormat="1" ht="15" customHeight="1" thickBot="1">
      <c r="A258" s="123" t="s">
        <v>54</v>
      </c>
      <c r="B258" s="124">
        <v>42971</v>
      </c>
      <c r="C258" s="102">
        <v>0.375</v>
      </c>
      <c r="D258" s="103">
        <v>0.54166666666666663</v>
      </c>
      <c r="E258" s="103">
        <v>0.58333333333333337</v>
      </c>
      <c r="F258" s="104">
        <v>0.70833333333333337</v>
      </c>
      <c r="G258" s="125"/>
      <c r="H258" s="126" t="s">
        <v>44</v>
      </c>
      <c r="I258" s="127">
        <f>IF(H258="Normal",'[2]Types horaires'!$B$2,IF(H258="Recup",'[2]Types horaires'!$B$6,IF(H258="CP journée",'[2]Types horaires'!$B$3,IF(H258="Enceinte",'[2]Types horaires'!$B$11,IF(H258="temps partiel",'[2]Types horaires'!$B$10,IF(H258="Sans solde",'[2]Types horaires'!$B$8,IF(H258="Maladie",'[2]Types horaires'!$B$7,IF(H258="CP matin",'[2]Types horaires'!$B$4,IF(H258="Déplacement",'[2]Types horaires'!$B$2,IF(H258="CP Après-midi",'[2]Types horaires'!$B$5,IF(H258="Férié",'[2]Types horaires'!$B$15,0)))))))))))</f>
        <v>0.29166666666666669</v>
      </c>
      <c r="J258" s="108">
        <f>IF(H258="Demi CP",I258,IF(AND(H258="Déplacement",N258="Arrivée Chine",B258&gt;='[2]Types horaires'!$B$21,B258&lt;='[2]Types horaires'!$C$21),(D258-C258)+(F258-E258)-'[2]Types horaires'!$B$13,IF(AND(H258="Déplacement",N258="Arrivée Chine",B258&gt;'[2]Types horaires'!$A$21,B258&lt;'[2]Types horaires'!$B$21),(D258-C258)+(F258-E258)-'[2]Types horaires'!$B$14,IF(AND(H258="Déplacement",N258="Arrivée Chine",B258&gt;'[2]Types horaires'!$C$21),(D258-C258)+(F258-E258)-'[2]Types horaires'!$B$14,IF(AND(H258="Déplacement",((D258-C258)+(F258-E258))&lt;I258),I258,IF(AND(H258="Déplacement",N258="Arrivée Chine",B258&lt;'[2]Types horaires'!$D$21),(D258-C258)+(F258-E258)-'[2]Types horaires'!$B$14,IF(AND(H258="Déplacement",N258="Retour Chine",B258&gt;='[2]Types horaires'!$B$21,B258&lt;='[2]Types horaires'!$C$21),(D258-C258)+(F258-E258)+'[2]Types horaires'!$B$13,IF(AND(H258="Déplacement",N258="Retour Chine",B258&gt;'[2]Types horaires'!$A$21,B258&lt;'[2]Types horaires'!$B$21),(D258-C258)+(F258-E258)+'[2]Types horaires'!$B$14,IF(AND(H258="Déplacement",N258="Retour Chine",B258&gt;'[2]Types horaires'!$C$21),(D258-C258)+(F258-E258)+'[2]Types horaires'!$B$14,IF(AND(H258="Déplacement",((D258-C258)+(F258-E258))&lt;I258),I258,IF(AND(H258="Déplacement",N258="Retour Chine",B258&lt;'[2]Types horaires'!$D$21),(D258-C258)+(F258-E258)+'[2]Types horaires'!$B$14,(D258-C258)+(F258-E258))))))))))))</f>
        <v>0.29166666666666663</v>
      </c>
      <c r="K258" s="149">
        <f>IF(L258&gt;0,'[2]Types horaires'!$B$2-L258,0)</f>
        <v>0</v>
      </c>
      <c r="L258" s="150">
        <f>IF(OR(H258="Recup"),'[2]Types horaires'!$B$2-J258,'[2]Types horaires'!$B$6)</f>
        <v>0</v>
      </c>
      <c r="M258" s="130"/>
      <c r="N258" s="131"/>
      <c r="O258" s="132">
        <f t="shared" si="6"/>
        <v>0</v>
      </c>
      <c r="P258" s="133" t="str">
        <f t="shared" si="7"/>
        <v/>
      </c>
      <c r="Q258" s="134"/>
      <c r="R258" s="135"/>
      <c r="S258" s="136"/>
      <c r="T258" s="204"/>
      <c r="U258" s="151">
        <v>1</v>
      </c>
      <c r="V258" s="139">
        <f>IF(M261="",J261*24,0)</f>
        <v>0</v>
      </c>
      <c r="W258" s="152" t="s">
        <v>5</v>
      </c>
      <c r="X258" s="153">
        <f>COUNTIF(H255:H259,"Maladie")</f>
        <v>0</v>
      </c>
      <c r="Y258" s="148">
        <f>COUNTIF(H255:H259,"Férié")</f>
        <v>0</v>
      </c>
    </row>
    <row r="259" spans="1:25" s="12" customFormat="1" ht="15.75" customHeight="1" thickBot="1">
      <c r="A259" s="123" t="s">
        <v>55</v>
      </c>
      <c r="B259" s="124">
        <v>42972</v>
      </c>
      <c r="C259" s="102">
        <v>0.375</v>
      </c>
      <c r="D259" s="103">
        <v>0.54166666666666663</v>
      </c>
      <c r="E259" s="103">
        <v>0.58333333333333337</v>
      </c>
      <c r="F259" s="104">
        <v>0.70833333333333337</v>
      </c>
      <c r="G259" s="125"/>
      <c r="H259" s="142" t="s">
        <v>44</v>
      </c>
      <c r="I259" s="127">
        <f>IF(H259="Normal",'[2]Types horaires'!$B$2,IF(H259="Recup",'[2]Types horaires'!$B$6,IF(H259="CP journée",'[2]Types horaires'!$B$3,IF(H259="Enceinte",'[2]Types horaires'!$B$11,IF(H259="temps partiel",'[2]Types horaires'!$B$10,IF(H259="Sans solde",'[2]Types horaires'!$B$8,IF(H259="Maladie",'[2]Types horaires'!$B$7,IF(H259="CP matin",'[2]Types horaires'!$B$4,IF(H259="Déplacement",'[2]Types horaires'!$B$2,IF(H259="CP Après-midi",'[2]Types horaires'!$B$5,IF(H259="Férié",'[2]Types horaires'!$B$15,0)))))))))))</f>
        <v>0.29166666666666669</v>
      </c>
      <c r="J259" s="108">
        <f>IF(H259="Demi CP",I259,IF(AND(H259="Déplacement",N259="Arrivée Chine",B259&gt;='[2]Types horaires'!$B$21,B259&lt;='[2]Types horaires'!$C$21),(D259-C259)+(F259-E259)-'[2]Types horaires'!$B$13,IF(AND(H259="Déplacement",N259="Arrivée Chine",B259&gt;'[2]Types horaires'!$A$21,B259&lt;'[2]Types horaires'!$B$21),(D259-C259)+(F259-E259)-'[2]Types horaires'!$B$14,IF(AND(H259="Déplacement",N259="Arrivée Chine",B259&gt;'[2]Types horaires'!$C$21),(D259-C259)+(F259-E259)-'[2]Types horaires'!$B$14,IF(AND(H259="Déplacement",((D259-C259)+(F259-E259))&lt;I259),I259,IF(AND(H259="Déplacement",N259="Arrivée Chine",B259&lt;'[2]Types horaires'!$D$21),(D259-C259)+(F259-E259)-'[2]Types horaires'!$B$14,IF(AND(H259="Déplacement",N259="Retour Chine",B259&gt;='[2]Types horaires'!$B$21,B259&lt;='[2]Types horaires'!$C$21),(D259-C259)+(F259-E259)+'[2]Types horaires'!$B$13,IF(AND(H259="Déplacement",N259="Retour Chine",B259&gt;'[2]Types horaires'!$A$21,B259&lt;'[2]Types horaires'!$B$21),(D259-C259)+(F259-E259)+'[2]Types horaires'!$B$14,IF(AND(H259="Déplacement",N259="Retour Chine",B259&gt;'[2]Types horaires'!$C$21),(D259-C259)+(F259-E259)+'[2]Types horaires'!$B$14,IF(AND(H259="Déplacement",((D259-C259)+(F259-E259))&lt;I259),I259,IF(AND(H259="Déplacement",N259="Retour Chine",B259&lt;'[2]Types horaires'!$D$21),(D259-C259)+(F259-E259)+'[2]Types horaires'!$B$14,(D259-C259)+(F259-E259))))))))))))</f>
        <v>0.29166666666666663</v>
      </c>
      <c r="K259" s="143">
        <f>IF(L259&gt;0,'[2]Types horaires'!$B$2-L259,0)</f>
        <v>0</v>
      </c>
      <c r="L259" s="144">
        <f>IF(OR(H259="Recup"),'[2]Types horaires'!$B$2-J259,'[2]Types horaires'!$B$6)</f>
        <v>0</v>
      </c>
      <c r="M259" s="130"/>
      <c r="N259" s="131"/>
      <c r="O259" s="132">
        <f t="shared" si="6"/>
        <v>0</v>
      </c>
      <c r="P259" s="133" t="str">
        <f t="shared" si="7"/>
        <v/>
      </c>
      <c r="Q259" s="134"/>
      <c r="R259" s="135"/>
      <c r="S259" s="136"/>
      <c r="T259" s="204"/>
      <c r="U259" s="154" t="s">
        <v>2</v>
      </c>
      <c r="V259" s="155">
        <f>IF(G255="Enceinte",(SUM(L255:L259))-COUNTIF(H255:H259,"Recup")*'[2]Types horaires'!$B$12,SUM(L255:L259))</f>
        <v>0</v>
      </c>
      <c r="W259" s="156" t="s">
        <v>56</v>
      </c>
      <c r="X259" s="157">
        <f>COUNTIF(H255:H259,"sans solde")</f>
        <v>0</v>
      </c>
      <c r="Y259" s="158" t="s">
        <v>57</v>
      </c>
    </row>
    <row r="260" spans="1:25" s="12" customFormat="1" ht="15" customHeight="1">
      <c r="A260" s="123" t="s">
        <v>58</v>
      </c>
      <c r="B260" s="124">
        <v>42973</v>
      </c>
      <c r="C260" s="159"/>
      <c r="D260" s="160"/>
      <c r="E260" s="160"/>
      <c r="F260" s="161"/>
      <c r="G260" s="125"/>
      <c r="H260" s="162"/>
      <c r="I260" s="127">
        <f>IF(H260="Normal",'[2]Types horaires'!$B$2,IF(H260="Recup",'[2]Types horaires'!$B$6,IF(H260="CP journée",'[2]Types horaires'!$B$3,IF(H260="Enceinte",'[2]Types horaires'!$B$11,IF(H260="temps partiel",'[2]Types horaires'!$B$10,IF(H260="Sans solde",'[2]Types horaires'!$B$8,IF(H260="Maladie",'[2]Types horaires'!$B$7,IF(H260="CP matin",'[2]Types horaires'!$B$4,IF(H260="Déplacement",'[2]Types horaires'!$B$2,IF(H260="CP Après-midi",'[2]Types horaires'!$B$5,IF(H260="Férié",'[2]Types horaires'!$B$15,0)))))))))))</f>
        <v>0</v>
      </c>
      <c r="J260" s="108">
        <f>IF(H260="Demi CP",I260,IF(AND(H260="Déplacement",N260="Arrivée Chine",B260&gt;='[2]Types horaires'!$B$21,B260&lt;='[2]Types horaires'!$C$21),(D260-C260)+(F260-E260)-'[2]Types horaires'!$B$13,IF(AND(H260="Déplacement",N260="Arrivée Chine",B260&gt;'[2]Types horaires'!$A$21,B260&lt;'[2]Types horaires'!$B$21),(D260-C260)+(F260-E260)-'[2]Types horaires'!$B$14,IF(AND(H260="Déplacement",N260="Arrivée Chine",B260&gt;'[2]Types horaires'!$C$21),(D260-C260)+(F260-E260)-'[2]Types horaires'!$B$14,IF(AND(H260="Déplacement",((D260-C260)+(F260-E260))&lt;I260),I260,IF(AND(H260="Déplacement",N260="Arrivée Chine",B260&lt;'[2]Types horaires'!$D$21),(D260-C260)+(F260-E260)-'[2]Types horaires'!$B$14,IF(AND(H260="Déplacement",N260="Retour Chine",B260&gt;='[2]Types horaires'!$B$21,B260&lt;='[2]Types horaires'!$C$21),(D260-C260)+(F260-E260)+'[2]Types horaires'!$B$13,IF(AND(H260="Déplacement",N260="Retour Chine",B260&gt;'[2]Types horaires'!$A$21,B260&lt;'[2]Types horaires'!$B$21),(D260-C260)+(F260-E260)+'[2]Types horaires'!$B$14,IF(AND(H260="Déplacement",N260="Retour Chine",B260&gt;'[2]Types horaires'!$C$21),(D260-C260)+(F260-E260)+'[2]Types horaires'!$B$14,IF(AND(H260="Déplacement",((D260-C260)+(F260-E260))&lt;I260),I260,IF(AND(H260="Déplacement",N260="Retour Chine",B260&lt;'[2]Types horaires'!$D$21),(D260-C260)+(F260-E260)+'[2]Types horaires'!$B$14,(D260-C260)+(F260-E260))))))))))))</f>
        <v>0</v>
      </c>
      <c r="K260" s="163">
        <f>IF(L260&gt;0,'[2]Types horaires'!$B$2-L260,0)</f>
        <v>0</v>
      </c>
      <c r="L260" s="164">
        <f>IF(OR(H260="Recup"),'[2]Types horaires'!$B$2-J260,'[2]Types horaires'!$B$6)</f>
        <v>0</v>
      </c>
      <c r="M260" s="130"/>
      <c r="N260" s="131"/>
      <c r="O260" s="132">
        <f t="shared" si="6"/>
        <v>0</v>
      </c>
      <c r="P260" s="133" t="str">
        <f t="shared" si="7"/>
        <v/>
      </c>
      <c r="Q260" s="134"/>
      <c r="R260" s="135"/>
      <c r="S260" s="136"/>
      <c r="T260" s="204"/>
      <c r="U260" s="165" t="s">
        <v>59</v>
      </c>
      <c r="V260" s="166">
        <f>IF(AND(G255="Temps partiel",X257&gt;0),X257-V261-V257-V258,0)</f>
        <v>0</v>
      </c>
      <c r="W260" s="167" t="s">
        <v>60</v>
      </c>
      <c r="X260" s="168">
        <f>COUNTIF(H255:H259,"CP journée")+(COUNTIF(H255:H259,"CP matin"))/2+(COUNTIF(H255:H259,"CP Après-midi"))/2</f>
        <v>0</v>
      </c>
      <c r="Y260" s="169"/>
    </row>
    <row r="261" spans="1:25" s="12" customFormat="1" ht="15.75" customHeight="1" thickBot="1">
      <c r="A261" s="170" t="s">
        <v>61</v>
      </c>
      <c r="B261" s="171">
        <v>42974</v>
      </c>
      <c r="C261" s="172"/>
      <c r="D261" s="173"/>
      <c r="E261" s="173"/>
      <c r="F261" s="174"/>
      <c r="G261" s="175"/>
      <c r="H261" s="176"/>
      <c r="I261" s="177">
        <f>IF(H261="Normal",'[2]Types horaires'!$B$2,IF(H261="Recup",'[2]Types horaires'!$B$6,IF(H261="CP journée",'[2]Types horaires'!$B$3,IF(H261="Enceinte",'[2]Types horaires'!$B$11,IF(H261="temps partiel",'[2]Types horaires'!$B$10,IF(H261="Sans solde",'[2]Types horaires'!$B$8,IF(H261="Maladie",'[2]Types horaires'!$B$7,IF(H261="CP matin",'[2]Types horaires'!$B$4,IF(H261="Déplacement",'[2]Types horaires'!$B$2,IF(H261="CP Après-midi",'[2]Types horaires'!$B$5,IF(H261="Férié",'[2]Types horaires'!$B$15,0)))))))))))</f>
        <v>0</v>
      </c>
      <c r="J261" s="178">
        <f>IF(H261="Demi CP",I261,IF(AND(H261="Déplacement",N261="Arrivée Chine",B261&gt;='[2]Types horaires'!$B$21,B261&lt;='[2]Types horaires'!$C$21),(D261-C261)+(F261-E261)-'[2]Types horaires'!$B$13,IF(AND(H261="Déplacement",N261="Arrivée Chine",B261&gt;'[2]Types horaires'!$A$21,B261&lt;'[2]Types horaires'!$B$21),(D261-C261)+(F261-E261)-'[2]Types horaires'!$B$14,IF(AND(H261="Déplacement",N261="Arrivée Chine",B261&gt;'[2]Types horaires'!$C$21),(D261-C261)+(F261-E261)-'[2]Types horaires'!$B$14,IF(AND(H261="Déplacement",((D261-C261)+(F261-E261))&lt;I261),I261,IF(AND(H261="Déplacement",N261="Arrivée Chine",B261&lt;'[2]Types horaires'!$D$21),(D261-C261)+(F261-E261)-'[2]Types horaires'!$B$14,IF(AND(H261="Déplacement",N261="Retour Chine",B261&gt;='[2]Types horaires'!$B$21,B261&lt;='[2]Types horaires'!$C$21),(D261-C261)+(F261-E261)+'[2]Types horaires'!$B$13,IF(AND(H261="Déplacement",N261="Retour Chine",B261&gt;'[2]Types horaires'!$A$21,B261&lt;'[2]Types horaires'!$B$21),(D261-C261)+(F261-E261)+'[2]Types horaires'!$B$14,IF(AND(H261="Déplacement",N261="Retour Chine",B261&gt;'[2]Types horaires'!$C$21),(D261-C261)+(F261-E261)+'[2]Types horaires'!$B$14,IF(AND(H261="Déplacement",((D261-C261)+(F261-E261))&lt;I261),I261,IF(AND(H261="Déplacement",N261="Retour Chine",B261&lt;'[2]Types horaires'!$D$21),(D261-C261)+(F261-E261)+'[2]Types horaires'!$B$14,(D261-C261)+(F261-E261))))))))))))</f>
        <v>0</v>
      </c>
      <c r="K261" s="179">
        <f>IF(L261&gt;0,'[2]Types horaires'!$B$2-L261,0)</f>
        <v>0</v>
      </c>
      <c r="L261" s="180">
        <f>IF(OR(H261="Recup"),'[2]Types horaires'!$B$2-J261,'[2]Types horaires'!$B$6)</f>
        <v>0</v>
      </c>
      <c r="M261" s="181"/>
      <c r="N261" s="182"/>
      <c r="O261" s="183">
        <f t="shared" si="6"/>
        <v>0</v>
      </c>
      <c r="P261" s="184" t="str">
        <f t="shared" si="7"/>
        <v/>
      </c>
      <c r="Q261" s="185"/>
      <c r="R261" s="186"/>
      <c r="S261" s="187"/>
      <c r="T261" s="205"/>
      <c r="U261" s="189" t="s">
        <v>62</v>
      </c>
      <c r="V261" s="190">
        <f>IF(AND(G255="Temps partiel",X257&gt;3),X257-3-V257-V258,0)</f>
        <v>0</v>
      </c>
      <c r="W261" s="191" t="s">
        <v>63</v>
      </c>
      <c r="X261" s="192">
        <f>V255+(V256*1.25)+(V257*1.5)+(V258*2)+(V260*1.1)+(V261*1.25)</f>
        <v>0</v>
      </c>
      <c r="Y261" s="193">
        <f>Y254+X261-V259*24+Y256</f>
        <v>0</v>
      </c>
    </row>
    <row r="262" spans="1:25" s="12" customFormat="1" ht="30" customHeight="1">
      <c r="A262" s="100" t="s">
        <v>43</v>
      </c>
      <c r="B262" s="101">
        <v>42975</v>
      </c>
      <c r="C262" s="194">
        <v>0.375</v>
      </c>
      <c r="D262" s="195">
        <v>0.54166666666666663</v>
      </c>
      <c r="E262" s="195">
        <v>0.58333333333333337</v>
      </c>
      <c r="F262" s="196">
        <v>0.70833333333333337</v>
      </c>
      <c r="G262" s="105"/>
      <c r="H262" s="106" t="s">
        <v>44</v>
      </c>
      <c r="I262" s="107">
        <f>IF(H262="Normal",'[2]Types horaires'!$B$2,IF(H262="Recup",'[2]Types horaires'!$B$6,IF(H262="CP journée",'[2]Types horaires'!$B$3,IF(H262="Enceinte",'[2]Types horaires'!$B$11,IF(H262="temps partiel",'[2]Types horaires'!$B$10,IF(H262="Sans solde",'[2]Types horaires'!$B$8,IF(H262="Maladie",'[2]Types horaires'!$B$7,IF(H262="CP matin",'[2]Types horaires'!$B$4,IF(H262="Déplacement",'[2]Types horaires'!$B$2,IF(H262="CP Après-midi",'[2]Types horaires'!$B$5,IF(H262="Férié",'[2]Types horaires'!$B$15,0)))))))))))</f>
        <v>0.29166666666666669</v>
      </c>
      <c r="J262" s="197">
        <f>IF(H262="Demi CP",I262,IF(AND(H262="Déplacement",N262="Arrivée Chine",B262&gt;='[2]Types horaires'!$B$21,B262&lt;='[2]Types horaires'!$C$21),(D262-C262)+(F262-E262)-'[2]Types horaires'!$B$13,IF(AND(H262="Déplacement",N262="Arrivée Chine",B262&gt;'[2]Types horaires'!$A$21,B262&lt;'[2]Types horaires'!$B$21),(D262-C262)+(F262-E262)-'[2]Types horaires'!$B$14,IF(AND(H262="Déplacement",N262="Arrivée Chine",B262&gt;'[2]Types horaires'!$C$21),(D262-C262)+(F262-E262)-'[2]Types horaires'!$B$14,IF(AND(H262="Déplacement",((D262-C262)+(F262-E262))&lt;I262),I262,IF(AND(H262="Déplacement",N262="Arrivée Chine",B262&lt;'[2]Types horaires'!$D$21),(D262-C262)+(F262-E262)-'[2]Types horaires'!$B$14,IF(AND(H262="Déplacement",N262="Retour Chine",B262&gt;='[2]Types horaires'!$B$21,B262&lt;='[2]Types horaires'!$C$21),(D262-C262)+(F262-E262)+'[2]Types horaires'!$B$13,IF(AND(H262="Déplacement",N262="Retour Chine",B262&gt;'[2]Types horaires'!$A$21,B262&lt;'[2]Types horaires'!$B$21),(D262-C262)+(F262-E262)+'[2]Types horaires'!$B$14,IF(AND(H262="Déplacement",N262="Retour Chine",B262&gt;'[2]Types horaires'!$C$21),(D262-C262)+(F262-E262)+'[2]Types horaires'!$B$14,IF(AND(H262="Déplacement",((D262-C262)+(F262-E262))&lt;I262),I262,IF(AND(H262="Déplacement",N262="Retour Chine",B262&lt;'[2]Types horaires'!$D$21),(D262-C262)+(F262-E262)+'[2]Types horaires'!$B$14,(D262-C262)+(F262-E262))))))))))))</f>
        <v>0.29166666666666663</v>
      </c>
      <c r="K262" s="109">
        <f>IF(L262&gt;0,'[2]Types horaires'!$B$2-L262,0)</f>
        <v>0</v>
      </c>
      <c r="L262" s="110">
        <f>IF(OR(H262="Recup"),'[2]Types horaires'!$B$2-J262,'[2]Types horaires'!$B$6)</f>
        <v>0</v>
      </c>
      <c r="M262" s="111"/>
      <c r="N262" s="112"/>
      <c r="O262" s="113">
        <f t="shared" si="6"/>
        <v>0</v>
      </c>
      <c r="P262" s="114" t="str">
        <f t="shared" si="7"/>
        <v/>
      </c>
      <c r="Q262" s="115" t="s">
        <v>45</v>
      </c>
      <c r="R262" s="116" t="s">
        <v>46</v>
      </c>
      <c r="S262" s="117"/>
      <c r="T262" s="203" t="s">
        <v>97</v>
      </c>
      <c r="U262" s="119" t="s">
        <v>48</v>
      </c>
      <c r="V262" s="120">
        <f>IF(AND(G262="",(X264)&gt;0),X264-V263-V264,IF(AND(G262="Enceinte",(X264)&gt;0),X264-V263-V264,0))</f>
        <v>0</v>
      </c>
      <c r="W262" s="121" t="s">
        <v>34</v>
      </c>
      <c r="X262" s="120">
        <f>(SUM(I262:I266)*24+SUM(K262:K266)*24)</f>
        <v>35</v>
      </c>
      <c r="Y262" s="122" t="s">
        <v>7</v>
      </c>
    </row>
    <row r="263" spans="1:25" s="12" customFormat="1" ht="15.75" customHeight="1" thickBot="1">
      <c r="A263" s="123" t="s">
        <v>49</v>
      </c>
      <c r="B263" s="124">
        <v>42976</v>
      </c>
      <c r="C263" s="102">
        <v>0.375</v>
      </c>
      <c r="D263" s="103">
        <v>0.54166666666666663</v>
      </c>
      <c r="E263" s="103">
        <v>0.58333333333333337</v>
      </c>
      <c r="F263" s="104">
        <v>0.70833333333333337</v>
      </c>
      <c r="G263" s="125"/>
      <c r="H263" s="142" t="s">
        <v>44</v>
      </c>
      <c r="I263" s="127">
        <f>IF(H263="Normal",'[2]Types horaires'!$B$2,IF(H263="Recup",'[2]Types horaires'!$B$6,IF(H263="CP journée",'[2]Types horaires'!$B$3,IF(H263="Enceinte",'[2]Types horaires'!$B$11,IF(H263="temps partiel",'[2]Types horaires'!$B$10,IF(H263="Sans solde",'[2]Types horaires'!$B$8,IF(H263="Maladie",'[2]Types horaires'!$B$7,IF(H263="CP matin",'[2]Types horaires'!$B$4,IF(H263="Déplacement",'[2]Types horaires'!$B$2,IF(H263="CP Après-midi",'[2]Types horaires'!$B$5,IF(H263="Férié",'[2]Types horaires'!$B$15,0)))))))))))</f>
        <v>0.29166666666666669</v>
      </c>
      <c r="J263" s="108">
        <f>IF(H263="Demi CP",I263,IF(AND(H263="Déplacement",N263="Arrivée Chine",B263&gt;='[2]Types horaires'!$B$21,B263&lt;='[2]Types horaires'!$C$21),(D263-C263)+(F263-E263)-'[2]Types horaires'!$B$13,IF(AND(H263="Déplacement",N263="Arrivée Chine",B263&gt;'[2]Types horaires'!$A$21,B263&lt;'[2]Types horaires'!$B$21),(D263-C263)+(F263-E263)-'[2]Types horaires'!$B$14,IF(AND(H263="Déplacement",N263="Arrivée Chine",B263&gt;'[2]Types horaires'!$C$21),(D263-C263)+(F263-E263)-'[2]Types horaires'!$B$14,IF(AND(H263="Déplacement",((D263-C263)+(F263-E263))&lt;I263),I263,IF(AND(H263="Déplacement",N263="Arrivée Chine",B263&lt;'[2]Types horaires'!$D$21),(D263-C263)+(F263-E263)-'[2]Types horaires'!$B$14,IF(AND(H263="Déplacement",N263="Retour Chine",B263&gt;='[2]Types horaires'!$B$21,B263&lt;='[2]Types horaires'!$C$21),(D263-C263)+(F263-E263)+'[2]Types horaires'!$B$13,IF(AND(H263="Déplacement",N263="Retour Chine",B263&gt;'[2]Types horaires'!$A$21,B263&lt;'[2]Types horaires'!$B$21),(D263-C263)+(F263-E263)+'[2]Types horaires'!$B$14,IF(AND(H263="Déplacement",N263="Retour Chine",B263&gt;'[2]Types horaires'!$C$21),(D263-C263)+(F263-E263)+'[2]Types horaires'!$B$14,IF(AND(H263="Déplacement",((D263-C263)+(F263-E263))&lt;I263),I263,IF(AND(H263="Déplacement",N263="Retour Chine",B263&lt;'[2]Types horaires'!$D$21),(D263-C263)+(F263-E263)+'[2]Types horaires'!$B$14,(D263-C263)+(F263-E263))))))))))))</f>
        <v>0.29166666666666663</v>
      </c>
      <c r="K263" s="128">
        <f>IF(L263&gt;0,'[2]Types horaires'!$B$2-L263,0)</f>
        <v>0</v>
      </c>
      <c r="L263" s="129">
        <f>IF(OR(H263="Recup"),'[2]Types horaires'!$B$2-J263,'[2]Types horaires'!$B$6)</f>
        <v>0</v>
      </c>
      <c r="M263" s="130"/>
      <c r="N263" s="131"/>
      <c r="O263" s="132">
        <f t="shared" si="6"/>
        <v>0</v>
      </c>
      <c r="P263" s="133" t="str">
        <f t="shared" si="7"/>
        <v/>
      </c>
      <c r="Q263" s="134"/>
      <c r="R263" s="135"/>
      <c r="S263" s="136"/>
      <c r="T263" s="204"/>
      <c r="U263" s="138" t="s">
        <v>50</v>
      </c>
      <c r="V263" s="139">
        <f>IF(AND(G262="",(X263-35)&gt;0),(X263-35-V264-V265),IF(AND(G262="Enceinte",(X263-35)&gt;0),(X263-35-V264-V265),0))</f>
        <v>0</v>
      </c>
      <c r="W263" s="140" t="s">
        <v>35</v>
      </c>
      <c r="X263" s="139">
        <f>(SUM(J262:J268))*24-(SUM(O262:O268))*24</f>
        <v>34.999999999999993</v>
      </c>
      <c r="Y263" s="141">
        <f>SUM(P262:P268)</f>
        <v>0</v>
      </c>
    </row>
    <row r="264" spans="1:25" s="12" customFormat="1" ht="15.75" customHeight="1" thickBot="1">
      <c r="A264" s="123" t="s">
        <v>51</v>
      </c>
      <c r="B264" s="124">
        <v>42977</v>
      </c>
      <c r="C264" s="102">
        <v>0.375</v>
      </c>
      <c r="D264" s="103">
        <v>0.54166666666666663</v>
      </c>
      <c r="E264" s="103">
        <v>0.58333333333333337</v>
      </c>
      <c r="F264" s="104">
        <v>0.70833333333333337</v>
      </c>
      <c r="G264" s="125"/>
      <c r="H264" s="142" t="s">
        <v>44</v>
      </c>
      <c r="I264" s="127">
        <f>IF(H264="Normal",'[2]Types horaires'!$B$2,IF(H264="Recup",'[2]Types horaires'!$B$6,IF(H264="CP journée",'[2]Types horaires'!$B$3,IF(H264="Enceinte",'[2]Types horaires'!$B$11,IF(H264="temps partiel",'[2]Types horaires'!$B$10,IF(H264="Sans solde",'[2]Types horaires'!$B$8,IF(H264="Maladie",'[2]Types horaires'!$B$7,IF(H264="CP matin",'[2]Types horaires'!$B$4,IF(H264="Déplacement",'[2]Types horaires'!$B$2,IF(H264="CP Après-midi",'[2]Types horaires'!$B$5,IF(H264="Férié",'[2]Types horaires'!$B$15,0)))))))))))</f>
        <v>0.29166666666666669</v>
      </c>
      <c r="J264" s="108">
        <f>IF(H264="Demi CP",I264,IF(AND(H264="Déplacement",N264="Arrivée Chine",B264&gt;='[2]Types horaires'!$B$21,B264&lt;='[2]Types horaires'!$C$21),(D264-C264)+(F264-E264)-'[2]Types horaires'!$B$13,IF(AND(H264="Déplacement",N264="Arrivée Chine",B264&gt;'[2]Types horaires'!$A$21,B264&lt;'[2]Types horaires'!$B$21),(D264-C264)+(F264-E264)-'[2]Types horaires'!$B$14,IF(AND(H264="Déplacement",N264="Arrivée Chine",B264&gt;'[2]Types horaires'!$C$21),(D264-C264)+(F264-E264)-'[2]Types horaires'!$B$14,IF(AND(H264="Déplacement",((D264-C264)+(F264-E264))&lt;I264),I264,IF(AND(H264="Déplacement",N264="Arrivée Chine",B264&lt;'[2]Types horaires'!$D$21),(D264-C264)+(F264-E264)-'[2]Types horaires'!$B$14,IF(AND(H264="Déplacement",N264="Retour Chine",B264&gt;='[2]Types horaires'!$B$21,B264&lt;='[2]Types horaires'!$C$21),(D264-C264)+(F264-E264)+'[2]Types horaires'!$B$13,IF(AND(H264="Déplacement",N264="Retour Chine",B264&gt;'[2]Types horaires'!$A$21,B264&lt;'[2]Types horaires'!$B$21),(D264-C264)+(F264-E264)+'[2]Types horaires'!$B$14,IF(AND(H264="Déplacement",N264="Retour Chine",B264&gt;'[2]Types horaires'!$C$21),(D264-C264)+(F264-E264)+'[2]Types horaires'!$B$14,IF(AND(H264="Déplacement",((D264-C264)+(F264-E264))&lt;I264),I264,IF(AND(H264="Déplacement",N264="Retour Chine",B264&lt;'[2]Types horaires'!$D$21),(D264-C264)+(F264-E264)+'[2]Types horaires'!$B$14,(D264-C264)+(F264-E264))))))))))))</f>
        <v>0.29166666666666663</v>
      </c>
      <c r="K264" s="143">
        <f>IF(L264&gt;0,'[2]Types horaires'!$B$2-L264,0)</f>
        <v>0</v>
      </c>
      <c r="L264" s="144">
        <f>IF(OR(H264="Recup"),'[2]Types horaires'!$B$2-J264,'[2]Types horaires'!$B$6)</f>
        <v>0</v>
      </c>
      <c r="M264" s="130"/>
      <c r="N264" s="131"/>
      <c r="O264" s="132">
        <f t="shared" si="6"/>
        <v>0</v>
      </c>
      <c r="P264" s="133" t="str">
        <f t="shared" si="7"/>
        <v/>
      </c>
      <c r="Q264" s="134"/>
      <c r="R264" s="135"/>
      <c r="S264" s="136"/>
      <c r="T264" s="204"/>
      <c r="U264" s="145">
        <v>0.5</v>
      </c>
      <c r="V264" s="139">
        <f>IF((X263-43)&lt;0,0,(X263-43))</f>
        <v>0</v>
      </c>
      <c r="W264" s="146" t="s">
        <v>52</v>
      </c>
      <c r="X264" s="147">
        <f>(X263-X262)-J268*24</f>
        <v>-7.1054273576010019E-15</v>
      </c>
      <c r="Y264" s="148" t="s">
        <v>53</v>
      </c>
    </row>
    <row r="265" spans="1:25" s="12" customFormat="1" ht="15" customHeight="1" thickBot="1">
      <c r="A265" s="123" t="s">
        <v>54</v>
      </c>
      <c r="B265" s="124">
        <v>42978</v>
      </c>
      <c r="C265" s="102">
        <v>0.375</v>
      </c>
      <c r="D265" s="103">
        <v>0.54166666666666663</v>
      </c>
      <c r="E265" s="103">
        <v>0.58333333333333337</v>
      </c>
      <c r="F265" s="104">
        <v>0.70833333333333337</v>
      </c>
      <c r="G265" s="125"/>
      <c r="H265" s="126" t="s">
        <v>44</v>
      </c>
      <c r="I265" s="127">
        <f>IF(H265="Normal",'[2]Types horaires'!$B$2,IF(H265="Recup",'[2]Types horaires'!$B$6,IF(H265="CP journée",'[2]Types horaires'!$B$3,IF(H265="Enceinte",'[2]Types horaires'!$B$11,IF(H265="temps partiel",'[2]Types horaires'!$B$10,IF(H265="Sans solde",'[2]Types horaires'!$B$8,IF(H265="Maladie",'[2]Types horaires'!$B$7,IF(H265="CP matin",'[2]Types horaires'!$B$4,IF(H265="Déplacement",'[2]Types horaires'!$B$2,IF(H265="CP Après-midi",'[2]Types horaires'!$B$5,IF(H265="Férié",'[2]Types horaires'!$B$15,0)))))))))))</f>
        <v>0.29166666666666669</v>
      </c>
      <c r="J265" s="108">
        <f>IF(H265="Demi CP",I265,IF(AND(H265="Déplacement",N265="Arrivée Chine",B265&gt;='[2]Types horaires'!$B$21,B265&lt;='[2]Types horaires'!$C$21),(D265-C265)+(F265-E265)-'[2]Types horaires'!$B$13,IF(AND(H265="Déplacement",N265="Arrivée Chine",B265&gt;'[2]Types horaires'!$A$21,B265&lt;'[2]Types horaires'!$B$21),(D265-C265)+(F265-E265)-'[2]Types horaires'!$B$14,IF(AND(H265="Déplacement",N265="Arrivée Chine",B265&gt;'[2]Types horaires'!$C$21),(D265-C265)+(F265-E265)-'[2]Types horaires'!$B$14,IF(AND(H265="Déplacement",((D265-C265)+(F265-E265))&lt;I265),I265,IF(AND(H265="Déplacement",N265="Arrivée Chine",B265&lt;'[2]Types horaires'!$D$21),(D265-C265)+(F265-E265)-'[2]Types horaires'!$B$14,IF(AND(H265="Déplacement",N265="Retour Chine",B265&gt;='[2]Types horaires'!$B$21,B265&lt;='[2]Types horaires'!$C$21),(D265-C265)+(F265-E265)+'[2]Types horaires'!$B$13,IF(AND(H265="Déplacement",N265="Retour Chine",B265&gt;'[2]Types horaires'!$A$21,B265&lt;'[2]Types horaires'!$B$21),(D265-C265)+(F265-E265)+'[2]Types horaires'!$B$14,IF(AND(H265="Déplacement",N265="Retour Chine",B265&gt;'[2]Types horaires'!$C$21),(D265-C265)+(F265-E265)+'[2]Types horaires'!$B$14,IF(AND(H265="Déplacement",((D265-C265)+(F265-E265))&lt;I265),I265,IF(AND(H265="Déplacement",N265="Retour Chine",B265&lt;'[2]Types horaires'!$D$21),(D265-C265)+(F265-E265)+'[2]Types horaires'!$B$14,(D265-C265)+(F265-E265))))))))))))</f>
        <v>0.29166666666666663</v>
      </c>
      <c r="K265" s="149">
        <f>IF(L265&gt;0,'[2]Types horaires'!$B$2-L265,0)</f>
        <v>0</v>
      </c>
      <c r="L265" s="150">
        <f>IF(OR(H265="Recup"),'[2]Types horaires'!$B$2-J265,'[2]Types horaires'!$B$6)</f>
        <v>0</v>
      </c>
      <c r="M265" s="130"/>
      <c r="N265" s="131"/>
      <c r="O265" s="132">
        <f t="shared" si="6"/>
        <v>0</v>
      </c>
      <c r="P265" s="133" t="str">
        <f t="shared" si="7"/>
        <v/>
      </c>
      <c r="Q265" s="134"/>
      <c r="R265" s="135"/>
      <c r="S265" s="136"/>
      <c r="T265" s="204"/>
      <c r="U265" s="151">
        <v>1</v>
      </c>
      <c r="V265" s="139">
        <f>IF(M268="",J268*24,0)</f>
        <v>0</v>
      </c>
      <c r="W265" s="152" t="s">
        <v>5</v>
      </c>
      <c r="X265" s="153">
        <f>COUNTIF(H262:H266,"Maladie")</f>
        <v>0</v>
      </c>
      <c r="Y265" s="148">
        <f>COUNTIF(H262:H266,"Férié")</f>
        <v>0</v>
      </c>
    </row>
    <row r="266" spans="1:25" s="12" customFormat="1" ht="15.75" customHeight="1" thickBot="1">
      <c r="A266" s="123" t="s">
        <v>55</v>
      </c>
      <c r="B266" s="124">
        <v>42979</v>
      </c>
      <c r="C266" s="102">
        <v>0.375</v>
      </c>
      <c r="D266" s="103">
        <v>0.54166666666666663</v>
      </c>
      <c r="E266" s="103">
        <v>0.58333333333333337</v>
      </c>
      <c r="F266" s="104">
        <v>0.70833333333333337</v>
      </c>
      <c r="G266" s="125"/>
      <c r="H266" s="142" t="s">
        <v>44</v>
      </c>
      <c r="I266" s="127">
        <f>IF(H266="Normal",'[2]Types horaires'!$B$2,IF(H266="Recup",'[2]Types horaires'!$B$6,IF(H266="CP journée",'[2]Types horaires'!$B$3,IF(H266="Enceinte",'[2]Types horaires'!$B$11,IF(H266="temps partiel",'[2]Types horaires'!$B$10,IF(H266="Sans solde",'[2]Types horaires'!$B$8,IF(H266="Maladie",'[2]Types horaires'!$B$7,IF(H266="CP matin",'[2]Types horaires'!$B$4,IF(H266="Déplacement",'[2]Types horaires'!$B$2,IF(H266="CP Après-midi",'[2]Types horaires'!$B$5,IF(H266="Férié",'[2]Types horaires'!$B$15,0)))))))))))</f>
        <v>0.29166666666666669</v>
      </c>
      <c r="J266" s="108">
        <f>IF(H266="Demi CP",I266,IF(AND(H266="Déplacement",N266="Arrivée Chine",B266&gt;='[2]Types horaires'!$B$21,B266&lt;='[2]Types horaires'!$C$21),(D266-C266)+(F266-E266)-'[2]Types horaires'!$B$13,IF(AND(H266="Déplacement",N266="Arrivée Chine",B266&gt;'[2]Types horaires'!$A$21,B266&lt;'[2]Types horaires'!$B$21),(D266-C266)+(F266-E266)-'[2]Types horaires'!$B$14,IF(AND(H266="Déplacement",N266="Arrivée Chine",B266&gt;'[2]Types horaires'!$C$21),(D266-C266)+(F266-E266)-'[2]Types horaires'!$B$14,IF(AND(H266="Déplacement",((D266-C266)+(F266-E266))&lt;I266),I266,IF(AND(H266="Déplacement",N266="Arrivée Chine",B266&lt;'[2]Types horaires'!$D$21),(D266-C266)+(F266-E266)-'[2]Types horaires'!$B$14,IF(AND(H266="Déplacement",N266="Retour Chine",B266&gt;='[2]Types horaires'!$B$21,B266&lt;='[2]Types horaires'!$C$21),(D266-C266)+(F266-E266)+'[2]Types horaires'!$B$13,IF(AND(H266="Déplacement",N266="Retour Chine",B266&gt;'[2]Types horaires'!$A$21,B266&lt;'[2]Types horaires'!$B$21),(D266-C266)+(F266-E266)+'[2]Types horaires'!$B$14,IF(AND(H266="Déplacement",N266="Retour Chine",B266&gt;'[2]Types horaires'!$C$21),(D266-C266)+(F266-E266)+'[2]Types horaires'!$B$14,IF(AND(H266="Déplacement",((D266-C266)+(F266-E266))&lt;I266),I266,IF(AND(H266="Déplacement",N266="Retour Chine",B266&lt;'[2]Types horaires'!$D$21),(D266-C266)+(F266-E266)+'[2]Types horaires'!$B$14,(D266-C266)+(F266-E266))))))))))))</f>
        <v>0.29166666666666663</v>
      </c>
      <c r="K266" s="143">
        <f>IF(L266&gt;0,'[2]Types horaires'!$B$2-L266,0)</f>
        <v>0</v>
      </c>
      <c r="L266" s="144">
        <f>IF(OR(H266="Recup"),'[2]Types horaires'!$B$2-J266,'[2]Types horaires'!$B$6)</f>
        <v>0</v>
      </c>
      <c r="M266" s="130"/>
      <c r="N266" s="131"/>
      <c r="O266" s="132">
        <f t="shared" si="6"/>
        <v>0</v>
      </c>
      <c r="P266" s="133" t="str">
        <f t="shared" si="7"/>
        <v/>
      </c>
      <c r="Q266" s="134"/>
      <c r="R266" s="135"/>
      <c r="S266" s="136"/>
      <c r="T266" s="204"/>
      <c r="U266" s="154" t="s">
        <v>2</v>
      </c>
      <c r="V266" s="155">
        <f>IF(G262="Enceinte",(SUM(L262:L266))-COUNTIF(H262:H266,"Recup")*'[2]Types horaires'!$B$12,SUM(L262:L266))</f>
        <v>0</v>
      </c>
      <c r="W266" s="156" t="s">
        <v>56</v>
      </c>
      <c r="X266" s="157">
        <f>COUNTIF(H262:H266,"sans solde")</f>
        <v>0</v>
      </c>
      <c r="Y266" s="158" t="s">
        <v>57</v>
      </c>
    </row>
    <row r="267" spans="1:25" s="12" customFormat="1" ht="15" customHeight="1">
      <c r="A267" s="123" t="s">
        <v>58</v>
      </c>
      <c r="B267" s="124">
        <v>42980</v>
      </c>
      <c r="C267" s="159"/>
      <c r="D267" s="160"/>
      <c r="E267" s="160"/>
      <c r="F267" s="161"/>
      <c r="G267" s="125"/>
      <c r="H267" s="162"/>
      <c r="I267" s="127">
        <f>IF(H267="Normal",'[2]Types horaires'!$B$2,IF(H267="Recup",'[2]Types horaires'!$B$6,IF(H267="CP journée",'[2]Types horaires'!$B$3,IF(H267="Enceinte",'[2]Types horaires'!$B$11,IF(H267="temps partiel",'[2]Types horaires'!$B$10,IF(H267="Sans solde",'[2]Types horaires'!$B$8,IF(H267="Maladie",'[2]Types horaires'!$B$7,IF(H267="CP matin",'[2]Types horaires'!$B$4,IF(H267="Déplacement",'[2]Types horaires'!$B$2,IF(H267="CP Après-midi",'[2]Types horaires'!$B$5,IF(H267="Férié",'[2]Types horaires'!$B$15,0)))))))))))</f>
        <v>0</v>
      </c>
      <c r="J267" s="108">
        <f>IF(H267="Demi CP",I267,IF(AND(H267="Déplacement",N267="Arrivée Chine",B267&gt;='[2]Types horaires'!$B$21,B267&lt;='[2]Types horaires'!$C$21),(D267-C267)+(F267-E267)-'[2]Types horaires'!$B$13,IF(AND(H267="Déplacement",N267="Arrivée Chine",B267&gt;'[2]Types horaires'!$A$21,B267&lt;'[2]Types horaires'!$B$21),(D267-C267)+(F267-E267)-'[2]Types horaires'!$B$14,IF(AND(H267="Déplacement",N267="Arrivée Chine",B267&gt;'[2]Types horaires'!$C$21),(D267-C267)+(F267-E267)-'[2]Types horaires'!$B$14,IF(AND(H267="Déplacement",((D267-C267)+(F267-E267))&lt;I267),I267,IF(AND(H267="Déplacement",N267="Arrivée Chine",B267&lt;'[2]Types horaires'!$D$21),(D267-C267)+(F267-E267)-'[2]Types horaires'!$B$14,IF(AND(H267="Déplacement",N267="Retour Chine",B267&gt;='[2]Types horaires'!$B$21,B267&lt;='[2]Types horaires'!$C$21),(D267-C267)+(F267-E267)+'[2]Types horaires'!$B$13,IF(AND(H267="Déplacement",N267="Retour Chine",B267&gt;'[2]Types horaires'!$A$21,B267&lt;'[2]Types horaires'!$B$21),(D267-C267)+(F267-E267)+'[2]Types horaires'!$B$14,IF(AND(H267="Déplacement",N267="Retour Chine",B267&gt;'[2]Types horaires'!$C$21),(D267-C267)+(F267-E267)+'[2]Types horaires'!$B$14,IF(AND(H267="Déplacement",((D267-C267)+(F267-E267))&lt;I267),I267,IF(AND(H267="Déplacement",N267="Retour Chine",B267&lt;'[2]Types horaires'!$D$21),(D267-C267)+(F267-E267)+'[2]Types horaires'!$B$14,(D267-C267)+(F267-E267))))))))))))</f>
        <v>0</v>
      </c>
      <c r="K267" s="163">
        <f>IF(L267&gt;0,'[2]Types horaires'!$B$2-L267,0)</f>
        <v>0</v>
      </c>
      <c r="L267" s="164">
        <f>IF(OR(H267="Recup"),'[2]Types horaires'!$B$2-J267,'[2]Types horaires'!$B$6)</f>
        <v>0</v>
      </c>
      <c r="M267" s="130"/>
      <c r="N267" s="131"/>
      <c r="O267" s="132">
        <f t="shared" si="6"/>
        <v>0</v>
      </c>
      <c r="P267" s="133" t="str">
        <f t="shared" si="7"/>
        <v/>
      </c>
      <c r="Q267" s="134"/>
      <c r="R267" s="135"/>
      <c r="S267" s="136"/>
      <c r="T267" s="204"/>
      <c r="U267" s="165" t="s">
        <v>59</v>
      </c>
      <c r="V267" s="166">
        <f>IF(AND(G262="Temps partiel",X264&gt;0),X264-V268-V264-V265,0)</f>
        <v>0</v>
      </c>
      <c r="W267" s="167" t="s">
        <v>60</v>
      </c>
      <c r="X267" s="168">
        <f>COUNTIF(H262:H266,"CP journée")+(COUNTIF(H262:H266,"CP matin"))/2+(COUNTIF(H262:H266,"CP Après-midi"))/2</f>
        <v>0</v>
      </c>
      <c r="Y267" s="169"/>
    </row>
    <row r="268" spans="1:25" s="12" customFormat="1" ht="15.75" customHeight="1" thickBot="1">
      <c r="A268" s="170" t="s">
        <v>61</v>
      </c>
      <c r="B268" s="171">
        <v>42981</v>
      </c>
      <c r="C268" s="172"/>
      <c r="D268" s="173"/>
      <c r="E268" s="173"/>
      <c r="F268" s="174"/>
      <c r="G268" s="175"/>
      <c r="H268" s="176"/>
      <c r="I268" s="177">
        <f>IF(H268="Normal",'[2]Types horaires'!$B$2,IF(H268="Recup",'[2]Types horaires'!$B$6,IF(H268="CP journée",'[2]Types horaires'!$B$3,IF(H268="Enceinte",'[2]Types horaires'!$B$11,IF(H268="temps partiel",'[2]Types horaires'!$B$10,IF(H268="Sans solde",'[2]Types horaires'!$B$8,IF(H268="Maladie",'[2]Types horaires'!$B$7,IF(H268="CP matin",'[2]Types horaires'!$B$4,IF(H268="Déplacement",'[2]Types horaires'!$B$2,IF(H268="CP Après-midi",'[2]Types horaires'!$B$5,IF(H268="Férié",'[2]Types horaires'!$B$15,0)))))))))))</f>
        <v>0</v>
      </c>
      <c r="J268" s="178">
        <f>IF(H268="Demi CP",I268,IF(AND(H268="Déplacement",N268="Arrivée Chine",B268&gt;='[2]Types horaires'!$B$21,B268&lt;='[2]Types horaires'!$C$21),(D268-C268)+(F268-E268)-'[2]Types horaires'!$B$13,IF(AND(H268="Déplacement",N268="Arrivée Chine",B268&gt;'[2]Types horaires'!$A$21,B268&lt;'[2]Types horaires'!$B$21),(D268-C268)+(F268-E268)-'[2]Types horaires'!$B$14,IF(AND(H268="Déplacement",N268="Arrivée Chine",B268&gt;'[2]Types horaires'!$C$21),(D268-C268)+(F268-E268)-'[2]Types horaires'!$B$14,IF(AND(H268="Déplacement",((D268-C268)+(F268-E268))&lt;I268),I268,IF(AND(H268="Déplacement",N268="Arrivée Chine",B268&lt;'[2]Types horaires'!$D$21),(D268-C268)+(F268-E268)-'[2]Types horaires'!$B$14,IF(AND(H268="Déplacement",N268="Retour Chine",B268&gt;='[2]Types horaires'!$B$21,B268&lt;='[2]Types horaires'!$C$21),(D268-C268)+(F268-E268)+'[2]Types horaires'!$B$13,IF(AND(H268="Déplacement",N268="Retour Chine",B268&gt;'[2]Types horaires'!$A$21,B268&lt;'[2]Types horaires'!$B$21),(D268-C268)+(F268-E268)+'[2]Types horaires'!$B$14,IF(AND(H268="Déplacement",N268="Retour Chine",B268&gt;'[2]Types horaires'!$C$21),(D268-C268)+(F268-E268)+'[2]Types horaires'!$B$14,IF(AND(H268="Déplacement",((D268-C268)+(F268-E268))&lt;I268),I268,IF(AND(H268="Déplacement",N268="Retour Chine",B268&lt;'[2]Types horaires'!$D$21),(D268-C268)+(F268-E268)+'[2]Types horaires'!$B$14,(D268-C268)+(F268-E268))))))))))))</f>
        <v>0</v>
      </c>
      <c r="K268" s="179">
        <f>IF(L268&gt;0,'[2]Types horaires'!$B$2-L268,0)</f>
        <v>0</v>
      </c>
      <c r="L268" s="180">
        <f>IF(OR(H268="Recup"),'[2]Types horaires'!$B$2-J268,'[2]Types horaires'!$B$6)</f>
        <v>0</v>
      </c>
      <c r="M268" s="181"/>
      <c r="N268" s="182"/>
      <c r="O268" s="183">
        <f t="shared" si="6"/>
        <v>0</v>
      </c>
      <c r="P268" s="184" t="str">
        <f t="shared" si="7"/>
        <v/>
      </c>
      <c r="Q268" s="185"/>
      <c r="R268" s="186"/>
      <c r="S268" s="187"/>
      <c r="T268" s="205"/>
      <c r="U268" s="189" t="s">
        <v>62</v>
      </c>
      <c r="V268" s="190">
        <f>IF(AND(G262="Temps partiel",X264&gt;3),X264-3-V264-V265,0)</f>
        <v>0</v>
      </c>
      <c r="W268" s="191" t="s">
        <v>63</v>
      </c>
      <c r="X268" s="192">
        <f>V262+(V263*1.25)+(V264*1.5)+(V265*2)+(V267*1.1)+(V268*1.25)</f>
        <v>0</v>
      </c>
      <c r="Y268" s="193">
        <f>Y261+X268-V266*24+Y263</f>
        <v>0</v>
      </c>
    </row>
    <row r="269" spans="1:25" s="12" customFormat="1" ht="30" customHeight="1">
      <c r="A269" s="198" t="s">
        <v>43</v>
      </c>
      <c r="B269" s="101">
        <v>42982</v>
      </c>
      <c r="C269" s="194">
        <v>0.375</v>
      </c>
      <c r="D269" s="195">
        <v>0.54166666666666663</v>
      </c>
      <c r="E269" s="195">
        <v>0.58333333333333337</v>
      </c>
      <c r="F269" s="196">
        <v>0.70833333333333337</v>
      </c>
      <c r="G269" s="105"/>
      <c r="H269" s="106" t="s">
        <v>44</v>
      </c>
      <c r="I269" s="107">
        <f>IF(H269="Normal",'[2]Types horaires'!$B$2,IF(H269="Recup",'[2]Types horaires'!$B$6,IF(H269="CP journée",'[2]Types horaires'!$B$3,IF(H269="Enceinte",'[2]Types horaires'!$B$11,IF(H269="temps partiel",'[2]Types horaires'!$B$10,IF(H269="Sans solde",'[2]Types horaires'!$B$8,IF(H269="Maladie",'[2]Types horaires'!$B$7,IF(H269="CP matin",'[2]Types horaires'!$B$4,IF(H269="Déplacement",'[2]Types horaires'!$B$2,IF(H269="CP Après-midi",'[2]Types horaires'!$B$5,IF(H269="Férié",'[2]Types horaires'!$B$15,0)))))))))))</f>
        <v>0.29166666666666669</v>
      </c>
      <c r="J269" s="197">
        <f>IF(H269="Demi CP",I269,IF(AND(H269="Déplacement",N269="Arrivée Chine",B269&gt;='[2]Types horaires'!$B$21,B269&lt;='[2]Types horaires'!$C$21),(D269-C269)+(F269-E269)-'[2]Types horaires'!$B$13,IF(AND(H269="Déplacement",N269="Arrivée Chine",B269&gt;'[2]Types horaires'!$A$21,B269&lt;'[2]Types horaires'!$B$21),(D269-C269)+(F269-E269)-'[2]Types horaires'!$B$14,IF(AND(H269="Déplacement",N269="Arrivée Chine",B269&gt;'[2]Types horaires'!$C$21),(D269-C269)+(F269-E269)-'[2]Types horaires'!$B$14,IF(AND(H269="Déplacement",((D269-C269)+(F269-E269))&lt;I269),I269,IF(AND(H269="Déplacement",N269="Arrivée Chine",B269&lt;'[2]Types horaires'!$D$21),(D269-C269)+(F269-E269)-'[2]Types horaires'!$B$14,IF(AND(H269="Déplacement",N269="Retour Chine",B269&gt;='[2]Types horaires'!$B$21,B269&lt;='[2]Types horaires'!$C$21),(D269-C269)+(F269-E269)+'[2]Types horaires'!$B$13,IF(AND(H269="Déplacement",N269="Retour Chine",B269&gt;'[2]Types horaires'!$A$21,B269&lt;'[2]Types horaires'!$B$21),(D269-C269)+(F269-E269)+'[2]Types horaires'!$B$14,IF(AND(H269="Déplacement",N269="Retour Chine",B269&gt;'[2]Types horaires'!$C$21),(D269-C269)+(F269-E269)+'[2]Types horaires'!$B$14,IF(AND(H269="Déplacement",((D269-C269)+(F269-E269))&lt;I269),I269,IF(AND(H269="Déplacement",N269="Retour Chine",B269&lt;'[2]Types horaires'!$D$21),(D269-C269)+(F269-E269)+'[2]Types horaires'!$B$14,(D269-C269)+(F269-E269))))))))))))</f>
        <v>0.29166666666666663</v>
      </c>
      <c r="K269" s="109">
        <f>IF(L269&gt;0,'[2]Types horaires'!$B$2-L269,0)</f>
        <v>0</v>
      </c>
      <c r="L269" s="110">
        <f>IF(OR(H269="Recup"),'[2]Types horaires'!$B$2-J269,'[2]Types horaires'!$B$6)</f>
        <v>0</v>
      </c>
      <c r="M269" s="111"/>
      <c r="N269" s="112"/>
      <c r="O269" s="113">
        <f t="shared" si="6"/>
        <v>0</v>
      </c>
      <c r="P269" s="114" t="str">
        <f t="shared" si="7"/>
        <v/>
      </c>
      <c r="Q269" s="115" t="s">
        <v>45</v>
      </c>
      <c r="R269" s="116" t="s">
        <v>46</v>
      </c>
      <c r="S269" s="117"/>
      <c r="T269" s="203" t="s">
        <v>98</v>
      </c>
      <c r="U269" s="119" t="s">
        <v>48</v>
      </c>
      <c r="V269" s="120">
        <f>IF(AND(G269="",(X271)&gt;0),X271-V270-V271,IF(AND(G269="Enceinte",(X271)&gt;0),X271-V270-V271,0))</f>
        <v>0</v>
      </c>
      <c r="W269" s="121" t="s">
        <v>34</v>
      </c>
      <c r="X269" s="120">
        <f>(SUM(I269:I273)*24+SUM(K269:K273)*24)</f>
        <v>35</v>
      </c>
      <c r="Y269" s="122" t="s">
        <v>7</v>
      </c>
    </row>
    <row r="270" spans="1:25" s="12" customFormat="1" ht="15.75" customHeight="1" thickBot="1">
      <c r="A270" s="123" t="s">
        <v>49</v>
      </c>
      <c r="B270" s="124">
        <v>42983</v>
      </c>
      <c r="C270" s="102">
        <v>0.375</v>
      </c>
      <c r="D270" s="103">
        <v>0.54166666666666663</v>
      </c>
      <c r="E270" s="103">
        <v>0.58333333333333337</v>
      </c>
      <c r="F270" s="104">
        <v>0.70833333333333337</v>
      </c>
      <c r="G270" s="125"/>
      <c r="H270" s="142" t="s">
        <v>44</v>
      </c>
      <c r="I270" s="127">
        <f>IF(H270="Normal",'[2]Types horaires'!$B$2,IF(H270="Recup",'[2]Types horaires'!$B$6,IF(H270="CP journée",'[2]Types horaires'!$B$3,IF(H270="Enceinte",'[2]Types horaires'!$B$11,IF(H270="temps partiel",'[2]Types horaires'!$B$10,IF(H270="Sans solde",'[2]Types horaires'!$B$8,IF(H270="Maladie",'[2]Types horaires'!$B$7,IF(H270="CP matin",'[2]Types horaires'!$B$4,IF(H270="Déplacement",'[2]Types horaires'!$B$2,IF(H270="CP Après-midi",'[2]Types horaires'!$B$5,IF(H270="Férié",'[2]Types horaires'!$B$15,0)))))))))))</f>
        <v>0.29166666666666669</v>
      </c>
      <c r="J270" s="108">
        <f>IF(H270="Demi CP",I270,IF(AND(H270="Déplacement",N270="Arrivée Chine",B270&gt;='[2]Types horaires'!$B$21,B270&lt;='[2]Types horaires'!$C$21),(D270-C270)+(F270-E270)-'[2]Types horaires'!$B$13,IF(AND(H270="Déplacement",N270="Arrivée Chine",B270&gt;'[2]Types horaires'!$A$21,B270&lt;'[2]Types horaires'!$B$21),(D270-C270)+(F270-E270)-'[2]Types horaires'!$B$14,IF(AND(H270="Déplacement",N270="Arrivée Chine",B270&gt;'[2]Types horaires'!$C$21),(D270-C270)+(F270-E270)-'[2]Types horaires'!$B$14,IF(AND(H270="Déplacement",((D270-C270)+(F270-E270))&lt;I270),I270,IF(AND(H270="Déplacement",N270="Arrivée Chine",B270&lt;'[2]Types horaires'!$D$21),(D270-C270)+(F270-E270)-'[2]Types horaires'!$B$14,IF(AND(H270="Déplacement",N270="Retour Chine",B270&gt;='[2]Types horaires'!$B$21,B270&lt;='[2]Types horaires'!$C$21),(D270-C270)+(F270-E270)+'[2]Types horaires'!$B$13,IF(AND(H270="Déplacement",N270="Retour Chine",B270&gt;'[2]Types horaires'!$A$21,B270&lt;'[2]Types horaires'!$B$21),(D270-C270)+(F270-E270)+'[2]Types horaires'!$B$14,IF(AND(H270="Déplacement",N270="Retour Chine",B270&gt;'[2]Types horaires'!$C$21),(D270-C270)+(F270-E270)+'[2]Types horaires'!$B$14,IF(AND(H270="Déplacement",((D270-C270)+(F270-E270))&lt;I270),I270,IF(AND(H270="Déplacement",N270="Retour Chine",B270&lt;'[2]Types horaires'!$D$21),(D270-C270)+(F270-E270)+'[2]Types horaires'!$B$14,(D270-C270)+(F270-E270))))))))))))</f>
        <v>0.29166666666666663</v>
      </c>
      <c r="K270" s="128">
        <f>IF(L270&gt;0,'[2]Types horaires'!$B$2-L270,0)</f>
        <v>0</v>
      </c>
      <c r="L270" s="129">
        <f>IF(OR(H270="Recup"),'[2]Types horaires'!$B$2-J270,'[2]Types horaires'!$B$6)</f>
        <v>0</v>
      </c>
      <c r="M270" s="130"/>
      <c r="N270" s="131"/>
      <c r="O270" s="132">
        <f t="shared" si="6"/>
        <v>0</v>
      </c>
      <c r="P270" s="133" t="str">
        <f t="shared" si="7"/>
        <v/>
      </c>
      <c r="Q270" s="134"/>
      <c r="R270" s="135"/>
      <c r="S270" s="136"/>
      <c r="T270" s="204"/>
      <c r="U270" s="138" t="s">
        <v>50</v>
      </c>
      <c r="V270" s="139">
        <f>IF(AND(G269="",(X270-35)&gt;0),(X270-35-V271-V272),IF(AND(G269="Enceinte",(X270-35)&gt;0),(X270-35-V271-V272),0))</f>
        <v>0</v>
      </c>
      <c r="W270" s="140" t="s">
        <v>35</v>
      </c>
      <c r="X270" s="139">
        <f>(SUM(J269:J275))*24-(SUM(O269:O275))*24</f>
        <v>34.999999999999993</v>
      </c>
      <c r="Y270" s="141">
        <f>SUM(P269:P275)</f>
        <v>0</v>
      </c>
    </row>
    <row r="271" spans="1:25" s="12" customFormat="1" ht="15.75" customHeight="1" thickBot="1">
      <c r="A271" s="123" t="s">
        <v>51</v>
      </c>
      <c r="B271" s="124">
        <v>42984</v>
      </c>
      <c r="C271" s="102">
        <v>0.375</v>
      </c>
      <c r="D271" s="103">
        <v>0.54166666666666663</v>
      </c>
      <c r="E271" s="103">
        <v>0.58333333333333337</v>
      </c>
      <c r="F271" s="104">
        <v>0.70833333333333337</v>
      </c>
      <c r="G271" s="125"/>
      <c r="H271" s="142" t="s">
        <v>44</v>
      </c>
      <c r="I271" s="127">
        <f>IF(H271="Normal",'[2]Types horaires'!$B$2,IF(H271="Recup",'[2]Types horaires'!$B$6,IF(H271="CP journée",'[2]Types horaires'!$B$3,IF(H271="Enceinte",'[2]Types horaires'!$B$11,IF(H271="temps partiel",'[2]Types horaires'!$B$10,IF(H271="Sans solde",'[2]Types horaires'!$B$8,IF(H271="Maladie",'[2]Types horaires'!$B$7,IF(H271="CP matin",'[2]Types horaires'!$B$4,IF(H271="Déplacement",'[2]Types horaires'!$B$2,IF(H271="CP Après-midi",'[2]Types horaires'!$B$5,IF(H271="Férié",'[2]Types horaires'!$B$15,0)))))))))))</f>
        <v>0.29166666666666669</v>
      </c>
      <c r="J271" s="108">
        <f>IF(H271="Demi CP",I271,IF(AND(H271="Déplacement",N271="Arrivée Chine",B271&gt;='[2]Types horaires'!$B$21,B271&lt;='[2]Types horaires'!$C$21),(D271-C271)+(F271-E271)-'[2]Types horaires'!$B$13,IF(AND(H271="Déplacement",N271="Arrivée Chine",B271&gt;'[2]Types horaires'!$A$21,B271&lt;'[2]Types horaires'!$B$21),(D271-C271)+(F271-E271)-'[2]Types horaires'!$B$14,IF(AND(H271="Déplacement",N271="Arrivée Chine",B271&gt;'[2]Types horaires'!$C$21),(D271-C271)+(F271-E271)-'[2]Types horaires'!$B$14,IF(AND(H271="Déplacement",((D271-C271)+(F271-E271))&lt;I271),I271,IF(AND(H271="Déplacement",N271="Arrivée Chine",B271&lt;'[2]Types horaires'!$D$21),(D271-C271)+(F271-E271)-'[2]Types horaires'!$B$14,IF(AND(H271="Déplacement",N271="Retour Chine",B271&gt;='[2]Types horaires'!$B$21,B271&lt;='[2]Types horaires'!$C$21),(D271-C271)+(F271-E271)+'[2]Types horaires'!$B$13,IF(AND(H271="Déplacement",N271="Retour Chine",B271&gt;'[2]Types horaires'!$A$21,B271&lt;'[2]Types horaires'!$B$21),(D271-C271)+(F271-E271)+'[2]Types horaires'!$B$14,IF(AND(H271="Déplacement",N271="Retour Chine",B271&gt;'[2]Types horaires'!$C$21),(D271-C271)+(F271-E271)+'[2]Types horaires'!$B$14,IF(AND(H271="Déplacement",((D271-C271)+(F271-E271))&lt;I271),I271,IF(AND(H271="Déplacement",N271="Retour Chine",B271&lt;'[2]Types horaires'!$D$21),(D271-C271)+(F271-E271)+'[2]Types horaires'!$B$14,(D271-C271)+(F271-E271))))))))))))</f>
        <v>0.29166666666666663</v>
      </c>
      <c r="K271" s="143">
        <f>IF(L271&gt;0,'[2]Types horaires'!$B$2-L271,0)</f>
        <v>0</v>
      </c>
      <c r="L271" s="144">
        <f>IF(OR(H271="Recup"),'[2]Types horaires'!$B$2-J271,'[2]Types horaires'!$B$6)</f>
        <v>0</v>
      </c>
      <c r="M271" s="130"/>
      <c r="N271" s="131"/>
      <c r="O271" s="132">
        <f t="shared" si="6"/>
        <v>0</v>
      </c>
      <c r="P271" s="133" t="str">
        <f t="shared" si="7"/>
        <v/>
      </c>
      <c r="Q271" s="134"/>
      <c r="R271" s="135"/>
      <c r="S271" s="136"/>
      <c r="T271" s="204"/>
      <c r="U271" s="145">
        <v>0.5</v>
      </c>
      <c r="V271" s="139">
        <f>IF((X270-43)&lt;0,0,(X270-43))</f>
        <v>0</v>
      </c>
      <c r="W271" s="146" t="s">
        <v>52</v>
      </c>
      <c r="X271" s="147">
        <f>(X270-X269)-J275*24</f>
        <v>-7.1054273576010019E-15</v>
      </c>
      <c r="Y271" s="148" t="s">
        <v>53</v>
      </c>
    </row>
    <row r="272" spans="1:25" s="12" customFormat="1" ht="15" customHeight="1" thickBot="1">
      <c r="A272" s="123" t="s">
        <v>54</v>
      </c>
      <c r="B272" s="124">
        <v>42985</v>
      </c>
      <c r="C272" s="102">
        <v>0.375</v>
      </c>
      <c r="D272" s="103">
        <v>0.54166666666666663</v>
      </c>
      <c r="E272" s="103">
        <v>0.58333333333333337</v>
      </c>
      <c r="F272" s="104">
        <v>0.70833333333333337</v>
      </c>
      <c r="G272" s="125"/>
      <c r="H272" s="126" t="s">
        <v>44</v>
      </c>
      <c r="I272" s="127">
        <f>IF(H272="Normal",'[2]Types horaires'!$B$2,IF(H272="Recup",'[2]Types horaires'!$B$6,IF(H272="CP journée",'[2]Types horaires'!$B$3,IF(H272="Enceinte",'[2]Types horaires'!$B$11,IF(H272="temps partiel",'[2]Types horaires'!$B$10,IF(H272="Sans solde",'[2]Types horaires'!$B$8,IF(H272="Maladie",'[2]Types horaires'!$B$7,IF(H272="CP matin",'[2]Types horaires'!$B$4,IF(H272="Déplacement",'[2]Types horaires'!$B$2,IF(H272="CP Après-midi",'[2]Types horaires'!$B$5,IF(H272="Férié",'[2]Types horaires'!$B$15,0)))))))))))</f>
        <v>0.29166666666666669</v>
      </c>
      <c r="J272" s="108">
        <f>IF(H272="Demi CP",I272,IF(AND(H272="Déplacement",N272="Arrivée Chine",B272&gt;='[2]Types horaires'!$B$21,B272&lt;='[2]Types horaires'!$C$21),(D272-C272)+(F272-E272)-'[2]Types horaires'!$B$13,IF(AND(H272="Déplacement",N272="Arrivée Chine",B272&gt;'[2]Types horaires'!$A$21,B272&lt;'[2]Types horaires'!$B$21),(D272-C272)+(F272-E272)-'[2]Types horaires'!$B$14,IF(AND(H272="Déplacement",N272="Arrivée Chine",B272&gt;'[2]Types horaires'!$C$21),(D272-C272)+(F272-E272)-'[2]Types horaires'!$B$14,IF(AND(H272="Déplacement",((D272-C272)+(F272-E272))&lt;I272),I272,IF(AND(H272="Déplacement",N272="Arrivée Chine",B272&lt;'[2]Types horaires'!$D$21),(D272-C272)+(F272-E272)-'[2]Types horaires'!$B$14,IF(AND(H272="Déplacement",N272="Retour Chine",B272&gt;='[2]Types horaires'!$B$21,B272&lt;='[2]Types horaires'!$C$21),(D272-C272)+(F272-E272)+'[2]Types horaires'!$B$13,IF(AND(H272="Déplacement",N272="Retour Chine",B272&gt;'[2]Types horaires'!$A$21,B272&lt;'[2]Types horaires'!$B$21),(D272-C272)+(F272-E272)+'[2]Types horaires'!$B$14,IF(AND(H272="Déplacement",N272="Retour Chine",B272&gt;'[2]Types horaires'!$C$21),(D272-C272)+(F272-E272)+'[2]Types horaires'!$B$14,IF(AND(H272="Déplacement",((D272-C272)+(F272-E272))&lt;I272),I272,IF(AND(H272="Déplacement",N272="Retour Chine",B272&lt;'[2]Types horaires'!$D$21),(D272-C272)+(F272-E272)+'[2]Types horaires'!$B$14,(D272-C272)+(F272-E272))))))))))))</f>
        <v>0.29166666666666663</v>
      </c>
      <c r="K272" s="149">
        <f>IF(L272&gt;0,'[2]Types horaires'!$B$2-L272,0)</f>
        <v>0</v>
      </c>
      <c r="L272" s="150">
        <f>IF(OR(H272="Recup"),'[2]Types horaires'!$B$2-J272,'[2]Types horaires'!$B$6)</f>
        <v>0</v>
      </c>
      <c r="M272" s="130"/>
      <c r="N272" s="131"/>
      <c r="O272" s="132">
        <f t="shared" si="6"/>
        <v>0</v>
      </c>
      <c r="P272" s="133" t="str">
        <f t="shared" si="7"/>
        <v/>
      </c>
      <c r="Q272" s="134"/>
      <c r="R272" s="135"/>
      <c r="S272" s="136"/>
      <c r="T272" s="204"/>
      <c r="U272" s="151">
        <v>1</v>
      </c>
      <c r="V272" s="139">
        <f>IF(M275="",J275*24,0)</f>
        <v>0</v>
      </c>
      <c r="W272" s="152" t="s">
        <v>5</v>
      </c>
      <c r="X272" s="153">
        <f>COUNTIF(H269:H273,"Maladie")</f>
        <v>0</v>
      </c>
      <c r="Y272" s="148">
        <f>COUNTIF(H269:H273,"Férié")</f>
        <v>0</v>
      </c>
    </row>
    <row r="273" spans="1:25" s="12" customFormat="1" ht="15.75" customHeight="1" thickBot="1">
      <c r="A273" s="123" t="s">
        <v>55</v>
      </c>
      <c r="B273" s="124">
        <v>42986</v>
      </c>
      <c r="C273" s="102">
        <v>0.375</v>
      </c>
      <c r="D273" s="103">
        <v>0.54166666666666663</v>
      </c>
      <c r="E273" s="103">
        <v>0.58333333333333337</v>
      </c>
      <c r="F273" s="104">
        <v>0.70833333333333337</v>
      </c>
      <c r="G273" s="125"/>
      <c r="H273" s="142" t="s">
        <v>44</v>
      </c>
      <c r="I273" s="127">
        <f>IF(H273="Normal",'[2]Types horaires'!$B$2,IF(H273="Recup",'[2]Types horaires'!$B$6,IF(H273="CP journée",'[2]Types horaires'!$B$3,IF(H273="Enceinte",'[2]Types horaires'!$B$11,IF(H273="temps partiel",'[2]Types horaires'!$B$10,IF(H273="Sans solde",'[2]Types horaires'!$B$8,IF(H273="Maladie",'[2]Types horaires'!$B$7,IF(H273="CP matin",'[2]Types horaires'!$B$4,IF(H273="Déplacement",'[2]Types horaires'!$B$2,IF(H273="CP Après-midi",'[2]Types horaires'!$B$5,IF(H273="Férié",'[2]Types horaires'!$B$15,0)))))))))))</f>
        <v>0.29166666666666669</v>
      </c>
      <c r="J273" s="108">
        <f>IF(H273="Demi CP",I273,IF(AND(H273="Déplacement",N273="Arrivée Chine",B273&gt;='[2]Types horaires'!$B$21,B273&lt;='[2]Types horaires'!$C$21),(D273-C273)+(F273-E273)-'[2]Types horaires'!$B$13,IF(AND(H273="Déplacement",N273="Arrivée Chine",B273&gt;'[2]Types horaires'!$A$21,B273&lt;'[2]Types horaires'!$B$21),(D273-C273)+(F273-E273)-'[2]Types horaires'!$B$14,IF(AND(H273="Déplacement",N273="Arrivée Chine",B273&gt;'[2]Types horaires'!$C$21),(D273-C273)+(F273-E273)-'[2]Types horaires'!$B$14,IF(AND(H273="Déplacement",((D273-C273)+(F273-E273))&lt;I273),I273,IF(AND(H273="Déplacement",N273="Arrivée Chine",B273&lt;'[2]Types horaires'!$D$21),(D273-C273)+(F273-E273)-'[2]Types horaires'!$B$14,IF(AND(H273="Déplacement",N273="Retour Chine",B273&gt;='[2]Types horaires'!$B$21,B273&lt;='[2]Types horaires'!$C$21),(D273-C273)+(F273-E273)+'[2]Types horaires'!$B$13,IF(AND(H273="Déplacement",N273="Retour Chine",B273&gt;'[2]Types horaires'!$A$21,B273&lt;'[2]Types horaires'!$B$21),(D273-C273)+(F273-E273)+'[2]Types horaires'!$B$14,IF(AND(H273="Déplacement",N273="Retour Chine",B273&gt;'[2]Types horaires'!$C$21),(D273-C273)+(F273-E273)+'[2]Types horaires'!$B$14,IF(AND(H273="Déplacement",((D273-C273)+(F273-E273))&lt;I273),I273,IF(AND(H273="Déplacement",N273="Retour Chine",B273&lt;'[2]Types horaires'!$D$21),(D273-C273)+(F273-E273)+'[2]Types horaires'!$B$14,(D273-C273)+(F273-E273))))))))))))</f>
        <v>0.29166666666666663</v>
      </c>
      <c r="K273" s="143">
        <f>IF(L273&gt;0,'[2]Types horaires'!$B$2-L273,0)</f>
        <v>0</v>
      </c>
      <c r="L273" s="144">
        <f>IF(OR(H273="Recup"),'[2]Types horaires'!$B$2-J273,'[2]Types horaires'!$B$6)</f>
        <v>0</v>
      </c>
      <c r="M273" s="130"/>
      <c r="N273" s="131"/>
      <c r="O273" s="132">
        <f t="shared" si="6"/>
        <v>0</v>
      </c>
      <c r="P273" s="133" t="str">
        <f t="shared" si="7"/>
        <v/>
      </c>
      <c r="Q273" s="134"/>
      <c r="R273" s="135"/>
      <c r="S273" s="136"/>
      <c r="T273" s="204"/>
      <c r="U273" s="154" t="s">
        <v>2</v>
      </c>
      <c r="V273" s="155">
        <f>IF(G269="Enceinte",(SUM(L269:L273))-COUNTIF(H269:H273,"Recup")*'[2]Types horaires'!$B$12,SUM(L269:L273))</f>
        <v>0</v>
      </c>
      <c r="W273" s="156" t="s">
        <v>56</v>
      </c>
      <c r="X273" s="157">
        <f>COUNTIF(H269:H273,"sans solde")</f>
        <v>0</v>
      </c>
      <c r="Y273" s="158" t="s">
        <v>57</v>
      </c>
    </row>
    <row r="274" spans="1:25" s="12" customFormat="1" ht="15" customHeight="1">
      <c r="A274" s="123" t="s">
        <v>58</v>
      </c>
      <c r="B274" s="124">
        <v>42987</v>
      </c>
      <c r="C274" s="159"/>
      <c r="D274" s="160"/>
      <c r="E274" s="160"/>
      <c r="F274" s="161"/>
      <c r="G274" s="125"/>
      <c r="H274" s="162"/>
      <c r="I274" s="127">
        <f>IF(H274="Normal",'[2]Types horaires'!$B$2,IF(H274="Recup",'[2]Types horaires'!$B$6,IF(H274="CP journée",'[2]Types horaires'!$B$3,IF(H274="Enceinte",'[2]Types horaires'!$B$11,IF(H274="temps partiel",'[2]Types horaires'!$B$10,IF(H274="Sans solde",'[2]Types horaires'!$B$8,IF(H274="Maladie",'[2]Types horaires'!$B$7,IF(H274="CP matin",'[2]Types horaires'!$B$4,IF(H274="Déplacement",'[2]Types horaires'!$B$2,IF(H274="CP Après-midi",'[2]Types horaires'!$B$5,IF(H274="Férié",'[2]Types horaires'!$B$15,0)))))))))))</f>
        <v>0</v>
      </c>
      <c r="J274" s="108">
        <f>IF(H274="Demi CP",I274,IF(AND(H274="Déplacement",N274="Arrivée Chine",B274&gt;='[2]Types horaires'!$B$21,B274&lt;='[2]Types horaires'!$C$21),(D274-C274)+(F274-E274)-'[2]Types horaires'!$B$13,IF(AND(H274="Déplacement",N274="Arrivée Chine",B274&gt;'[2]Types horaires'!$A$21,B274&lt;'[2]Types horaires'!$B$21),(D274-C274)+(F274-E274)-'[2]Types horaires'!$B$14,IF(AND(H274="Déplacement",N274="Arrivée Chine",B274&gt;'[2]Types horaires'!$C$21),(D274-C274)+(F274-E274)-'[2]Types horaires'!$B$14,IF(AND(H274="Déplacement",((D274-C274)+(F274-E274))&lt;I274),I274,IF(AND(H274="Déplacement",N274="Arrivée Chine",B274&lt;'[2]Types horaires'!$D$21),(D274-C274)+(F274-E274)-'[2]Types horaires'!$B$14,IF(AND(H274="Déplacement",N274="Retour Chine",B274&gt;='[2]Types horaires'!$B$21,B274&lt;='[2]Types horaires'!$C$21),(D274-C274)+(F274-E274)+'[2]Types horaires'!$B$13,IF(AND(H274="Déplacement",N274="Retour Chine",B274&gt;'[2]Types horaires'!$A$21,B274&lt;'[2]Types horaires'!$B$21),(D274-C274)+(F274-E274)+'[2]Types horaires'!$B$14,IF(AND(H274="Déplacement",N274="Retour Chine",B274&gt;'[2]Types horaires'!$C$21),(D274-C274)+(F274-E274)+'[2]Types horaires'!$B$14,IF(AND(H274="Déplacement",((D274-C274)+(F274-E274))&lt;I274),I274,IF(AND(H274="Déplacement",N274="Retour Chine",B274&lt;'[2]Types horaires'!$D$21),(D274-C274)+(F274-E274)+'[2]Types horaires'!$B$14,(D274-C274)+(F274-E274))))))))))))</f>
        <v>0</v>
      </c>
      <c r="K274" s="163">
        <f>IF(L274&gt;0,'[2]Types horaires'!$B$2-L274,0)</f>
        <v>0</v>
      </c>
      <c r="L274" s="164">
        <f>IF(OR(H274="Recup"),'[2]Types horaires'!$B$2-J274,'[2]Types horaires'!$B$6)</f>
        <v>0</v>
      </c>
      <c r="M274" s="130"/>
      <c r="N274" s="131"/>
      <c r="O274" s="132">
        <f t="shared" si="6"/>
        <v>0</v>
      </c>
      <c r="P274" s="133" t="str">
        <f t="shared" si="7"/>
        <v/>
      </c>
      <c r="Q274" s="134"/>
      <c r="R274" s="135"/>
      <c r="S274" s="136"/>
      <c r="T274" s="204"/>
      <c r="U274" s="165" t="s">
        <v>59</v>
      </c>
      <c r="V274" s="166">
        <f>IF(AND(G269="Temps partiel",X271&gt;0),X271-V275-V271-V272,0)</f>
        <v>0</v>
      </c>
      <c r="W274" s="167" t="s">
        <v>60</v>
      </c>
      <c r="X274" s="168">
        <f>COUNTIF(H269:H273,"CP journée")+(COUNTIF(H269:H273,"CP matin"))/2+(COUNTIF(H269:H273,"CP Après-midi"))/2</f>
        <v>0</v>
      </c>
      <c r="Y274" s="169"/>
    </row>
    <row r="275" spans="1:25" s="12" customFormat="1" ht="15.75" customHeight="1" thickBot="1">
      <c r="A275" s="170" t="s">
        <v>61</v>
      </c>
      <c r="B275" s="171">
        <v>42988</v>
      </c>
      <c r="C275" s="172"/>
      <c r="D275" s="173"/>
      <c r="E275" s="173"/>
      <c r="F275" s="174"/>
      <c r="G275" s="175"/>
      <c r="H275" s="176"/>
      <c r="I275" s="177">
        <f>IF(H275="Normal",'[2]Types horaires'!$B$2,IF(H275="Recup",'[2]Types horaires'!$B$6,IF(H275="CP journée",'[2]Types horaires'!$B$3,IF(H275="Enceinte",'[2]Types horaires'!$B$11,IF(H275="temps partiel",'[2]Types horaires'!$B$10,IF(H275="Sans solde",'[2]Types horaires'!$B$8,IF(H275="Maladie",'[2]Types horaires'!$B$7,IF(H275="CP matin",'[2]Types horaires'!$B$4,IF(H275="Déplacement",'[2]Types horaires'!$B$2,IF(H275="CP Après-midi",'[2]Types horaires'!$B$5,IF(H275="Férié",'[2]Types horaires'!$B$15,0)))))))))))</f>
        <v>0</v>
      </c>
      <c r="J275" s="178">
        <f>IF(H275="Demi CP",I275,IF(AND(H275="Déplacement",N275="Arrivée Chine",B275&gt;='[2]Types horaires'!$B$21,B275&lt;='[2]Types horaires'!$C$21),(D275-C275)+(F275-E275)-'[2]Types horaires'!$B$13,IF(AND(H275="Déplacement",N275="Arrivée Chine",B275&gt;'[2]Types horaires'!$A$21,B275&lt;'[2]Types horaires'!$B$21),(D275-C275)+(F275-E275)-'[2]Types horaires'!$B$14,IF(AND(H275="Déplacement",N275="Arrivée Chine",B275&gt;'[2]Types horaires'!$C$21),(D275-C275)+(F275-E275)-'[2]Types horaires'!$B$14,IF(AND(H275="Déplacement",((D275-C275)+(F275-E275))&lt;I275),I275,IF(AND(H275="Déplacement",N275="Arrivée Chine",B275&lt;'[2]Types horaires'!$D$21),(D275-C275)+(F275-E275)-'[2]Types horaires'!$B$14,IF(AND(H275="Déplacement",N275="Retour Chine",B275&gt;='[2]Types horaires'!$B$21,B275&lt;='[2]Types horaires'!$C$21),(D275-C275)+(F275-E275)+'[2]Types horaires'!$B$13,IF(AND(H275="Déplacement",N275="Retour Chine",B275&gt;'[2]Types horaires'!$A$21,B275&lt;'[2]Types horaires'!$B$21),(D275-C275)+(F275-E275)+'[2]Types horaires'!$B$14,IF(AND(H275="Déplacement",N275="Retour Chine",B275&gt;'[2]Types horaires'!$C$21),(D275-C275)+(F275-E275)+'[2]Types horaires'!$B$14,IF(AND(H275="Déplacement",((D275-C275)+(F275-E275))&lt;I275),I275,IF(AND(H275="Déplacement",N275="Retour Chine",B275&lt;'[2]Types horaires'!$D$21),(D275-C275)+(F275-E275)+'[2]Types horaires'!$B$14,(D275-C275)+(F275-E275))))))))))))</f>
        <v>0</v>
      </c>
      <c r="K275" s="179">
        <f>IF(L275&gt;0,'[2]Types horaires'!$B$2-L275,0)</f>
        <v>0</v>
      </c>
      <c r="L275" s="180">
        <f>IF(OR(H275="Recup"),'[2]Types horaires'!$B$2-J275,'[2]Types horaires'!$B$6)</f>
        <v>0</v>
      </c>
      <c r="M275" s="181"/>
      <c r="N275" s="182"/>
      <c r="O275" s="183">
        <f t="shared" si="6"/>
        <v>0</v>
      </c>
      <c r="P275" s="184" t="str">
        <f t="shared" si="7"/>
        <v/>
      </c>
      <c r="Q275" s="185"/>
      <c r="R275" s="186"/>
      <c r="S275" s="187"/>
      <c r="T275" s="205"/>
      <c r="U275" s="189" t="s">
        <v>62</v>
      </c>
      <c r="V275" s="190">
        <f>IF(AND(G269="Temps partiel",X271&gt;3),X271-3-V271-V272,0)</f>
        <v>0</v>
      </c>
      <c r="W275" s="191" t="s">
        <v>63</v>
      </c>
      <c r="X275" s="192">
        <f>V269+(V270*1.25)+(V271*1.5)+(V272*2)+(V274*1.1)+(V275*1.25)</f>
        <v>0</v>
      </c>
      <c r="Y275" s="193">
        <f>Y268+X275-V273*24+Y270</f>
        <v>0</v>
      </c>
    </row>
    <row r="276" spans="1:25" s="12" customFormat="1" ht="30" customHeight="1">
      <c r="A276" s="100" t="s">
        <v>43</v>
      </c>
      <c r="B276" s="101">
        <v>42989</v>
      </c>
      <c r="C276" s="194">
        <v>0.375</v>
      </c>
      <c r="D276" s="195">
        <v>0.54166666666666663</v>
      </c>
      <c r="E276" s="195">
        <v>0.58333333333333337</v>
      </c>
      <c r="F276" s="196">
        <v>0.70833333333333337</v>
      </c>
      <c r="G276" s="105"/>
      <c r="H276" s="106" t="s">
        <v>44</v>
      </c>
      <c r="I276" s="107">
        <f>IF(H276="Normal",'[2]Types horaires'!$B$2,IF(H276="Recup",'[2]Types horaires'!$B$6,IF(H276="CP journée",'[2]Types horaires'!$B$3,IF(H276="Enceinte",'[2]Types horaires'!$B$11,IF(H276="temps partiel",'[2]Types horaires'!$B$10,IF(H276="Sans solde",'[2]Types horaires'!$B$8,IF(H276="Maladie",'[2]Types horaires'!$B$7,IF(H276="CP matin",'[2]Types horaires'!$B$4,IF(H276="Déplacement",'[2]Types horaires'!$B$2,IF(H276="CP Après-midi",'[2]Types horaires'!$B$5,IF(H276="Férié",'[2]Types horaires'!$B$15,0)))))))))))</f>
        <v>0.29166666666666669</v>
      </c>
      <c r="J276" s="197">
        <f>IF(H276="Demi CP",I276,IF(AND(H276="Déplacement",N276="Arrivée Chine",B276&gt;='[2]Types horaires'!$B$21,B276&lt;='[2]Types horaires'!$C$21),(D276-C276)+(F276-E276)-'[2]Types horaires'!$B$13,IF(AND(H276="Déplacement",N276="Arrivée Chine",B276&gt;'[2]Types horaires'!$A$21,B276&lt;'[2]Types horaires'!$B$21),(D276-C276)+(F276-E276)-'[2]Types horaires'!$B$14,IF(AND(H276="Déplacement",N276="Arrivée Chine",B276&gt;'[2]Types horaires'!$C$21),(D276-C276)+(F276-E276)-'[2]Types horaires'!$B$14,IF(AND(H276="Déplacement",((D276-C276)+(F276-E276))&lt;I276),I276,IF(AND(H276="Déplacement",N276="Arrivée Chine",B276&lt;'[2]Types horaires'!$D$21),(D276-C276)+(F276-E276)-'[2]Types horaires'!$B$14,IF(AND(H276="Déplacement",N276="Retour Chine",B276&gt;='[2]Types horaires'!$B$21,B276&lt;='[2]Types horaires'!$C$21),(D276-C276)+(F276-E276)+'[2]Types horaires'!$B$13,IF(AND(H276="Déplacement",N276="Retour Chine",B276&gt;'[2]Types horaires'!$A$21,B276&lt;'[2]Types horaires'!$B$21),(D276-C276)+(F276-E276)+'[2]Types horaires'!$B$14,IF(AND(H276="Déplacement",N276="Retour Chine",B276&gt;'[2]Types horaires'!$C$21),(D276-C276)+(F276-E276)+'[2]Types horaires'!$B$14,IF(AND(H276="Déplacement",((D276-C276)+(F276-E276))&lt;I276),I276,IF(AND(H276="Déplacement",N276="Retour Chine",B276&lt;'[2]Types horaires'!$D$21),(D276-C276)+(F276-E276)+'[2]Types horaires'!$B$14,(D276-C276)+(F276-E276))))))))))))</f>
        <v>0.29166666666666663</v>
      </c>
      <c r="K276" s="109">
        <f>IF(L276&gt;0,'[2]Types horaires'!$B$2-L276,0)</f>
        <v>0</v>
      </c>
      <c r="L276" s="110">
        <f>IF(OR(H276="Recup"),'[2]Types horaires'!$B$2-J276,'[2]Types horaires'!$B$6)</f>
        <v>0</v>
      </c>
      <c r="M276" s="111"/>
      <c r="N276" s="112"/>
      <c r="O276" s="113">
        <f t="shared" si="6"/>
        <v>0</v>
      </c>
      <c r="P276" s="114" t="str">
        <f t="shared" si="7"/>
        <v/>
      </c>
      <c r="Q276" s="115" t="s">
        <v>45</v>
      </c>
      <c r="R276" s="116" t="s">
        <v>46</v>
      </c>
      <c r="S276" s="117"/>
      <c r="T276" s="203" t="s">
        <v>99</v>
      </c>
      <c r="U276" s="119" t="s">
        <v>48</v>
      </c>
      <c r="V276" s="120">
        <f>IF(AND(G276="",(X278)&gt;0),X278-V277-V278,IF(AND(G276="Enceinte",(X278)&gt;0),X278-V277-V278,0))</f>
        <v>0</v>
      </c>
      <c r="W276" s="121" t="s">
        <v>34</v>
      </c>
      <c r="X276" s="120">
        <f>(SUM(I276:I280)*24+SUM(K276:K280)*24)</f>
        <v>35</v>
      </c>
      <c r="Y276" s="122" t="s">
        <v>7</v>
      </c>
    </row>
    <row r="277" spans="1:25" s="12" customFormat="1" ht="15.75" customHeight="1" thickBot="1">
      <c r="A277" s="123" t="s">
        <v>49</v>
      </c>
      <c r="B277" s="124">
        <v>42990</v>
      </c>
      <c r="C277" s="102">
        <v>0.375</v>
      </c>
      <c r="D277" s="103">
        <v>0.54166666666666663</v>
      </c>
      <c r="E277" s="103">
        <v>0.58333333333333337</v>
      </c>
      <c r="F277" s="104">
        <v>0.70833333333333337</v>
      </c>
      <c r="G277" s="125"/>
      <c r="H277" s="142" t="s">
        <v>44</v>
      </c>
      <c r="I277" s="127">
        <f>IF(H277="Normal",'[2]Types horaires'!$B$2,IF(H277="Recup",'[2]Types horaires'!$B$6,IF(H277="CP journée",'[2]Types horaires'!$B$3,IF(H277="Enceinte",'[2]Types horaires'!$B$11,IF(H277="temps partiel",'[2]Types horaires'!$B$10,IF(H277="Sans solde",'[2]Types horaires'!$B$8,IF(H277="Maladie",'[2]Types horaires'!$B$7,IF(H277="CP matin",'[2]Types horaires'!$B$4,IF(H277="Déplacement",'[2]Types horaires'!$B$2,IF(H277="CP Après-midi",'[2]Types horaires'!$B$5,IF(H277="Férié",'[2]Types horaires'!$B$15,0)))))))))))</f>
        <v>0.29166666666666669</v>
      </c>
      <c r="J277" s="108">
        <f>IF(H277="Demi CP",I277,IF(AND(H277="Déplacement",N277="Arrivée Chine",B277&gt;='[2]Types horaires'!$B$21,B277&lt;='[2]Types horaires'!$C$21),(D277-C277)+(F277-E277)-'[2]Types horaires'!$B$13,IF(AND(H277="Déplacement",N277="Arrivée Chine",B277&gt;'[2]Types horaires'!$A$21,B277&lt;'[2]Types horaires'!$B$21),(D277-C277)+(F277-E277)-'[2]Types horaires'!$B$14,IF(AND(H277="Déplacement",N277="Arrivée Chine",B277&gt;'[2]Types horaires'!$C$21),(D277-C277)+(F277-E277)-'[2]Types horaires'!$B$14,IF(AND(H277="Déplacement",((D277-C277)+(F277-E277))&lt;I277),I277,IF(AND(H277="Déplacement",N277="Arrivée Chine",B277&lt;'[2]Types horaires'!$D$21),(D277-C277)+(F277-E277)-'[2]Types horaires'!$B$14,IF(AND(H277="Déplacement",N277="Retour Chine",B277&gt;='[2]Types horaires'!$B$21,B277&lt;='[2]Types horaires'!$C$21),(D277-C277)+(F277-E277)+'[2]Types horaires'!$B$13,IF(AND(H277="Déplacement",N277="Retour Chine",B277&gt;'[2]Types horaires'!$A$21,B277&lt;'[2]Types horaires'!$B$21),(D277-C277)+(F277-E277)+'[2]Types horaires'!$B$14,IF(AND(H277="Déplacement",N277="Retour Chine",B277&gt;'[2]Types horaires'!$C$21),(D277-C277)+(F277-E277)+'[2]Types horaires'!$B$14,IF(AND(H277="Déplacement",((D277-C277)+(F277-E277))&lt;I277),I277,IF(AND(H277="Déplacement",N277="Retour Chine",B277&lt;'[2]Types horaires'!$D$21),(D277-C277)+(F277-E277)+'[2]Types horaires'!$B$14,(D277-C277)+(F277-E277))))))))))))</f>
        <v>0.29166666666666663</v>
      </c>
      <c r="K277" s="128">
        <f>IF(L277&gt;0,'[2]Types horaires'!$B$2-L277,0)</f>
        <v>0</v>
      </c>
      <c r="L277" s="129">
        <f>IF(OR(H277="Recup"),'[2]Types horaires'!$B$2-J277,'[2]Types horaires'!$B$6)</f>
        <v>0</v>
      </c>
      <c r="M277" s="130"/>
      <c r="N277" s="131"/>
      <c r="O277" s="132">
        <f t="shared" si="6"/>
        <v>0</v>
      </c>
      <c r="P277" s="133" t="str">
        <f t="shared" si="7"/>
        <v/>
      </c>
      <c r="Q277" s="134"/>
      <c r="R277" s="135"/>
      <c r="S277" s="136"/>
      <c r="T277" s="204"/>
      <c r="U277" s="138" t="s">
        <v>50</v>
      </c>
      <c r="V277" s="139">
        <f>IF(AND(G276="",(X277-35)&gt;0),(X277-35-V278-V279),IF(AND(G276="Enceinte",(X277-35)&gt;0),(X277-35-V278-V279),0))</f>
        <v>0</v>
      </c>
      <c r="W277" s="140" t="s">
        <v>35</v>
      </c>
      <c r="X277" s="139">
        <f>(SUM(J276:J282))*24-(SUM(O276:O282))*24</f>
        <v>34.999999999999993</v>
      </c>
      <c r="Y277" s="141">
        <f>SUM(P276:P282)</f>
        <v>0</v>
      </c>
    </row>
    <row r="278" spans="1:25" s="12" customFormat="1" ht="15.75" customHeight="1" thickBot="1">
      <c r="A278" s="123" t="s">
        <v>51</v>
      </c>
      <c r="B278" s="124">
        <v>42991</v>
      </c>
      <c r="C278" s="102">
        <v>0.375</v>
      </c>
      <c r="D278" s="103">
        <v>0.54166666666666663</v>
      </c>
      <c r="E278" s="103">
        <v>0.58333333333333337</v>
      </c>
      <c r="F278" s="104">
        <v>0.70833333333333337</v>
      </c>
      <c r="G278" s="125"/>
      <c r="H278" s="142" t="s">
        <v>44</v>
      </c>
      <c r="I278" s="127">
        <f>IF(H278="Normal",'[2]Types horaires'!$B$2,IF(H278="Recup",'[2]Types horaires'!$B$6,IF(H278="CP journée",'[2]Types horaires'!$B$3,IF(H278="Enceinte",'[2]Types horaires'!$B$11,IF(H278="temps partiel",'[2]Types horaires'!$B$10,IF(H278="Sans solde",'[2]Types horaires'!$B$8,IF(H278="Maladie",'[2]Types horaires'!$B$7,IF(H278="CP matin",'[2]Types horaires'!$B$4,IF(H278="Déplacement",'[2]Types horaires'!$B$2,IF(H278="CP Après-midi",'[2]Types horaires'!$B$5,IF(H278="Férié",'[2]Types horaires'!$B$15,0)))))))))))</f>
        <v>0.29166666666666669</v>
      </c>
      <c r="J278" s="108">
        <f>IF(H278="Demi CP",I278,IF(AND(H278="Déplacement",N278="Arrivée Chine",B278&gt;='[2]Types horaires'!$B$21,B278&lt;='[2]Types horaires'!$C$21),(D278-C278)+(F278-E278)-'[2]Types horaires'!$B$13,IF(AND(H278="Déplacement",N278="Arrivée Chine",B278&gt;'[2]Types horaires'!$A$21,B278&lt;'[2]Types horaires'!$B$21),(D278-C278)+(F278-E278)-'[2]Types horaires'!$B$14,IF(AND(H278="Déplacement",N278="Arrivée Chine",B278&gt;'[2]Types horaires'!$C$21),(D278-C278)+(F278-E278)-'[2]Types horaires'!$B$14,IF(AND(H278="Déplacement",((D278-C278)+(F278-E278))&lt;I278),I278,IF(AND(H278="Déplacement",N278="Arrivée Chine",B278&lt;'[2]Types horaires'!$D$21),(D278-C278)+(F278-E278)-'[2]Types horaires'!$B$14,IF(AND(H278="Déplacement",N278="Retour Chine",B278&gt;='[2]Types horaires'!$B$21,B278&lt;='[2]Types horaires'!$C$21),(D278-C278)+(F278-E278)+'[2]Types horaires'!$B$13,IF(AND(H278="Déplacement",N278="Retour Chine",B278&gt;'[2]Types horaires'!$A$21,B278&lt;'[2]Types horaires'!$B$21),(D278-C278)+(F278-E278)+'[2]Types horaires'!$B$14,IF(AND(H278="Déplacement",N278="Retour Chine",B278&gt;'[2]Types horaires'!$C$21),(D278-C278)+(F278-E278)+'[2]Types horaires'!$B$14,IF(AND(H278="Déplacement",((D278-C278)+(F278-E278))&lt;I278),I278,IF(AND(H278="Déplacement",N278="Retour Chine",B278&lt;'[2]Types horaires'!$D$21),(D278-C278)+(F278-E278)+'[2]Types horaires'!$B$14,(D278-C278)+(F278-E278))))))))))))</f>
        <v>0.29166666666666663</v>
      </c>
      <c r="K278" s="143">
        <f>IF(L278&gt;0,'[2]Types horaires'!$B$2-L278,0)</f>
        <v>0</v>
      </c>
      <c r="L278" s="144">
        <f>IF(OR(H278="Recup"),'[2]Types horaires'!$B$2-J278,'[2]Types horaires'!$B$6)</f>
        <v>0</v>
      </c>
      <c r="M278" s="130"/>
      <c r="N278" s="131"/>
      <c r="O278" s="132">
        <f t="shared" si="6"/>
        <v>0</v>
      </c>
      <c r="P278" s="133" t="str">
        <f t="shared" si="7"/>
        <v/>
      </c>
      <c r="Q278" s="134"/>
      <c r="R278" s="135"/>
      <c r="S278" s="136"/>
      <c r="T278" s="204"/>
      <c r="U278" s="145">
        <v>0.5</v>
      </c>
      <c r="V278" s="139">
        <f>IF((X277-43)&lt;0,0,(X277-43))</f>
        <v>0</v>
      </c>
      <c r="W278" s="146" t="s">
        <v>52</v>
      </c>
      <c r="X278" s="147">
        <f>(X277-X276)-J282*24</f>
        <v>-7.1054273576010019E-15</v>
      </c>
      <c r="Y278" s="148" t="s">
        <v>53</v>
      </c>
    </row>
    <row r="279" spans="1:25" s="12" customFormat="1" ht="15" customHeight="1" thickBot="1">
      <c r="A279" s="123" t="s">
        <v>54</v>
      </c>
      <c r="B279" s="124">
        <v>42992</v>
      </c>
      <c r="C279" s="102">
        <v>0.375</v>
      </c>
      <c r="D279" s="103">
        <v>0.54166666666666663</v>
      </c>
      <c r="E279" s="103">
        <v>0.58333333333333337</v>
      </c>
      <c r="F279" s="104">
        <v>0.70833333333333337</v>
      </c>
      <c r="G279" s="125"/>
      <c r="H279" s="126" t="s">
        <v>44</v>
      </c>
      <c r="I279" s="127">
        <f>IF(H279="Normal",'[2]Types horaires'!$B$2,IF(H279="Recup",'[2]Types horaires'!$B$6,IF(H279="CP journée",'[2]Types horaires'!$B$3,IF(H279="Enceinte",'[2]Types horaires'!$B$11,IF(H279="temps partiel",'[2]Types horaires'!$B$10,IF(H279="Sans solde",'[2]Types horaires'!$B$8,IF(H279="Maladie",'[2]Types horaires'!$B$7,IF(H279="CP matin",'[2]Types horaires'!$B$4,IF(H279="Déplacement",'[2]Types horaires'!$B$2,IF(H279="CP Après-midi",'[2]Types horaires'!$B$5,IF(H279="Férié",'[2]Types horaires'!$B$15,0)))))))))))</f>
        <v>0.29166666666666669</v>
      </c>
      <c r="J279" s="108">
        <f>IF(H279="Demi CP",I279,IF(AND(H279="Déplacement",N279="Arrivée Chine",B279&gt;='[2]Types horaires'!$B$21,B279&lt;='[2]Types horaires'!$C$21),(D279-C279)+(F279-E279)-'[2]Types horaires'!$B$13,IF(AND(H279="Déplacement",N279="Arrivée Chine",B279&gt;'[2]Types horaires'!$A$21,B279&lt;'[2]Types horaires'!$B$21),(D279-C279)+(F279-E279)-'[2]Types horaires'!$B$14,IF(AND(H279="Déplacement",N279="Arrivée Chine",B279&gt;'[2]Types horaires'!$C$21),(D279-C279)+(F279-E279)-'[2]Types horaires'!$B$14,IF(AND(H279="Déplacement",((D279-C279)+(F279-E279))&lt;I279),I279,IF(AND(H279="Déplacement",N279="Arrivée Chine",B279&lt;'[2]Types horaires'!$D$21),(D279-C279)+(F279-E279)-'[2]Types horaires'!$B$14,IF(AND(H279="Déplacement",N279="Retour Chine",B279&gt;='[2]Types horaires'!$B$21,B279&lt;='[2]Types horaires'!$C$21),(D279-C279)+(F279-E279)+'[2]Types horaires'!$B$13,IF(AND(H279="Déplacement",N279="Retour Chine",B279&gt;'[2]Types horaires'!$A$21,B279&lt;'[2]Types horaires'!$B$21),(D279-C279)+(F279-E279)+'[2]Types horaires'!$B$14,IF(AND(H279="Déplacement",N279="Retour Chine",B279&gt;'[2]Types horaires'!$C$21),(D279-C279)+(F279-E279)+'[2]Types horaires'!$B$14,IF(AND(H279="Déplacement",((D279-C279)+(F279-E279))&lt;I279),I279,IF(AND(H279="Déplacement",N279="Retour Chine",B279&lt;'[2]Types horaires'!$D$21),(D279-C279)+(F279-E279)+'[2]Types horaires'!$B$14,(D279-C279)+(F279-E279))))))))))))</f>
        <v>0.29166666666666663</v>
      </c>
      <c r="K279" s="149">
        <f>IF(L279&gt;0,'[2]Types horaires'!$B$2-L279,0)</f>
        <v>0</v>
      </c>
      <c r="L279" s="150">
        <f>IF(OR(H279="Recup"),'[2]Types horaires'!$B$2-J279,'[2]Types horaires'!$B$6)</f>
        <v>0</v>
      </c>
      <c r="M279" s="130"/>
      <c r="N279" s="131"/>
      <c r="O279" s="132">
        <f t="shared" si="6"/>
        <v>0</v>
      </c>
      <c r="P279" s="133" t="str">
        <f t="shared" si="7"/>
        <v/>
      </c>
      <c r="Q279" s="134"/>
      <c r="R279" s="135"/>
      <c r="S279" s="136"/>
      <c r="T279" s="204"/>
      <c r="U279" s="151">
        <v>1</v>
      </c>
      <c r="V279" s="139">
        <f>IF(M282="",J282*24,0)</f>
        <v>0</v>
      </c>
      <c r="W279" s="152" t="s">
        <v>5</v>
      </c>
      <c r="X279" s="153">
        <f>COUNTIF(H276:H280,"Maladie")</f>
        <v>0</v>
      </c>
      <c r="Y279" s="148">
        <f>COUNTIF(H276:H280,"Férié")</f>
        <v>0</v>
      </c>
    </row>
    <row r="280" spans="1:25" s="12" customFormat="1" ht="15.75" customHeight="1" thickBot="1">
      <c r="A280" s="123" t="s">
        <v>55</v>
      </c>
      <c r="B280" s="124">
        <v>42993</v>
      </c>
      <c r="C280" s="102">
        <v>0.375</v>
      </c>
      <c r="D280" s="103">
        <v>0.54166666666666663</v>
      </c>
      <c r="E280" s="103">
        <v>0.58333333333333337</v>
      </c>
      <c r="F280" s="104">
        <v>0.70833333333333337</v>
      </c>
      <c r="G280" s="125"/>
      <c r="H280" s="142" t="s">
        <v>44</v>
      </c>
      <c r="I280" s="127">
        <f>IF(H280="Normal",'[2]Types horaires'!$B$2,IF(H280="Recup",'[2]Types horaires'!$B$6,IF(H280="CP journée",'[2]Types horaires'!$B$3,IF(H280="Enceinte",'[2]Types horaires'!$B$11,IF(H280="temps partiel",'[2]Types horaires'!$B$10,IF(H280="Sans solde",'[2]Types horaires'!$B$8,IF(H280="Maladie",'[2]Types horaires'!$B$7,IF(H280="CP matin",'[2]Types horaires'!$B$4,IF(H280="Déplacement",'[2]Types horaires'!$B$2,IF(H280="CP Après-midi",'[2]Types horaires'!$B$5,IF(H280="Férié",'[2]Types horaires'!$B$15,0)))))))))))</f>
        <v>0.29166666666666669</v>
      </c>
      <c r="J280" s="108">
        <f>IF(H280="Demi CP",I280,IF(AND(H280="Déplacement",N280="Arrivée Chine",B280&gt;='[2]Types horaires'!$B$21,B280&lt;='[2]Types horaires'!$C$21),(D280-C280)+(F280-E280)-'[2]Types horaires'!$B$13,IF(AND(H280="Déplacement",N280="Arrivée Chine",B280&gt;'[2]Types horaires'!$A$21,B280&lt;'[2]Types horaires'!$B$21),(D280-C280)+(F280-E280)-'[2]Types horaires'!$B$14,IF(AND(H280="Déplacement",N280="Arrivée Chine",B280&gt;'[2]Types horaires'!$C$21),(D280-C280)+(F280-E280)-'[2]Types horaires'!$B$14,IF(AND(H280="Déplacement",((D280-C280)+(F280-E280))&lt;I280),I280,IF(AND(H280="Déplacement",N280="Arrivée Chine",B280&lt;'[2]Types horaires'!$D$21),(D280-C280)+(F280-E280)-'[2]Types horaires'!$B$14,IF(AND(H280="Déplacement",N280="Retour Chine",B280&gt;='[2]Types horaires'!$B$21,B280&lt;='[2]Types horaires'!$C$21),(D280-C280)+(F280-E280)+'[2]Types horaires'!$B$13,IF(AND(H280="Déplacement",N280="Retour Chine",B280&gt;'[2]Types horaires'!$A$21,B280&lt;'[2]Types horaires'!$B$21),(D280-C280)+(F280-E280)+'[2]Types horaires'!$B$14,IF(AND(H280="Déplacement",N280="Retour Chine",B280&gt;'[2]Types horaires'!$C$21),(D280-C280)+(F280-E280)+'[2]Types horaires'!$B$14,IF(AND(H280="Déplacement",((D280-C280)+(F280-E280))&lt;I280),I280,IF(AND(H280="Déplacement",N280="Retour Chine",B280&lt;'[2]Types horaires'!$D$21),(D280-C280)+(F280-E280)+'[2]Types horaires'!$B$14,(D280-C280)+(F280-E280))))))))))))</f>
        <v>0.29166666666666663</v>
      </c>
      <c r="K280" s="143">
        <f>IF(L280&gt;0,'[2]Types horaires'!$B$2-L280,0)</f>
        <v>0</v>
      </c>
      <c r="L280" s="144">
        <f>IF(OR(H280="Recup"),'[2]Types horaires'!$B$2-J280,'[2]Types horaires'!$B$6)</f>
        <v>0</v>
      </c>
      <c r="M280" s="130"/>
      <c r="N280" s="131"/>
      <c r="O280" s="132">
        <f t="shared" ref="O280:O343" si="8">IF(AND(J280&gt;I280,M280="France"),J280-I280,IF(AND(J280&gt;I280,M280="Chine"),J280-I280,0))</f>
        <v>0</v>
      </c>
      <c r="P280" s="133" t="str">
        <f t="shared" ref="P280:P343" si="9">IF(M280="Chine",((J280-I280)*24)*0.75,IF(M280="France",((J280-I280)*24)*0.5,""))</f>
        <v/>
      </c>
      <c r="Q280" s="134"/>
      <c r="R280" s="135"/>
      <c r="S280" s="136"/>
      <c r="T280" s="204"/>
      <c r="U280" s="154" t="s">
        <v>2</v>
      </c>
      <c r="V280" s="155">
        <f>IF(G276="Enceinte",(SUM(L276:L280))-COUNTIF(H276:H280,"Recup")*'[2]Types horaires'!$B$12,SUM(L276:L280))</f>
        <v>0</v>
      </c>
      <c r="W280" s="156" t="s">
        <v>56</v>
      </c>
      <c r="X280" s="157">
        <f>COUNTIF(H276:H280,"sans solde")</f>
        <v>0</v>
      </c>
      <c r="Y280" s="158" t="s">
        <v>57</v>
      </c>
    </row>
    <row r="281" spans="1:25" s="12" customFormat="1" ht="15" customHeight="1">
      <c r="A281" s="123" t="s">
        <v>58</v>
      </c>
      <c r="B281" s="124">
        <v>42994</v>
      </c>
      <c r="C281" s="159"/>
      <c r="D281" s="160"/>
      <c r="E281" s="160"/>
      <c r="F281" s="161"/>
      <c r="G281" s="125"/>
      <c r="H281" s="162"/>
      <c r="I281" s="127">
        <f>IF(H281="Normal",'[2]Types horaires'!$B$2,IF(H281="Recup",'[2]Types horaires'!$B$6,IF(H281="CP journée",'[2]Types horaires'!$B$3,IF(H281="Enceinte",'[2]Types horaires'!$B$11,IF(H281="temps partiel",'[2]Types horaires'!$B$10,IF(H281="Sans solde",'[2]Types horaires'!$B$8,IF(H281="Maladie",'[2]Types horaires'!$B$7,IF(H281="CP matin",'[2]Types horaires'!$B$4,IF(H281="Déplacement",'[2]Types horaires'!$B$2,IF(H281="CP Après-midi",'[2]Types horaires'!$B$5,IF(H281="Férié",'[2]Types horaires'!$B$15,0)))))))))))</f>
        <v>0</v>
      </c>
      <c r="J281" s="108">
        <f>IF(H281="Demi CP",I281,IF(AND(H281="Déplacement",N281="Arrivée Chine",B281&gt;='[2]Types horaires'!$B$21,B281&lt;='[2]Types horaires'!$C$21),(D281-C281)+(F281-E281)-'[2]Types horaires'!$B$13,IF(AND(H281="Déplacement",N281="Arrivée Chine",B281&gt;'[2]Types horaires'!$A$21,B281&lt;'[2]Types horaires'!$B$21),(D281-C281)+(F281-E281)-'[2]Types horaires'!$B$14,IF(AND(H281="Déplacement",N281="Arrivée Chine",B281&gt;'[2]Types horaires'!$C$21),(D281-C281)+(F281-E281)-'[2]Types horaires'!$B$14,IF(AND(H281="Déplacement",((D281-C281)+(F281-E281))&lt;I281),I281,IF(AND(H281="Déplacement",N281="Arrivée Chine",B281&lt;'[2]Types horaires'!$D$21),(D281-C281)+(F281-E281)-'[2]Types horaires'!$B$14,IF(AND(H281="Déplacement",N281="Retour Chine",B281&gt;='[2]Types horaires'!$B$21,B281&lt;='[2]Types horaires'!$C$21),(D281-C281)+(F281-E281)+'[2]Types horaires'!$B$13,IF(AND(H281="Déplacement",N281="Retour Chine",B281&gt;'[2]Types horaires'!$A$21,B281&lt;'[2]Types horaires'!$B$21),(D281-C281)+(F281-E281)+'[2]Types horaires'!$B$14,IF(AND(H281="Déplacement",N281="Retour Chine",B281&gt;'[2]Types horaires'!$C$21),(D281-C281)+(F281-E281)+'[2]Types horaires'!$B$14,IF(AND(H281="Déplacement",((D281-C281)+(F281-E281))&lt;I281),I281,IF(AND(H281="Déplacement",N281="Retour Chine",B281&lt;'[2]Types horaires'!$D$21),(D281-C281)+(F281-E281)+'[2]Types horaires'!$B$14,(D281-C281)+(F281-E281))))))))))))</f>
        <v>0</v>
      </c>
      <c r="K281" s="163">
        <f>IF(L281&gt;0,'[2]Types horaires'!$B$2-L281,0)</f>
        <v>0</v>
      </c>
      <c r="L281" s="164">
        <f>IF(OR(H281="Recup"),'[2]Types horaires'!$B$2-J281,'[2]Types horaires'!$B$6)</f>
        <v>0</v>
      </c>
      <c r="M281" s="130"/>
      <c r="N281" s="131"/>
      <c r="O281" s="132">
        <f t="shared" si="8"/>
        <v>0</v>
      </c>
      <c r="P281" s="133" t="str">
        <f t="shared" si="9"/>
        <v/>
      </c>
      <c r="Q281" s="134"/>
      <c r="R281" s="135"/>
      <c r="S281" s="136"/>
      <c r="T281" s="204"/>
      <c r="U281" s="165" t="s">
        <v>59</v>
      </c>
      <c r="V281" s="166">
        <f>IF(AND(G276="Temps partiel",X278&gt;0),X278-V282-V278-V279,0)</f>
        <v>0</v>
      </c>
      <c r="W281" s="167" t="s">
        <v>60</v>
      </c>
      <c r="X281" s="168">
        <f>COUNTIF(H276:H280,"CP journée")+(COUNTIF(H276:H280,"CP matin"))/2+(COUNTIF(H276:H280,"CP Après-midi"))/2</f>
        <v>0</v>
      </c>
      <c r="Y281" s="169"/>
    </row>
    <row r="282" spans="1:25" s="12" customFormat="1" ht="15.75" customHeight="1" thickBot="1">
      <c r="A282" s="170" t="s">
        <v>61</v>
      </c>
      <c r="B282" s="171">
        <v>42995</v>
      </c>
      <c r="C282" s="172"/>
      <c r="D282" s="173"/>
      <c r="E282" s="173"/>
      <c r="F282" s="174"/>
      <c r="G282" s="175"/>
      <c r="H282" s="176"/>
      <c r="I282" s="177">
        <f>IF(H282="Normal",'[2]Types horaires'!$B$2,IF(H282="Recup",'[2]Types horaires'!$B$6,IF(H282="CP journée",'[2]Types horaires'!$B$3,IF(H282="Enceinte",'[2]Types horaires'!$B$11,IF(H282="temps partiel",'[2]Types horaires'!$B$10,IF(H282="Sans solde",'[2]Types horaires'!$B$8,IF(H282="Maladie",'[2]Types horaires'!$B$7,IF(H282="CP matin",'[2]Types horaires'!$B$4,IF(H282="Déplacement",'[2]Types horaires'!$B$2,IF(H282="CP Après-midi",'[2]Types horaires'!$B$5,IF(H282="Férié",'[2]Types horaires'!$B$15,0)))))))))))</f>
        <v>0</v>
      </c>
      <c r="J282" s="178">
        <f>IF(H282="Demi CP",I282,IF(AND(H282="Déplacement",N282="Arrivée Chine",B282&gt;='[2]Types horaires'!$B$21,B282&lt;='[2]Types horaires'!$C$21),(D282-C282)+(F282-E282)-'[2]Types horaires'!$B$13,IF(AND(H282="Déplacement",N282="Arrivée Chine",B282&gt;'[2]Types horaires'!$A$21,B282&lt;'[2]Types horaires'!$B$21),(D282-C282)+(F282-E282)-'[2]Types horaires'!$B$14,IF(AND(H282="Déplacement",N282="Arrivée Chine",B282&gt;'[2]Types horaires'!$C$21),(D282-C282)+(F282-E282)-'[2]Types horaires'!$B$14,IF(AND(H282="Déplacement",((D282-C282)+(F282-E282))&lt;I282),I282,IF(AND(H282="Déplacement",N282="Arrivée Chine",B282&lt;'[2]Types horaires'!$D$21),(D282-C282)+(F282-E282)-'[2]Types horaires'!$B$14,IF(AND(H282="Déplacement",N282="Retour Chine",B282&gt;='[2]Types horaires'!$B$21,B282&lt;='[2]Types horaires'!$C$21),(D282-C282)+(F282-E282)+'[2]Types horaires'!$B$13,IF(AND(H282="Déplacement",N282="Retour Chine",B282&gt;'[2]Types horaires'!$A$21,B282&lt;'[2]Types horaires'!$B$21),(D282-C282)+(F282-E282)+'[2]Types horaires'!$B$14,IF(AND(H282="Déplacement",N282="Retour Chine",B282&gt;'[2]Types horaires'!$C$21),(D282-C282)+(F282-E282)+'[2]Types horaires'!$B$14,IF(AND(H282="Déplacement",((D282-C282)+(F282-E282))&lt;I282),I282,IF(AND(H282="Déplacement",N282="Retour Chine",B282&lt;'[2]Types horaires'!$D$21),(D282-C282)+(F282-E282)+'[2]Types horaires'!$B$14,(D282-C282)+(F282-E282))))))))))))</f>
        <v>0</v>
      </c>
      <c r="K282" s="179">
        <f>IF(L282&gt;0,'[2]Types horaires'!$B$2-L282,0)</f>
        <v>0</v>
      </c>
      <c r="L282" s="180">
        <f>IF(OR(H282="Recup"),'[2]Types horaires'!$B$2-J282,'[2]Types horaires'!$B$6)</f>
        <v>0</v>
      </c>
      <c r="M282" s="181"/>
      <c r="N282" s="182"/>
      <c r="O282" s="183">
        <f t="shared" si="8"/>
        <v>0</v>
      </c>
      <c r="P282" s="184" t="str">
        <f t="shared" si="9"/>
        <v/>
      </c>
      <c r="Q282" s="185"/>
      <c r="R282" s="186"/>
      <c r="S282" s="187"/>
      <c r="T282" s="205"/>
      <c r="U282" s="189" t="s">
        <v>62</v>
      </c>
      <c r="V282" s="190">
        <f>IF(AND(G276="Temps partiel",X278&gt;3),X278-3-V278-V279,0)</f>
        <v>0</v>
      </c>
      <c r="W282" s="191" t="s">
        <v>63</v>
      </c>
      <c r="X282" s="192">
        <f>V276+(V277*1.25)+(V278*1.5)+(V279*2)+(V281*1.1)+(V282*1.25)</f>
        <v>0</v>
      </c>
      <c r="Y282" s="193">
        <f>Y275+X282-V280*24+Y277</f>
        <v>0</v>
      </c>
    </row>
    <row r="283" spans="1:25" s="12" customFormat="1" ht="30" customHeight="1">
      <c r="A283" s="100" t="s">
        <v>43</v>
      </c>
      <c r="B283" s="101">
        <v>42996</v>
      </c>
      <c r="C283" s="194">
        <v>0.375</v>
      </c>
      <c r="D283" s="195">
        <v>0.54166666666666663</v>
      </c>
      <c r="E283" s="195">
        <v>0.58333333333333337</v>
      </c>
      <c r="F283" s="196">
        <v>0.70833333333333337</v>
      </c>
      <c r="G283" s="105"/>
      <c r="H283" s="106" t="s">
        <v>44</v>
      </c>
      <c r="I283" s="107">
        <f>IF(H283="Normal",'[2]Types horaires'!$B$2,IF(H283="Recup",'[2]Types horaires'!$B$6,IF(H283="CP journée",'[2]Types horaires'!$B$3,IF(H283="Enceinte",'[2]Types horaires'!$B$11,IF(H283="temps partiel",'[2]Types horaires'!$B$10,IF(H283="Sans solde",'[2]Types horaires'!$B$8,IF(H283="Maladie",'[2]Types horaires'!$B$7,IF(H283="CP matin",'[2]Types horaires'!$B$4,IF(H283="Déplacement",'[2]Types horaires'!$B$2,IF(H283="CP Après-midi",'[2]Types horaires'!$B$5,IF(H283="Férié",'[2]Types horaires'!$B$15,0)))))))))))</f>
        <v>0.29166666666666669</v>
      </c>
      <c r="J283" s="197">
        <f>IF(H283="Demi CP",I283,IF(AND(H283="Déplacement",N283="Arrivée Chine",B283&gt;='[2]Types horaires'!$B$21,B283&lt;='[2]Types horaires'!$C$21),(D283-C283)+(F283-E283)-'[2]Types horaires'!$B$13,IF(AND(H283="Déplacement",N283="Arrivée Chine",B283&gt;'[2]Types horaires'!$A$21,B283&lt;'[2]Types horaires'!$B$21),(D283-C283)+(F283-E283)-'[2]Types horaires'!$B$14,IF(AND(H283="Déplacement",N283="Arrivée Chine",B283&gt;'[2]Types horaires'!$C$21),(D283-C283)+(F283-E283)-'[2]Types horaires'!$B$14,IF(AND(H283="Déplacement",((D283-C283)+(F283-E283))&lt;I283),I283,IF(AND(H283="Déplacement",N283="Arrivée Chine",B283&lt;'[2]Types horaires'!$D$21),(D283-C283)+(F283-E283)-'[2]Types horaires'!$B$14,IF(AND(H283="Déplacement",N283="Retour Chine",B283&gt;='[2]Types horaires'!$B$21,B283&lt;='[2]Types horaires'!$C$21),(D283-C283)+(F283-E283)+'[2]Types horaires'!$B$13,IF(AND(H283="Déplacement",N283="Retour Chine",B283&gt;'[2]Types horaires'!$A$21,B283&lt;'[2]Types horaires'!$B$21),(D283-C283)+(F283-E283)+'[2]Types horaires'!$B$14,IF(AND(H283="Déplacement",N283="Retour Chine",B283&gt;'[2]Types horaires'!$C$21),(D283-C283)+(F283-E283)+'[2]Types horaires'!$B$14,IF(AND(H283="Déplacement",((D283-C283)+(F283-E283))&lt;I283),I283,IF(AND(H283="Déplacement",N283="Retour Chine",B283&lt;'[2]Types horaires'!$D$21),(D283-C283)+(F283-E283)+'[2]Types horaires'!$B$14,(D283-C283)+(F283-E283))))))))))))</f>
        <v>0.29166666666666663</v>
      </c>
      <c r="K283" s="109">
        <f>IF(L283&gt;0,'[2]Types horaires'!$B$2-L283,0)</f>
        <v>0</v>
      </c>
      <c r="L283" s="110">
        <f>IF(OR(H283="Recup"),'[2]Types horaires'!$B$2-J283,'[2]Types horaires'!$B$6)</f>
        <v>0</v>
      </c>
      <c r="M283" s="111"/>
      <c r="N283" s="112"/>
      <c r="O283" s="113">
        <f t="shared" si="8"/>
        <v>0</v>
      </c>
      <c r="P283" s="114" t="str">
        <f t="shared" si="9"/>
        <v/>
      </c>
      <c r="Q283" s="115" t="s">
        <v>45</v>
      </c>
      <c r="R283" s="116" t="s">
        <v>46</v>
      </c>
      <c r="S283" s="117"/>
      <c r="T283" s="203" t="s">
        <v>100</v>
      </c>
      <c r="U283" s="119" t="s">
        <v>48</v>
      </c>
      <c r="V283" s="120">
        <f>IF(AND(G283="",(X285)&gt;0),X285-V284-V285,IF(AND(G283="Enceinte",(X285)&gt;0),X285-V284-V285,0))</f>
        <v>0</v>
      </c>
      <c r="W283" s="121" t="s">
        <v>34</v>
      </c>
      <c r="X283" s="120">
        <f>(SUM(I283:I287)*24+SUM(K283:K287)*24)</f>
        <v>35</v>
      </c>
      <c r="Y283" s="122" t="s">
        <v>7</v>
      </c>
    </row>
    <row r="284" spans="1:25" s="12" customFormat="1" ht="15.75" customHeight="1" thickBot="1">
      <c r="A284" s="123" t="s">
        <v>49</v>
      </c>
      <c r="B284" s="124">
        <v>42997</v>
      </c>
      <c r="C284" s="102">
        <v>0.375</v>
      </c>
      <c r="D284" s="103">
        <v>0.54166666666666663</v>
      </c>
      <c r="E284" s="103">
        <v>0.58333333333333337</v>
      </c>
      <c r="F284" s="104">
        <v>0.70833333333333337</v>
      </c>
      <c r="G284" s="125"/>
      <c r="H284" s="142" t="s">
        <v>44</v>
      </c>
      <c r="I284" s="127">
        <f>IF(H284="Normal",'[2]Types horaires'!$B$2,IF(H284="Recup",'[2]Types horaires'!$B$6,IF(H284="CP journée",'[2]Types horaires'!$B$3,IF(H284="Enceinte",'[2]Types horaires'!$B$11,IF(H284="temps partiel",'[2]Types horaires'!$B$10,IF(H284="Sans solde",'[2]Types horaires'!$B$8,IF(H284="Maladie",'[2]Types horaires'!$B$7,IF(H284="CP matin",'[2]Types horaires'!$B$4,IF(H284="Déplacement",'[2]Types horaires'!$B$2,IF(H284="CP Après-midi",'[2]Types horaires'!$B$5,IF(H284="Férié",'[2]Types horaires'!$B$15,0)))))))))))</f>
        <v>0.29166666666666669</v>
      </c>
      <c r="J284" s="108">
        <f>IF(H284="Demi CP",I284,IF(AND(H284="Déplacement",N284="Arrivée Chine",B284&gt;='[2]Types horaires'!$B$21,B284&lt;='[2]Types horaires'!$C$21),(D284-C284)+(F284-E284)-'[2]Types horaires'!$B$13,IF(AND(H284="Déplacement",N284="Arrivée Chine",B284&gt;'[2]Types horaires'!$A$21,B284&lt;'[2]Types horaires'!$B$21),(D284-C284)+(F284-E284)-'[2]Types horaires'!$B$14,IF(AND(H284="Déplacement",N284="Arrivée Chine",B284&gt;'[2]Types horaires'!$C$21),(D284-C284)+(F284-E284)-'[2]Types horaires'!$B$14,IF(AND(H284="Déplacement",((D284-C284)+(F284-E284))&lt;I284),I284,IF(AND(H284="Déplacement",N284="Arrivée Chine",B284&lt;'[2]Types horaires'!$D$21),(D284-C284)+(F284-E284)-'[2]Types horaires'!$B$14,IF(AND(H284="Déplacement",N284="Retour Chine",B284&gt;='[2]Types horaires'!$B$21,B284&lt;='[2]Types horaires'!$C$21),(D284-C284)+(F284-E284)+'[2]Types horaires'!$B$13,IF(AND(H284="Déplacement",N284="Retour Chine",B284&gt;'[2]Types horaires'!$A$21,B284&lt;'[2]Types horaires'!$B$21),(D284-C284)+(F284-E284)+'[2]Types horaires'!$B$14,IF(AND(H284="Déplacement",N284="Retour Chine",B284&gt;'[2]Types horaires'!$C$21),(D284-C284)+(F284-E284)+'[2]Types horaires'!$B$14,IF(AND(H284="Déplacement",((D284-C284)+(F284-E284))&lt;I284),I284,IF(AND(H284="Déplacement",N284="Retour Chine",B284&lt;'[2]Types horaires'!$D$21),(D284-C284)+(F284-E284)+'[2]Types horaires'!$B$14,(D284-C284)+(F284-E284))))))))))))</f>
        <v>0.29166666666666663</v>
      </c>
      <c r="K284" s="128">
        <f>IF(L284&gt;0,'[2]Types horaires'!$B$2-L284,0)</f>
        <v>0</v>
      </c>
      <c r="L284" s="129">
        <f>IF(OR(H284="Recup"),'[2]Types horaires'!$B$2-J284,'[2]Types horaires'!$B$6)</f>
        <v>0</v>
      </c>
      <c r="M284" s="130"/>
      <c r="N284" s="131"/>
      <c r="O284" s="132">
        <f t="shared" si="8"/>
        <v>0</v>
      </c>
      <c r="P284" s="133" t="str">
        <f t="shared" si="9"/>
        <v/>
      </c>
      <c r="Q284" s="134"/>
      <c r="R284" s="135"/>
      <c r="S284" s="136"/>
      <c r="T284" s="204"/>
      <c r="U284" s="138" t="s">
        <v>50</v>
      </c>
      <c r="V284" s="139">
        <f>IF(AND(G283="",(X284-35)&gt;0),(X284-35-V285-V286),IF(AND(G283="Enceinte",(X284-35)&gt;0),(X284-35-V285-V286),0))</f>
        <v>0</v>
      </c>
      <c r="W284" s="140" t="s">
        <v>35</v>
      </c>
      <c r="X284" s="139">
        <f>(SUM(J283:J289))*24-(SUM(O283:O289))*24</f>
        <v>34.999999999999993</v>
      </c>
      <c r="Y284" s="141">
        <f>SUM(P283:P289)</f>
        <v>0</v>
      </c>
    </row>
    <row r="285" spans="1:25" s="12" customFormat="1" ht="15.75" customHeight="1" thickBot="1">
      <c r="A285" s="123" t="s">
        <v>51</v>
      </c>
      <c r="B285" s="124">
        <v>42998</v>
      </c>
      <c r="C285" s="102">
        <v>0.375</v>
      </c>
      <c r="D285" s="103">
        <v>0.54166666666666663</v>
      </c>
      <c r="E285" s="103">
        <v>0.58333333333333337</v>
      </c>
      <c r="F285" s="104">
        <v>0.70833333333333337</v>
      </c>
      <c r="G285" s="125"/>
      <c r="H285" s="142" t="s">
        <v>44</v>
      </c>
      <c r="I285" s="127">
        <f>IF(H285="Normal",'[2]Types horaires'!$B$2,IF(H285="Recup",'[2]Types horaires'!$B$6,IF(H285="CP journée",'[2]Types horaires'!$B$3,IF(H285="Enceinte",'[2]Types horaires'!$B$11,IF(H285="temps partiel",'[2]Types horaires'!$B$10,IF(H285="Sans solde",'[2]Types horaires'!$B$8,IF(H285="Maladie",'[2]Types horaires'!$B$7,IF(H285="CP matin",'[2]Types horaires'!$B$4,IF(H285="Déplacement",'[2]Types horaires'!$B$2,IF(H285="CP Après-midi",'[2]Types horaires'!$B$5,IF(H285="Férié",'[2]Types horaires'!$B$15,0)))))))))))</f>
        <v>0.29166666666666669</v>
      </c>
      <c r="J285" s="108">
        <f>IF(H285="Demi CP",I285,IF(AND(H285="Déplacement",N285="Arrivée Chine",B285&gt;='[2]Types horaires'!$B$21,B285&lt;='[2]Types horaires'!$C$21),(D285-C285)+(F285-E285)-'[2]Types horaires'!$B$13,IF(AND(H285="Déplacement",N285="Arrivée Chine",B285&gt;'[2]Types horaires'!$A$21,B285&lt;'[2]Types horaires'!$B$21),(D285-C285)+(F285-E285)-'[2]Types horaires'!$B$14,IF(AND(H285="Déplacement",N285="Arrivée Chine",B285&gt;'[2]Types horaires'!$C$21),(D285-C285)+(F285-E285)-'[2]Types horaires'!$B$14,IF(AND(H285="Déplacement",((D285-C285)+(F285-E285))&lt;I285),I285,IF(AND(H285="Déplacement",N285="Arrivée Chine",B285&lt;'[2]Types horaires'!$D$21),(D285-C285)+(F285-E285)-'[2]Types horaires'!$B$14,IF(AND(H285="Déplacement",N285="Retour Chine",B285&gt;='[2]Types horaires'!$B$21,B285&lt;='[2]Types horaires'!$C$21),(D285-C285)+(F285-E285)+'[2]Types horaires'!$B$13,IF(AND(H285="Déplacement",N285="Retour Chine",B285&gt;'[2]Types horaires'!$A$21,B285&lt;'[2]Types horaires'!$B$21),(D285-C285)+(F285-E285)+'[2]Types horaires'!$B$14,IF(AND(H285="Déplacement",N285="Retour Chine",B285&gt;'[2]Types horaires'!$C$21),(D285-C285)+(F285-E285)+'[2]Types horaires'!$B$14,IF(AND(H285="Déplacement",((D285-C285)+(F285-E285))&lt;I285),I285,IF(AND(H285="Déplacement",N285="Retour Chine",B285&lt;'[2]Types horaires'!$D$21),(D285-C285)+(F285-E285)+'[2]Types horaires'!$B$14,(D285-C285)+(F285-E285))))))))))))</f>
        <v>0.29166666666666663</v>
      </c>
      <c r="K285" s="143">
        <f>IF(L285&gt;0,'[2]Types horaires'!$B$2-L285,0)</f>
        <v>0</v>
      </c>
      <c r="L285" s="144">
        <f>IF(OR(H285="Recup"),'[2]Types horaires'!$B$2-J285,'[2]Types horaires'!$B$6)</f>
        <v>0</v>
      </c>
      <c r="M285" s="130"/>
      <c r="N285" s="131"/>
      <c r="O285" s="132">
        <f t="shared" si="8"/>
        <v>0</v>
      </c>
      <c r="P285" s="133" t="str">
        <f t="shared" si="9"/>
        <v/>
      </c>
      <c r="Q285" s="134"/>
      <c r="R285" s="135"/>
      <c r="S285" s="136"/>
      <c r="T285" s="204"/>
      <c r="U285" s="145">
        <v>0.5</v>
      </c>
      <c r="V285" s="139">
        <f>IF((X284-43)&lt;0,0,(X284-43))</f>
        <v>0</v>
      </c>
      <c r="W285" s="146" t="s">
        <v>52</v>
      </c>
      <c r="X285" s="147">
        <f>(X284-X283)-J289*24</f>
        <v>-7.1054273576010019E-15</v>
      </c>
      <c r="Y285" s="148" t="s">
        <v>53</v>
      </c>
    </row>
    <row r="286" spans="1:25" s="12" customFormat="1" ht="15" customHeight="1" thickBot="1">
      <c r="A286" s="123" t="s">
        <v>54</v>
      </c>
      <c r="B286" s="124">
        <v>42999</v>
      </c>
      <c r="C286" s="102">
        <v>0.375</v>
      </c>
      <c r="D286" s="103">
        <v>0.54166666666666663</v>
      </c>
      <c r="E286" s="103">
        <v>0.58333333333333337</v>
      </c>
      <c r="F286" s="104">
        <v>0.70833333333333337</v>
      </c>
      <c r="G286" s="125"/>
      <c r="H286" s="126" t="s">
        <v>44</v>
      </c>
      <c r="I286" s="127">
        <f>IF(H286="Normal",'[2]Types horaires'!$B$2,IF(H286="Recup",'[2]Types horaires'!$B$6,IF(H286="CP journée",'[2]Types horaires'!$B$3,IF(H286="Enceinte",'[2]Types horaires'!$B$11,IF(H286="temps partiel",'[2]Types horaires'!$B$10,IF(H286="Sans solde",'[2]Types horaires'!$B$8,IF(H286="Maladie",'[2]Types horaires'!$B$7,IF(H286="CP matin",'[2]Types horaires'!$B$4,IF(H286="Déplacement",'[2]Types horaires'!$B$2,IF(H286="CP Après-midi",'[2]Types horaires'!$B$5,IF(H286="Férié",'[2]Types horaires'!$B$15,0)))))))))))</f>
        <v>0.29166666666666669</v>
      </c>
      <c r="J286" s="108">
        <f>IF(H286="Demi CP",I286,IF(AND(H286="Déplacement",N286="Arrivée Chine",B286&gt;='[2]Types horaires'!$B$21,B286&lt;='[2]Types horaires'!$C$21),(D286-C286)+(F286-E286)-'[2]Types horaires'!$B$13,IF(AND(H286="Déplacement",N286="Arrivée Chine",B286&gt;'[2]Types horaires'!$A$21,B286&lt;'[2]Types horaires'!$B$21),(D286-C286)+(F286-E286)-'[2]Types horaires'!$B$14,IF(AND(H286="Déplacement",N286="Arrivée Chine",B286&gt;'[2]Types horaires'!$C$21),(D286-C286)+(F286-E286)-'[2]Types horaires'!$B$14,IF(AND(H286="Déplacement",((D286-C286)+(F286-E286))&lt;I286),I286,IF(AND(H286="Déplacement",N286="Arrivée Chine",B286&lt;'[2]Types horaires'!$D$21),(D286-C286)+(F286-E286)-'[2]Types horaires'!$B$14,IF(AND(H286="Déplacement",N286="Retour Chine",B286&gt;='[2]Types horaires'!$B$21,B286&lt;='[2]Types horaires'!$C$21),(D286-C286)+(F286-E286)+'[2]Types horaires'!$B$13,IF(AND(H286="Déplacement",N286="Retour Chine",B286&gt;'[2]Types horaires'!$A$21,B286&lt;'[2]Types horaires'!$B$21),(D286-C286)+(F286-E286)+'[2]Types horaires'!$B$14,IF(AND(H286="Déplacement",N286="Retour Chine",B286&gt;'[2]Types horaires'!$C$21),(D286-C286)+(F286-E286)+'[2]Types horaires'!$B$14,IF(AND(H286="Déplacement",((D286-C286)+(F286-E286))&lt;I286),I286,IF(AND(H286="Déplacement",N286="Retour Chine",B286&lt;'[2]Types horaires'!$D$21),(D286-C286)+(F286-E286)+'[2]Types horaires'!$B$14,(D286-C286)+(F286-E286))))))))))))</f>
        <v>0.29166666666666663</v>
      </c>
      <c r="K286" s="149">
        <f>IF(L286&gt;0,'[2]Types horaires'!$B$2-L286,0)</f>
        <v>0</v>
      </c>
      <c r="L286" s="150">
        <f>IF(OR(H286="Recup"),'[2]Types horaires'!$B$2-J286,'[2]Types horaires'!$B$6)</f>
        <v>0</v>
      </c>
      <c r="M286" s="130"/>
      <c r="N286" s="131"/>
      <c r="O286" s="132">
        <f t="shared" si="8"/>
        <v>0</v>
      </c>
      <c r="P286" s="133" t="str">
        <f t="shared" si="9"/>
        <v/>
      </c>
      <c r="Q286" s="134"/>
      <c r="R286" s="135"/>
      <c r="S286" s="136"/>
      <c r="T286" s="204"/>
      <c r="U286" s="151">
        <v>1</v>
      </c>
      <c r="V286" s="139">
        <f>IF(M289="",J289*24,0)</f>
        <v>0</v>
      </c>
      <c r="W286" s="152" t="s">
        <v>5</v>
      </c>
      <c r="X286" s="153">
        <f>COUNTIF(H283:H287,"Maladie")</f>
        <v>0</v>
      </c>
      <c r="Y286" s="148">
        <f>COUNTIF(H283:H287,"Férié")</f>
        <v>0</v>
      </c>
    </row>
    <row r="287" spans="1:25" s="12" customFormat="1" ht="15.75" customHeight="1" thickBot="1">
      <c r="A287" s="123" t="s">
        <v>55</v>
      </c>
      <c r="B287" s="124">
        <v>43000</v>
      </c>
      <c r="C287" s="102">
        <v>0.375</v>
      </c>
      <c r="D287" s="103">
        <v>0.54166666666666663</v>
      </c>
      <c r="E287" s="103">
        <v>0.58333333333333337</v>
      </c>
      <c r="F287" s="104">
        <v>0.70833333333333337</v>
      </c>
      <c r="G287" s="125"/>
      <c r="H287" s="142" t="s">
        <v>44</v>
      </c>
      <c r="I287" s="127">
        <f>IF(H287="Normal",'[2]Types horaires'!$B$2,IF(H287="Recup",'[2]Types horaires'!$B$6,IF(H287="CP journée",'[2]Types horaires'!$B$3,IF(H287="Enceinte",'[2]Types horaires'!$B$11,IF(H287="temps partiel",'[2]Types horaires'!$B$10,IF(H287="Sans solde",'[2]Types horaires'!$B$8,IF(H287="Maladie",'[2]Types horaires'!$B$7,IF(H287="CP matin",'[2]Types horaires'!$B$4,IF(H287="Déplacement",'[2]Types horaires'!$B$2,IF(H287="CP Après-midi",'[2]Types horaires'!$B$5,IF(H287="Férié",'[2]Types horaires'!$B$15,0)))))))))))</f>
        <v>0.29166666666666669</v>
      </c>
      <c r="J287" s="108">
        <f>IF(H287="Demi CP",I287,IF(AND(H287="Déplacement",N287="Arrivée Chine",B287&gt;='[2]Types horaires'!$B$21,B287&lt;='[2]Types horaires'!$C$21),(D287-C287)+(F287-E287)-'[2]Types horaires'!$B$13,IF(AND(H287="Déplacement",N287="Arrivée Chine",B287&gt;'[2]Types horaires'!$A$21,B287&lt;'[2]Types horaires'!$B$21),(D287-C287)+(F287-E287)-'[2]Types horaires'!$B$14,IF(AND(H287="Déplacement",N287="Arrivée Chine",B287&gt;'[2]Types horaires'!$C$21),(D287-C287)+(F287-E287)-'[2]Types horaires'!$B$14,IF(AND(H287="Déplacement",((D287-C287)+(F287-E287))&lt;I287),I287,IF(AND(H287="Déplacement",N287="Arrivée Chine",B287&lt;'[2]Types horaires'!$D$21),(D287-C287)+(F287-E287)-'[2]Types horaires'!$B$14,IF(AND(H287="Déplacement",N287="Retour Chine",B287&gt;='[2]Types horaires'!$B$21,B287&lt;='[2]Types horaires'!$C$21),(D287-C287)+(F287-E287)+'[2]Types horaires'!$B$13,IF(AND(H287="Déplacement",N287="Retour Chine",B287&gt;'[2]Types horaires'!$A$21,B287&lt;'[2]Types horaires'!$B$21),(D287-C287)+(F287-E287)+'[2]Types horaires'!$B$14,IF(AND(H287="Déplacement",N287="Retour Chine",B287&gt;'[2]Types horaires'!$C$21),(D287-C287)+(F287-E287)+'[2]Types horaires'!$B$14,IF(AND(H287="Déplacement",((D287-C287)+(F287-E287))&lt;I287),I287,IF(AND(H287="Déplacement",N287="Retour Chine",B287&lt;'[2]Types horaires'!$D$21),(D287-C287)+(F287-E287)+'[2]Types horaires'!$B$14,(D287-C287)+(F287-E287))))))))))))</f>
        <v>0.29166666666666663</v>
      </c>
      <c r="K287" s="143">
        <f>IF(L287&gt;0,'[2]Types horaires'!$B$2-L287,0)</f>
        <v>0</v>
      </c>
      <c r="L287" s="144">
        <f>IF(OR(H287="Recup"),'[2]Types horaires'!$B$2-J287,'[2]Types horaires'!$B$6)</f>
        <v>0</v>
      </c>
      <c r="M287" s="130"/>
      <c r="N287" s="131"/>
      <c r="O287" s="132">
        <f t="shared" si="8"/>
        <v>0</v>
      </c>
      <c r="P287" s="133" t="str">
        <f t="shared" si="9"/>
        <v/>
      </c>
      <c r="Q287" s="134"/>
      <c r="R287" s="135"/>
      <c r="S287" s="136"/>
      <c r="T287" s="204"/>
      <c r="U287" s="154" t="s">
        <v>2</v>
      </c>
      <c r="V287" s="155">
        <f>IF(G283="Enceinte",(SUM(L283:L287))-COUNTIF(H283:H287,"Recup")*'[2]Types horaires'!$B$12,SUM(L283:L287))</f>
        <v>0</v>
      </c>
      <c r="W287" s="156" t="s">
        <v>56</v>
      </c>
      <c r="X287" s="157">
        <f>COUNTIF(H283:H287,"sans solde")</f>
        <v>0</v>
      </c>
      <c r="Y287" s="158" t="s">
        <v>57</v>
      </c>
    </row>
    <row r="288" spans="1:25" s="12" customFormat="1" ht="15" customHeight="1">
      <c r="A288" s="123" t="s">
        <v>58</v>
      </c>
      <c r="B288" s="124">
        <v>43001</v>
      </c>
      <c r="C288" s="159"/>
      <c r="D288" s="160"/>
      <c r="E288" s="160"/>
      <c r="F288" s="161"/>
      <c r="G288" s="125"/>
      <c r="H288" s="162"/>
      <c r="I288" s="127">
        <f>IF(H288="Normal",'[2]Types horaires'!$B$2,IF(H288="Recup",'[2]Types horaires'!$B$6,IF(H288="CP journée",'[2]Types horaires'!$B$3,IF(H288="Enceinte",'[2]Types horaires'!$B$11,IF(H288="temps partiel",'[2]Types horaires'!$B$10,IF(H288="Sans solde",'[2]Types horaires'!$B$8,IF(H288="Maladie",'[2]Types horaires'!$B$7,IF(H288="CP matin",'[2]Types horaires'!$B$4,IF(H288="Déplacement",'[2]Types horaires'!$B$2,IF(H288="CP Après-midi",'[2]Types horaires'!$B$5,IF(H288="Férié",'[2]Types horaires'!$B$15,0)))))))))))</f>
        <v>0</v>
      </c>
      <c r="J288" s="108">
        <f>IF(H288="Demi CP",I288,IF(AND(H288="Déplacement",N288="Arrivée Chine",B288&gt;='[2]Types horaires'!$B$21,B288&lt;='[2]Types horaires'!$C$21),(D288-C288)+(F288-E288)-'[2]Types horaires'!$B$13,IF(AND(H288="Déplacement",N288="Arrivée Chine",B288&gt;'[2]Types horaires'!$A$21,B288&lt;'[2]Types horaires'!$B$21),(D288-C288)+(F288-E288)-'[2]Types horaires'!$B$14,IF(AND(H288="Déplacement",N288="Arrivée Chine",B288&gt;'[2]Types horaires'!$C$21),(D288-C288)+(F288-E288)-'[2]Types horaires'!$B$14,IF(AND(H288="Déplacement",((D288-C288)+(F288-E288))&lt;I288),I288,IF(AND(H288="Déplacement",N288="Arrivée Chine",B288&lt;'[2]Types horaires'!$D$21),(D288-C288)+(F288-E288)-'[2]Types horaires'!$B$14,IF(AND(H288="Déplacement",N288="Retour Chine",B288&gt;='[2]Types horaires'!$B$21,B288&lt;='[2]Types horaires'!$C$21),(D288-C288)+(F288-E288)+'[2]Types horaires'!$B$13,IF(AND(H288="Déplacement",N288="Retour Chine",B288&gt;'[2]Types horaires'!$A$21,B288&lt;'[2]Types horaires'!$B$21),(D288-C288)+(F288-E288)+'[2]Types horaires'!$B$14,IF(AND(H288="Déplacement",N288="Retour Chine",B288&gt;'[2]Types horaires'!$C$21),(D288-C288)+(F288-E288)+'[2]Types horaires'!$B$14,IF(AND(H288="Déplacement",((D288-C288)+(F288-E288))&lt;I288),I288,IF(AND(H288="Déplacement",N288="Retour Chine",B288&lt;'[2]Types horaires'!$D$21),(D288-C288)+(F288-E288)+'[2]Types horaires'!$B$14,(D288-C288)+(F288-E288))))))))))))</f>
        <v>0</v>
      </c>
      <c r="K288" s="163">
        <f>IF(L288&gt;0,'[2]Types horaires'!$B$2-L288,0)</f>
        <v>0</v>
      </c>
      <c r="L288" s="164">
        <f>IF(OR(H288="Recup"),'[2]Types horaires'!$B$2-J288,'[2]Types horaires'!$B$6)</f>
        <v>0</v>
      </c>
      <c r="M288" s="130"/>
      <c r="N288" s="131"/>
      <c r="O288" s="132">
        <f t="shared" si="8"/>
        <v>0</v>
      </c>
      <c r="P288" s="133" t="str">
        <f t="shared" si="9"/>
        <v/>
      </c>
      <c r="Q288" s="134"/>
      <c r="R288" s="135"/>
      <c r="S288" s="136"/>
      <c r="T288" s="204"/>
      <c r="U288" s="165" t="s">
        <v>59</v>
      </c>
      <c r="V288" s="166">
        <f>IF(AND(G283="Temps partiel",X285&gt;0),X285-V289-V285-V286,0)</f>
        <v>0</v>
      </c>
      <c r="W288" s="167" t="s">
        <v>60</v>
      </c>
      <c r="X288" s="168">
        <f>COUNTIF(H283:H287,"CP journée")+(COUNTIF(H283:H287,"CP matin"))/2+(COUNTIF(H283:H287,"CP Après-midi"))/2</f>
        <v>0</v>
      </c>
      <c r="Y288" s="169"/>
    </row>
    <row r="289" spans="1:25" s="12" customFormat="1" ht="15.75" customHeight="1" thickBot="1">
      <c r="A289" s="170" t="s">
        <v>61</v>
      </c>
      <c r="B289" s="171">
        <v>43002</v>
      </c>
      <c r="C289" s="172"/>
      <c r="D289" s="173"/>
      <c r="E289" s="173"/>
      <c r="F289" s="174"/>
      <c r="G289" s="175"/>
      <c r="H289" s="176"/>
      <c r="I289" s="177">
        <f>IF(H289="Normal",'[2]Types horaires'!$B$2,IF(H289="Recup",'[2]Types horaires'!$B$6,IF(H289="CP journée",'[2]Types horaires'!$B$3,IF(H289="Enceinte",'[2]Types horaires'!$B$11,IF(H289="temps partiel",'[2]Types horaires'!$B$10,IF(H289="Sans solde",'[2]Types horaires'!$B$8,IF(H289="Maladie",'[2]Types horaires'!$B$7,IF(H289="CP matin",'[2]Types horaires'!$B$4,IF(H289="Déplacement",'[2]Types horaires'!$B$2,IF(H289="CP Après-midi",'[2]Types horaires'!$B$5,IF(H289="Férié",'[2]Types horaires'!$B$15,0)))))))))))</f>
        <v>0</v>
      </c>
      <c r="J289" s="178">
        <f>IF(H289="Demi CP",I289,IF(AND(H289="Déplacement",N289="Arrivée Chine",B289&gt;='[2]Types horaires'!$B$21,B289&lt;='[2]Types horaires'!$C$21),(D289-C289)+(F289-E289)-'[2]Types horaires'!$B$13,IF(AND(H289="Déplacement",N289="Arrivée Chine",B289&gt;'[2]Types horaires'!$A$21,B289&lt;'[2]Types horaires'!$B$21),(D289-C289)+(F289-E289)-'[2]Types horaires'!$B$14,IF(AND(H289="Déplacement",N289="Arrivée Chine",B289&gt;'[2]Types horaires'!$C$21),(D289-C289)+(F289-E289)-'[2]Types horaires'!$B$14,IF(AND(H289="Déplacement",((D289-C289)+(F289-E289))&lt;I289),I289,IF(AND(H289="Déplacement",N289="Arrivée Chine",B289&lt;'[2]Types horaires'!$D$21),(D289-C289)+(F289-E289)-'[2]Types horaires'!$B$14,IF(AND(H289="Déplacement",N289="Retour Chine",B289&gt;='[2]Types horaires'!$B$21,B289&lt;='[2]Types horaires'!$C$21),(D289-C289)+(F289-E289)+'[2]Types horaires'!$B$13,IF(AND(H289="Déplacement",N289="Retour Chine",B289&gt;'[2]Types horaires'!$A$21,B289&lt;'[2]Types horaires'!$B$21),(D289-C289)+(F289-E289)+'[2]Types horaires'!$B$14,IF(AND(H289="Déplacement",N289="Retour Chine",B289&gt;'[2]Types horaires'!$C$21),(D289-C289)+(F289-E289)+'[2]Types horaires'!$B$14,IF(AND(H289="Déplacement",((D289-C289)+(F289-E289))&lt;I289),I289,IF(AND(H289="Déplacement",N289="Retour Chine",B289&lt;'[2]Types horaires'!$D$21),(D289-C289)+(F289-E289)+'[2]Types horaires'!$B$14,(D289-C289)+(F289-E289))))))))))))</f>
        <v>0</v>
      </c>
      <c r="K289" s="179">
        <f>IF(L289&gt;0,'[2]Types horaires'!$B$2-L289,0)</f>
        <v>0</v>
      </c>
      <c r="L289" s="180">
        <f>IF(OR(H289="Recup"),'[2]Types horaires'!$B$2-J289,'[2]Types horaires'!$B$6)</f>
        <v>0</v>
      </c>
      <c r="M289" s="181"/>
      <c r="N289" s="182"/>
      <c r="O289" s="183">
        <f t="shared" si="8"/>
        <v>0</v>
      </c>
      <c r="P289" s="184" t="str">
        <f t="shared" si="9"/>
        <v/>
      </c>
      <c r="Q289" s="185"/>
      <c r="R289" s="186"/>
      <c r="S289" s="187"/>
      <c r="T289" s="205"/>
      <c r="U289" s="189" t="s">
        <v>62</v>
      </c>
      <c r="V289" s="190">
        <f>IF(AND(G283="Temps partiel",X285&gt;3),X285-3-V285-V286,0)</f>
        <v>0</v>
      </c>
      <c r="W289" s="191" t="s">
        <v>63</v>
      </c>
      <c r="X289" s="192">
        <f>V283+(V284*1.25)+(V285*1.5)+(V286*2)+(V288*1.1)+(V289*1.25)</f>
        <v>0</v>
      </c>
      <c r="Y289" s="193">
        <f>Y282+X289-V287*24+Y284</f>
        <v>0</v>
      </c>
    </row>
    <row r="290" spans="1:25" s="12" customFormat="1" ht="30" customHeight="1">
      <c r="A290" s="198" t="s">
        <v>43</v>
      </c>
      <c r="B290" s="101">
        <v>43003</v>
      </c>
      <c r="C290" s="194">
        <v>0.375</v>
      </c>
      <c r="D290" s="195">
        <v>0.54166666666666663</v>
      </c>
      <c r="E290" s="195">
        <v>0.58333333333333337</v>
      </c>
      <c r="F290" s="196">
        <v>0.70833333333333337</v>
      </c>
      <c r="G290" s="105"/>
      <c r="H290" s="106" t="s">
        <v>44</v>
      </c>
      <c r="I290" s="107">
        <f>IF(H290="Normal",'[2]Types horaires'!$B$2,IF(H290="Recup",'[2]Types horaires'!$B$6,IF(H290="CP journée",'[2]Types horaires'!$B$3,IF(H290="Enceinte",'[2]Types horaires'!$B$11,IF(H290="temps partiel",'[2]Types horaires'!$B$10,IF(H290="Sans solde",'[2]Types horaires'!$B$8,IF(H290="Maladie",'[2]Types horaires'!$B$7,IF(H290="CP matin",'[2]Types horaires'!$B$4,IF(H290="Déplacement",'[2]Types horaires'!$B$2,IF(H290="CP Après-midi",'[2]Types horaires'!$B$5,IF(H290="Férié",'[2]Types horaires'!$B$15,0)))))))))))</f>
        <v>0.29166666666666669</v>
      </c>
      <c r="J290" s="197">
        <f>IF(H290="Demi CP",I290,IF(AND(H290="Déplacement",N290="Arrivée Chine",B290&gt;='[2]Types horaires'!$B$21,B290&lt;='[2]Types horaires'!$C$21),(D290-C290)+(F290-E290)-'[2]Types horaires'!$B$13,IF(AND(H290="Déplacement",N290="Arrivée Chine",B290&gt;'[2]Types horaires'!$A$21,B290&lt;'[2]Types horaires'!$B$21),(D290-C290)+(F290-E290)-'[2]Types horaires'!$B$14,IF(AND(H290="Déplacement",N290="Arrivée Chine",B290&gt;'[2]Types horaires'!$C$21),(D290-C290)+(F290-E290)-'[2]Types horaires'!$B$14,IF(AND(H290="Déplacement",((D290-C290)+(F290-E290))&lt;I290),I290,IF(AND(H290="Déplacement",N290="Arrivée Chine",B290&lt;'[2]Types horaires'!$D$21),(D290-C290)+(F290-E290)-'[2]Types horaires'!$B$14,IF(AND(H290="Déplacement",N290="Retour Chine",B290&gt;='[2]Types horaires'!$B$21,B290&lt;='[2]Types horaires'!$C$21),(D290-C290)+(F290-E290)+'[2]Types horaires'!$B$13,IF(AND(H290="Déplacement",N290="Retour Chine",B290&gt;'[2]Types horaires'!$A$21,B290&lt;'[2]Types horaires'!$B$21),(D290-C290)+(F290-E290)+'[2]Types horaires'!$B$14,IF(AND(H290="Déplacement",N290="Retour Chine",B290&gt;'[2]Types horaires'!$C$21),(D290-C290)+(F290-E290)+'[2]Types horaires'!$B$14,IF(AND(H290="Déplacement",((D290-C290)+(F290-E290))&lt;I290),I290,IF(AND(H290="Déplacement",N290="Retour Chine",B290&lt;'[2]Types horaires'!$D$21),(D290-C290)+(F290-E290)+'[2]Types horaires'!$B$14,(D290-C290)+(F290-E290))))))))))))</f>
        <v>0.29166666666666663</v>
      </c>
      <c r="K290" s="109">
        <f>IF(L290&gt;0,'[2]Types horaires'!$B$2-L290,0)</f>
        <v>0</v>
      </c>
      <c r="L290" s="110">
        <f>IF(OR(H290="Recup"),'[2]Types horaires'!$B$2-J290,'[2]Types horaires'!$B$6)</f>
        <v>0</v>
      </c>
      <c r="M290" s="111"/>
      <c r="N290" s="112"/>
      <c r="O290" s="113">
        <f t="shared" si="8"/>
        <v>0</v>
      </c>
      <c r="P290" s="114" t="str">
        <f t="shared" si="9"/>
        <v/>
      </c>
      <c r="Q290" s="115" t="s">
        <v>45</v>
      </c>
      <c r="R290" s="116" t="s">
        <v>46</v>
      </c>
      <c r="S290" s="117"/>
      <c r="T290" s="203" t="s">
        <v>101</v>
      </c>
      <c r="U290" s="119" t="s">
        <v>48</v>
      </c>
      <c r="V290" s="120">
        <f>IF(AND(G290="",(X292)&gt;0),X292-V291-V292,IF(AND(G290="Enceinte",(X292)&gt;0),X292-V291-V292,0))</f>
        <v>0</v>
      </c>
      <c r="W290" s="121" t="s">
        <v>34</v>
      </c>
      <c r="X290" s="120">
        <f>(SUM(I290:I294)*24+SUM(K290:K294)*24)</f>
        <v>35</v>
      </c>
      <c r="Y290" s="122" t="s">
        <v>7</v>
      </c>
    </row>
    <row r="291" spans="1:25" s="12" customFormat="1" ht="15.75" customHeight="1" thickBot="1">
      <c r="A291" s="123" t="s">
        <v>49</v>
      </c>
      <c r="B291" s="124">
        <v>43004</v>
      </c>
      <c r="C291" s="102">
        <v>0.375</v>
      </c>
      <c r="D291" s="103">
        <v>0.54166666666666663</v>
      </c>
      <c r="E291" s="103">
        <v>0.58333333333333337</v>
      </c>
      <c r="F291" s="104">
        <v>0.70833333333333337</v>
      </c>
      <c r="G291" s="125"/>
      <c r="H291" s="142" t="s">
        <v>44</v>
      </c>
      <c r="I291" s="127">
        <f>IF(H291="Normal",'[2]Types horaires'!$B$2,IF(H291="Recup",'[2]Types horaires'!$B$6,IF(H291="CP journée",'[2]Types horaires'!$B$3,IF(H291="Enceinte",'[2]Types horaires'!$B$11,IF(H291="temps partiel",'[2]Types horaires'!$B$10,IF(H291="Sans solde",'[2]Types horaires'!$B$8,IF(H291="Maladie",'[2]Types horaires'!$B$7,IF(H291="CP matin",'[2]Types horaires'!$B$4,IF(H291="Déplacement",'[2]Types horaires'!$B$2,IF(H291="CP Après-midi",'[2]Types horaires'!$B$5,IF(H291="Férié",'[2]Types horaires'!$B$15,0)))))))))))</f>
        <v>0.29166666666666669</v>
      </c>
      <c r="J291" s="108">
        <f>IF(H291="Demi CP",I291,IF(AND(H291="Déplacement",N291="Arrivée Chine",B291&gt;='[2]Types horaires'!$B$21,B291&lt;='[2]Types horaires'!$C$21),(D291-C291)+(F291-E291)-'[2]Types horaires'!$B$13,IF(AND(H291="Déplacement",N291="Arrivée Chine",B291&gt;'[2]Types horaires'!$A$21,B291&lt;'[2]Types horaires'!$B$21),(D291-C291)+(F291-E291)-'[2]Types horaires'!$B$14,IF(AND(H291="Déplacement",N291="Arrivée Chine",B291&gt;'[2]Types horaires'!$C$21),(D291-C291)+(F291-E291)-'[2]Types horaires'!$B$14,IF(AND(H291="Déplacement",((D291-C291)+(F291-E291))&lt;I291),I291,IF(AND(H291="Déplacement",N291="Arrivée Chine",B291&lt;'[2]Types horaires'!$D$21),(D291-C291)+(F291-E291)-'[2]Types horaires'!$B$14,IF(AND(H291="Déplacement",N291="Retour Chine",B291&gt;='[2]Types horaires'!$B$21,B291&lt;='[2]Types horaires'!$C$21),(D291-C291)+(F291-E291)+'[2]Types horaires'!$B$13,IF(AND(H291="Déplacement",N291="Retour Chine",B291&gt;'[2]Types horaires'!$A$21,B291&lt;'[2]Types horaires'!$B$21),(D291-C291)+(F291-E291)+'[2]Types horaires'!$B$14,IF(AND(H291="Déplacement",N291="Retour Chine",B291&gt;'[2]Types horaires'!$C$21),(D291-C291)+(F291-E291)+'[2]Types horaires'!$B$14,IF(AND(H291="Déplacement",((D291-C291)+(F291-E291))&lt;I291),I291,IF(AND(H291="Déplacement",N291="Retour Chine",B291&lt;'[2]Types horaires'!$D$21),(D291-C291)+(F291-E291)+'[2]Types horaires'!$B$14,(D291-C291)+(F291-E291))))))))))))</f>
        <v>0.29166666666666663</v>
      </c>
      <c r="K291" s="128">
        <f>IF(L291&gt;0,'[2]Types horaires'!$B$2-L291,0)</f>
        <v>0</v>
      </c>
      <c r="L291" s="129">
        <f>IF(OR(H291="Recup"),'[2]Types horaires'!$B$2-J291,'[2]Types horaires'!$B$6)</f>
        <v>0</v>
      </c>
      <c r="M291" s="130"/>
      <c r="N291" s="131"/>
      <c r="O291" s="132">
        <f t="shared" si="8"/>
        <v>0</v>
      </c>
      <c r="P291" s="133" t="str">
        <f t="shared" si="9"/>
        <v/>
      </c>
      <c r="Q291" s="134"/>
      <c r="R291" s="135"/>
      <c r="S291" s="136"/>
      <c r="T291" s="204"/>
      <c r="U291" s="138" t="s">
        <v>50</v>
      </c>
      <c r="V291" s="139">
        <f>IF(AND(G290="",(X291-35)&gt;0),(X291-35-V292-V293),IF(AND(G290="Enceinte",(X291-35)&gt;0),(X291-35-V292-V293),0))</f>
        <v>0</v>
      </c>
      <c r="W291" s="140" t="s">
        <v>35</v>
      </c>
      <c r="X291" s="139">
        <f>(SUM(J290:J296))*24-(SUM(O290:O296))*24</f>
        <v>34.999999999999993</v>
      </c>
      <c r="Y291" s="141">
        <f>SUM(P290:P296)</f>
        <v>0</v>
      </c>
    </row>
    <row r="292" spans="1:25" s="12" customFormat="1" ht="15.75" customHeight="1" thickBot="1">
      <c r="A292" s="123" t="s">
        <v>51</v>
      </c>
      <c r="B292" s="124">
        <v>43005</v>
      </c>
      <c r="C292" s="102">
        <v>0.375</v>
      </c>
      <c r="D292" s="103">
        <v>0.54166666666666663</v>
      </c>
      <c r="E292" s="103">
        <v>0.58333333333333337</v>
      </c>
      <c r="F292" s="104">
        <v>0.70833333333333337</v>
      </c>
      <c r="G292" s="125"/>
      <c r="H292" s="142" t="s">
        <v>44</v>
      </c>
      <c r="I292" s="127">
        <f>IF(H292="Normal",'[2]Types horaires'!$B$2,IF(H292="Recup",'[2]Types horaires'!$B$6,IF(H292="CP journée",'[2]Types horaires'!$B$3,IF(H292="Enceinte",'[2]Types horaires'!$B$11,IF(H292="temps partiel",'[2]Types horaires'!$B$10,IF(H292="Sans solde",'[2]Types horaires'!$B$8,IF(H292="Maladie",'[2]Types horaires'!$B$7,IF(H292="CP matin",'[2]Types horaires'!$B$4,IF(H292="Déplacement",'[2]Types horaires'!$B$2,IF(H292="CP Après-midi",'[2]Types horaires'!$B$5,IF(H292="Férié",'[2]Types horaires'!$B$15,0)))))))))))</f>
        <v>0.29166666666666669</v>
      </c>
      <c r="J292" s="108">
        <f>IF(H292="Demi CP",I292,IF(AND(H292="Déplacement",N292="Arrivée Chine",B292&gt;='[2]Types horaires'!$B$21,B292&lt;='[2]Types horaires'!$C$21),(D292-C292)+(F292-E292)-'[2]Types horaires'!$B$13,IF(AND(H292="Déplacement",N292="Arrivée Chine",B292&gt;'[2]Types horaires'!$A$21,B292&lt;'[2]Types horaires'!$B$21),(D292-C292)+(F292-E292)-'[2]Types horaires'!$B$14,IF(AND(H292="Déplacement",N292="Arrivée Chine",B292&gt;'[2]Types horaires'!$C$21),(D292-C292)+(F292-E292)-'[2]Types horaires'!$B$14,IF(AND(H292="Déplacement",((D292-C292)+(F292-E292))&lt;I292),I292,IF(AND(H292="Déplacement",N292="Arrivée Chine",B292&lt;'[2]Types horaires'!$D$21),(D292-C292)+(F292-E292)-'[2]Types horaires'!$B$14,IF(AND(H292="Déplacement",N292="Retour Chine",B292&gt;='[2]Types horaires'!$B$21,B292&lt;='[2]Types horaires'!$C$21),(D292-C292)+(F292-E292)+'[2]Types horaires'!$B$13,IF(AND(H292="Déplacement",N292="Retour Chine",B292&gt;'[2]Types horaires'!$A$21,B292&lt;'[2]Types horaires'!$B$21),(D292-C292)+(F292-E292)+'[2]Types horaires'!$B$14,IF(AND(H292="Déplacement",N292="Retour Chine",B292&gt;'[2]Types horaires'!$C$21),(D292-C292)+(F292-E292)+'[2]Types horaires'!$B$14,IF(AND(H292="Déplacement",((D292-C292)+(F292-E292))&lt;I292),I292,IF(AND(H292="Déplacement",N292="Retour Chine",B292&lt;'[2]Types horaires'!$D$21),(D292-C292)+(F292-E292)+'[2]Types horaires'!$B$14,(D292-C292)+(F292-E292))))))))))))</f>
        <v>0.29166666666666663</v>
      </c>
      <c r="K292" s="143">
        <f>IF(L292&gt;0,'[2]Types horaires'!$B$2-L292,0)</f>
        <v>0</v>
      </c>
      <c r="L292" s="144">
        <f>IF(OR(H292="Recup"),'[2]Types horaires'!$B$2-J292,'[2]Types horaires'!$B$6)</f>
        <v>0</v>
      </c>
      <c r="M292" s="130"/>
      <c r="N292" s="131"/>
      <c r="O292" s="132">
        <f t="shared" si="8"/>
        <v>0</v>
      </c>
      <c r="P292" s="133" t="str">
        <f t="shared" si="9"/>
        <v/>
      </c>
      <c r="Q292" s="134"/>
      <c r="R292" s="135"/>
      <c r="S292" s="136"/>
      <c r="T292" s="204"/>
      <c r="U292" s="145">
        <v>0.5</v>
      </c>
      <c r="V292" s="139">
        <f>IF((X291-43)&lt;0,0,(X291-43))</f>
        <v>0</v>
      </c>
      <c r="W292" s="146" t="s">
        <v>52</v>
      </c>
      <c r="X292" s="147">
        <f>(X291-X290)-J296*24</f>
        <v>-7.1054273576010019E-15</v>
      </c>
      <c r="Y292" s="148" t="s">
        <v>53</v>
      </c>
    </row>
    <row r="293" spans="1:25" s="12" customFormat="1" ht="15" customHeight="1" thickBot="1">
      <c r="A293" s="123" t="s">
        <v>54</v>
      </c>
      <c r="B293" s="124">
        <v>43006</v>
      </c>
      <c r="C293" s="102">
        <v>0.375</v>
      </c>
      <c r="D293" s="103">
        <v>0.54166666666666663</v>
      </c>
      <c r="E293" s="103">
        <v>0.58333333333333337</v>
      </c>
      <c r="F293" s="104">
        <v>0.70833333333333337</v>
      </c>
      <c r="G293" s="125"/>
      <c r="H293" s="126" t="s">
        <v>44</v>
      </c>
      <c r="I293" s="127">
        <f>IF(H293="Normal",'[2]Types horaires'!$B$2,IF(H293="Recup",'[2]Types horaires'!$B$6,IF(H293="CP journée",'[2]Types horaires'!$B$3,IF(H293="Enceinte",'[2]Types horaires'!$B$11,IF(H293="temps partiel",'[2]Types horaires'!$B$10,IF(H293="Sans solde",'[2]Types horaires'!$B$8,IF(H293="Maladie",'[2]Types horaires'!$B$7,IF(H293="CP matin",'[2]Types horaires'!$B$4,IF(H293="Déplacement",'[2]Types horaires'!$B$2,IF(H293="CP Après-midi",'[2]Types horaires'!$B$5,IF(H293="Férié",'[2]Types horaires'!$B$15,0)))))))))))</f>
        <v>0.29166666666666669</v>
      </c>
      <c r="J293" s="108">
        <f>IF(H293="Demi CP",I293,IF(AND(H293="Déplacement",N293="Arrivée Chine",B293&gt;='[2]Types horaires'!$B$21,B293&lt;='[2]Types horaires'!$C$21),(D293-C293)+(F293-E293)-'[2]Types horaires'!$B$13,IF(AND(H293="Déplacement",N293="Arrivée Chine",B293&gt;'[2]Types horaires'!$A$21,B293&lt;'[2]Types horaires'!$B$21),(D293-C293)+(F293-E293)-'[2]Types horaires'!$B$14,IF(AND(H293="Déplacement",N293="Arrivée Chine",B293&gt;'[2]Types horaires'!$C$21),(D293-C293)+(F293-E293)-'[2]Types horaires'!$B$14,IF(AND(H293="Déplacement",((D293-C293)+(F293-E293))&lt;I293),I293,IF(AND(H293="Déplacement",N293="Arrivée Chine",B293&lt;'[2]Types horaires'!$D$21),(D293-C293)+(F293-E293)-'[2]Types horaires'!$B$14,IF(AND(H293="Déplacement",N293="Retour Chine",B293&gt;='[2]Types horaires'!$B$21,B293&lt;='[2]Types horaires'!$C$21),(D293-C293)+(F293-E293)+'[2]Types horaires'!$B$13,IF(AND(H293="Déplacement",N293="Retour Chine",B293&gt;'[2]Types horaires'!$A$21,B293&lt;'[2]Types horaires'!$B$21),(D293-C293)+(F293-E293)+'[2]Types horaires'!$B$14,IF(AND(H293="Déplacement",N293="Retour Chine",B293&gt;'[2]Types horaires'!$C$21),(D293-C293)+(F293-E293)+'[2]Types horaires'!$B$14,IF(AND(H293="Déplacement",((D293-C293)+(F293-E293))&lt;I293),I293,IF(AND(H293="Déplacement",N293="Retour Chine",B293&lt;'[2]Types horaires'!$D$21),(D293-C293)+(F293-E293)+'[2]Types horaires'!$B$14,(D293-C293)+(F293-E293))))))))))))</f>
        <v>0.29166666666666663</v>
      </c>
      <c r="K293" s="149">
        <f>IF(L293&gt;0,'[2]Types horaires'!$B$2-L293,0)</f>
        <v>0</v>
      </c>
      <c r="L293" s="150">
        <f>IF(OR(H293="Recup"),'[2]Types horaires'!$B$2-J293,'[2]Types horaires'!$B$6)</f>
        <v>0</v>
      </c>
      <c r="M293" s="130"/>
      <c r="N293" s="131"/>
      <c r="O293" s="132">
        <f t="shared" si="8"/>
        <v>0</v>
      </c>
      <c r="P293" s="133" t="str">
        <f t="shared" si="9"/>
        <v/>
      </c>
      <c r="Q293" s="134"/>
      <c r="R293" s="135"/>
      <c r="S293" s="136"/>
      <c r="T293" s="204"/>
      <c r="U293" s="151">
        <v>1</v>
      </c>
      <c r="V293" s="139">
        <f>IF(M296="",J296*24,0)</f>
        <v>0</v>
      </c>
      <c r="W293" s="152" t="s">
        <v>5</v>
      </c>
      <c r="X293" s="153">
        <f>COUNTIF(H290:H294,"Maladie")</f>
        <v>0</v>
      </c>
      <c r="Y293" s="148">
        <f>COUNTIF(H290:H294,"Férié")</f>
        <v>0</v>
      </c>
    </row>
    <row r="294" spans="1:25" s="12" customFormat="1" ht="15.75" customHeight="1" thickBot="1">
      <c r="A294" s="123" t="s">
        <v>55</v>
      </c>
      <c r="B294" s="124">
        <v>43007</v>
      </c>
      <c r="C294" s="102">
        <v>0.375</v>
      </c>
      <c r="D294" s="103">
        <v>0.54166666666666663</v>
      </c>
      <c r="E294" s="103">
        <v>0.58333333333333337</v>
      </c>
      <c r="F294" s="104">
        <v>0.70833333333333337</v>
      </c>
      <c r="G294" s="125"/>
      <c r="H294" s="142" t="s">
        <v>44</v>
      </c>
      <c r="I294" s="127">
        <f>IF(H294="Normal",'[2]Types horaires'!$B$2,IF(H294="Recup",'[2]Types horaires'!$B$6,IF(H294="CP journée",'[2]Types horaires'!$B$3,IF(H294="Enceinte",'[2]Types horaires'!$B$11,IF(H294="temps partiel",'[2]Types horaires'!$B$10,IF(H294="Sans solde",'[2]Types horaires'!$B$8,IF(H294="Maladie",'[2]Types horaires'!$B$7,IF(H294="CP matin",'[2]Types horaires'!$B$4,IF(H294="Déplacement",'[2]Types horaires'!$B$2,IF(H294="CP Après-midi",'[2]Types horaires'!$B$5,IF(H294="Férié",'[2]Types horaires'!$B$15,0)))))))))))</f>
        <v>0.29166666666666669</v>
      </c>
      <c r="J294" s="108">
        <f>IF(H294="Demi CP",I294,IF(AND(H294="Déplacement",N294="Arrivée Chine",B294&gt;='[2]Types horaires'!$B$21,B294&lt;='[2]Types horaires'!$C$21),(D294-C294)+(F294-E294)-'[2]Types horaires'!$B$13,IF(AND(H294="Déplacement",N294="Arrivée Chine",B294&gt;'[2]Types horaires'!$A$21,B294&lt;'[2]Types horaires'!$B$21),(D294-C294)+(F294-E294)-'[2]Types horaires'!$B$14,IF(AND(H294="Déplacement",N294="Arrivée Chine",B294&gt;'[2]Types horaires'!$C$21),(D294-C294)+(F294-E294)-'[2]Types horaires'!$B$14,IF(AND(H294="Déplacement",((D294-C294)+(F294-E294))&lt;I294),I294,IF(AND(H294="Déplacement",N294="Arrivée Chine",B294&lt;'[2]Types horaires'!$D$21),(D294-C294)+(F294-E294)-'[2]Types horaires'!$B$14,IF(AND(H294="Déplacement",N294="Retour Chine",B294&gt;='[2]Types horaires'!$B$21,B294&lt;='[2]Types horaires'!$C$21),(D294-C294)+(F294-E294)+'[2]Types horaires'!$B$13,IF(AND(H294="Déplacement",N294="Retour Chine",B294&gt;'[2]Types horaires'!$A$21,B294&lt;'[2]Types horaires'!$B$21),(D294-C294)+(F294-E294)+'[2]Types horaires'!$B$14,IF(AND(H294="Déplacement",N294="Retour Chine",B294&gt;'[2]Types horaires'!$C$21),(D294-C294)+(F294-E294)+'[2]Types horaires'!$B$14,IF(AND(H294="Déplacement",((D294-C294)+(F294-E294))&lt;I294),I294,IF(AND(H294="Déplacement",N294="Retour Chine",B294&lt;'[2]Types horaires'!$D$21),(D294-C294)+(F294-E294)+'[2]Types horaires'!$B$14,(D294-C294)+(F294-E294))))))))))))</f>
        <v>0.29166666666666663</v>
      </c>
      <c r="K294" s="143">
        <f>IF(L294&gt;0,'[2]Types horaires'!$B$2-L294,0)</f>
        <v>0</v>
      </c>
      <c r="L294" s="144">
        <f>IF(OR(H294="Recup"),'[2]Types horaires'!$B$2-J294,'[2]Types horaires'!$B$6)</f>
        <v>0</v>
      </c>
      <c r="M294" s="130"/>
      <c r="N294" s="131"/>
      <c r="O294" s="132">
        <f t="shared" si="8"/>
        <v>0</v>
      </c>
      <c r="P294" s="133" t="str">
        <f t="shared" si="9"/>
        <v/>
      </c>
      <c r="Q294" s="134"/>
      <c r="R294" s="135"/>
      <c r="S294" s="136"/>
      <c r="T294" s="204"/>
      <c r="U294" s="154" t="s">
        <v>2</v>
      </c>
      <c r="V294" s="155">
        <f>IF(G290="Enceinte",(SUM(L290:L294))-COUNTIF(H290:H294,"Recup")*'[2]Types horaires'!$B$12,SUM(L290:L294))</f>
        <v>0</v>
      </c>
      <c r="W294" s="156" t="s">
        <v>56</v>
      </c>
      <c r="X294" s="157">
        <f>COUNTIF(H290:H294,"sans solde")</f>
        <v>0</v>
      </c>
      <c r="Y294" s="158" t="s">
        <v>57</v>
      </c>
    </row>
    <row r="295" spans="1:25" s="12" customFormat="1" ht="15" customHeight="1">
      <c r="A295" s="123" t="s">
        <v>58</v>
      </c>
      <c r="B295" s="124">
        <v>43008</v>
      </c>
      <c r="C295" s="159"/>
      <c r="D295" s="160"/>
      <c r="E295" s="160"/>
      <c r="F295" s="161"/>
      <c r="G295" s="125"/>
      <c r="H295" s="162"/>
      <c r="I295" s="127">
        <f>IF(H295="Normal",'[2]Types horaires'!$B$2,IF(H295="Recup",'[2]Types horaires'!$B$6,IF(H295="CP journée",'[2]Types horaires'!$B$3,IF(H295="Enceinte",'[2]Types horaires'!$B$11,IF(H295="temps partiel",'[2]Types horaires'!$B$10,IF(H295="Sans solde",'[2]Types horaires'!$B$8,IF(H295="Maladie",'[2]Types horaires'!$B$7,IF(H295="CP matin",'[2]Types horaires'!$B$4,IF(H295="Déplacement",'[2]Types horaires'!$B$2,IF(H295="CP Après-midi",'[2]Types horaires'!$B$5,IF(H295="Férié",'[2]Types horaires'!$B$15,0)))))))))))</f>
        <v>0</v>
      </c>
      <c r="J295" s="108">
        <f>IF(H295="Demi CP",I295,IF(AND(H295="Déplacement",N295="Arrivée Chine",B295&gt;='[2]Types horaires'!$B$21,B295&lt;='[2]Types horaires'!$C$21),(D295-C295)+(F295-E295)-'[2]Types horaires'!$B$13,IF(AND(H295="Déplacement",N295="Arrivée Chine",B295&gt;'[2]Types horaires'!$A$21,B295&lt;'[2]Types horaires'!$B$21),(D295-C295)+(F295-E295)-'[2]Types horaires'!$B$14,IF(AND(H295="Déplacement",N295="Arrivée Chine",B295&gt;'[2]Types horaires'!$C$21),(D295-C295)+(F295-E295)-'[2]Types horaires'!$B$14,IF(AND(H295="Déplacement",((D295-C295)+(F295-E295))&lt;I295),I295,IF(AND(H295="Déplacement",N295="Arrivée Chine",B295&lt;'[2]Types horaires'!$D$21),(D295-C295)+(F295-E295)-'[2]Types horaires'!$B$14,IF(AND(H295="Déplacement",N295="Retour Chine",B295&gt;='[2]Types horaires'!$B$21,B295&lt;='[2]Types horaires'!$C$21),(D295-C295)+(F295-E295)+'[2]Types horaires'!$B$13,IF(AND(H295="Déplacement",N295="Retour Chine",B295&gt;'[2]Types horaires'!$A$21,B295&lt;'[2]Types horaires'!$B$21),(D295-C295)+(F295-E295)+'[2]Types horaires'!$B$14,IF(AND(H295="Déplacement",N295="Retour Chine",B295&gt;'[2]Types horaires'!$C$21),(D295-C295)+(F295-E295)+'[2]Types horaires'!$B$14,IF(AND(H295="Déplacement",((D295-C295)+(F295-E295))&lt;I295),I295,IF(AND(H295="Déplacement",N295="Retour Chine",B295&lt;'[2]Types horaires'!$D$21),(D295-C295)+(F295-E295)+'[2]Types horaires'!$B$14,(D295-C295)+(F295-E295))))))))))))</f>
        <v>0</v>
      </c>
      <c r="K295" s="163">
        <f>IF(L295&gt;0,'[2]Types horaires'!$B$2-L295,0)</f>
        <v>0</v>
      </c>
      <c r="L295" s="164">
        <f>IF(OR(H295="Recup"),'[2]Types horaires'!$B$2-J295,'[2]Types horaires'!$B$6)</f>
        <v>0</v>
      </c>
      <c r="M295" s="130"/>
      <c r="N295" s="131"/>
      <c r="O295" s="132">
        <f t="shared" si="8"/>
        <v>0</v>
      </c>
      <c r="P295" s="133" t="str">
        <f t="shared" si="9"/>
        <v/>
      </c>
      <c r="Q295" s="134"/>
      <c r="R295" s="135"/>
      <c r="S295" s="136"/>
      <c r="T295" s="204"/>
      <c r="U295" s="165" t="s">
        <v>59</v>
      </c>
      <c r="V295" s="166">
        <f>IF(AND(G290="Temps partiel",X292&gt;0),X292-V296-V292-V293,0)</f>
        <v>0</v>
      </c>
      <c r="W295" s="167" t="s">
        <v>60</v>
      </c>
      <c r="X295" s="168">
        <f>COUNTIF(H290:H294,"CP journée")+(COUNTIF(H290:H294,"CP matin"))/2+(COUNTIF(H290:H294,"CP Après-midi"))/2</f>
        <v>0</v>
      </c>
      <c r="Y295" s="169"/>
    </row>
    <row r="296" spans="1:25" s="12" customFormat="1" ht="15.75" customHeight="1" thickBot="1">
      <c r="A296" s="170" t="s">
        <v>61</v>
      </c>
      <c r="B296" s="171">
        <v>43009</v>
      </c>
      <c r="C296" s="172"/>
      <c r="D296" s="173"/>
      <c r="E296" s="173"/>
      <c r="F296" s="174"/>
      <c r="G296" s="175"/>
      <c r="H296" s="176"/>
      <c r="I296" s="177">
        <f>IF(H296="Normal",'[2]Types horaires'!$B$2,IF(H296="Recup",'[2]Types horaires'!$B$6,IF(H296="CP journée",'[2]Types horaires'!$B$3,IF(H296="Enceinte",'[2]Types horaires'!$B$11,IF(H296="temps partiel",'[2]Types horaires'!$B$10,IF(H296="Sans solde",'[2]Types horaires'!$B$8,IF(H296="Maladie",'[2]Types horaires'!$B$7,IF(H296="CP matin",'[2]Types horaires'!$B$4,IF(H296="Déplacement",'[2]Types horaires'!$B$2,IF(H296="CP Après-midi",'[2]Types horaires'!$B$5,IF(H296="Férié",'[2]Types horaires'!$B$15,0)))))))))))</f>
        <v>0</v>
      </c>
      <c r="J296" s="178">
        <f>IF(H296="Demi CP",I296,IF(AND(H296="Déplacement",N296="Arrivée Chine",B296&gt;='[2]Types horaires'!$B$21,B296&lt;='[2]Types horaires'!$C$21),(D296-C296)+(F296-E296)-'[2]Types horaires'!$B$13,IF(AND(H296="Déplacement",N296="Arrivée Chine",B296&gt;'[2]Types horaires'!$A$21,B296&lt;'[2]Types horaires'!$B$21),(D296-C296)+(F296-E296)-'[2]Types horaires'!$B$14,IF(AND(H296="Déplacement",N296="Arrivée Chine",B296&gt;'[2]Types horaires'!$C$21),(D296-C296)+(F296-E296)-'[2]Types horaires'!$B$14,IF(AND(H296="Déplacement",((D296-C296)+(F296-E296))&lt;I296),I296,IF(AND(H296="Déplacement",N296="Arrivée Chine",B296&lt;'[2]Types horaires'!$D$21),(D296-C296)+(F296-E296)-'[2]Types horaires'!$B$14,IF(AND(H296="Déplacement",N296="Retour Chine",B296&gt;='[2]Types horaires'!$B$21,B296&lt;='[2]Types horaires'!$C$21),(D296-C296)+(F296-E296)+'[2]Types horaires'!$B$13,IF(AND(H296="Déplacement",N296="Retour Chine",B296&gt;'[2]Types horaires'!$A$21,B296&lt;'[2]Types horaires'!$B$21),(D296-C296)+(F296-E296)+'[2]Types horaires'!$B$14,IF(AND(H296="Déplacement",N296="Retour Chine",B296&gt;'[2]Types horaires'!$C$21),(D296-C296)+(F296-E296)+'[2]Types horaires'!$B$14,IF(AND(H296="Déplacement",((D296-C296)+(F296-E296))&lt;I296),I296,IF(AND(H296="Déplacement",N296="Retour Chine",B296&lt;'[2]Types horaires'!$D$21),(D296-C296)+(F296-E296)+'[2]Types horaires'!$B$14,(D296-C296)+(F296-E296))))))))))))</f>
        <v>0</v>
      </c>
      <c r="K296" s="179">
        <f>IF(L296&gt;0,'[2]Types horaires'!$B$2-L296,0)</f>
        <v>0</v>
      </c>
      <c r="L296" s="180">
        <f>IF(OR(H296="Recup"),'[2]Types horaires'!$B$2-J296,'[2]Types horaires'!$B$6)</f>
        <v>0</v>
      </c>
      <c r="M296" s="181"/>
      <c r="N296" s="182"/>
      <c r="O296" s="183">
        <f t="shared" si="8"/>
        <v>0</v>
      </c>
      <c r="P296" s="184" t="str">
        <f t="shared" si="9"/>
        <v/>
      </c>
      <c r="Q296" s="185"/>
      <c r="R296" s="186"/>
      <c r="S296" s="187"/>
      <c r="T296" s="205"/>
      <c r="U296" s="189" t="s">
        <v>62</v>
      </c>
      <c r="V296" s="190">
        <f>IF(AND(G290="Temps partiel",X292&gt;3),X292-3-V292-V293,0)</f>
        <v>0</v>
      </c>
      <c r="W296" s="191" t="s">
        <v>63</v>
      </c>
      <c r="X296" s="192">
        <f>V290+(V291*1.25)+(V292*1.5)+(V293*2)+(V295*1.1)+(V296*1.25)</f>
        <v>0</v>
      </c>
      <c r="Y296" s="193">
        <f>Y289+X296-V294*24+Y291</f>
        <v>0</v>
      </c>
    </row>
    <row r="297" spans="1:25" s="12" customFormat="1" ht="30" customHeight="1">
      <c r="A297" s="100" t="s">
        <v>43</v>
      </c>
      <c r="B297" s="101">
        <v>43010</v>
      </c>
      <c r="C297" s="194">
        <v>0.375</v>
      </c>
      <c r="D297" s="195">
        <v>0.54166666666666663</v>
      </c>
      <c r="E297" s="195">
        <v>0.58333333333333337</v>
      </c>
      <c r="F297" s="196">
        <v>0.70833333333333337</v>
      </c>
      <c r="G297" s="105"/>
      <c r="H297" s="106" t="s">
        <v>44</v>
      </c>
      <c r="I297" s="107">
        <f>IF(H297="Normal",'[2]Types horaires'!$B$2,IF(H297="Recup",'[2]Types horaires'!$B$6,IF(H297="CP journée",'[2]Types horaires'!$B$3,IF(H297="Enceinte",'[2]Types horaires'!$B$11,IF(H297="temps partiel",'[2]Types horaires'!$B$10,IF(H297="Sans solde",'[2]Types horaires'!$B$8,IF(H297="Maladie",'[2]Types horaires'!$B$7,IF(H297="CP matin",'[2]Types horaires'!$B$4,IF(H297="Déplacement",'[2]Types horaires'!$B$2,IF(H297="CP Après-midi",'[2]Types horaires'!$B$5,IF(H297="Férié",'[2]Types horaires'!$B$15,0)))))))))))</f>
        <v>0.29166666666666669</v>
      </c>
      <c r="J297" s="197">
        <f>IF(H297="Demi CP",I297,IF(AND(H297="Déplacement",N297="Arrivée Chine",B297&gt;='[2]Types horaires'!$B$21,B297&lt;='[2]Types horaires'!$C$21),(D297-C297)+(F297-E297)-'[2]Types horaires'!$B$13,IF(AND(H297="Déplacement",N297="Arrivée Chine",B297&gt;'[2]Types horaires'!$A$21,B297&lt;'[2]Types horaires'!$B$21),(D297-C297)+(F297-E297)-'[2]Types horaires'!$B$14,IF(AND(H297="Déplacement",N297="Arrivée Chine",B297&gt;'[2]Types horaires'!$C$21),(D297-C297)+(F297-E297)-'[2]Types horaires'!$B$14,IF(AND(H297="Déplacement",((D297-C297)+(F297-E297))&lt;I297),I297,IF(AND(H297="Déplacement",N297="Arrivée Chine",B297&lt;'[2]Types horaires'!$D$21),(D297-C297)+(F297-E297)-'[2]Types horaires'!$B$14,IF(AND(H297="Déplacement",N297="Retour Chine",B297&gt;='[2]Types horaires'!$B$21,B297&lt;='[2]Types horaires'!$C$21),(D297-C297)+(F297-E297)+'[2]Types horaires'!$B$13,IF(AND(H297="Déplacement",N297="Retour Chine",B297&gt;'[2]Types horaires'!$A$21,B297&lt;'[2]Types horaires'!$B$21),(D297-C297)+(F297-E297)+'[2]Types horaires'!$B$14,IF(AND(H297="Déplacement",N297="Retour Chine",B297&gt;'[2]Types horaires'!$C$21),(D297-C297)+(F297-E297)+'[2]Types horaires'!$B$14,IF(AND(H297="Déplacement",((D297-C297)+(F297-E297))&lt;I297),I297,IF(AND(H297="Déplacement",N297="Retour Chine",B297&lt;'[2]Types horaires'!$D$21),(D297-C297)+(F297-E297)+'[2]Types horaires'!$B$14,(D297-C297)+(F297-E297))))))))))))</f>
        <v>0.29166666666666663</v>
      </c>
      <c r="K297" s="109">
        <f>IF(L297&gt;0,'[2]Types horaires'!$B$2-L297,0)</f>
        <v>0</v>
      </c>
      <c r="L297" s="110">
        <f>IF(OR(H297="Recup"),'[2]Types horaires'!$B$2-J297,'[2]Types horaires'!$B$6)</f>
        <v>0</v>
      </c>
      <c r="M297" s="111"/>
      <c r="N297" s="112"/>
      <c r="O297" s="113">
        <f t="shared" si="8"/>
        <v>0</v>
      </c>
      <c r="P297" s="114" t="str">
        <f t="shared" si="9"/>
        <v/>
      </c>
      <c r="Q297" s="115" t="s">
        <v>45</v>
      </c>
      <c r="R297" s="116" t="s">
        <v>46</v>
      </c>
      <c r="S297" s="117"/>
      <c r="T297" s="203" t="s">
        <v>102</v>
      </c>
      <c r="U297" s="119" t="s">
        <v>48</v>
      </c>
      <c r="V297" s="120">
        <f>IF(AND(G297="",(X299)&gt;0),X299-V298-V299,IF(AND(G297="Enceinte",(X299)&gt;0),X299-V298-V299,0))</f>
        <v>0</v>
      </c>
      <c r="W297" s="121" t="s">
        <v>34</v>
      </c>
      <c r="X297" s="120">
        <f>(SUM(I297:I301)*24+SUM(K297:K301)*24)</f>
        <v>35</v>
      </c>
      <c r="Y297" s="122" t="s">
        <v>7</v>
      </c>
    </row>
    <row r="298" spans="1:25" s="12" customFormat="1" ht="15.75" customHeight="1" thickBot="1">
      <c r="A298" s="123" t="s">
        <v>49</v>
      </c>
      <c r="B298" s="124">
        <v>43011</v>
      </c>
      <c r="C298" s="102">
        <v>0.375</v>
      </c>
      <c r="D298" s="103">
        <v>0.54166666666666663</v>
      </c>
      <c r="E298" s="103">
        <v>0.58333333333333337</v>
      </c>
      <c r="F298" s="104">
        <v>0.70833333333333337</v>
      </c>
      <c r="G298" s="125"/>
      <c r="H298" s="142" t="s">
        <v>44</v>
      </c>
      <c r="I298" s="127">
        <f>IF(H298="Normal",'[2]Types horaires'!$B$2,IF(H298="Recup",'[2]Types horaires'!$B$6,IF(H298="CP journée",'[2]Types horaires'!$B$3,IF(H298="Enceinte",'[2]Types horaires'!$B$11,IF(H298="temps partiel",'[2]Types horaires'!$B$10,IF(H298="Sans solde",'[2]Types horaires'!$B$8,IF(H298="Maladie",'[2]Types horaires'!$B$7,IF(H298="CP matin",'[2]Types horaires'!$B$4,IF(H298="Déplacement",'[2]Types horaires'!$B$2,IF(H298="CP Après-midi",'[2]Types horaires'!$B$5,IF(H298="Férié",'[2]Types horaires'!$B$15,0)))))))))))</f>
        <v>0.29166666666666669</v>
      </c>
      <c r="J298" s="108">
        <f>IF(H298="Demi CP",I298,IF(AND(H298="Déplacement",N298="Arrivée Chine",B298&gt;='[2]Types horaires'!$B$21,B298&lt;='[2]Types horaires'!$C$21),(D298-C298)+(F298-E298)-'[2]Types horaires'!$B$13,IF(AND(H298="Déplacement",N298="Arrivée Chine",B298&gt;'[2]Types horaires'!$A$21,B298&lt;'[2]Types horaires'!$B$21),(D298-C298)+(F298-E298)-'[2]Types horaires'!$B$14,IF(AND(H298="Déplacement",N298="Arrivée Chine",B298&gt;'[2]Types horaires'!$C$21),(D298-C298)+(F298-E298)-'[2]Types horaires'!$B$14,IF(AND(H298="Déplacement",((D298-C298)+(F298-E298))&lt;I298),I298,IF(AND(H298="Déplacement",N298="Arrivée Chine",B298&lt;'[2]Types horaires'!$D$21),(D298-C298)+(F298-E298)-'[2]Types horaires'!$B$14,IF(AND(H298="Déplacement",N298="Retour Chine",B298&gt;='[2]Types horaires'!$B$21,B298&lt;='[2]Types horaires'!$C$21),(D298-C298)+(F298-E298)+'[2]Types horaires'!$B$13,IF(AND(H298="Déplacement",N298="Retour Chine",B298&gt;'[2]Types horaires'!$A$21,B298&lt;'[2]Types horaires'!$B$21),(D298-C298)+(F298-E298)+'[2]Types horaires'!$B$14,IF(AND(H298="Déplacement",N298="Retour Chine",B298&gt;'[2]Types horaires'!$C$21),(D298-C298)+(F298-E298)+'[2]Types horaires'!$B$14,IF(AND(H298="Déplacement",((D298-C298)+(F298-E298))&lt;I298),I298,IF(AND(H298="Déplacement",N298="Retour Chine",B298&lt;'[2]Types horaires'!$D$21),(D298-C298)+(F298-E298)+'[2]Types horaires'!$B$14,(D298-C298)+(F298-E298))))))))))))</f>
        <v>0.29166666666666663</v>
      </c>
      <c r="K298" s="128">
        <f>IF(L298&gt;0,'[2]Types horaires'!$B$2-L298,0)</f>
        <v>0</v>
      </c>
      <c r="L298" s="129">
        <f>IF(OR(H298="Recup"),'[2]Types horaires'!$B$2-J298,'[2]Types horaires'!$B$6)</f>
        <v>0</v>
      </c>
      <c r="M298" s="130"/>
      <c r="N298" s="131"/>
      <c r="O298" s="132">
        <f t="shared" si="8"/>
        <v>0</v>
      </c>
      <c r="P298" s="133" t="str">
        <f t="shared" si="9"/>
        <v/>
      </c>
      <c r="Q298" s="134"/>
      <c r="R298" s="135"/>
      <c r="S298" s="136"/>
      <c r="T298" s="204"/>
      <c r="U298" s="138" t="s">
        <v>50</v>
      </c>
      <c r="V298" s="139">
        <f>IF(AND(G297="",(X298-35)&gt;0),(X298-35-V299-V300),IF(AND(G297="Enceinte",(X298-35)&gt;0),(X298-35-V299-V300),0))</f>
        <v>0</v>
      </c>
      <c r="W298" s="140" t="s">
        <v>35</v>
      </c>
      <c r="X298" s="139">
        <f>(SUM(J297:J303))*24-(SUM(O297:O303))*24</f>
        <v>34.999999999999993</v>
      </c>
      <c r="Y298" s="141">
        <f>SUM(P297:P303)</f>
        <v>0</v>
      </c>
    </row>
    <row r="299" spans="1:25" s="12" customFormat="1" ht="15.75" customHeight="1" thickBot="1">
      <c r="A299" s="123" t="s">
        <v>51</v>
      </c>
      <c r="B299" s="124">
        <v>43012</v>
      </c>
      <c r="C299" s="102">
        <v>0.375</v>
      </c>
      <c r="D299" s="103">
        <v>0.54166666666666663</v>
      </c>
      <c r="E299" s="103">
        <v>0.58333333333333337</v>
      </c>
      <c r="F299" s="104">
        <v>0.70833333333333337</v>
      </c>
      <c r="G299" s="125"/>
      <c r="H299" s="142" t="s">
        <v>44</v>
      </c>
      <c r="I299" s="127">
        <f>IF(H299="Normal",'[2]Types horaires'!$B$2,IF(H299="Recup",'[2]Types horaires'!$B$6,IF(H299="CP journée",'[2]Types horaires'!$B$3,IF(H299="Enceinte",'[2]Types horaires'!$B$11,IF(H299="temps partiel",'[2]Types horaires'!$B$10,IF(H299="Sans solde",'[2]Types horaires'!$B$8,IF(H299="Maladie",'[2]Types horaires'!$B$7,IF(H299="CP matin",'[2]Types horaires'!$B$4,IF(H299="Déplacement",'[2]Types horaires'!$B$2,IF(H299="CP Après-midi",'[2]Types horaires'!$B$5,IF(H299="Férié",'[2]Types horaires'!$B$15,0)))))))))))</f>
        <v>0.29166666666666669</v>
      </c>
      <c r="J299" s="108">
        <f>IF(H299="Demi CP",I299,IF(AND(H299="Déplacement",N299="Arrivée Chine",B299&gt;='[2]Types horaires'!$B$21,B299&lt;='[2]Types horaires'!$C$21),(D299-C299)+(F299-E299)-'[2]Types horaires'!$B$13,IF(AND(H299="Déplacement",N299="Arrivée Chine",B299&gt;'[2]Types horaires'!$A$21,B299&lt;'[2]Types horaires'!$B$21),(D299-C299)+(F299-E299)-'[2]Types horaires'!$B$14,IF(AND(H299="Déplacement",N299="Arrivée Chine",B299&gt;'[2]Types horaires'!$C$21),(D299-C299)+(F299-E299)-'[2]Types horaires'!$B$14,IF(AND(H299="Déplacement",((D299-C299)+(F299-E299))&lt;I299),I299,IF(AND(H299="Déplacement",N299="Arrivée Chine",B299&lt;'[2]Types horaires'!$D$21),(D299-C299)+(F299-E299)-'[2]Types horaires'!$B$14,IF(AND(H299="Déplacement",N299="Retour Chine",B299&gt;='[2]Types horaires'!$B$21,B299&lt;='[2]Types horaires'!$C$21),(D299-C299)+(F299-E299)+'[2]Types horaires'!$B$13,IF(AND(H299="Déplacement",N299="Retour Chine",B299&gt;'[2]Types horaires'!$A$21,B299&lt;'[2]Types horaires'!$B$21),(D299-C299)+(F299-E299)+'[2]Types horaires'!$B$14,IF(AND(H299="Déplacement",N299="Retour Chine",B299&gt;'[2]Types horaires'!$C$21),(D299-C299)+(F299-E299)+'[2]Types horaires'!$B$14,IF(AND(H299="Déplacement",((D299-C299)+(F299-E299))&lt;I299),I299,IF(AND(H299="Déplacement",N299="Retour Chine",B299&lt;'[2]Types horaires'!$D$21),(D299-C299)+(F299-E299)+'[2]Types horaires'!$B$14,(D299-C299)+(F299-E299))))))))))))</f>
        <v>0.29166666666666663</v>
      </c>
      <c r="K299" s="143">
        <f>IF(L299&gt;0,'[2]Types horaires'!$B$2-L299,0)</f>
        <v>0</v>
      </c>
      <c r="L299" s="144">
        <f>IF(OR(H299="Recup"),'[2]Types horaires'!$B$2-J299,'[2]Types horaires'!$B$6)</f>
        <v>0</v>
      </c>
      <c r="M299" s="130"/>
      <c r="N299" s="131"/>
      <c r="O299" s="132">
        <f t="shared" si="8"/>
        <v>0</v>
      </c>
      <c r="P299" s="133" t="str">
        <f t="shared" si="9"/>
        <v/>
      </c>
      <c r="Q299" s="134"/>
      <c r="R299" s="135"/>
      <c r="S299" s="136"/>
      <c r="T299" s="204"/>
      <c r="U299" s="145">
        <v>0.5</v>
      </c>
      <c r="V299" s="139">
        <f>IF((X298-43)&lt;0,0,(X298-43))</f>
        <v>0</v>
      </c>
      <c r="W299" s="146" t="s">
        <v>52</v>
      </c>
      <c r="X299" s="147">
        <f>(X298-X297)-J303*24</f>
        <v>-7.1054273576010019E-15</v>
      </c>
      <c r="Y299" s="148" t="s">
        <v>53</v>
      </c>
    </row>
    <row r="300" spans="1:25" s="12" customFormat="1" ht="15" customHeight="1" thickBot="1">
      <c r="A300" s="123" t="s">
        <v>54</v>
      </c>
      <c r="B300" s="124">
        <v>43013</v>
      </c>
      <c r="C300" s="102">
        <v>0.375</v>
      </c>
      <c r="D300" s="103">
        <v>0.54166666666666663</v>
      </c>
      <c r="E300" s="103">
        <v>0.58333333333333337</v>
      </c>
      <c r="F300" s="104">
        <v>0.70833333333333337</v>
      </c>
      <c r="G300" s="125"/>
      <c r="H300" s="126" t="s">
        <v>44</v>
      </c>
      <c r="I300" s="127">
        <f>IF(H300="Normal",'[2]Types horaires'!$B$2,IF(H300="Recup",'[2]Types horaires'!$B$6,IF(H300="CP journée",'[2]Types horaires'!$B$3,IF(H300="Enceinte",'[2]Types horaires'!$B$11,IF(H300="temps partiel",'[2]Types horaires'!$B$10,IF(H300="Sans solde",'[2]Types horaires'!$B$8,IF(H300="Maladie",'[2]Types horaires'!$B$7,IF(H300="CP matin",'[2]Types horaires'!$B$4,IF(H300="Déplacement",'[2]Types horaires'!$B$2,IF(H300="CP Après-midi",'[2]Types horaires'!$B$5,IF(H300="Férié",'[2]Types horaires'!$B$15,0)))))))))))</f>
        <v>0.29166666666666669</v>
      </c>
      <c r="J300" s="108">
        <f>IF(H300="Demi CP",I300,IF(AND(H300="Déplacement",N300="Arrivée Chine",B300&gt;='[2]Types horaires'!$B$21,B300&lt;='[2]Types horaires'!$C$21),(D300-C300)+(F300-E300)-'[2]Types horaires'!$B$13,IF(AND(H300="Déplacement",N300="Arrivée Chine",B300&gt;'[2]Types horaires'!$A$21,B300&lt;'[2]Types horaires'!$B$21),(D300-C300)+(F300-E300)-'[2]Types horaires'!$B$14,IF(AND(H300="Déplacement",N300="Arrivée Chine",B300&gt;'[2]Types horaires'!$C$21),(D300-C300)+(F300-E300)-'[2]Types horaires'!$B$14,IF(AND(H300="Déplacement",((D300-C300)+(F300-E300))&lt;I300),I300,IF(AND(H300="Déplacement",N300="Arrivée Chine",B300&lt;'[2]Types horaires'!$D$21),(D300-C300)+(F300-E300)-'[2]Types horaires'!$B$14,IF(AND(H300="Déplacement",N300="Retour Chine",B300&gt;='[2]Types horaires'!$B$21,B300&lt;='[2]Types horaires'!$C$21),(D300-C300)+(F300-E300)+'[2]Types horaires'!$B$13,IF(AND(H300="Déplacement",N300="Retour Chine",B300&gt;'[2]Types horaires'!$A$21,B300&lt;'[2]Types horaires'!$B$21),(D300-C300)+(F300-E300)+'[2]Types horaires'!$B$14,IF(AND(H300="Déplacement",N300="Retour Chine",B300&gt;'[2]Types horaires'!$C$21),(D300-C300)+(F300-E300)+'[2]Types horaires'!$B$14,IF(AND(H300="Déplacement",((D300-C300)+(F300-E300))&lt;I300),I300,IF(AND(H300="Déplacement",N300="Retour Chine",B300&lt;'[2]Types horaires'!$D$21),(D300-C300)+(F300-E300)+'[2]Types horaires'!$B$14,(D300-C300)+(F300-E300))))))))))))</f>
        <v>0.29166666666666663</v>
      </c>
      <c r="K300" s="149">
        <f>IF(L300&gt;0,'[2]Types horaires'!$B$2-L300,0)</f>
        <v>0</v>
      </c>
      <c r="L300" s="150">
        <f>IF(OR(H300="Recup"),'[2]Types horaires'!$B$2-J300,'[2]Types horaires'!$B$6)</f>
        <v>0</v>
      </c>
      <c r="M300" s="130"/>
      <c r="N300" s="131"/>
      <c r="O300" s="132">
        <f t="shared" si="8"/>
        <v>0</v>
      </c>
      <c r="P300" s="133" t="str">
        <f t="shared" si="9"/>
        <v/>
      </c>
      <c r="Q300" s="134"/>
      <c r="R300" s="135"/>
      <c r="S300" s="136"/>
      <c r="T300" s="204"/>
      <c r="U300" s="151">
        <v>1</v>
      </c>
      <c r="V300" s="139">
        <f>IF(M303="",J303*24,0)</f>
        <v>0</v>
      </c>
      <c r="W300" s="152" t="s">
        <v>5</v>
      </c>
      <c r="X300" s="153">
        <f>COUNTIF(H297:H301,"Maladie")</f>
        <v>0</v>
      </c>
      <c r="Y300" s="148">
        <f>COUNTIF(H297:H301,"Férié")</f>
        <v>0</v>
      </c>
    </row>
    <row r="301" spans="1:25" s="12" customFormat="1" ht="15.75" customHeight="1" thickBot="1">
      <c r="A301" s="123" t="s">
        <v>55</v>
      </c>
      <c r="B301" s="124">
        <v>43014</v>
      </c>
      <c r="C301" s="102">
        <v>0.375</v>
      </c>
      <c r="D301" s="103">
        <v>0.54166666666666663</v>
      </c>
      <c r="E301" s="103">
        <v>0.58333333333333337</v>
      </c>
      <c r="F301" s="104">
        <v>0.70833333333333337</v>
      </c>
      <c r="G301" s="125"/>
      <c r="H301" s="142" t="s">
        <v>44</v>
      </c>
      <c r="I301" s="127">
        <f>IF(H301="Normal",'[2]Types horaires'!$B$2,IF(H301="Recup",'[2]Types horaires'!$B$6,IF(H301="CP journée",'[2]Types horaires'!$B$3,IF(H301="Enceinte",'[2]Types horaires'!$B$11,IF(H301="temps partiel",'[2]Types horaires'!$B$10,IF(H301="Sans solde",'[2]Types horaires'!$B$8,IF(H301="Maladie",'[2]Types horaires'!$B$7,IF(H301="CP matin",'[2]Types horaires'!$B$4,IF(H301="Déplacement",'[2]Types horaires'!$B$2,IF(H301="CP Après-midi",'[2]Types horaires'!$B$5,IF(H301="Férié",'[2]Types horaires'!$B$15,0)))))))))))</f>
        <v>0.29166666666666669</v>
      </c>
      <c r="J301" s="108">
        <f>IF(H301="Demi CP",I301,IF(AND(H301="Déplacement",N301="Arrivée Chine",B301&gt;='[2]Types horaires'!$B$21,B301&lt;='[2]Types horaires'!$C$21),(D301-C301)+(F301-E301)-'[2]Types horaires'!$B$13,IF(AND(H301="Déplacement",N301="Arrivée Chine",B301&gt;'[2]Types horaires'!$A$21,B301&lt;'[2]Types horaires'!$B$21),(D301-C301)+(F301-E301)-'[2]Types horaires'!$B$14,IF(AND(H301="Déplacement",N301="Arrivée Chine",B301&gt;'[2]Types horaires'!$C$21),(D301-C301)+(F301-E301)-'[2]Types horaires'!$B$14,IF(AND(H301="Déplacement",((D301-C301)+(F301-E301))&lt;I301),I301,IF(AND(H301="Déplacement",N301="Arrivée Chine",B301&lt;'[2]Types horaires'!$D$21),(D301-C301)+(F301-E301)-'[2]Types horaires'!$B$14,IF(AND(H301="Déplacement",N301="Retour Chine",B301&gt;='[2]Types horaires'!$B$21,B301&lt;='[2]Types horaires'!$C$21),(D301-C301)+(F301-E301)+'[2]Types horaires'!$B$13,IF(AND(H301="Déplacement",N301="Retour Chine",B301&gt;'[2]Types horaires'!$A$21,B301&lt;'[2]Types horaires'!$B$21),(D301-C301)+(F301-E301)+'[2]Types horaires'!$B$14,IF(AND(H301="Déplacement",N301="Retour Chine",B301&gt;'[2]Types horaires'!$C$21),(D301-C301)+(F301-E301)+'[2]Types horaires'!$B$14,IF(AND(H301="Déplacement",((D301-C301)+(F301-E301))&lt;I301),I301,IF(AND(H301="Déplacement",N301="Retour Chine",B301&lt;'[2]Types horaires'!$D$21),(D301-C301)+(F301-E301)+'[2]Types horaires'!$B$14,(D301-C301)+(F301-E301))))))))))))</f>
        <v>0.29166666666666663</v>
      </c>
      <c r="K301" s="143">
        <f>IF(L301&gt;0,'[2]Types horaires'!$B$2-L301,0)</f>
        <v>0</v>
      </c>
      <c r="L301" s="144">
        <f>IF(OR(H301="Recup"),'[2]Types horaires'!$B$2-J301,'[2]Types horaires'!$B$6)</f>
        <v>0</v>
      </c>
      <c r="M301" s="130"/>
      <c r="N301" s="131"/>
      <c r="O301" s="132">
        <f t="shared" si="8"/>
        <v>0</v>
      </c>
      <c r="P301" s="133" t="str">
        <f t="shared" si="9"/>
        <v/>
      </c>
      <c r="Q301" s="134"/>
      <c r="R301" s="135"/>
      <c r="S301" s="136"/>
      <c r="T301" s="204"/>
      <c r="U301" s="154" t="s">
        <v>2</v>
      </c>
      <c r="V301" s="155">
        <f>IF(G297="Enceinte",(SUM(L297:L301))-COUNTIF(H297:H301,"Recup")*'[2]Types horaires'!$B$12,SUM(L297:L301))</f>
        <v>0</v>
      </c>
      <c r="W301" s="156" t="s">
        <v>56</v>
      </c>
      <c r="X301" s="157">
        <f>COUNTIF(H297:H301,"sans solde")</f>
        <v>0</v>
      </c>
      <c r="Y301" s="158" t="s">
        <v>57</v>
      </c>
    </row>
    <row r="302" spans="1:25" s="12" customFormat="1" ht="15" customHeight="1">
      <c r="A302" s="123" t="s">
        <v>58</v>
      </c>
      <c r="B302" s="124">
        <v>43015</v>
      </c>
      <c r="C302" s="159"/>
      <c r="D302" s="160"/>
      <c r="E302" s="160"/>
      <c r="F302" s="161"/>
      <c r="G302" s="125"/>
      <c r="H302" s="162"/>
      <c r="I302" s="127">
        <f>IF(H302="Normal",'[2]Types horaires'!$B$2,IF(H302="Recup",'[2]Types horaires'!$B$6,IF(H302="CP journée",'[2]Types horaires'!$B$3,IF(H302="Enceinte",'[2]Types horaires'!$B$11,IF(H302="temps partiel",'[2]Types horaires'!$B$10,IF(H302="Sans solde",'[2]Types horaires'!$B$8,IF(H302="Maladie",'[2]Types horaires'!$B$7,IF(H302="CP matin",'[2]Types horaires'!$B$4,IF(H302="Déplacement",'[2]Types horaires'!$B$2,IF(H302="CP Après-midi",'[2]Types horaires'!$B$5,IF(H302="Férié",'[2]Types horaires'!$B$15,0)))))))))))</f>
        <v>0</v>
      </c>
      <c r="J302" s="108">
        <f>IF(H302="Demi CP",I302,IF(AND(H302="Déplacement",N302="Arrivée Chine",B302&gt;='[2]Types horaires'!$B$21,B302&lt;='[2]Types horaires'!$C$21),(D302-C302)+(F302-E302)-'[2]Types horaires'!$B$13,IF(AND(H302="Déplacement",N302="Arrivée Chine",B302&gt;'[2]Types horaires'!$A$21,B302&lt;'[2]Types horaires'!$B$21),(D302-C302)+(F302-E302)-'[2]Types horaires'!$B$14,IF(AND(H302="Déplacement",N302="Arrivée Chine",B302&gt;'[2]Types horaires'!$C$21),(D302-C302)+(F302-E302)-'[2]Types horaires'!$B$14,IF(AND(H302="Déplacement",((D302-C302)+(F302-E302))&lt;I302),I302,IF(AND(H302="Déplacement",N302="Arrivée Chine",B302&lt;'[2]Types horaires'!$D$21),(D302-C302)+(F302-E302)-'[2]Types horaires'!$B$14,IF(AND(H302="Déplacement",N302="Retour Chine",B302&gt;='[2]Types horaires'!$B$21,B302&lt;='[2]Types horaires'!$C$21),(D302-C302)+(F302-E302)+'[2]Types horaires'!$B$13,IF(AND(H302="Déplacement",N302="Retour Chine",B302&gt;'[2]Types horaires'!$A$21,B302&lt;'[2]Types horaires'!$B$21),(D302-C302)+(F302-E302)+'[2]Types horaires'!$B$14,IF(AND(H302="Déplacement",N302="Retour Chine",B302&gt;'[2]Types horaires'!$C$21),(D302-C302)+(F302-E302)+'[2]Types horaires'!$B$14,IF(AND(H302="Déplacement",((D302-C302)+(F302-E302))&lt;I302),I302,IF(AND(H302="Déplacement",N302="Retour Chine",B302&lt;'[2]Types horaires'!$D$21),(D302-C302)+(F302-E302)+'[2]Types horaires'!$B$14,(D302-C302)+(F302-E302))))))))))))</f>
        <v>0</v>
      </c>
      <c r="K302" s="163">
        <f>IF(L302&gt;0,'[2]Types horaires'!$B$2-L302,0)</f>
        <v>0</v>
      </c>
      <c r="L302" s="164">
        <f>IF(OR(H302="Recup"),'[2]Types horaires'!$B$2-J302,'[2]Types horaires'!$B$6)</f>
        <v>0</v>
      </c>
      <c r="M302" s="130"/>
      <c r="N302" s="131"/>
      <c r="O302" s="132">
        <f t="shared" si="8"/>
        <v>0</v>
      </c>
      <c r="P302" s="133" t="str">
        <f t="shared" si="9"/>
        <v/>
      </c>
      <c r="Q302" s="134"/>
      <c r="R302" s="135"/>
      <c r="S302" s="136"/>
      <c r="T302" s="204"/>
      <c r="U302" s="165" t="s">
        <v>59</v>
      </c>
      <c r="V302" s="166">
        <f>IF(AND(G297="Temps partiel",X299&gt;0),X299-V303-V299-V300,0)</f>
        <v>0</v>
      </c>
      <c r="W302" s="167" t="s">
        <v>60</v>
      </c>
      <c r="X302" s="168">
        <f>COUNTIF(H297:H301,"CP journée")+(COUNTIF(H297:H301,"CP matin"))/2+(COUNTIF(H297:H301,"CP Après-midi"))/2</f>
        <v>0</v>
      </c>
      <c r="Y302" s="169"/>
    </row>
    <row r="303" spans="1:25" s="12" customFormat="1" ht="15.75" customHeight="1" thickBot="1">
      <c r="A303" s="170" t="s">
        <v>61</v>
      </c>
      <c r="B303" s="171">
        <v>43016</v>
      </c>
      <c r="C303" s="172"/>
      <c r="D303" s="173"/>
      <c r="E303" s="173"/>
      <c r="F303" s="174"/>
      <c r="G303" s="175"/>
      <c r="H303" s="176"/>
      <c r="I303" s="177">
        <f>IF(H303="Normal",'[2]Types horaires'!$B$2,IF(H303="Recup",'[2]Types horaires'!$B$6,IF(H303="CP journée",'[2]Types horaires'!$B$3,IF(H303="Enceinte",'[2]Types horaires'!$B$11,IF(H303="temps partiel",'[2]Types horaires'!$B$10,IF(H303="Sans solde",'[2]Types horaires'!$B$8,IF(H303="Maladie",'[2]Types horaires'!$B$7,IF(H303="CP matin",'[2]Types horaires'!$B$4,IF(H303="Déplacement",'[2]Types horaires'!$B$2,IF(H303="CP Après-midi",'[2]Types horaires'!$B$5,IF(H303="Férié",'[2]Types horaires'!$B$15,0)))))))))))</f>
        <v>0</v>
      </c>
      <c r="J303" s="178">
        <f>IF(H303="Demi CP",I303,IF(AND(H303="Déplacement",N303="Arrivée Chine",B303&gt;='[2]Types horaires'!$B$21,B303&lt;='[2]Types horaires'!$C$21),(D303-C303)+(F303-E303)-'[2]Types horaires'!$B$13,IF(AND(H303="Déplacement",N303="Arrivée Chine",B303&gt;'[2]Types horaires'!$A$21,B303&lt;'[2]Types horaires'!$B$21),(D303-C303)+(F303-E303)-'[2]Types horaires'!$B$14,IF(AND(H303="Déplacement",N303="Arrivée Chine",B303&gt;'[2]Types horaires'!$C$21),(D303-C303)+(F303-E303)-'[2]Types horaires'!$B$14,IF(AND(H303="Déplacement",((D303-C303)+(F303-E303))&lt;I303),I303,IF(AND(H303="Déplacement",N303="Arrivée Chine",B303&lt;'[2]Types horaires'!$D$21),(D303-C303)+(F303-E303)-'[2]Types horaires'!$B$14,IF(AND(H303="Déplacement",N303="Retour Chine",B303&gt;='[2]Types horaires'!$B$21,B303&lt;='[2]Types horaires'!$C$21),(D303-C303)+(F303-E303)+'[2]Types horaires'!$B$13,IF(AND(H303="Déplacement",N303="Retour Chine",B303&gt;'[2]Types horaires'!$A$21,B303&lt;'[2]Types horaires'!$B$21),(D303-C303)+(F303-E303)+'[2]Types horaires'!$B$14,IF(AND(H303="Déplacement",N303="Retour Chine",B303&gt;'[2]Types horaires'!$C$21),(D303-C303)+(F303-E303)+'[2]Types horaires'!$B$14,IF(AND(H303="Déplacement",((D303-C303)+(F303-E303))&lt;I303),I303,IF(AND(H303="Déplacement",N303="Retour Chine",B303&lt;'[2]Types horaires'!$D$21),(D303-C303)+(F303-E303)+'[2]Types horaires'!$B$14,(D303-C303)+(F303-E303))))))))))))</f>
        <v>0</v>
      </c>
      <c r="K303" s="179">
        <f>IF(L303&gt;0,'[2]Types horaires'!$B$2-L303,0)</f>
        <v>0</v>
      </c>
      <c r="L303" s="180">
        <f>IF(OR(H303="Recup"),'[2]Types horaires'!$B$2-J303,'[2]Types horaires'!$B$6)</f>
        <v>0</v>
      </c>
      <c r="M303" s="181"/>
      <c r="N303" s="182"/>
      <c r="O303" s="183">
        <f t="shared" si="8"/>
        <v>0</v>
      </c>
      <c r="P303" s="184" t="str">
        <f t="shared" si="9"/>
        <v/>
      </c>
      <c r="Q303" s="185"/>
      <c r="R303" s="186"/>
      <c r="S303" s="187"/>
      <c r="T303" s="205"/>
      <c r="U303" s="189" t="s">
        <v>62</v>
      </c>
      <c r="V303" s="190">
        <f>IF(AND(G297="Temps partiel",X299&gt;3),X299-3-V299-V300,0)</f>
        <v>0</v>
      </c>
      <c r="W303" s="191" t="s">
        <v>63</v>
      </c>
      <c r="X303" s="192">
        <f>V297+(V298*1.25)+(V299*1.5)+(V300*2)+(V302*1.1)+(V303*1.25)</f>
        <v>0</v>
      </c>
      <c r="Y303" s="193">
        <f>Y296+X303-V301*24+Y298</f>
        <v>0</v>
      </c>
    </row>
    <row r="304" spans="1:25" s="12" customFormat="1" ht="30" customHeight="1">
      <c r="A304" s="100" t="s">
        <v>43</v>
      </c>
      <c r="B304" s="101">
        <v>43017</v>
      </c>
      <c r="C304" s="194">
        <v>0.375</v>
      </c>
      <c r="D304" s="195">
        <v>0.54166666666666663</v>
      </c>
      <c r="E304" s="195">
        <v>0.58333333333333337</v>
      </c>
      <c r="F304" s="196">
        <v>0.70833333333333337</v>
      </c>
      <c r="G304" s="105"/>
      <c r="H304" s="106" t="s">
        <v>44</v>
      </c>
      <c r="I304" s="107">
        <f>IF(H304="Normal",'[2]Types horaires'!$B$2,IF(H304="Recup",'[2]Types horaires'!$B$6,IF(H304="CP journée",'[2]Types horaires'!$B$3,IF(H304="Enceinte",'[2]Types horaires'!$B$11,IF(H304="temps partiel",'[2]Types horaires'!$B$10,IF(H304="Sans solde",'[2]Types horaires'!$B$8,IF(H304="Maladie",'[2]Types horaires'!$B$7,IF(H304="CP matin",'[2]Types horaires'!$B$4,IF(H304="Déplacement",'[2]Types horaires'!$B$2,IF(H304="CP Après-midi",'[2]Types horaires'!$B$5,IF(H304="Férié",'[2]Types horaires'!$B$15,0)))))))))))</f>
        <v>0.29166666666666669</v>
      </c>
      <c r="J304" s="197">
        <f>IF(H304="Demi CP",I304,IF(AND(H304="Déplacement",N304="Arrivée Chine",B304&gt;='[2]Types horaires'!$B$21,B304&lt;='[2]Types horaires'!$C$21),(D304-C304)+(F304-E304)-'[2]Types horaires'!$B$13,IF(AND(H304="Déplacement",N304="Arrivée Chine",B304&gt;'[2]Types horaires'!$A$21,B304&lt;'[2]Types horaires'!$B$21),(D304-C304)+(F304-E304)-'[2]Types horaires'!$B$14,IF(AND(H304="Déplacement",N304="Arrivée Chine",B304&gt;'[2]Types horaires'!$C$21),(D304-C304)+(F304-E304)-'[2]Types horaires'!$B$14,IF(AND(H304="Déplacement",((D304-C304)+(F304-E304))&lt;I304),I304,IF(AND(H304="Déplacement",N304="Arrivée Chine",B304&lt;'[2]Types horaires'!$D$21),(D304-C304)+(F304-E304)-'[2]Types horaires'!$B$14,IF(AND(H304="Déplacement",N304="Retour Chine",B304&gt;='[2]Types horaires'!$B$21,B304&lt;='[2]Types horaires'!$C$21),(D304-C304)+(F304-E304)+'[2]Types horaires'!$B$13,IF(AND(H304="Déplacement",N304="Retour Chine",B304&gt;'[2]Types horaires'!$A$21,B304&lt;'[2]Types horaires'!$B$21),(D304-C304)+(F304-E304)+'[2]Types horaires'!$B$14,IF(AND(H304="Déplacement",N304="Retour Chine",B304&gt;'[2]Types horaires'!$C$21),(D304-C304)+(F304-E304)+'[2]Types horaires'!$B$14,IF(AND(H304="Déplacement",((D304-C304)+(F304-E304))&lt;I304),I304,IF(AND(H304="Déplacement",N304="Retour Chine",B304&lt;'[2]Types horaires'!$D$21),(D304-C304)+(F304-E304)+'[2]Types horaires'!$B$14,(D304-C304)+(F304-E304))))))))))))</f>
        <v>0.29166666666666663</v>
      </c>
      <c r="K304" s="109">
        <f>IF(L304&gt;0,'[2]Types horaires'!$B$2-L304,0)</f>
        <v>0</v>
      </c>
      <c r="L304" s="110">
        <f>IF(OR(H304="Recup"),'[2]Types horaires'!$B$2-J304,'[2]Types horaires'!$B$6)</f>
        <v>0</v>
      </c>
      <c r="M304" s="111"/>
      <c r="N304" s="112"/>
      <c r="O304" s="113">
        <f t="shared" si="8"/>
        <v>0</v>
      </c>
      <c r="P304" s="114" t="str">
        <f t="shared" si="9"/>
        <v/>
      </c>
      <c r="Q304" s="115" t="s">
        <v>45</v>
      </c>
      <c r="R304" s="116" t="s">
        <v>46</v>
      </c>
      <c r="S304" s="117"/>
      <c r="T304" s="203" t="s">
        <v>103</v>
      </c>
      <c r="U304" s="119" t="s">
        <v>48</v>
      </c>
      <c r="V304" s="120">
        <f>IF(AND(G304="",(X306)&gt;0),X306-V305-V306,IF(AND(G304="Enceinte",(X306)&gt;0),X306-V305-V306,0))</f>
        <v>0</v>
      </c>
      <c r="W304" s="121" t="s">
        <v>34</v>
      </c>
      <c r="X304" s="120">
        <f>(SUM(I304:I308)*24+SUM(K304:K308)*24)</f>
        <v>35</v>
      </c>
      <c r="Y304" s="122" t="s">
        <v>7</v>
      </c>
    </row>
    <row r="305" spans="1:25" s="12" customFormat="1" ht="15.75" customHeight="1" thickBot="1">
      <c r="A305" s="123" t="s">
        <v>49</v>
      </c>
      <c r="B305" s="124">
        <v>43018</v>
      </c>
      <c r="C305" s="102">
        <v>0.375</v>
      </c>
      <c r="D305" s="103">
        <v>0.54166666666666663</v>
      </c>
      <c r="E305" s="103">
        <v>0.58333333333333337</v>
      </c>
      <c r="F305" s="104">
        <v>0.70833333333333337</v>
      </c>
      <c r="G305" s="125"/>
      <c r="H305" s="142" t="s">
        <v>44</v>
      </c>
      <c r="I305" s="127">
        <f>IF(H305="Normal",'[2]Types horaires'!$B$2,IF(H305="Recup",'[2]Types horaires'!$B$6,IF(H305="CP journée",'[2]Types horaires'!$B$3,IF(H305="Enceinte",'[2]Types horaires'!$B$11,IF(H305="temps partiel",'[2]Types horaires'!$B$10,IF(H305="Sans solde",'[2]Types horaires'!$B$8,IF(H305="Maladie",'[2]Types horaires'!$B$7,IF(H305="CP matin",'[2]Types horaires'!$B$4,IF(H305="Déplacement",'[2]Types horaires'!$B$2,IF(H305="CP Après-midi",'[2]Types horaires'!$B$5,IF(H305="Férié",'[2]Types horaires'!$B$15,0)))))))))))</f>
        <v>0.29166666666666669</v>
      </c>
      <c r="J305" s="108">
        <f>IF(H305="Demi CP",I305,IF(AND(H305="Déplacement",N305="Arrivée Chine",B305&gt;='[2]Types horaires'!$B$21,B305&lt;='[2]Types horaires'!$C$21),(D305-C305)+(F305-E305)-'[2]Types horaires'!$B$13,IF(AND(H305="Déplacement",N305="Arrivée Chine",B305&gt;'[2]Types horaires'!$A$21,B305&lt;'[2]Types horaires'!$B$21),(D305-C305)+(F305-E305)-'[2]Types horaires'!$B$14,IF(AND(H305="Déplacement",N305="Arrivée Chine",B305&gt;'[2]Types horaires'!$C$21),(D305-C305)+(F305-E305)-'[2]Types horaires'!$B$14,IF(AND(H305="Déplacement",((D305-C305)+(F305-E305))&lt;I305),I305,IF(AND(H305="Déplacement",N305="Arrivée Chine",B305&lt;'[2]Types horaires'!$D$21),(D305-C305)+(F305-E305)-'[2]Types horaires'!$B$14,IF(AND(H305="Déplacement",N305="Retour Chine",B305&gt;='[2]Types horaires'!$B$21,B305&lt;='[2]Types horaires'!$C$21),(D305-C305)+(F305-E305)+'[2]Types horaires'!$B$13,IF(AND(H305="Déplacement",N305="Retour Chine",B305&gt;'[2]Types horaires'!$A$21,B305&lt;'[2]Types horaires'!$B$21),(D305-C305)+(F305-E305)+'[2]Types horaires'!$B$14,IF(AND(H305="Déplacement",N305="Retour Chine",B305&gt;'[2]Types horaires'!$C$21),(D305-C305)+(F305-E305)+'[2]Types horaires'!$B$14,IF(AND(H305="Déplacement",((D305-C305)+(F305-E305))&lt;I305),I305,IF(AND(H305="Déplacement",N305="Retour Chine",B305&lt;'[2]Types horaires'!$D$21),(D305-C305)+(F305-E305)+'[2]Types horaires'!$B$14,(D305-C305)+(F305-E305))))))))))))</f>
        <v>0.29166666666666663</v>
      </c>
      <c r="K305" s="128">
        <f>IF(L305&gt;0,'[2]Types horaires'!$B$2-L305,0)</f>
        <v>0</v>
      </c>
      <c r="L305" s="129">
        <f>IF(OR(H305="Recup"),'[2]Types horaires'!$B$2-J305,'[2]Types horaires'!$B$6)</f>
        <v>0</v>
      </c>
      <c r="M305" s="130"/>
      <c r="N305" s="131"/>
      <c r="O305" s="132">
        <f t="shared" si="8"/>
        <v>0</v>
      </c>
      <c r="P305" s="133" t="str">
        <f t="shared" si="9"/>
        <v/>
      </c>
      <c r="Q305" s="134"/>
      <c r="R305" s="135"/>
      <c r="S305" s="136"/>
      <c r="T305" s="204"/>
      <c r="U305" s="138" t="s">
        <v>50</v>
      </c>
      <c r="V305" s="139">
        <f>IF(AND(G304="",(X305-35)&gt;0),(X305-35-V306-V307),IF(AND(G304="Enceinte",(X305-35)&gt;0),(X305-35-V306-V307),0))</f>
        <v>0</v>
      </c>
      <c r="W305" s="140" t="s">
        <v>35</v>
      </c>
      <c r="X305" s="139">
        <f>(SUM(J304:J310))*24-(SUM(O304:O310))*24</f>
        <v>34.999999999999993</v>
      </c>
      <c r="Y305" s="141">
        <f>SUM(P304:P310)</f>
        <v>0</v>
      </c>
    </row>
    <row r="306" spans="1:25" s="12" customFormat="1" ht="15.75" customHeight="1" thickBot="1">
      <c r="A306" s="123" t="s">
        <v>51</v>
      </c>
      <c r="B306" s="124">
        <v>43019</v>
      </c>
      <c r="C306" s="102">
        <v>0.375</v>
      </c>
      <c r="D306" s="103">
        <v>0.54166666666666663</v>
      </c>
      <c r="E306" s="103">
        <v>0.58333333333333337</v>
      </c>
      <c r="F306" s="104">
        <v>0.70833333333333337</v>
      </c>
      <c r="G306" s="125"/>
      <c r="H306" s="142" t="s">
        <v>44</v>
      </c>
      <c r="I306" s="127">
        <f>IF(H306="Normal",'[2]Types horaires'!$B$2,IF(H306="Recup",'[2]Types horaires'!$B$6,IF(H306="CP journée",'[2]Types horaires'!$B$3,IF(H306="Enceinte",'[2]Types horaires'!$B$11,IF(H306="temps partiel",'[2]Types horaires'!$B$10,IF(H306="Sans solde",'[2]Types horaires'!$B$8,IF(H306="Maladie",'[2]Types horaires'!$B$7,IF(H306="CP matin",'[2]Types horaires'!$B$4,IF(H306="Déplacement",'[2]Types horaires'!$B$2,IF(H306="CP Après-midi",'[2]Types horaires'!$B$5,IF(H306="Férié",'[2]Types horaires'!$B$15,0)))))))))))</f>
        <v>0.29166666666666669</v>
      </c>
      <c r="J306" s="108">
        <f>IF(H306="Demi CP",I306,IF(AND(H306="Déplacement",N306="Arrivée Chine",B306&gt;='[2]Types horaires'!$B$21,B306&lt;='[2]Types horaires'!$C$21),(D306-C306)+(F306-E306)-'[2]Types horaires'!$B$13,IF(AND(H306="Déplacement",N306="Arrivée Chine",B306&gt;'[2]Types horaires'!$A$21,B306&lt;'[2]Types horaires'!$B$21),(D306-C306)+(F306-E306)-'[2]Types horaires'!$B$14,IF(AND(H306="Déplacement",N306="Arrivée Chine",B306&gt;'[2]Types horaires'!$C$21),(D306-C306)+(F306-E306)-'[2]Types horaires'!$B$14,IF(AND(H306="Déplacement",((D306-C306)+(F306-E306))&lt;I306),I306,IF(AND(H306="Déplacement",N306="Arrivée Chine",B306&lt;'[2]Types horaires'!$D$21),(D306-C306)+(F306-E306)-'[2]Types horaires'!$B$14,IF(AND(H306="Déplacement",N306="Retour Chine",B306&gt;='[2]Types horaires'!$B$21,B306&lt;='[2]Types horaires'!$C$21),(D306-C306)+(F306-E306)+'[2]Types horaires'!$B$13,IF(AND(H306="Déplacement",N306="Retour Chine",B306&gt;'[2]Types horaires'!$A$21,B306&lt;'[2]Types horaires'!$B$21),(D306-C306)+(F306-E306)+'[2]Types horaires'!$B$14,IF(AND(H306="Déplacement",N306="Retour Chine",B306&gt;'[2]Types horaires'!$C$21),(D306-C306)+(F306-E306)+'[2]Types horaires'!$B$14,IF(AND(H306="Déplacement",((D306-C306)+(F306-E306))&lt;I306),I306,IF(AND(H306="Déplacement",N306="Retour Chine",B306&lt;'[2]Types horaires'!$D$21),(D306-C306)+(F306-E306)+'[2]Types horaires'!$B$14,(D306-C306)+(F306-E306))))))))))))</f>
        <v>0.29166666666666663</v>
      </c>
      <c r="K306" s="143">
        <f>IF(L306&gt;0,'[2]Types horaires'!$B$2-L306,0)</f>
        <v>0</v>
      </c>
      <c r="L306" s="144">
        <f>IF(OR(H306="Recup"),'[2]Types horaires'!$B$2-J306,'[2]Types horaires'!$B$6)</f>
        <v>0</v>
      </c>
      <c r="M306" s="130"/>
      <c r="N306" s="131"/>
      <c r="O306" s="132">
        <f t="shared" si="8"/>
        <v>0</v>
      </c>
      <c r="P306" s="133" t="str">
        <f t="shared" si="9"/>
        <v/>
      </c>
      <c r="Q306" s="134"/>
      <c r="R306" s="135"/>
      <c r="S306" s="136"/>
      <c r="T306" s="204"/>
      <c r="U306" s="145">
        <v>0.5</v>
      </c>
      <c r="V306" s="139">
        <f>IF((X305-43)&lt;0,0,(X305-43))</f>
        <v>0</v>
      </c>
      <c r="W306" s="146" t="s">
        <v>52</v>
      </c>
      <c r="X306" s="147">
        <f>(X305-X304)-J310*24</f>
        <v>-7.1054273576010019E-15</v>
      </c>
      <c r="Y306" s="148" t="s">
        <v>53</v>
      </c>
    </row>
    <row r="307" spans="1:25" s="12" customFormat="1" ht="15" customHeight="1" thickBot="1">
      <c r="A307" s="123" t="s">
        <v>54</v>
      </c>
      <c r="B307" s="124">
        <v>43020</v>
      </c>
      <c r="C307" s="102">
        <v>0.375</v>
      </c>
      <c r="D307" s="103">
        <v>0.54166666666666663</v>
      </c>
      <c r="E307" s="103">
        <v>0.58333333333333337</v>
      </c>
      <c r="F307" s="104">
        <v>0.70833333333333337</v>
      </c>
      <c r="G307" s="125"/>
      <c r="H307" s="126" t="s">
        <v>44</v>
      </c>
      <c r="I307" s="127">
        <f>IF(H307="Normal",'[2]Types horaires'!$B$2,IF(H307="Recup",'[2]Types horaires'!$B$6,IF(H307="CP journée",'[2]Types horaires'!$B$3,IF(H307="Enceinte",'[2]Types horaires'!$B$11,IF(H307="temps partiel",'[2]Types horaires'!$B$10,IF(H307="Sans solde",'[2]Types horaires'!$B$8,IF(H307="Maladie",'[2]Types horaires'!$B$7,IF(H307="CP matin",'[2]Types horaires'!$B$4,IF(H307="Déplacement",'[2]Types horaires'!$B$2,IF(H307="CP Après-midi",'[2]Types horaires'!$B$5,IF(H307="Férié",'[2]Types horaires'!$B$15,0)))))))))))</f>
        <v>0.29166666666666669</v>
      </c>
      <c r="J307" s="108">
        <f>IF(H307="Demi CP",I307,IF(AND(H307="Déplacement",N307="Arrivée Chine",B307&gt;='[2]Types horaires'!$B$21,B307&lt;='[2]Types horaires'!$C$21),(D307-C307)+(F307-E307)-'[2]Types horaires'!$B$13,IF(AND(H307="Déplacement",N307="Arrivée Chine",B307&gt;'[2]Types horaires'!$A$21,B307&lt;'[2]Types horaires'!$B$21),(D307-C307)+(F307-E307)-'[2]Types horaires'!$B$14,IF(AND(H307="Déplacement",N307="Arrivée Chine",B307&gt;'[2]Types horaires'!$C$21),(D307-C307)+(F307-E307)-'[2]Types horaires'!$B$14,IF(AND(H307="Déplacement",((D307-C307)+(F307-E307))&lt;I307),I307,IF(AND(H307="Déplacement",N307="Arrivée Chine",B307&lt;'[2]Types horaires'!$D$21),(D307-C307)+(F307-E307)-'[2]Types horaires'!$B$14,IF(AND(H307="Déplacement",N307="Retour Chine",B307&gt;='[2]Types horaires'!$B$21,B307&lt;='[2]Types horaires'!$C$21),(D307-C307)+(F307-E307)+'[2]Types horaires'!$B$13,IF(AND(H307="Déplacement",N307="Retour Chine",B307&gt;'[2]Types horaires'!$A$21,B307&lt;'[2]Types horaires'!$B$21),(D307-C307)+(F307-E307)+'[2]Types horaires'!$B$14,IF(AND(H307="Déplacement",N307="Retour Chine",B307&gt;'[2]Types horaires'!$C$21),(D307-C307)+(F307-E307)+'[2]Types horaires'!$B$14,IF(AND(H307="Déplacement",((D307-C307)+(F307-E307))&lt;I307),I307,IF(AND(H307="Déplacement",N307="Retour Chine",B307&lt;'[2]Types horaires'!$D$21),(D307-C307)+(F307-E307)+'[2]Types horaires'!$B$14,(D307-C307)+(F307-E307))))))))))))</f>
        <v>0.29166666666666663</v>
      </c>
      <c r="K307" s="149">
        <f>IF(L307&gt;0,'[2]Types horaires'!$B$2-L307,0)</f>
        <v>0</v>
      </c>
      <c r="L307" s="150">
        <f>IF(OR(H307="Recup"),'[2]Types horaires'!$B$2-J307,'[2]Types horaires'!$B$6)</f>
        <v>0</v>
      </c>
      <c r="M307" s="130"/>
      <c r="N307" s="131"/>
      <c r="O307" s="132">
        <f t="shared" si="8"/>
        <v>0</v>
      </c>
      <c r="P307" s="133" t="str">
        <f t="shared" si="9"/>
        <v/>
      </c>
      <c r="Q307" s="134"/>
      <c r="R307" s="135"/>
      <c r="S307" s="136"/>
      <c r="T307" s="204"/>
      <c r="U307" s="151">
        <v>1</v>
      </c>
      <c r="V307" s="139">
        <f>IF(M310="",J310*24,0)</f>
        <v>0</v>
      </c>
      <c r="W307" s="152" t="s">
        <v>5</v>
      </c>
      <c r="X307" s="153">
        <f>COUNTIF(H304:H308,"Maladie")</f>
        <v>0</v>
      </c>
      <c r="Y307" s="148">
        <f>COUNTIF(H304:H308,"Férié")</f>
        <v>0</v>
      </c>
    </row>
    <row r="308" spans="1:25" s="12" customFormat="1" ht="15.75" customHeight="1" thickBot="1">
      <c r="A308" s="123" t="s">
        <v>55</v>
      </c>
      <c r="B308" s="124">
        <v>43021</v>
      </c>
      <c r="C308" s="102">
        <v>0.375</v>
      </c>
      <c r="D308" s="103">
        <v>0.54166666666666663</v>
      </c>
      <c r="E308" s="103">
        <v>0.58333333333333337</v>
      </c>
      <c r="F308" s="104">
        <v>0.70833333333333337</v>
      </c>
      <c r="G308" s="125"/>
      <c r="H308" s="142" t="s">
        <v>44</v>
      </c>
      <c r="I308" s="127">
        <f>IF(H308="Normal",'[2]Types horaires'!$B$2,IF(H308="Recup",'[2]Types horaires'!$B$6,IF(H308="CP journée",'[2]Types horaires'!$B$3,IF(H308="Enceinte",'[2]Types horaires'!$B$11,IF(H308="temps partiel",'[2]Types horaires'!$B$10,IF(H308="Sans solde",'[2]Types horaires'!$B$8,IF(H308="Maladie",'[2]Types horaires'!$B$7,IF(H308="CP matin",'[2]Types horaires'!$B$4,IF(H308="Déplacement",'[2]Types horaires'!$B$2,IF(H308="CP Après-midi",'[2]Types horaires'!$B$5,IF(H308="Férié",'[2]Types horaires'!$B$15,0)))))))))))</f>
        <v>0.29166666666666669</v>
      </c>
      <c r="J308" s="108">
        <f>IF(H308="Demi CP",I308,IF(AND(H308="Déplacement",N308="Arrivée Chine",B308&gt;='[2]Types horaires'!$B$21,B308&lt;='[2]Types horaires'!$C$21),(D308-C308)+(F308-E308)-'[2]Types horaires'!$B$13,IF(AND(H308="Déplacement",N308="Arrivée Chine",B308&gt;'[2]Types horaires'!$A$21,B308&lt;'[2]Types horaires'!$B$21),(D308-C308)+(F308-E308)-'[2]Types horaires'!$B$14,IF(AND(H308="Déplacement",N308="Arrivée Chine",B308&gt;'[2]Types horaires'!$C$21),(D308-C308)+(F308-E308)-'[2]Types horaires'!$B$14,IF(AND(H308="Déplacement",((D308-C308)+(F308-E308))&lt;I308),I308,IF(AND(H308="Déplacement",N308="Arrivée Chine",B308&lt;'[2]Types horaires'!$D$21),(D308-C308)+(F308-E308)-'[2]Types horaires'!$B$14,IF(AND(H308="Déplacement",N308="Retour Chine",B308&gt;='[2]Types horaires'!$B$21,B308&lt;='[2]Types horaires'!$C$21),(D308-C308)+(F308-E308)+'[2]Types horaires'!$B$13,IF(AND(H308="Déplacement",N308="Retour Chine",B308&gt;'[2]Types horaires'!$A$21,B308&lt;'[2]Types horaires'!$B$21),(D308-C308)+(F308-E308)+'[2]Types horaires'!$B$14,IF(AND(H308="Déplacement",N308="Retour Chine",B308&gt;'[2]Types horaires'!$C$21),(D308-C308)+(F308-E308)+'[2]Types horaires'!$B$14,IF(AND(H308="Déplacement",((D308-C308)+(F308-E308))&lt;I308),I308,IF(AND(H308="Déplacement",N308="Retour Chine",B308&lt;'[2]Types horaires'!$D$21),(D308-C308)+(F308-E308)+'[2]Types horaires'!$B$14,(D308-C308)+(F308-E308))))))))))))</f>
        <v>0.29166666666666663</v>
      </c>
      <c r="K308" s="143">
        <f>IF(L308&gt;0,'[2]Types horaires'!$B$2-L308,0)</f>
        <v>0</v>
      </c>
      <c r="L308" s="144">
        <f>IF(OR(H308="Recup"),'[2]Types horaires'!$B$2-J308,'[2]Types horaires'!$B$6)</f>
        <v>0</v>
      </c>
      <c r="M308" s="130"/>
      <c r="N308" s="131"/>
      <c r="O308" s="132">
        <f t="shared" si="8"/>
        <v>0</v>
      </c>
      <c r="P308" s="133" t="str">
        <f t="shared" si="9"/>
        <v/>
      </c>
      <c r="Q308" s="134"/>
      <c r="R308" s="135"/>
      <c r="S308" s="136"/>
      <c r="T308" s="204"/>
      <c r="U308" s="154" t="s">
        <v>2</v>
      </c>
      <c r="V308" s="155">
        <f>IF(G304="Enceinte",(SUM(L304:L308))-COUNTIF(H304:H308,"Recup")*'[2]Types horaires'!$B$12,SUM(L304:L308))</f>
        <v>0</v>
      </c>
      <c r="W308" s="156" t="s">
        <v>56</v>
      </c>
      <c r="X308" s="157">
        <f>COUNTIF(H304:H308,"sans solde")</f>
        <v>0</v>
      </c>
      <c r="Y308" s="158" t="s">
        <v>57</v>
      </c>
    </row>
    <row r="309" spans="1:25" s="12" customFormat="1" ht="15" customHeight="1">
      <c r="A309" s="123" t="s">
        <v>58</v>
      </c>
      <c r="B309" s="124">
        <v>43022</v>
      </c>
      <c r="C309" s="159"/>
      <c r="D309" s="160"/>
      <c r="E309" s="160"/>
      <c r="F309" s="161"/>
      <c r="G309" s="125"/>
      <c r="H309" s="162"/>
      <c r="I309" s="127">
        <f>IF(H309="Normal",'[2]Types horaires'!$B$2,IF(H309="Recup",'[2]Types horaires'!$B$6,IF(H309="CP journée",'[2]Types horaires'!$B$3,IF(H309="Enceinte",'[2]Types horaires'!$B$11,IF(H309="temps partiel",'[2]Types horaires'!$B$10,IF(H309="Sans solde",'[2]Types horaires'!$B$8,IF(H309="Maladie",'[2]Types horaires'!$B$7,IF(H309="CP matin",'[2]Types horaires'!$B$4,IF(H309="Déplacement",'[2]Types horaires'!$B$2,IF(H309="CP Après-midi",'[2]Types horaires'!$B$5,IF(H309="Férié",'[2]Types horaires'!$B$15,0)))))))))))</f>
        <v>0</v>
      </c>
      <c r="J309" s="108">
        <f>IF(H309="Demi CP",I309,IF(AND(H309="Déplacement",N309="Arrivée Chine",B309&gt;='[2]Types horaires'!$B$21,B309&lt;='[2]Types horaires'!$C$21),(D309-C309)+(F309-E309)-'[2]Types horaires'!$B$13,IF(AND(H309="Déplacement",N309="Arrivée Chine",B309&gt;'[2]Types horaires'!$A$21,B309&lt;'[2]Types horaires'!$B$21),(D309-C309)+(F309-E309)-'[2]Types horaires'!$B$14,IF(AND(H309="Déplacement",N309="Arrivée Chine",B309&gt;'[2]Types horaires'!$C$21),(D309-C309)+(F309-E309)-'[2]Types horaires'!$B$14,IF(AND(H309="Déplacement",((D309-C309)+(F309-E309))&lt;I309),I309,IF(AND(H309="Déplacement",N309="Arrivée Chine",B309&lt;'[2]Types horaires'!$D$21),(D309-C309)+(F309-E309)-'[2]Types horaires'!$B$14,IF(AND(H309="Déplacement",N309="Retour Chine",B309&gt;='[2]Types horaires'!$B$21,B309&lt;='[2]Types horaires'!$C$21),(D309-C309)+(F309-E309)+'[2]Types horaires'!$B$13,IF(AND(H309="Déplacement",N309="Retour Chine",B309&gt;'[2]Types horaires'!$A$21,B309&lt;'[2]Types horaires'!$B$21),(D309-C309)+(F309-E309)+'[2]Types horaires'!$B$14,IF(AND(H309="Déplacement",N309="Retour Chine",B309&gt;'[2]Types horaires'!$C$21),(D309-C309)+(F309-E309)+'[2]Types horaires'!$B$14,IF(AND(H309="Déplacement",((D309-C309)+(F309-E309))&lt;I309),I309,IF(AND(H309="Déplacement",N309="Retour Chine",B309&lt;'[2]Types horaires'!$D$21),(D309-C309)+(F309-E309)+'[2]Types horaires'!$B$14,(D309-C309)+(F309-E309))))))))))))</f>
        <v>0</v>
      </c>
      <c r="K309" s="163">
        <f>IF(L309&gt;0,'[2]Types horaires'!$B$2-L309,0)</f>
        <v>0</v>
      </c>
      <c r="L309" s="164">
        <f>IF(OR(H309="Recup"),'[2]Types horaires'!$B$2-J309,'[2]Types horaires'!$B$6)</f>
        <v>0</v>
      </c>
      <c r="M309" s="130"/>
      <c r="N309" s="131"/>
      <c r="O309" s="132">
        <f t="shared" si="8"/>
        <v>0</v>
      </c>
      <c r="P309" s="133" t="str">
        <f t="shared" si="9"/>
        <v/>
      </c>
      <c r="Q309" s="134"/>
      <c r="R309" s="135"/>
      <c r="S309" s="136"/>
      <c r="T309" s="204"/>
      <c r="U309" s="165" t="s">
        <v>59</v>
      </c>
      <c r="V309" s="166">
        <f>IF(AND(G304="Temps partiel",X306&gt;0),X306-V310-V306-V307,0)</f>
        <v>0</v>
      </c>
      <c r="W309" s="167" t="s">
        <v>60</v>
      </c>
      <c r="X309" s="168">
        <f>COUNTIF(H304:H308,"CP journée")+(COUNTIF(H304:H308,"CP matin"))/2+(COUNTIF(H304:H308,"CP Après-midi"))/2</f>
        <v>0</v>
      </c>
      <c r="Y309" s="169"/>
    </row>
    <row r="310" spans="1:25" s="12" customFormat="1" ht="15.75" customHeight="1" thickBot="1">
      <c r="A310" s="170" t="s">
        <v>61</v>
      </c>
      <c r="B310" s="171">
        <v>43023</v>
      </c>
      <c r="C310" s="172"/>
      <c r="D310" s="173"/>
      <c r="E310" s="173"/>
      <c r="F310" s="174"/>
      <c r="G310" s="175"/>
      <c r="H310" s="176"/>
      <c r="I310" s="177">
        <f>IF(H310="Normal",'[2]Types horaires'!$B$2,IF(H310="Recup",'[2]Types horaires'!$B$6,IF(H310="CP journée",'[2]Types horaires'!$B$3,IF(H310="Enceinte",'[2]Types horaires'!$B$11,IF(H310="temps partiel",'[2]Types horaires'!$B$10,IF(H310="Sans solde",'[2]Types horaires'!$B$8,IF(H310="Maladie",'[2]Types horaires'!$B$7,IF(H310="CP matin",'[2]Types horaires'!$B$4,IF(H310="Déplacement",'[2]Types horaires'!$B$2,IF(H310="CP Après-midi",'[2]Types horaires'!$B$5,IF(H310="Férié",'[2]Types horaires'!$B$15,0)))))))))))</f>
        <v>0</v>
      </c>
      <c r="J310" s="178">
        <f>IF(H310="Demi CP",I310,IF(AND(H310="Déplacement",N310="Arrivée Chine",B310&gt;='[2]Types horaires'!$B$21,B310&lt;='[2]Types horaires'!$C$21),(D310-C310)+(F310-E310)-'[2]Types horaires'!$B$13,IF(AND(H310="Déplacement",N310="Arrivée Chine",B310&gt;'[2]Types horaires'!$A$21,B310&lt;'[2]Types horaires'!$B$21),(D310-C310)+(F310-E310)-'[2]Types horaires'!$B$14,IF(AND(H310="Déplacement",N310="Arrivée Chine",B310&gt;'[2]Types horaires'!$C$21),(D310-C310)+(F310-E310)-'[2]Types horaires'!$B$14,IF(AND(H310="Déplacement",((D310-C310)+(F310-E310))&lt;I310),I310,IF(AND(H310="Déplacement",N310="Arrivée Chine",B310&lt;'[2]Types horaires'!$D$21),(D310-C310)+(F310-E310)-'[2]Types horaires'!$B$14,IF(AND(H310="Déplacement",N310="Retour Chine",B310&gt;='[2]Types horaires'!$B$21,B310&lt;='[2]Types horaires'!$C$21),(D310-C310)+(F310-E310)+'[2]Types horaires'!$B$13,IF(AND(H310="Déplacement",N310="Retour Chine",B310&gt;'[2]Types horaires'!$A$21,B310&lt;'[2]Types horaires'!$B$21),(D310-C310)+(F310-E310)+'[2]Types horaires'!$B$14,IF(AND(H310="Déplacement",N310="Retour Chine",B310&gt;'[2]Types horaires'!$C$21),(D310-C310)+(F310-E310)+'[2]Types horaires'!$B$14,IF(AND(H310="Déplacement",((D310-C310)+(F310-E310))&lt;I310),I310,IF(AND(H310="Déplacement",N310="Retour Chine",B310&lt;'[2]Types horaires'!$D$21),(D310-C310)+(F310-E310)+'[2]Types horaires'!$B$14,(D310-C310)+(F310-E310))))))))))))</f>
        <v>0</v>
      </c>
      <c r="K310" s="179">
        <f>IF(L310&gt;0,'[2]Types horaires'!$B$2-L310,0)</f>
        <v>0</v>
      </c>
      <c r="L310" s="180">
        <f>IF(OR(H310="Recup"),'[2]Types horaires'!$B$2-J310,'[2]Types horaires'!$B$6)</f>
        <v>0</v>
      </c>
      <c r="M310" s="181"/>
      <c r="N310" s="182"/>
      <c r="O310" s="183">
        <f t="shared" si="8"/>
        <v>0</v>
      </c>
      <c r="P310" s="184" t="str">
        <f t="shared" si="9"/>
        <v/>
      </c>
      <c r="Q310" s="185"/>
      <c r="R310" s="186"/>
      <c r="S310" s="187"/>
      <c r="T310" s="205"/>
      <c r="U310" s="189" t="s">
        <v>62</v>
      </c>
      <c r="V310" s="190">
        <f>IF(AND(G304="Temps partiel",X306&gt;3),X306-3-V306-V307,0)</f>
        <v>0</v>
      </c>
      <c r="W310" s="191" t="s">
        <v>63</v>
      </c>
      <c r="X310" s="192">
        <f>V304+(V305*1.25)+(V306*1.5)+(V307*2)+(V309*1.1)+(V310*1.25)</f>
        <v>0</v>
      </c>
      <c r="Y310" s="193">
        <f>Y303+X310-V308*24+Y305</f>
        <v>0</v>
      </c>
    </row>
    <row r="311" spans="1:25" s="12" customFormat="1" ht="30" customHeight="1">
      <c r="A311" s="198" t="s">
        <v>43</v>
      </c>
      <c r="B311" s="101">
        <v>43024</v>
      </c>
      <c r="C311" s="194">
        <v>0.375</v>
      </c>
      <c r="D311" s="195">
        <v>0.54166666666666663</v>
      </c>
      <c r="E311" s="195">
        <v>0.58333333333333337</v>
      </c>
      <c r="F311" s="196">
        <v>0.70833333333333337</v>
      </c>
      <c r="G311" s="105"/>
      <c r="H311" s="106" t="s">
        <v>44</v>
      </c>
      <c r="I311" s="107">
        <f>IF(H311="Normal",'[2]Types horaires'!$B$2,IF(H311="Recup",'[2]Types horaires'!$B$6,IF(H311="CP journée",'[2]Types horaires'!$B$3,IF(H311="Enceinte",'[2]Types horaires'!$B$11,IF(H311="temps partiel",'[2]Types horaires'!$B$10,IF(H311="Sans solde",'[2]Types horaires'!$B$8,IF(H311="Maladie",'[2]Types horaires'!$B$7,IF(H311="CP matin",'[2]Types horaires'!$B$4,IF(H311="Déplacement",'[2]Types horaires'!$B$2,IF(H311="CP Après-midi",'[2]Types horaires'!$B$5,IF(H311="Férié",'[2]Types horaires'!$B$15,0)))))))))))</f>
        <v>0.29166666666666669</v>
      </c>
      <c r="J311" s="197">
        <f>IF(H311="Demi CP",I311,IF(AND(H311="Déplacement",N311="Arrivée Chine",B311&gt;='[2]Types horaires'!$B$21,B311&lt;='[2]Types horaires'!$C$21),(D311-C311)+(F311-E311)-'[2]Types horaires'!$B$13,IF(AND(H311="Déplacement",N311="Arrivée Chine",B311&gt;'[2]Types horaires'!$A$21,B311&lt;'[2]Types horaires'!$B$21),(D311-C311)+(F311-E311)-'[2]Types horaires'!$B$14,IF(AND(H311="Déplacement",N311="Arrivée Chine",B311&gt;'[2]Types horaires'!$C$21),(D311-C311)+(F311-E311)-'[2]Types horaires'!$B$14,IF(AND(H311="Déplacement",((D311-C311)+(F311-E311))&lt;I311),I311,IF(AND(H311="Déplacement",N311="Arrivée Chine",B311&lt;'[2]Types horaires'!$D$21),(D311-C311)+(F311-E311)-'[2]Types horaires'!$B$14,IF(AND(H311="Déplacement",N311="Retour Chine",B311&gt;='[2]Types horaires'!$B$21,B311&lt;='[2]Types horaires'!$C$21),(D311-C311)+(F311-E311)+'[2]Types horaires'!$B$13,IF(AND(H311="Déplacement",N311="Retour Chine",B311&gt;'[2]Types horaires'!$A$21,B311&lt;'[2]Types horaires'!$B$21),(D311-C311)+(F311-E311)+'[2]Types horaires'!$B$14,IF(AND(H311="Déplacement",N311="Retour Chine",B311&gt;'[2]Types horaires'!$C$21),(D311-C311)+(F311-E311)+'[2]Types horaires'!$B$14,IF(AND(H311="Déplacement",((D311-C311)+(F311-E311))&lt;I311),I311,IF(AND(H311="Déplacement",N311="Retour Chine",B311&lt;'[2]Types horaires'!$D$21),(D311-C311)+(F311-E311)+'[2]Types horaires'!$B$14,(D311-C311)+(F311-E311))))))))))))</f>
        <v>0.29166666666666663</v>
      </c>
      <c r="K311" s="109">
        <f>IF(L311&gt;0,'[2]Types horaires'!$B$2-L311,0)</f>
        <v>0</v>
      </c>
      <c r="L311" s="110">
        <f>IF(OR(H311="Recup"),'[2]Types horaires'!$B$2-J311,'[2]Types horaires'!$B$6)</f>
        <v>0</v>
      </c>
      <c r="M311" s="111"/>
      <c r="N311" s="112"/>
      <c r="O311" s="113">
        <f t="shared" si="8"/>
        <v>0</v>
      </c>
      <c r="P311" s="114" t="str">
        <f t="shared" si="9"/>
        <v/>
      </c>
      <c r="Q311" s="115" t="s">
        <v>45</v>
      </c>
      <c r="R311" s="116" t="s">
        <v>46</v>
      </c>
      <c r="S311" s="117"/>
      <c r="T311" s="203" t="s">
        <v>104</v>
      </c>
      <c r="U311" s="119" t="s">
        <v>48</v>
      </c>
      <c r="V311" s="120">
        <f>IF(AND(G311="",(X313)&gt;0),X313-V312-V313,IF(AND(G311="Enceinte",(X313)&gt;0),X313-V312-V313,0))</f>
        <v>0</v>
      </c>
      <c r="W311" s="121" t="s">
        <v>34</v>
      </c>
      <c r="X311" s="120">
        <f>(SUM(I311:I315)*24+SUM(K311:K315)*24)</f>
        <v>35</v>
      </c>
      <c r="Y311" s="122" t="s">
        <v>7</v>
      </c>
    </row>
    <row r="312" spans="1:25" s="12" customFormat="1" ht="15.75" customHeight="1" thickBot="1">
      <c r="A312" s="123" t="s">
        <v>49</v>
      </c>
      <c r="B312" s="124">
        <v>43025</v>
      </c>
      <c r="C312" s="102">
        <v>0.375</v>
      </c>
      <c r="D312" s="103">
        <v>0.54166666666666663</v>
      </c>
      <c r="E312" s="103">
        <v>0.58333333333333337</v>
      </c>
      <c r="F312" s="104">
        <v>0.70833333333333337</v>
      </c>
      <c r="G312" s="125"/>
      <c r="H312" s="142" t="s">
        <v>44</v>
      </c>
      <c r="I312" s="127">
        <f>IF(H312="Normal",'[2]Types horaires'!$B$2,IF(H312="Recup",'[2]Types horaires'!$B$6,IF(H312="CP journée",'[2]Types horaires'!$B$3,IF(H312="Enceinte",'[2]Types horaires'!$B$11,IF(H312="temps partiel",'[2]Types horaires'!$B$10,IF(H312="Sans solde",'[2]Types horaires'!$B$8,IF(H312="Maladie",'[2]Types horaires'!$B$7,IF(H312="CP matin",'[2]Types horaires'!$B$4,IF(H312="Déplacement",'[2]Types horaires'!$B$2,IF(H312="CP Après-midi",'[2]Types horaires'!$B$5,IF(H312="Férié",'[2]Types horaires'!$B$15,0)))))))))))</f>
        <v>0.29166666666666669</v>
      </c>
      <c r="J312" s="108">
        <f>IF(H312="Demi CP",I312,IF(AND(H312="Déplacement",N312="Arrivée Chine",B312&gt;='[2]Types horaires'!$B$21,B312&lt;='[2]Types horaires'!$C$21),(D312-C312)+(F312-E312)-'[2]Types horaires'!$B$13,IF(AND(H312="Déplacement",N312="Arrivée Chine",B312&gt;'[2]Types horaires'!$A$21,B312&lt;'[2]Types horaires'!$B$21),(D312-C312)+(F312-E312)-'[2]Types horaires'!$B$14,IF(AND(H312="Déplacement",N312="Arrivée Chine",B312&gt;'[2]Types horaires'!$C$21),(D312-C312)+(F312-E312)-'[2]Types horaires'!$B$14,IF(AND(H312="Déplacement",((D312-C312)+(F312-E312))&lt;I312),I312,IF(AND(H312="Déplacement",N312="Arrivée Chine",B312&lt;'[2]Types horaires'!$D$21),(D312-C312)+(F312-E312)-'[2]Types horaires'!$B$14,IF(AND(H312="Déplacement",N312="Retour Chine",B312&gt;='[2]Types horaires'!$B$21,B312&lt;='[2]Types horaires'!$C$21),(D312-C312)+(F312-E312)+'[2]Types horaires'!$B$13,IF(AND(H312="Déplacement",N312="Retour Chine",B312&gt;'[2]Types horaires'!$A$21,B312&lt;'[2]Types horaires'!$B$21),(D312-C312)+(F312-E312)+'[2]Types horaires'!$B$14,IF(AND(H312="Déplacement",N312="Retour Chine",B312&gt;'[2]Types horaires'!$C$21),(D312-C312)+(F312-E312)+'[2]Types horaires'!$B$14,IF(AND(H312="Déplacement",((D312-C312)+(F312-E312))&lt;I312),I312,IF(AND(H312="Déplacement",N312="Retour Chine",B312&lt;'[2]Types horaires'!$D$21),(D312-C312)+(F312-E312)+'[2]Types horaires'!$B$14,(D312-C312)+(F312-E312))))))))))))</f>
        <v>0.29166666666666663</v>
      </c>
      <c r="K312" s="128">
        <f>IF(L312&gt;0,'[2]Types horaires'!$B$2-L312,0)</f>
        <v>0</v>
      </c>
      <c r="L312" s="129">
        <f>IF(OR(H312="Recup"),'[2]Types horaires'!$B$2-J312,'[2]Types horaires'!$B$6)</f>
        <v>0</v>
      </c>
      <c r="M312" s="130"/>
      <c r="N312" s="131"/>
      <c r="O312" s="132">
        <f t="shared" si="8"/>
        <v>0</v>
      </c>
      <c r="P312" s="133" t="str">
        <f t="shared" si="9"/>
        <v/>
      </c>
      <c r="Q312" s="134"/>
      <c r="R312" s="135"/>
      <c r="S312" s="136"/>
      <c r="T312" s="204"/>
      <c r="U312" s="138" t="s">
        <v>50</v>
      </c>
      <c r="V312" s="139">
        <f>IF(AND(G311="",(X312-35)&gt;0),(X312-35-V313-V314),IF(AND(G311="Enceinte",(X312-35)&gt;0),(X312-35-V313-V314),0))</f>
        <v>0</v>
      </c>
      <c r="W312" s="140" t="s">
        <v>35</v>
      </c>
      <c r="X312" s="139">
        <f>(SUM(J311:J317))*24-(SUM(O311:O317))*24</f>
        <v>34.999999999999993</v>
      </c>
      <c r="Y312" s="141">
        <f>SUM(P311:P317)</f>
        <v>0</v>
      </c>
    </row>
    <row r="313" spans="1:25" s="12" customFormat="1" ht="15.75" customHeight="1" thickBot="1">
      <c r="A313" s="123" t="s">
        <v>51</v>
      </c>
      <c r="B313" s="124">
        <v>43026</v>
      </c>
      <c r="C313" s="102">
        <v>0.375</v>
      </c>
      <c r="D313" s="103">
        <v>0.54166666666666663</v>
      </c>
      <c r="E313" s="103">
        <v>0.58333333333333337</v>
      </c>
      <c r="F313" s="104">
        <v>0.70833333333333337</v>
      </c>
      <c r="G313" s="125"/>
      <c r="H313" s="142" t="s">
        <v>44</v>
      </c>
      <c r="I313" s="127">
        <f>IF(H313="Normal",'[2]Types horaires'!$B$2,IF(H313="Recup",'[2]Types horaires'!$B$6,IF(H313="CP journée",'[2]Types horaires'!$B$3,IF(H313="Enceinte",'[2]Types horaires'!$B$11,IF(H313="temps partiel",'[2]Types horaires'!$B$10,IF(H313="Sans solde",'[2]Types horaires'!$B$8,IF(H313="Maladie",'[2]Types horaires'!$B$7,IF(H313="CP matin",'[2]Types horaires'!$B$4,IF(H313="Déplacement",'[2]Types horaires'!$B$2,IF(H313="CP Après-midi",'[2]Types horaires'!$B$5,IF(H313="Férié",'[2]Types horaires'!$B$15,0)))))))))))</f>
        <v>0.29166666666666669</v>
      </c>
      <c r="J313" s="108">
        <f>IF(H313="Demi CP",I313,IF(AND(H313="Déplacement",N313="Arrivée Chine",B313&gt;='[2]Types horaires'!$B$21,B313&lt;='[2]Types horaires'!$C$21),(D313-C313)+(F313-E313)-'[2]Types horaires'!$B$13,IF(AND(H313="Déplacement",N313="Arrivée Chine",B313&gt;'[2]Types horaires'!$A$21,B313&lt;'[2]Types horaires'!$B$21),(D313-C313)+(F313-E313)-'[2]Types horaires'!$B$14,IF(AND(H313="Déplacement",N313="Arrivée Chine",B313&gt;'[2]Types horaires'!$C$21),(D313-C313)+(F313-E313)-'[2]Types horaires'!$B$14,IF(AND(H313="Déplacement",((D313-C313)+(F313-E313))&lt;I313),I313,IF(AND(H313="Déplacement",N313="Arrivée Chine",B313&lt;'[2]Types horaires'!$D$21),(D313-C313)+(F313-E313)-'[2]Types horaires'!$B$14,IF(AND(H313="Déplacement",N313="Retour Chine",B313&gt;='[2]Types horaires'!$B$21,B313&lt;='[2]Types horaires'!$C$21),(D313-C313)+(F313-E313)+'[2]Types horaires'!$B$13,IF(AND(H313="Déplacement",N313="Retour Chine",B313&gt;'[2]Types horaires'!$A$21,B313&lt;'[2]Types horaires'!$B$21),(D313-C313)+(F313-E313)+'[2]Types horaires'!$B$14,IF(AND(H313="Déplacement",N313="Retour Chine",B313&gt;'[2]Types horaires'!$C$21),(D313-C313)+(F313-E313)+'[2]Types horaires'!$B$14,IF(AND(H313="Déplacement",((D313-C313)+(F313-E313))&lt;I313),I313,IF(AND(H313="Déplacement",N313="Retour Chine",B313&lt;'[2]Types horaires'!$D$21),(D313-C313)+(F313-E313)+'[2]Types horaires'!$B$14,(D313-C313)+(F313-E313))))))))))))</f>
        <v>0.29166666666666663</v>
      </c>
      <c r="K313" s="143">
        <f>IF(L313&gt;0,'[2]Types horaires'!$B$2-L313,0)</f>
        <v>0</v>
      </c>
      <c r="L313" s="144">
        <f>IF(OR(H313="Recup"),'[2]Types horaires'!$B$2-J313,'[2]Types horaires'!$B$6)</f>
        <v>0</v>
      </c>
      <c r="M313" s="130"/>
      <c r="N313" s="131"/>
      <c r="O313" s="132">
        <f t="shared" si="8"/>
        <v>0</v>
      </c>
      <c r="P313" s="133" t="str">
        <f t="shared" si="9"/>
        <v/>
      </c>
      <c r="Q313" s="134"/>
      <c r="R313" s="135"/>
      <c r="S313" s="136"/>
      <c r="T313" s="204"/>
      <c r="U313" s="145">
        <v>0.5</v>
      </c>
      <c r="V313" s="139">
        <f>IF((X312-43)&lt;0,0,(X312-43))</f>
        <v>0</v>
      </c>
      <c r="W313" s="146" t="s">
        <v>52</v>
      </c>
      <c r="X313" s="147">
        <f>(X312-X311)-J317*24</f>
        <v>-7.1054273576010019E-15</v>
      </c>
      <c r="Y313" s="148" t="s">
        <v>53</v>
      </c>
    </row>
    <row r="314" spans="1:25" s="12" customFormat="1" ht="15" customHeight="1" thickBot="1">
      <c r="A314" s="123" t="s">
        <v>54</v>
      </c>
      <c r="B314" s="124">
        <v>43027</v>
      </c>
      <c r="C314" s="102">
        <v>0.375</v>
      </c>
      <c r="D314" s="103">
        <v>0.54166666666666663</v>
      </c>
      <c r="E314" s="103">
        <v>0.58333333333333337</v>
      </c>
      <c r="F314" s="104">
        <v>0.70833333333333337</v>
      </c>
      <c r="G314" s="125"/>
      <c r="H314" s="126" t="s">
        <v>44</v>
      </c>
      <c r="I314" s="127">
        <f>IF(H314="Normal",'[2]Types horaires'!$B$2,IF(H314="Recup",'[2]Types horaires'!$B$6,IF(H314="CP journée",'[2]Types horaires'!$B$3,IF(H314="Enceinte",'[2]Types horaires'!$B$11,IF(H314="temps partiel",'[2]Types horaires'!$B$10,IF(H314="Sans solde",'[2]Types horaires'!$B$8,IF(H314="Maladie",'[2]Types horaires'!$B$7,IF(H314="CP matin",'[2]Types horaires'!$B$4,IF(H314="Déplacement",'[2]Types horaires'!$B$2,IF(H314="CP Après-midi",'[2]Types horaires'!$B$5,IF(H314="Férié",'[2]Types horaires'!$B$15,0)))))))))))</f>
        <v>0.29166666666666669</v>
      </c>
      <c r="J314" s="108">
        <f>IF(H314="Demi CP",I314,IF(AND(H314="Déplacement",N314="Arrivée Chine",B314&gt;='[2]Types horaires'!$B$21,B314&lt;='[2]Types horaires'!$C$21),(D314-C314)+(F314-E314)-'[2]Types horaires'!$B$13,IF(AND(H314="Déplacement",N314="Arrivée Chine",B314&gt;'[2]Types horaires'!$A$21,B314&lt;'[2]Types horaires'!$B$21),(D314-C314)+(F314-E314)-'[2]Types horaires'!$B$14,IF(AND(H314="Déplacement",N314="Arrivée Chine",B314&gt;'[2]Types horaires'!$C$21),(D314-C314)+(F314-E314)-'[2]Types horaires'!$B$14,IF(AND(H314="Déplacement",((D314-C314)+(F314-E314))&lt;I314),I314,IF(AND(H314="Déplacement",N314="Arrivée Chine",B314&lt;'[2]Types horaires'!$D$21),(D314-C314)+(F314-E314)-'[2]Types horaires'!$B$14,IF(AND(H314="Déplacement",N314="Retour Chine",B314&gt;='[2]Types horaires'!$B$21,B314&lt;='[2]Types horaires'!$C$21),(D314-C314)+(F314-E314)+'[2]Types horaires'!$B$13,IF(AND(H314="Déplacement",N314="Retour Chine",B314&gt;'[2]Types horaires'!$A$21,B314&lt;'[2]Types horaires'!$B$21),(D314-C314)+(F314-E314)+'[2]Types horaires'!$B$14,IF(AND(H314="Déplacement",N314="Retour Chine",B314&gt;'[2]Types horaires'!$C$21),(D314-C314)+(F314-E314)+'[2]Types horaires'!$B$14,IF(AND(H314="Déplacement",((D314-C314)+(F314-E314))&lt;I314),I314,IF(AND(H314="Déplacement",N314="Retour Chine",B314&lt;'[2]Types horaires'!$D$21),(D314-C314)+(F314-E314)+'[2]Types horaires'!$B$14,(D314-C314)+(F314-E314))))))))))))</f>
        <v>0.29166666666666663</v>
      </c>
      <c r="K314" s="149">
        <f>IF(L314&gt;0,'[2]Types horaires'!$B$2-L314,0)</f>
        <v>0</v>
      </c>
      <c r="L314" s="150">
        <f>IF(OR(H314="Recup"),'[2]Types horaires'!$B$2-J314,'[2]Types horaires'!$B$6)</f>
        <v>0</v>
      </c>
      <c r="M314" s="130"/>
      <c r="N314" s="131"/>
      <c r="O314" s="132">
        <f t="shared" si="8"/>
        <v>0</v>
      </c>
      <c r="P314" s="133" t="str">
        <f t="shared" si="9"/>
        <v/>
      </c>
      <c r="Q314" s="134"/>
      <c r="R314" s="135"/>
      <c r="S314" s="136"/>
      <c r="T314" s="204"/>
      <c r="U314" s="151">
        <v>1</v>
      </c>
      <c r="V314" s="139">
        <f>IF(M317="",J317*24,0)</f>
        <v>0</v>
      </c>
      <c r="W314" s="152" t="s">
        <v>5</v>
      </c>
      <c r="X314" s="153">
        <f>COUNTIF(H311:H315,"Maladie")</f>
        <v>0</v>
      </c>
      <c r="Y314" s="148">
        <f>COUNTIF(H311:H315,"Férié")</f>
        <v>0</v>
      </c>
    </row>
    <row r="315" spans="1:25" s="12" customFormat="1" ht="15.75" customHeight="1" thickBot="1">
      <c r="A315" s="123" t="s">
        <v>55</v>
      </c>
      <c r="B315" s="124">
        <v>43028</v>
      </c>
      <c r="C315" s="102">
        <v>0.375</v>
      </c>
      <c r="D315" s="103">
        <v>0.54166666666666663</v>
      </c>
      <c r="E315" s="103">
        <v>0.58333333333333337</v>
      </c>
      <c r="F315" s="104">
        <v>0.70833333333333337</v>
      </c>
      <c r="G315" s="125"/>
      <c r="H315" s="142" t="s">
        <v>44</v>
      </c>
      <c r="I315" s="127">
        <f>IF(H315="Normal",'[2]Types horaires'!$B$2,IF(H315="Recup",'[2]Types horaires'!$B$6,IF(H315="CP journée",'[2]Types horaires'!$B$3,IF(H315="Enceinte",'[2]Types horaires'!$B$11,IF(H315="temps partiel",'[2]Types horaires'!$B$10,IF(H315="Sans solde",'[2]Types horaires'!$B$8,IF(H315="Maladie",'[2]Types horaires'!$B$7,IF(H315="CP matin",'[2]Types horaires'!$B$4,IF(H315="Déplacement",'[2]Types horaires'!$B$2,IF(H315="CP Après-midi",'[2]Types horaires'!$B$5,IF(H315="Férié",'[2]Types horaires'!$B$15,0)))))))))))</f>
        <v>0.29166666666666669</v>
      </c>
      <c r="J315" s="108">
        <f>IF(H315="Demi CP",I315,IF(AND(H315="Déplacement",N315="Arrivée Chine",B315&gt;='[2]Types horaires'!$B$21,B315&lt;='[2]Types horaires'!$C$21),(D315-C315)+(F315-E315)-'[2]Types horaires'!$B$13,IF(AND(H315="Déplacement",N315="Arrivée Chine",B315&gt;'[2]Types horaires'!$A$21,B315&lt;'[2]Types horaires'!$B$21),(D315-C315)+(F315-E315)-'[2]Types horaires'!$B$14,IF(AND(H315="Déplacement",N315="Arrivée Chine",B315&gt;'[2]Types horaires'!$C$21),(D315-C315)+(F315-E315)-'[2]Types horaires'!$B$14,IF(AND(H315="Déplacement",((D315-C315)+(F315-E315))&lt;I315),I315,IF(AND(H315="Déplacement",N315="Arrivée Chine",B315&lt;'[2]Types horaires'!$D$21),(D315-C315)+(F315-E315)-'[2]Types horaires'!$B$14,IF(AND(H315="Déplacement",N315="Retour Chine",B315&gt;='[2]Types horaires'!$B$21,B315&lt;='[2]Types horaires'!$C$21),(D315-C315)+(F315-E315)+'[2]Types horaires'!$B$13,IF(AND(H315="Déplacement",N315="Retour Chine",B315&gt;'[2]Types horaires'!$A$21,B315&lt;'[2]Types horaires'!$B$21),(D315-C315)+(F315-E315)+'[2]Types horaires'!$B$14,IF(AND(H315="Déplacement",N315="Retour Chine",B315&gt;'[2]Types horaires'!$C$21),(D315-C315)+(F315-E315)+'[2]Types horaires'!$B$14,IF(AND(H315="Déplacement",((D315-C315)+(F315-E315))&lt;I315),I315,IF(AND(H315="Déplacement",N315="Retour Chine",B315&lt;'[2]Types horaires'!$D$21),(D315-C315)+(F315-E315)+'[2]Types horaires'!$B$14,(D315-C315)+(F315-E315))))))))))))</f>
        <v>0.29166666666666663</v>
      </c>
      <c r="K315" s="143">
        <f>IF(L315&gt;0,'[2]Types horaires'!$B$2-L315,0)</f>
        <v>0</v>
      </c>
      <c r="L315" s="144">
        <f>IF(OR(H315="Recup"),'[2]Types horaires'!$B$2-J315,'[2]Types horaires'!$B$6)</f>
        <v>0</v>
      </c>
      <c r="M315" s="130"/>
      <c r="N315" s="131"/>
      <c r="O315" s="132">
        <f t="shared" si="8"/>
        <v>0</v>
      </c>
      <c r="P315" s="133" t="str">
        <f t="shared" si="9"/>
        <v/>
      </c>
      <c r="Q315" s="134"/>
      <c r="R315" s="135"/>
      <c r="S315" s="136"/>
      <c r="T315" s="204"/>
      <c r="U315" s="154" t="s">
        <v>2</v>
      </c>
      <c r="V315" s="155">
        <f>IF(G311="Enceinte",(SUM(L311:L315))-COUNTIF(H311:H315,"Recup")*'[2]Types horaires'!$B$12,SUM(L311:L315))</f>
        <v>0</v>
      </c>
      <c r="W315" s="156" t="s">
        <v>56</v>
      </c>
      <c r="X315" s="157">
        <f>COUNTIF(H311:H315,"sans solde")</f>
        <v>0</v>
      </c>
      <c r="Y315" s="158" t="s">
        <v>57</v>
      </c>
    </row>
    <row r="316" spans="1:25" s="12" customFormat="1" ht="15" customHeight="1">
      <c r="A316" s="123" t="s">
        <v>58</v>
      </c>
      <c r="B316" s="124">
        <v>43029</v>
      </c>
      <c r="C316" s="159"/>
      <c r="D316" s="160"/>
      <c r="E316" s="160"/>
      <c r="F316" s="161"/>
      <c r="G316" s="125"/>
      <c r="H316" s="162"/>
      <c r="I316" s="127">
        <f>IF(H316="Normal",'[2]Types horaires'!$B$2,IF(H316="Recup",'[2]Types horaires'!$B$6,IF(H316="CP journée",'[2]Types horaires'!$B$3,IF(H316="Enceinte",'[2]Types horaires'!$B$11,IF(H316="temps partiel",'[2]Types horaires'!$B$10,IF(H316="Sans solde",'[2]Types horaires'!$B$8,IF(H316="Maladie",'[2]Types horaires'!$B$7,IF(H316="CP matin",'[2]Types horaires'!$B$4,IF(H316="Déplacement",'[2]Types horaires'!$B$2,IF(H316="CP Après-midi",'[2]Types horaires'!$B$5,IF(H316="Férié",'[2]Types horaires'!$B$15,0)))))))))))</f>
        <v>0</v>
      </c>
      <c r="J316" s="108">
        <f>IF(H316="Demi CP",I316,IF(AND(H316="Déplacement",N316="Arrivée Chine",B316&gt;='[2]Types horaires'!$B$21,B316&lt;='[2]Types horaires'!$C$21),(D316-C316)+(F316-E316)-'[2]Types horaires'!$B$13,IF(AND(H316="Déplacement",N316="Arrivée Chine",B316&gt;'[2]Types horaires'!$A$21,B316&lt;'[2]Types horaires'!$B$21),(D316-C316)+(F316-E316)-'[2]Types horaires'!$B$14,IF(AND(H316="Déplacement",N316="Arrivée Chine",B316&gt;'[2]Types horaires'!$C$21),(D316-C316)+(F316-E316)-'[2]Types horaires'!$B$14,IF(AND(H316="Déplacement",((D316-C316)+(F316-E316))&lt;I316),I316,IF(AND(H316="Déplacement",N316="Arrivée Chine",B316&lt;'[2]Types horaires'!$D$21),(D316-C316)+(F316-E316)-'[2]Types horaires'!$B$14,IF(AND(H316="Déplacement",N316="Retour Chine",B316&gt;='[2]Types horaires'!$B$21,B316&lt;='[2]Types horaires'!$C$21),(D316-C316)+(F316-E316)+'[2]Types horaires'!$B$13,IF(AND(H316="Déplacement",N316="Retour Chine",B316&gt;'[2]Types horaires'!$A$21,B316&lt;'[2]Types horaires'!$B$21),(D316-C316)+(F316-E316)+'[2]Types horaires'!$B$14,IF(AND(H316="Déplacement",N316="Retour Chine",B316&gt;'[2]Types horaires'!$C$21),(D316-C316)+(F316-E316)+'[2]Types horaires'!$B$14,IF(AND(H316="Déplacement",((D316-C316)+(F316-E316))&lt;I316),I316,IF(AND(H316="Déplacement",N316="Retour Chine",B316&lt;'[2]Types horaires'!$D$21),(D316-C316)+(F316-E316)+'[2]Types horaires'!$B$14,(D316-C316)+(F316-E316))))))))))))</f>
        <v>0</v>
      </c>
      <c r="K316" s="163">
        <f>IF(L316&gt;0,'[2]Types horaires'!$B$2-L316,0)</f>
        <v>0</v>
      </c>
      <c r="L316" s="164">
        <f>IF(OR(H316="Recup"),'[2]Types horaires'!$B$2-J316,'[2]Types horaires'!$B$6)</f>
        <v>0</v>
      </c>
      <c r="M316" s="130"/>
      <c r="N316" s="131"/>
      <c r="O316" s="132">
        <f t="shared" si="8"/>
        <v>0</v>
      </c>
      <c r="P316" s="133" t="str">
        <f t="shared" si="9"/>
        <v/>
      </c>
      <c r="Q316" s="134"/>
      <c r="R316" s="135"/>
      <c r="S316" s="136"/>
      <c r="T316" s="204"/>
      <c r="U316" s="165" t="s">
        <v>59</v>
      </c>
      <c r="V316" s="166">
        <f>IF(AND(G311="Temps partiel",X313&gt;0),X313-V317-V313-V314,0)</f>
        <v>0</v>
      </c>
      <c r="W316" s="167" t="s">
        <v>60</v>
      </c>
      <c r="X316" s="168">
        <f>COUNTIF(H311:H315,"CP journée")+(COUNTIF(H311:H315,"CP matin"))/2+(COUNTIF(H311:H315,"CP Après-midi"))/2</f>
        <v>0</v>
      </c>
      <c r="Y316" s="169"/>
    </row>
    <row r="317" spans="1:25" s="12" customFormat="1" ht="15.75" customHeight="1" thickBot="1">
      <c r="A317" s="170" t="s">
        <v>61</v>
      </c>
      <c r="B317" s="171">
        <v>43030</v>
      </c>
      <c r="C317" s="172"/>
      <c r="D317" s="173"/>
      <c r="E317" s="173"/>
      <c r="F317" s="174"/>
      <c r="G317" s="175"/>
      <c r="H317" s="176"/>
      <c r="I317" s="177">
        <f>IF(H317="Normal",'[2]Types horaires'!$B$2,IF(H317="Recup",'[2]Types horaires'!$B$6,IF(H317="CP journée",'[2]Types horaires'!$B$3,IF(H317="Enceinte",'[2]Types horaires'!$B$11,IF(H317="temps partiel",'[2]Types horaires'!$B$10,IF(H317="Sans solde",'[2]Types horaires'!$B$8,IF(H317="Maladie",'[2]Types horaires'!$B$7,IF(H317="CP matin",'[2]Types horaires'!$B$4,IF(H317="Déplacement",'[2]Types horaires'!$B$2,IF(H317="CP Après-midi",'[2]Types horaires'!$B$5,IF(H317="Férié",'[2]Types horaires'!$B$15,0)))))))))))</f>
        <v>0</v>
      </c>
      <c r="J317" s="178">
        <f>IF(H317="Demi CP",I317,IF(AND(H317="Déplacement",N317="Arrivée Chine",B317&gt;='[2]Types horaires'!$B$21,B317&lt;='[2]Types horaires'!$C$21),(D317-C317)+(F317-E317)-'[2]Types horaires'!$B$13,IF(AND(H317="Déplacement",N317="Arrivée Chine",B317&gt;'[2]Types horaires'!$A$21,B317&lt;'[2]Types horaires'!$B$21),(D317-C317)+(F317-E317)-'[2]Types horaires'!$B$14,IF(AND(H317="Déplacement",N317="Arrivée Chine",B317&gt;'[2]Types horaires'!$C$21),(D317-C317)+(F317-E317)-'[2]Types horaires'!$B$14,IF(AND(H317="Déplacement",((D317-C317)+(F317-E317))&lt;I317),I317,IF(AND(H317="Déplacement",N317="Arrivée Chine",B317&lt;'[2]Types horaires'!$D$21),(D317-C317)+(F317-E317)-'[2]Types horaires'!$B$14,IF(AND(H317="Déplacement",N317="Retour Chine",B317&gt;='[2]Types horaires'!$B$21,B317&lt;='[2]Types horaires'!$C$21),(D317-C317)+(F317-E317)+'[2]Types horaires'!$B$13,IF(AND(H317="Déplacement",N317="Retour Chine",B317&gt;'[2]Types horaires'!$A$21,B317&lt;'[2]Types horaires'!$B$21),(D317-C317)+(F317-E317)+'[2]Types horaires'!$B$14,IF(AND(H317="Déplacement",N317="Retour Chine",B317&gt;'[2]Types horaires'!$C$21),(D317-C317)+(F317-E317)+'[2]Types horaires'!$B$14,IF(AND(H317="Déplacement",((D317-C317)+(F317-E317))&lt;I317),I317,IF(AND(H317="Déplacement",N317="Retour Chine",B317&lt;'[2]Types horaires'!$D$21),(D317-C317)+(F317-E317)+'[2]Types horaires'!$B$14,(D317-C317)+(F317-E317))))))))))))</f>
        <v>0</v>
      </c>
      <c r="K317" s="179">
        <f>IF(L317&gt;0,'[2]Types horaires'!$B$2-L317,0)</f>
        <v>0</v>
      </c>
      <c r="L317" s="180">
        <f>IF(OR(H317="Recup"),'[2]Types horaires'!$B$2-J317,'[2]Types horaires'!$B$6)</f>
        <v>0</v>
      </c>
      <c r="M317" s="181"/>
      <c r="N317" s="182"/>
      <c r="O317" s="183">
        <f t="shared" si="8"/>
        <v>0</v>
      </c>
      <c r="P317" s="184" t="str">
        <f t="shared" si="9"/>
        <v/>
      </c>
      <c r="Q317" s="185"/>
      <c r="R317" s="186"/>
      <c r="S317" s="187"/>
      <c r="T317" s="205"/>
      <c r="U317" s="189" t="s">
        <v>62</v>
      </c>
      <c r="V317" s="190">
        <f>IF(AND(G311="Temps partiel",X313&gt;3),X313-3-V313-V314,0)</f>
        <v>0</v>
      </c>
      <c r="W317" s="191" t="s">
        <v>63</v>
      </c>
      <c r="X317" s="192">
        <f>V311+(V312*1.25)+(V313*1.5)+(V314*2)+(V316*1.1)+(V317*1.25)</f>
        <v>0</v>
      </c>
      <c r="Y317" s="193">
        <f>Y310+X317-V315*24+Y312</f>
        <v>0</v>
      </c>
    </row>
    <row r="318" spans="1:25" s="12" customFormat="1" ht="30" customHeight="1">
      <c r="A318" s="100" t="s">
        <v>43</v>
      </c>
      <c r="B318" s="101">
        <v>43031</v>
      </c>
      <c r="C318" s="194">
        <v>0.375</v>
      </c>
      <c r="D318" s="195">
        <v>0.54166666666666663</v>
      </c>
      <c r="E318" s="195">
        <v>0.58333333333333337</v>
      </c>
      <c r="F318" s="196">
        <v>0.70833333333333337</v>
      </c>
      <c r="G318" s="105"/>
      <c r="H318" s="106" t="s">
        <v>44</v>
      </c>
      <c r="I318" s="107">
        <f>IF(H318="Normal",'[2]Types horaires'!$B$2,IF(H318="Recup",'[2]Types horaires'!$B$6,IF(H318="CP journée",'[2]Types horaires'!$B$3,IF(H318="Enceinte",'[2]Types horaires'!$B$11,IF(H318="temps partiel",'[2]Types horaires'!$B$10,IF(H318="Sans solde",'[2]Types horaires'!$B$8,IF(H318="Maladie",'[2]Types horaires'!$B$7,IF(H318="CP matin",'[2]Types horaires'!$B$4,IF(H318="Déplacement",'[2]Types horaires'!$B$2,IF(H318="CP Après-midi",'[2]Types horaires'!$B$5,IF(H318="Férié",'[2]Types horaires'!$B$15,0)))))))))))</f>
        <v>0.29166666666666669</v>
      </c>
      <c r="J318" s="197">
        <f>IF(H318="Demi CP",I318,IF(AND(H318="Déplacement",N318="Arrivée Chine",B318&gt;='[2]Types horaires'!$B$21,B318&lt;='[2]Types horaires'!$C$21),(D318-C318)+(F318-E318)-'[2]Types horaires'!$B$13,IF(AND(H318="Déplacement",N318="Arrivée Chine",B318&gt;'[2]Types horaires'!$A$21,B318&lt;'[2]Types horaires'!$B$21),(D318-C318)+(F318-E318)-'[2]Types horaires'!$B$14,IF(AND(H318="Déplacement",N318="Arrivée Chine",B318&gt;'[2]Types horaires'!$C$21),(D318-C318)+(F318-E318)-'[2]Types horaires'!$B$14,IF(AND(H318="Déplacement",((D318-C318)+(F318-E318))&lt;I318),I318,IF(AND(H318="Déplacement",N318="Arrivée Chine",B318&lt;'[2]Types horaires'!$D$21),(D318-C318)+(F318-E318)-'[2]Types horaires'!$B$14,IF(AND(H318="Déplacement",N318="Retour Chine",B318&gt;='[2]Types horaires'!$B$21,B318&lt;='[2]Types horaires'!$C$21),(D318-C318)+(F318-E318)+'[2]Types horaires'!$B$13,IF(AND(H318="Déplacement",N318="Retour Chine",B318&gt;'[2]Types horaires'!$A$21,B318&lt;'[2]Types horaires'!$B$21),(D318-C318)+(F318-E318)+'[2]Types horaires'!$B$14,IF(AND(H318="Déplacement",N318="Retour Chine",B318&gt;'[2]Types horaires'!$C$21),(D318-C318)+(F318-E318)+'[2]Types horaires'!$B$14,IF(AND(H318="Déplacement",((D318-C318)+(F318-E318))&lt;I318),I318,IF(AND(H318="Déplacement",N318="Retour Chine",B318&lt;'[2]Types horaires'!$D$21),(D318-C318)+(F318-E318)+'[2]Types horaires'!$B$14,(D318-C318)+(F318-E318))))))))))))</f>
        <v>0.29166666666666663</v>
      </c>
      <c r="K318" s="109">
        <f>IF(L318&gt;0,'[2]Types horaires'!$B$2-L318,0)</f>
        <v>0</v>
      </c>
      <c r="L318" s="110">
        <f>IF(OR(H318="Recup"),'[2]Types horaires'!$B$2-J318,'[2]Types horaires'!$B$6)</f>
        <v>0</v>
      </c>
      <c r="M318" s="111"/>
      <c r="N318" s="112"/>
      <c r="O318" s="113">
        <f t="shared" si="8"/>
        <v>0</v>
      </c>
      <c r="P318" s="114" t="str">
        <f t="shared" si="9"/>
        <v/>
      </c>
      <c r="Q318" s="115" t="s">
        <v>45</v>
      </c>
      <c r="R318" s="116" t="s">
        <v>46</v>
      </c>
      <c r="S318" s="117"/>
      <c r="T318" s="203" t="s">
        <v>105</v>
      </c>
      <c r="U318" s="119" t="s">
        <v>48</v>
      </c>
      <c r="V318" s="120">
        <f>IF(AND(G318="",(X320)&gt;0),X320-V319-V320,IF(AND(G318="Enceinte",(X320)&gt;0),X320-V319-V320,0))</f>
        <v>0</v>
      </c>
      <c r="W318" s="121" t="s">
        <v>34</v>
      </c>
      <c r="X318" s="120">
        <f>(SUM(I318:I322)*24+SUM(K318:K322)*24)</f>
        <v>35</v>
      </c>
      <c r="Y318" s="122" t="s">
        <v>7</v>
      </c>
    </row>
    <row r="319" spans="1:25" s="12" customFormat="1" ht="15.75" customHeight="1" thickBot="1">
      <c r="A319" s="123" t="s">
        <v>49</v>
      </c>
      <c r="B319" s="124">
        <v>43032</v>
      </c>
      <c r="C319" s="102">
        <v>0.375</v>
      </c>
      <c r="D319" s="103">
        <v>0.54166666666666663</v>
      </c>
      <c r="E319" s="103">
        <v>0.58333333333333337</v>
      </c>
      <c r="F319" s="104">
        <v>0.70833333333333337</v>
      </c>
      <c r="G319" s="125"/>
      <c r="H319" s="142" t="s">
        <v>44</v>
      </c>
      <c r="I319" s="127">
        <f>IF(H319="Normal",'[2]Types horaires'!$B$2,IF(H319="Recup",'[2]Types horaires'!$B$6,IF(H319="CP journée",'[2]Types horaires'!$B$3,IF(H319="Enceinte",'[2]Types horaires'!$B$11,IF(H319="temps partiel",'[2]Types horaires'!$B$10,IF(H319="Sans solde",'[2]Types horaires'!$B$8,IF(H319="Maladie",'[2]Types horaires'!$B$7,IF(H319="CP matin",'[2]Types horaires'!$B$4,IF(H319="Déplacement",'[2]Types horaires'!$B$2,IF(H319="CP Après-midi",'[2]Types horaires'!$B$5,IF(H319="Férié",'[2]Types horaires'!$B$15,0)))))))))))</f>
        <v>0.29166666666666669</v>
      </c>
      <c r="J319" s="108">
        <f>IF(H319="Demi CP",I319,IF(AND(H319="Déplacement",N319="Arrivée Chine",B319&gt;='[2]Types horaires'!$B$21,B319&lt;='[2]Types horaires'!$C$21),(D319-C319)+(F319-E319)-'[2]Types horaires'!$B$13,IF(AND(H319="Déplacement",N319="Arrivée Chine",B319&gt;'[2]Types horaires'!$A$21,B319&lt;'[2]Types horaires'!$B$21),(D319-C319)+(F319-E319)-'[2]Types horaires'!$B$14,IF(AND(H319="Déplacement",N319="Arrivée Chine",B319&gt;'[2]Types horaires'!$C$21),(D319-C319)+(F319-E319)-'[2]Types horaires'!$B$14,IF(AND(H319="Déplacement",((D319-C319)+(F319-E319))&lt;I319),I319,IF(AND(H319="Déplacement",N319="Arrivée Chine",B319&lt;'[2]Types horaires'!$D$21),(D319-C319)+(F319-E319)-'[2]Types horaires'!$B$14,IF(AND(H319="Déplacement",N319="Retour Chine",B319&gt;='[2]Types horaires'!$B$21,B319&lt;='[2]Types horaires'!$C$21),(D319-C319)+(F319-E319)+'[2]Types horaires'!$B$13,IF(AND(H319="Déplacement",N319="Retour Chine",B319&gt;'[2]Types horaires'!$A$21,B319&lt;'[2]Types horaires'!$B$21),(D319-C319)+(F319-E319)+'[2]Types horaires'!$B$14,IF(AND(H319="Déplacement",N319="Retour Chine",B319&gt;'[2]Types horaires'!$C$21),(D319-C319)+(F319-E319)+'[2]Types horaires'!$B$14,IF(AND(H319="Déplacement",((D319-C319)+(F319-E319))&lt;I319),I319,IF(AND(H319="Déplacement",N319="Retour Chine",B319&lt;'[2]Types horaires'!$D$21),(D319-C319)+(F319-E319)+'[2]Types horaires'!$B$14,(D319-C319)+(F319-E319))))))))))))</f>
        <v>0.29166666666666663</v>
      </c>
      <c r="K319" s="128">
        <f>IF(L319&gt;0,'[2]Types horaires'!$B$2-L319,0)</f>
        <v>0</v>
      </c>
      <c r="L319" s="129">
        <f>IF(OR(H319="Recup"),'[2]Types horaires'!$B$2-J319,'[2]Types horaires'!$B$6)</f>
        <v>0</v>
      </c>
      <c r="M319" s="130"/>
      <c r="N319" s="131"/>
      <c r="O319" s="132">
        <f t="shared" si="8"/>
        <v>0</v>
      </c>
      <c r="P319" s="133" t="str">
        <f t="shared" si="9"/>
        <v/>
      </c>
      <c r="Q319" s="134"/>
      <c r="R319" s="135"/>
      <c r="S319" s="136"/>
      <c r="T319" s="204"/>
      <c r="U319" s="138" t="s">
        <v>50</v>
      </c>
      <c r="V319" s="139">
        <f>IF(AND(G318="",(X319-35)&gt;0),(X319-35-V320-V321),IF(AND(G318="Enceinte",(X319-35)&gt;0),(X319-35-V320-V321),0))</f>
        <v>0</v>
      </c>
      <c r="W319" s="140" t="s">
        <v>35</v>
      </c>
      <c r="X319" s="139">
        <f>(SUM(J318:J324))*24-(SUM(O318:O324))*24</f>
        <v>34.999999999999993</v>
      </c>
      <c r="Y319" s="141">
        <f>SUM(P318:P324)</f>
        <v>0</v>
      </c>
    </row>
    <row r="320" spans="1:25" s="12" customFormat="1" ht="15.75" customHeight="1" thickBot="1">
      <c r="A320" s="123" t="s">
        <v>51</v>
      </c>
      <c r="B320" s="124">
        <v>43033</v>
      </c>
      <c r="C320" s="102">
        <v>0.375</v>
      </c>
      <c r="D320" s="103">
        <v>0.54166666666666663</v>
      </c>
      <c r="E320" s="103">
        <v>0.58333333333333337</v>
      </c>
      <c r="F320" s="104">
        <v>0.70833333333333337</v>
      </c>
      <c r="G320" s="125"/>
      <c r="H320" s="142" t="s">
        <v>44</v>
      </c>
      <c r="I320" s="127">
        <f>IF(H320="Normal",'[2]Types horaires'!$B$2,IF(H320="Recup",'[2]Types horaires'!$B$6,IF(H320="CP journée",'[2]Types horaires'!$B$3,IF(H320="Enceinte",'[2]Types horaires'!$B$11,IF(H320="temps partiel",'[2]Types horaires'!$B$10,IF(H320="Sans solde",'[2]Types horaires'!$B$8,IF(H320="Maladie",'[2]Types horaires'!$B$7,IF(H320="CP matin",'[2]Types horaires'!$B$4,IF(H320="Déplacement",'[2]Types horaires'!$B$2,IF(H320="CP Après-midi",'[2]Types horaires'!$B$5,IF(H320="Férié",'[2]Types horaires'!$B$15,0)))))))))))</f>
        <v>0.29166666666666669</v>
      </c>
      <c r="J320" s="108">
        <f>IF(H320="Demi CP",I320,IF(AND(H320="Déplacement",N320="Arrivée Chine",B320&gt;='[2]Types horaires'!$B$21,B320&lt;='[2]Types horaires'!$C$21),(D320-C320)+(F320-E320)-'[2]Types horaires'!$B$13,IF(AND(H320="Déplacement",N320="Arrivée Chine",B320&gt;'[2]Types horaires'!$A$21,B320&lt;'[2]Types horaires'!$B$21),(D320-C320)+(F320-E320)-'[2]Types horaires'!$B$14,IF(AND(H320="Déplacement",N320="Arrivée Chine",B320&gt;'[2]Types horaires'!$C$21),(D320-C320)+(F320-E320)-'[2]Types horaires'!$B$14,IF(AND(H320="Déplacement",((D320-C320)+(F320-E320))&lt;I320),I320,IF(AND(H320="Déplacement",N320="Arrivée Chine",B320&lt;'[2]Types horaires'!$D$21),(D320-C320)+(F320-E320)-'[2]Types horaires'!$B$14,IF(AND(H320="Déplacement",N320="Retour Chine",B320&gt;='[2]Types horaires'!$B$21,B320&lt;='[2]Types horaires'!$C$21),(D320-C320)+(F320-E320)+'[2]Types horaires'!$B$13,IF(AND(H320="Déplacement",N320="Retour Chine",B320&gt;'[2]Types horaires'!$A$21,B320&lt;'[2]Types horaires'!$B$21),(D320-C320)+(F320-E320)+'[2]Types horaires'!$B$14,IF(AND(H320="Déplacement",N320="Retour Chine",B320&gt;'[2]Types horaires'!$C$21),(D320-C320)+(F320-E320)+'[2]Types horaires'!$B$14,IF(AND(H320="Déplacement",((D320-C320)+(F320-E320))&lt;I320),I320,IF(AND(H320="Déplacement",N320="Retour Chine",B320&lt;'[2]Types horaires'!$D$21),(D320-C320)+(F320-E320)+'[2]Types horaires'!$B$14,(D320-C320)+(F320-E320))))))))))))</f>
        <v>0.29166666666666663</v>
      </c>
      <c r="K320" s="143">
        <f>IF(L320&gt;0,'[2]Types horaires'!$B$2-L320,0)</f>
        <v>0</v>
      </c>
      <c r="L320" s="144">
        <f>IF(OR(H320="Recup"),'[2]Types horaires'!$B$2-J320,'[2]Types horaires'!$B$6)</f>
        <v>0</v>
      </c>
      <c r="M320" s="130"/>
      <c r="N320" s="131"/>
      <c r="O320" s="132">
        <f t="shared" si="8"/>
        <v>0</v>
      </c>
      <c r="P320" s="133" t="str">
        <f t="shared" si="9"/>
        <v/>
      </c>
      <c r="Q320" s="134"/>
      <c r="R320" s="135"/>
      <c r="S320" s="136"/>
      <c r="T320" s="204"/>
      <c r="U320" s="145">
        <v>0.5</v>
      </c>
      <c r="V320" s="139">
        <f>IF((X319-43)&lt;0,0,(X319-43))</f>
        <v>0</v>
      </c>
      <c r="W320" s="146" t="s">
        <v>52</v>
      </c>
      <c r="X320" s="147">
        <f>(X319-X318)-J324*24</f>
        <v>-7.1054273576010019E-15</v>
      </c>
      <c r="Y320" s="148" t="s">
        <v>53</v>
      </c>
    </row>
    <row r="321" spans="1:25" s="12" customFormat="1" ht="15" customHeight="1" thickBot="1">
      <c r="A321" s="123" t="s">
        <v>54</v>
      </c>
      <c r="B321" s="124">
        <v>43034</v>
      </c>
      <c r="C321" s="102">
        <v>0.375</v>
      </c>
      <c r="D321" s="103">
        <v>0.54166666666666663</v>
      </c>
      <c r="E321" s="103">
        <v>0.58333333333333337</v>
      </c>
      <c r="F321" s="104">
        <v>0.70833333333333337</v>
      </c>
      <c r="G321" s="125"/>
      <c r="H321" s="126" t="s">
        <v>44</v>
      </c>
      <c r="I321" s="127">
        <f>IF(H321="Normal",'[2]Types horaires'!$B$2,IF(H321="Recup",'[2]Types horaires'!$B$6,IF(H321="CP journée",'[2]Types horaires'!$B$3,IF(H321="Enceinte",'[2]Types horaires'!$B$11,IF(H321="temps partiel",'[2]Types horaires'!$B$10,IF(H321="Sans solde",'[2]Types horaires'!$B$8,IF(H321="Maladie",'[2]Types horaires'!$B$7,IF(H321="CP matin",'[2]Types horaires'!$B$4,IF(H321="Déplacement",'[2]Types horaires'!$B$2,IF(H321="CP Après-midi",'[2]Types horaires'!$B$5,IF(H321="Férié",'[2]Types horaires'!$B$15,0)))))))))))</f>
        <v>0.29166666666666669</v>
      </c>
      <c r="J321" s="108">
        <f>IF(H321="Demi CP",I321,IF(AND(H321="Déplacement",N321="Arrivée Chine",B321&gt;='[2]Types horaires'!$B$21,B321&lt;='[2]Types horaires'!$C$21),(D321-C321)+(F321-E321)-'[2]Types horaires'!$B$13,IF(AND(H321="Déplacement",N321="Arrivée Chine",B321&gt;'[2]Types horaires'!$A$21,B321&lt;'[2]Types horaires'!$B$21),(D321-C321)+(F321-E321)-'[2]Types horaires'!$B$14,IF(AND(H321="Déplacement",N321="Arrivée Chine",B321&gt;'[2]Types horaires'!$C$21),(D321-C321)+(F321-E321)-'[2]Types horaires'!$B$14,IF(AND(H321="Déplacement",((D321-C321)+(F321-E321))&lt;I321),I321,IF(AND(H321="Déplacement",N321="Arrivée Chine",B321&lt;'[2]Types horaires'!$D$21),(D321-C321)+(F321-E321)-'[2]Types horaires'!$B$14,IF(AND(H321="Déplacement",N321="Retour Chine",B321&gt;='[2]Types horaires'!$B$21,B321&lt;='[2]Types horaires'!$C$21),(D321-C321)+(F321-E321)+'[2]Types horaires'!$B$13,IF(AND(H321="Déplacement",N321="Retour Chine",B321&gt;'[2]Types horaires'!$A$21,B321&lt;'[2]Types horaires'!$B$21),(D321-C321)+(F321-E321)+'[2]Types horaires'!$B$14,IF(AND(H321="Déplacement",N321="Retour Chine",B321&gt;'[2]Types horaires'!$C$21),(D321-C321)+(F321-E321)+'[2]Types horaires'!$B$14,IF(AND(H321="Déplacement",((D321-C321)+(F321-E321))&lt;I321),I321,IF(AND(H321="Déplacement",N321="Retour Chine",B321&lt;'[2]Types horaires'!$D$21),(D321-C321)+(F321-E321)+'[2]Types horaires'!$B$14,(D321-C321)+(F321-E321))))))))))))</f>
        <v>0.29166666666666663</v>
      </c>
      <c r="K321" s="149">
        <f>IF(L321&gt;0,'[2]Types horaires'!$B$2-L321,0)</f>
        <v>0</v>
      </c>
      <c r="L321" s="150">
        <f>IF(OR(H321="Recup"),'[2]Types horaires'!$B$2-J321,'[2]Types horaires'!$B$6)</f>
        <v>0</v>
      </c>
      <c r="M321" s="130"/>
      <c r="N321" s="131"/>
      <c r="O321" s="132">
        <f t="shared" si="8"/>
        <v>0</v>
      </c>
      <c r="P321" s="133" t="str">
        <f t="shared" si="9"/>
        <v/>
      </c>
      <c r="Q321" s="134"/>
      <c r="R321" s="135"/>
      <c r="S321" s="136"/>
      <c r="T321" s="204"/>
      <c r="U321" s="151">
        <v>1</v>
      </c>
      <c r="V321" s="139">
        <f>IF(M324="",J324*24,0)</f>
        <v>0</v>
      </c>
      <c r="W321" s="152" t="s">
        <v>5</v>
      </c>
      <c r="X321" s="153">
        <f>COUNTIF(H318:H322,"Maladie")</f>
        <v>0</v>
      </c>
      <c r="Y321" s="148">
        <f>COUNTIF(H318:H322,"Férié")</f>
        <v>0</v>
      </c>
    </row>
    <row r="322" spans="1:25" s="12" customFormat="1" ht="15.75" customHeight="1" thickBot="1">
      <c r="A322" s="123" t="s">
        <v>55</v>
      </c>
      <c r="B322" s="124">
        <v>43035</v>
      </c>
      <c r="C322" s="102">
        <v>0.375</v>
      </c>
      <c r="D322" s="103">
        <v>0.54166666666666663</v>
      </c>
      <c r="E322" s="103">
        <v>0.58333333333333337</v>
      </c>
      <c r="F322" s="104">
        <v>0.70833333333333337</v>
      </c>
      <c r="G322" s="125"/>
      <c r="H322" s="142" t="s">
        <v>44</v>
      </c>
      <c r="I322" s="127">
        <f>IF(H322="Normal",'[2]Types horaires'!$B$2,IF(H322="Recup",'[2]Types horaires'!$B$6,IF(H322="CP journée",'[2]Types horaires'!$B$3,IF(H322="Enceinte",'[2]Types horaires'!$B$11,IF(H322="temps partiel",'[2]Types horaires'!$B$10,IF(H322="Sans solde",'[2]Types horaires'!$B$8,IF(H322="Maladie",'[2]Types horaires'!$B$7,IF(H322="CP matin",'[2]Types horaires'!$B$4,IF(H322="Déplacement",'[2]Types horaires'!$B$2,IF(H322="CP Après-midi",'[2]Types horaires'!$B$5,IF(H322="Férié",'[2]Types horaires'!$B$15,0)))))))))))</f>
        <v>0.29166666666666669</v>
      </c>
      <c r="J322" s="108">
        <f>IF(H322="Demi CP",I322,IF(AND(H322="Déplacement",N322="Arrivée Chine",B322&gt;='[2]Types horaires'!$B$21,B322&lt;='[2]Types horaires'!$C$21),(D322-C322)+(F322-E322)-'[2]Types horaires'!$B$13,IF(AND(H322="Déplacement",N322="Arrivée Chine",B322&gt;'[2]Types horaires'!$A$21,B322&lt;'[2]Types horaires'!$B$21),(D322-C322)+(F322-E322)-'[2]Types horaires'!$B$14,IF(AND(H322="Déplacement",N322="Arrivée Chine",B322&gt;'[2]Types horaires'!$C$21),(D322-C322)+(F322-E322)-'[2]Types horaires'!$B$14,IF(AND(H322="Déplacement",((D322-C322)+(F322-E322))&lt;I322),I322,IF(AND(H322="Déplacement",N322="Arrivée Chine",B322&lt;'[2]Types horaires'!$D$21),(D322-C322)+(F322-E322)-'[2]Types horaires'!$B$14,IF(AND(H322="Déplacement",N322="Retour Chine",B322&gt;='[2]Types horaires'!$B$21,B322&lt;='[2]Types horaires'!$C$21),(D322-C322)+(F322-E322)+'[2]Types horaires'!$B$13,IF(AND(H322="Déplacement",N322="Retour Chine",B322&gt;'[2]Types horaires'!$A$21,B322&lt;'[2]Types horaires'!$B$21),(D322-C322)+(F322-E322)+'[2]Types horaires'!$B$14,IF(AND(H322="Déplacement",N322="Retour Chine",B322&gt;'[2]Types horaires'!$C$21),(D322-C322)+(F322-E322)+'[2]Types horaires'!$B$14,IF(AND(H322="Déplacement",((D322-C322)+(F322-E322))&lt;I322),I322,IF(AND(H322="Déplacement",N322="Retour Chine",B322&lt;'[2]Types horaires'!$D$21),(D322-C322)+(F322-E322)+'[2]Types horaires'!$B$14,(D322-C322)+(F322-E322))))))))))))</f>
        <v>0.29166666666666663</v>
      </c>
      <c r="K322" s="143">
        <f>IF(L322&gt;0,'[2]Types horaires'!$B$2-L322,0)</f>
        <v>0</v>
      </c>
      <c r="L322" s="144">
        <f>IF(OR(H322="Recup"),'[2]Types horaires'!$B$2-J322,'[2]Types horaires'!$B$6)</f>
        <v>0</v>
      </c>
      <c r="M322" s="130"/>
      <c r="N322" s="131"/>
      <c r="O322" s="132">
        <f t="shared" si="8"/>
        <v>0</v>
      </c>
      <c r="P322" s="133" t="str">
        <f t="shared" si="9"/>
        <v/>
      </c>
      <c r="Q322" s="134"/>
      <c r="R322" s="135"/>
      <c r="S322" s="136"/>
      <c r="T322" s="204"/>
      <c r="U322" s="154" t="s">
        <v>2</v>
      </c>
      <c r="V322" s="155">
        <f>IF(G318="Enceinte",(SUM(L318:L322))-COUNTIF(H318:H322,"Recup")*'[2]Types horaires'!$B$12,SUM(L318:L322))</f>
        <v>0</v>
      </c>
      <c r="W322" s="156" t="s">
        <v>56</v>
      </c>
      <c r="X322" s="157">
        <f>COUNTIF(H318:H322,"sans solde")</f>
        <v>0</v>
      </c>
      <c r="Y322" s="158" t="s">
        <v>57</v>
      </c>
    </row>
    <row r="323" spans="1:25" s="12" customFormat="1" ht="15" customHeight="1">
      <c r="A323" s="123" t="s">
        <v>58</v>
      </c>
      <c r="B323" s="124">
        <v>43036</v>
      </c>
      <c r="C323" s="159"/>
      <c r="D323" s="160"/>
      <c r="E323" s="160"/>
      <c r="F323" s="161"/>
      <c r="G323" s="125"/>
      <c r="H323" s="162"/>
      <c r="I323" s="127">
        <f>IF(H323="Normal",'[2]Types horaires'!$B$2,IF(H323="Recup",'[2]Types horaires'!$B$6,IF(H323="CP journée",'[2]Types horaires'!$B$3,IF(H323="Enceinte",'[2]Types horaires'!$B$11,IF(H323="temps partiel",'[2]Types horaires'!$B$10,IF(H323="Sans solde",'[2]Types horaires'!$B$8,IF(H323="Maladie",'[2]Types horaires'!$B$7,IF(H323="CP matin",'[2]Types horaires'!$B$4,IF(H323="Déplacement",'[2]Types horaires'!$B$2,IF(H323="CP Après-midi",'[2]Types horaires'!$B$5,IF(H323="Férié",'[2]Types horaires'!$B$15,0)))))))))))</f>
        <v>0</v>
      </c>
      <c r="J323" s="108">
        <f>IF(H323="Demi CP",I323,IF(AND(H323="Déplacement",N323="Arrivée Chine",B323&gt;='[2]Types horaires'!$B$21,B323&lt;='[2]Types horaires'!$C$21),(D323-C323)+(F323-E323)-'[2]Types horaires'!$B$13,IF(AND(H323="Déplacement",N323="Arrivée Chine",B323&gt;'[2]Types horaires'!$A$21,B323&lt;'[2]Types horaires'!$B$21),(D323-C323)+(F323-E323)-'[2]Types horaires'!$B$14,IF(AND(H323="Déplacement",N323="Arrivée Chine",B323&gt;'[2]Types horaires'!$C$21),(D323-C323)+(F323-E323)-'[2]Types horaires'!$B$14,IF(AND(H323="Déplacement",((D323-C323)+(F323-E323))&lt;I323),I323,IF(AND(H323="Déplacement",N323="Arrivée Chine",B323&lt;'[2]Types horaires'!$D$21),(D323-C323)+(F323-E323)-'[2]Types horaires'!$B$14,IF(AND(H323="Déplacement",N323="Retour Chine",B323&gt;='[2]Types horaires'!$B$21,B323&lt;='[2]Types horaires'!$C$21),(D323-C323)+(F323-E323)+'[2]Types horaires'!$B$13,IF(AND(H323="Déplacement",N323="Retour Chine",B323&gt;'[2]Types horaires'!$A$21,B323&lt;'[2]Types horaires'!$B$21),(D323-C323)+(F323-E323)+'[2]Types horaires'!$B$14,IF(AND(H323="Déplacement",N323="Retour Chine",B323&gt;'[2]Types horaires'!$C$21),(D323-C323)+(F323-E323)+'[2]Types horaires'!$B$14,IF(AND(H323="Déplacement",((D323-C323)+(F323-E323))&lt;I323),I323,IF(AND(H323="Déplacement",N323="Retour Chine",B323&lt;'[2]Types horaires'!$D$21),(D323-C323)+(F323-E323)+'[2]Types horaires'!$B$14,(D323-C323)+(F323-E323))))))))))))</f>
        <v>0</v>
      </c>
      <c r="K323" s="163">
        <f>IF(L323&gt;0,'[2]Types horaires'!$B$2-L323,0)</f>
        <v>0</v>
      </c>
      <c r="L323" s="164">
        <f>IF(OR(H323="Recup"),'[2]Types horaires'!$B$2-J323,'[2]Types horaires'!$B$6)</f>
        <v>0</v>
      </c>
      <c r="M323" s="130"/>
      <c r="N323" s="131"/>
      <c r="O323" s="132">
        <f t="shared" si="8"/>
        <v>0</v>
      </c>
      <c r="P323" s="133" t="str">
        <f t="shared" si="9"/>
        <v/>
      </c>
      <c r="Q323" s="134"/>
      <c r="R323" s="135"/>
      <c r="S323" s="136"/>
      <c r="T323" s="204"/>
      <c r="U323" s="165" t="s">
        <v>59</v>
      </c>
      <c r="V323" s="166">
        <f>IF(AND(G318="Temps partiel",X320&gt;0),X320-V324-V320-V321,0)</f>
        <v>0</v>
      </c>
      <c r="W323" s="167" t="s">
        <v>60</v>
      </c>
      <c r="X323" s="168">
        <f>COUNTIF(H318:H322,"CP journée")+(COUNTIF(H318:H322,"CP matin"))/2+(COUNTIF(H318:H322,"CP Après-midi"))/2</f>
        <v>0</v>
      </c>
      <c r="Y323" s="169"/>
    </row>
    <row r="324" spans="1:25" s="12" customFormat="1" ht="15.75" customHeight="1" thickBot="1">
      <c r="A324" s="170" t="s">
        <v>61</v>
      </c>
      <c r="B324" s="171">
        <v>43037</v>
      </c>
      <c r="C324" s="172"/>
      <c r="D324" s="173"/>
      <c r="E324" s="173"/>
      <c r="F324" s="174"/>
      <c r="G324" s="175"/>
      <c r="H324" s="176"/>
      <c r="I324" s="177">
        <f>IF(H324="Normal",'[2]Types horaires'!$B$2,IF(H324="Recup",'[2]Types horaires'!$B$6,IF(H324="CP journée",'[2]Types horaires'!$B$3,IF(H324="Enceinte",'[2]Types horaires'!$B$11,IF(H324="temps partiel",'[2]Types horaires'!$B$10,IF(H324="Sans solde",'[2]Types horaires'!$B$8,IF(H324="Maladie",'[2]Types horaires'!$B$7,IF(H324="CP matin",'[2]Types horaires'!$B$4,IF(H324="Déplacement",'[2]Types horaires'!$B$2,IF(H324="CP Après-midi",'[2]Types horaires'!$B$5,IF(H324="Férié",'[2]Types horaires'!$B$15,0)))))))))))</f>
        <v>0</v>
      </c>
      <c r="J324" s="178">
        <f>IF(H324="Demi CP",I324,IF(AND(H324="Déplacement",N324="Arrivée Chine",B324&gt;='[2]Types horaires'!$B$21,B324&lt;='[2]Types horaires'!$C$21),(D324-C324)+(F324-E324)-'[2]Types horaires'!$B$13,IF(AND(H324="Déplacement",N324="Arrivée Chine",B324&gt;'[2]Types horaires'!$A$21,B324&lt;'[2]Types horaires'!$B$21),(D324-C324)+(F324-E324)-'[2]Types horaires'!$B$14,IF(AND(H324="Déplacement",N324="Arrivée Chine",B324&gt;'[2]Types horaires'!$C$21),(D324-C324)+(F324-E324)-'[2]Types horaires'!$B$14,IF(AND(H324="Déplacement",((D324-C324)+(F324-E324))&lt;I324),I324,IF(AND(H324="Déplacement",N324="Arrivée Chine",B324&lt;'[2]Types horaires'!$D$21),(D324-C324)+(F324-E324)-'[2]Types horaires'!$B$14,IF(AND(H324="Déplacement",N324="Retour Chine",B324&gt;='[2]Types horaires'!$B$21,B324&lt;='[2]Types horaires'!$C$21),(D324-C324)+(F324-E324)+'[2]Types horaires'!$B$13,IF(AND(H324="Déplacement",N324="Retour Chine",B324&gt;'[2]Types horaires'!$A$21,B324&lt;'[2]Types horaires'!$B$21),(D324-C324)+(F324-E324)+'[2]Types horaires'!$B$14,IF(AND(H324="Déplacement",N324="Retour Chine",B324&gt;'[2]Types horaires'!$C$21),(D324-C324)+(F324-E324)+'[2]Types horaires'!$B$14,IF(AND(H324="Déplacement",((D324-C324)+(F324-E324))&lt;I324),I324,IF(AND(H324="Déplacement",N324="Retour Chine",B324&lt;'[2]Types horaires'!$D$21),(D324-C324)+(F324-E324)+'[2]Types horaires'!$B$14,(D324-C324)+(F324-E324))))))))))))</f>
        <v>0</v>
      </c>
      <c r="K324" s="179">
        <f>IF(L324&gt;0,'[2]Types horaires'!$B$2-L324,0)</f>
        <v>0</v>
      </c>
      <c r="L324" s="180">
        <f>IF(OR(H324="Recup"),'[2]Types horaires'!$B$2-J324,'[2]Types horaires'!$B$6)</f>
        <v>0</v>
      </c>
      <c r="M324" s="181"/>
      <c r="N324" s="182"/>
      <c r="O324" s="183">
        <f t="shared" si="8"/>
        <v>0</v>
      </c>
      <c r="P324" s="184" t="str">
        <f t="shared" si="9"/>
        <v/>
      </c>
      <c r="Q324" s="185"/>
      <c r="R324" s="186"/>
      <c r="S324" s="187"/>
      <c r="T324" s="205"/>
      <c r="U324" s="189" t="s">
        <v>62</v>
      </c>
      <c r="V324" s="190">
        <f>IF(AND(G318="Temps partiel",X320&gt;3),X320-3-V320-V321,0)</f>
        <v>0</v>
      </c>
      <c r="W324" s="191" t="s">
        <v>63</v>
      </c>
      <c r="X324" s="192">
        <f>V318+(V319*1.25)+(V320*1.5)+(V321*2)+(V323*1.1)+(V324*1.25)</f>
        <v>0</v>
      </c>
      <c r="Y324" s="193">
        <f>Y317+X324-V322*24+Y319</f>
        <v>0</v>
      </c>
    </row>
    <row r="325" spans="1:25" s="12" customFormat="1" ht="30" customHeight="1">
      <c r="A325" s="100" t="s">
        <v>43</v>
      </c>
      <c r="B325" s="101">
        <v>43038</v>
      </c>
      <c r="C325" s="194">
        <v>0.375</v>
      </c>
      <c r="D325" s="195">
        <v>0.54166666666666663</v>
      </c>
      <c r="E325" s="195">
        <v>0.58333333333333337</v>
      </c>
      <c r="F325" s="196">
        <v>0.70833333333333337</v>
      </c>
      <c r="G325" s="105"/>
      <c r="H325" s="106" t="s">
        <v>44</v>
      </c>
      <c r="I325" s="107">
        <f>IF(H325="Normal",'[2]Types horaires'!$B$2,IF(H325="Recup",'[2]Types horaires'!$B$6,IF(H325="CP journée",'[2]Types horaires'!$B$3,IF(H325="Enceinte",'[2]Types horaires'!$B$11,IF(H325="temps partiel",'[2]Types horaires'!$B$10,IF(H325="Sans solde",'[2]Types horaires'!$B$8,IF(H325="Maladie",'[2]Types horaires'!$B$7,IF(H325="CP matin",'[2]Types horaires'!$B$4,IF(H325="Déplacement",'[2]Types horaires'!$B$2,IF(H325="CP Après-midi",'[2]Types horaires'!$B$5,IF(H325="Férié",'[2]Types horaires'!$B$15,0)))))))))))</f>
        <v>0.29166666666666669</v>
      </c>
      <c r="J325" s="197">
        <f>IF(H325="Demi CP",I325,IF(AND(H325="Déplacement",N325="Arrivée Chine",B325&gt;='[2]Types horaires'!$B$21,B325&lt;='[2]Types horaires'!$C$21),(D325-C325)+(F325-E325)-'[2]Types horaires'!$B$13,IF(AND(H325="Déplacement",N325="Arrivée Chine",B325&gt;'[2]Types horaires'!$A$21,B325&lt;'[2]Types horaires'!$B$21),(D325-C325)+(F325-E325)-'[2]Types horaires'!$B$14,IF(AND(H325="Déplacement",N325="Arrivée Chine",B325&gt;'[2]Types horaires'!$C$21),(D325-C325)+(F325-E325)-'[2]Types horaires'!$B$14,IF(AND(H325="Déplacement",((D325-C325)+(F325-E325))&lt;I325),I325,IF(AND(H325="Déplacement",N325="Arrivée Chine",B325&lt;'[2]Types horaires'!$D$21),(D325-C325)+(F325-E325)-'[2]Types horaires'!$B$14,IF(AND(H325="Déplacement",N325="Retour Chine",B325&gt;='[2]Types horaires'!$B$21,B325&lt;='[2]Types horaires'!$C$21),(D325-C325)+(F325-E325)+'[2]Types horaires'!$B$13,IF(AND(H325="Déplacement",N325="Retour Chine",B325&gt;'[2]Types horaires'!$A$21,B325&lt;'[2]Types horaires'!$B$21),(D325-C325)+(F325-E325)+'[2]Types horaires'!$B$14,IF(AND(H325="Déplacement",N325="Retour Chine",B325&gt;'[2]Types horaires'!$C$21),(D325-C325)+(F325-E325)+'[2]Types horaires'!$B$14,IF(AND(H325="Déplacement",((D325-C325)+(F325-E325))&lt;I325),I325,IF(AND(H325="Déplacement",N325="Retour Chine",B325&lt;'[2]Types horaires'!$D$21),(D325-C325)+(F325-E325)+'[2]Types horaires'!$B$14,(D325-C325)+(F325-E325))))))))))))</f>
        <v>0.29166666666666663</v>
      </c>
      <c r="K325" s="109">
        <f>IF(L325&gt;0,'[2]Types horaires'!$B$2-L325,0)</f>
        <v>0</v>
      </c>
      <c r="L325" s="110">
        <f>IF(OR(H325="Recup"),'[2]Types horaires'!$B$2-J325,'[2]Types horaires'!$B$6)</f>
        <v>0</v>
      </c>
      <c r="M325" s="111"/>
      <c r="N325" s="112"/>
      <c r="O325" s="113">
        <f t="shared" si="8"/>
        <v>0</v>
      </c>
      <c r="P325" s="114" t="str">
        <f t="shared" si="9"/>
        <v/>
      </c>
      <c r="Q325" s="115" t="s">
        <v>45</v>
      </c>
      <c r="R325" s="116" t="s">
        <v>46</v>
      </c>
      <c r="S325" s="117"/>
      <c r="T325" s="203" t="s">
        <v>106</v>
      </c>
      <c r="U325" s="119" t="s">
        <v>48</v>
      </c>
      <c r="V325" s="120">
        <f>IF(AND(G325="",(X327)&gt;0),X327-V326-V327,IF(AND(G325="Enceinte",(X327)&gt;0),X327-V326-V327,0))</f>
        <v>0</v>
      </c>
      <c r="W325" s="121" t="s">
        <v>34</v>
      </c>
      <c r="X325" s="120">
        <f>(SUM(I325:I329)*24+SUM(K325:K329)*24)</f>
        <v>35</v>
      </c>
      <c r="Y325" s="122" t="s">
        <v>7</v>
      </c>
    </row>
    <row r="326" spans="1:25" s="12" customFormat="1" ht="15.75" customHeight="1" thickBot="1">
      <c r="A326" s="123" t="s">
        <v>49</v>
      </c>
      <c r="B326" s="124">
        <v>43039</v>
      </c>
      <c r="C326" s="102">
        <v>0.375</v>
      </c>
      <c r="D326" s="103">
        <v>0.54166666666666663</v>
      </c>
      <c r="E326" s="103">
        <v>0.58333333333333337</v>
      </c>
      <c r="F326" s="104">
        <v>0.70833333333333337</v>
      </c>
      <c r="G326" s="125"/>
      <c r="H326" s="142" t="s">
        <v>44</v>
      </c>
      <c r="I326" s="127">
        <f>IF(H326="Normal",'[2]Types horaires'!$B$2,IF(H326="Recup",'[2]Types horaires'!$B$6,IF(H326="CP journée",'[2]Types horaires'!$B$3,IF(H326="Enceinte",'[2]Types horaires'!$B$11,IF(H326="temps partiel",'[2]Types horaires'!$B$10,IF(H326="Sans solde",'[2]Types horaires'!$B$8,IF(H326="Maladie",'[2]Types horaires'!$B$7,IF(H326="CP matin",'[2]Types horaires'!$B$4,IF(H326="Déplacement",'[2]Types horaires'!$B$2,IF(H326="CP Après-midi",'[2]Types horaires'!$B$5,IF(H326="Férié",'[2]Types horaires'!$B$15,0)))))))))))</f>
        <v>0.29166666666666669</v>
      </c>
      <c r="J326" s="108">
        <f>IF(H326="Demi CP",I326,IF(AND(H326="Déplacement",N326="Arrivée Chine",B326&gt;='[2]Types horaires'!$B$21,B326&lt;='[2]Types horaires'!$C$21),(D326-C326)+(F326-E326)-'[2]Types horaires'!$B$13,IF(AND(H326="Déplacement",N326="Arrivée Chine",B326&gt;'[2]Types horaires'!$A$21,B326&lt;'[2]Types horaires'!$B$21),(D326-C326)+(F326-E326)-'[2]Types horaires'!$B$14,IF(AND(H326="Déplacement",N326="Arrivée Chine",B326&gt;'[2]Types horaires'!$C$21),(D326-C326)+(F326-E326)-'[2]Types horaires'!$B$14,IF(AND(H326="Déplacement",((D326-C326)+(F326-E326))&lt;I326),I326,IF(AND(H326="Déplacement",N326="Arrivée Chine",B326&lt;'[2]Types horaires'!$D$21),(D326-C326)+(F326-E326)-'[2]Types horaires'!$B$14,IF(AND(H326="Déplacement",N326="Retour Chine",B326&gt;='[2]Types horaires'!$B$21,B326&lt;='[2]Types horaires'!$C$21),(D326-C326)+(F326-E326)+'[2]Types horaires'!$B$13,IF(AND(H326="Déplacement",N326="Retour Chine",B326&gt;'[2]Types horaires'!$A$21,B326&lt;'[2]Types horaires'!$B$21),(D326-C326)+(F326-E326)+'[2]Types horaires'!$B$14,IF(AND(H326="Déplacement",N326="Retour Chine",B326&gt;'[2]Types horaires'!$C$21),(D326-C326)+(F326-E326)+'[2]Types horaires'!$B$14,IF(AND(H326="Déplacement",((D326-C326)+(F326-E326))&lt;I326),I326,IF(AND(H326="Déplacement",N326="Retour Chine",B326&lt;'[2]Types horaires'!$D$21),(D326-C326)+(F326-E326)+'[2]Types horaires'!$B$14,(D326-C326)+(F326-E326))))))))))))</f>
        <v>0.29166666666666663</v>
      </c>
      <c r="K326" s="128">
        <f>IF(L326&gt;0,'[2]Types horaires'!$B$2-L326,0)</f>
        <v>0</v>
      </c>
      <c r="L326" s="129">
        <f>IF(OR(H326="Recup"),'[2]Types horaires'!$B$2-J326,'[2]Types horaires'!$B$6)</f>
        <v>0</v>
      </c>
      <c r="M326" s="130"/>
      <c r="N326" s="131"/>
      <c r="O326" s="132">
        <f t="shared" si="8"/>
        <v>0</v>
      </c>
      <c r="P326" s="133" t="str">
        <f t="shared" si="9"/>
        <v/>
      </c>
      <c r="Q326" s="134"/>
      <c r="R326" s="135"/>
      <c r="S326" s="136"/>
      <c r="T326" s="204"/>
      <c r="U326" s="138" t="s">
        <v>50</v>
      </c>
      <c r="V326" s="139">
        <f>IF(AND(G325="",(X326-35)&gt;0),(X326-35-V327-V328),IF(AND(G325="Enceinte",(X326-35)&gt;0),(X326-35-V327-V328),0))</f>
        <v>0</v>
      </c>
      <c r="W326" s="140" t="s">
        <v>35</v>
      </c>
      <c r="X326" s="139">
        <f>(SUM(J325:J331))*24-(SUM(O325:O331))*24</f>
        <v>34.999999999999993</v>
      </c>
      <c r="Y326" s="141">
        <f>SUM(P325:P331)</f>
        <v>0</v>
      </c>
    </row>
    <row r="327" spans="1:25" s="12" customFormat="1" ht="15.75" customHeight="1" thickBot="1">
      <c r="A327" s="123" t="s">
        <v>51</v>
      </c>
      <c r="B327" s="124">
        <v>43040</v>
      </c>
      <c r="C327" s="102">
        <v>0.375</v>
      </c>
      <c r="D327" s="103">
        <v>0.54166666666666663</v>
      </c>
      <c r="E327" s="103">
        <v>0.58333333333333337</v>
      </c>
      <c r="F327" s="104">
        <v>0.70833333333333337</v>
      </c>
      <c r="G327" s="125"/>
      <c r="H327" s="142" t="s">
        <v>44</v>
      </c>
      <c r="I327" s="127">
        <f>IF(H327="Normal",'[2]Types horaires'!$B$2,IF(H327="Recup",'[2]Types horaires'!$B$6,IF(H327="CP journée",'[2]Types horaires'!$B$3,IF(H327="Enceinte",'[2]Types horaires'!$B$11,IF(H327="temps partiel",'[2]Types horaires'!$B$10,IF(H327="Sans solde",'[2]Types horaires'!$B$8,IF(H327="Maladie",'[2]Types horaires'!$B$7,IF(H327="CP matin",'[2]Types horaires'!$B$4,IF(H327="Déplacement",'[2]Types horaires'!$B$2,IF(H327="CP Après-midi",'[2]Types horaires'!$B$5,IF(H327="Férié",'[2]Types horaires'!$B$15,0)))))))))))</f>
        <v>0.29166666666666669</v>
      </c>
      <c r="J327" s="108">
        <f>IF(H327="Demi CP",I327,IF(AND(H327="Déplacement",N327="Arrivée Chine",B327&gt;='[2]Types horaires'!$B$21,B327&lt;='[2]Types horaires'!$C$21),(D327-C327)+(F327-E327)-'[2]Types horaires'!$B$13,IF(AND(H327="Déplacement",N327="Arrivée Chine",B327&gt;'[2]Types horaires'!$A$21,B327&lt;'[2]Types horaires'!$B$21),(D327-C327)+(F327-E327)-'[2]Types horaires'!$B$14,IF(AND(H327="Déplacement",N327="Arrivée Chine",B327&gt;'[2]Types horaires'!$C$21),(D327-C327)+(F327-E327)-'[2]Types horaires'!$B$14,IF(AND(H327="Déplacement",((D327-C327)+(F327-E327))&lt;I327),I327,IF(AND(H327="Déplacement",N327="Arrivée Chine",B327&lt;'[2]Types horaires'!$D$21),(D327-C327)+(F327-E327)-'[2]Types horaires'!$B$14,IF(AND(H327="Déplacement",N327="Retour Chine",B327&gt;='[2]Types horaires'!$B$21,B327&lt;='[2]Types horaires'!$C$21),(D327-C327)+(F327-E327)+'[2]Types horaires'!$B$13,IF(AND(H327="Déplacement",N327="Retour Chine",B327&gt;'[2]Types horaires'!$A$21,B327&lt;'[2]Types horaires'!$B$21),(D327-C327)+(F327-E327)+'[2]Types horaires'!$B$14,IF(AND(H327="Déplacement",N327="Retour Chine",B327&gt;'[2]Types horaires'!$C$21),(D327-C327)+(F327-E327)+'[2]Types horaires'!$B$14,IF(AND(H327="Déplacement",((D327-C327)+(F327-E327))&lt;I327),I327,IF(AND(H327="Déplacement",N327="Retour Chine",B327&lt;'[2]Types horaires'!$D$21),(D327-C327)+(F327-E327)+'[2]Types horaires'!$B$14,(D327-C327)+(F327-E327))))))))))))</f>
        <v>0.29166666666666663</v>
      </c>
      <c r="K327" s="143">
        <f>IF(L327&gt;0,'[2]Types horaires'!$B$2-L327,0)</f>
        <v>0</v>
      </c>
      <c r="L327" s="144">
        <f>IF(OR(H327="Recup"),'[2]Types horaires'!$B$2-J327,'[2]Types horaires'!$B$6)</f>
        <v>0</v>
      </c>
      <c r="M327" s="130"/>
      <c r="N327" s="131"/>
      <c r="O327" s="132">
        <f t="shared" si="8"/>
        <v>0</v>
      </c>
      <c r="P327" s="133" t="str">
        <f t="shared" si="9"/>
        <v/>
      </c>
      <c r="Q327" s="134"/>
      <c r="R327" s="135"/>
      <c r="S327" s="136"/>
      <c r="T327" s="204"/>
      <c r="U327" s="145">
        <v>0.5</v>
      </c>
      <c r="V327" s="139">
        <f>IF((X326-43)&lt;0,0,(X326-43))</f>
        <v>0</v>
      </c>
      <c r="W327" s="146" t="s">
        <v>52</v>
      </c>
      <c r="X327" s="147">
        <f>(X326-X325)-J331*24</f>
        <v>-7.1054273576010019E-15</v>
      </c>
      <c r="Y327" s="148" t="s">
        <v>53</v>
      </c>
    </row>
    <row r="328" spans="1:25" s="12" customFormat="1" ht="15" customHeight="1" thickBot="1">
      <c r="A328" s="123" t="s">
        <v>54</v>
      </c>
      <c r="B328" s="124">
        <v>43041</v>
      </c>
      <c r="C328" s="102">
        <v>0.375</v>
      </c>
      <c r="D328" s="103">
        <v>0.54166666666666663</v>
      </c>
      <c r="E328" s="103">
        <v>0.58333333333333337</v>
      </c>
      <c r="F328" s="104">
        <v>0.70833333333333337</v>
      </c>
      <c r="G328" s="125"/>
      <c r="H328" s="126" t="s">
        <v>44</v>
      </c>
      <c r="I328" s="127">
        <f>IF(H328="Normal",'[2]Types horaires'!$B$2,IF(H328="Recup",'[2]Types horaires'!$B$6,IF(H328="CP journée",'[2]Types horaires'!$B$3,IF(H328="Enceinte",'[2]Types horaires'!$B$11,IF(H328="temps partiel",'[2]Types horaires'!$B$10,IF(H328="Sans solde",'[2]Types horaires'!$B$8,IF(H328="Maladie",'[2]Types horaires'!$B$7,IF(H328="CP matin",'[2]Types horaires'!$B$4,IF(H328="Déplacement",'[2]Types horaires'!$B$2,IF(H328="CP Après-midi",'[2]Types horaires'!$B$5,IF(H328="Férié",'[2]Types horaires'!$B$15,0)))))))))))</f>
        <v>0.29166666666666669</v>
      </c>
      <c r="J328" s="108">
        <f>IF(H328="Demi CP",I328,IF(AND(H328="Déplacement",N328="Arrivée Chine",B328&gt;='[2]Types horaires'!$B$21,B328&lt;='[2]Types horaires'!$C$21),(D328-C328)+(F328-E328)-'[2]Types horaires'!$B$13,IF(AND(H328="Déplacement",N328="Arrivée Chine",B328&gt;'[2]Types horaires'!$A$21,B328&lt;'[2]Types horaires'!$B$21),(D328-C328)+(F328-E328)-'[2]Types horaires'!$B$14,IF(AND(H328="Déplacement",N328="Arrivée Chine",B328&gt;'[2]Types horaires'!$C$21),(D328-C328)+(F328-E328)-'[2]Types horaires'!$B$14,IF(AND(H328="Déplacement",((D328-C328)+(F328-E328))&lt;I328),I328,IF(AND(H328="Déplacement",N328="Arrivée Chine",B328&lt;'[2]Types horaires'!$D$21),(D328-C328)+(F328-E328)-'[2]Types horaires'!$B$14,IF(AND(H328="Déplacement",N328="Retour Chine",B328&gt;='[2]Types horaires'!$B$21,B328&lt;='[2]Types horaires'!$C$21),(D328-C328)+(F328-E328)+'[2]Types horaires'!$B$13,IF(AND(H328="Déplacement",N328="Retour Chine",B328&gt;'[2]Types horaires'!$A$21,B328&lt;'[2]Types horaires'!$B$21),(D328-C328)+(F328-E328)+'[2]Types horaires'!$B$14,IF(AND(H328="Déplacement",N328="Retour Chine",B328&gt;'[2]Types horaires'!$C$21),(D328-C328)+(F328-E328)+'[2]Types horaires'!$B$14,IF(AND(H328="Déplacement",((D328-C328)+(F328-E328))&lt;I328),I328,IF(AND(H328="Déplacement",N328="Retour Chine",B328&lt;'[2]Types horaires'!$D$21),(D328-C328)+(F328-E328)+'[2]Types horaires'!$B$14,(D328-C328)+(F328-E328))))))))))))</f>
        <v>0.29166666666666663</v>
      </c>
      <c r="K328" s="149">
        <f>IF(L328&gt;0,'[2]Types horaires'!$B$2-L328,0)</f>
        <v>0</v>
      </c>
      <c r="L328" s="150">
        <f>IF(OR(H328="Recup"),'[2]Types horaires'!$B$2-J328,'[2]Types horaires'!$B$6)</f>
        <v>0</v>
      </c>
      <c r="M328" s="130"/>
      <c r="N328" s="131"/>
      <c r="O328" s="132">
        <f t="shared" si="8"/>
        <v>0</v>
      </c>
      <c r="P328" s="133" t="str">
        <f t="shared" si="9"/>
        <v/>
      </c>
      <c r="Q328" s="134"/>
      <c r="R328" s="135"/>
      <c r="S328" s="136"/>
      <c r="T328" s="204"/>
      <c r="U328" s="151">
        <v>1</v>
      </c>
      <c r="V328" s="139">
        <f>IF(M331="",J331*24,0)</f>
        <v>0</v>
      </c>
      <c r="W328" s="152" t="s">
        <v>5</v>
      </c>
      <c r="X328" s="153">
        <f>COUNTIF(H325:H329,"Maladie")</f>
        <v>0</v>
      </c>
      <c r="Y328" s="148">
        <f>COUNTIF(H325:H329,"Férié")</f>
        <v>0</v>
      </c>
    </row>
    <row r="329" spans="1:25" s="12" customFormat="1" ht="15.75" customHeight="1" thickBot="1">
      <c r="A329" s="123" t="s">
        <v>55</v>
      </c>
      <c r="B329" s="124">
        <v>43042</v>
      </c>
      <c r="C329" s="102">
        <v>0.375</v>
      </c>
      <c r="D329" s="103">
        <v>0.54166666666666663</v>
      </c>
      <c r="E329" s="103">
        <v>0.58333333333333337</v>
      </c>
      <c r="F329" s="104">
        <v>0.70833333333333337</v>
      </c>
      <c r="G329" s="125"/>
      <c r="H329" s="142" t="s">
        <v>44</v>
      </c>
      <c r="I329" s="127">
        <f>IF(H329="Normal",'[2]Types horaires'!$B$2,IF(H329="Recup",'[2]Types horaires'!$B$6,IF(H329="CP journée",'[2]Types horaires'!$B$3,IF(H329="Enceinte",'[2]Types horaires'!$B$11,IF(H329="temps partiel",'[2]Types horaires'!$B$10,IF(H329="Sans solde",'[2]Types horaires'!$B$8,IF(H329="Maladie",'[2]Types horaires'!$B$7,IF(H329="CP matin",'[2]Types horaires'!$B$4,IF(H329="Déplacement",'[2]Types horaires'!$B$2,IF(H329="CP Après-midi",'[2]Types horaires'!$B$5,IF(H329="Férié",'[2]Types horaires'!$B$15,0)))))))))))</f>
        <v>0.29166666666666669</v>
      </c>
      <c r="J329" s="108">
        <f>IF(H329="Demi CP",I329,IF(AND(H329="Déplacement",N329="Arrivée Chine",B329&gt;='[2]Types horaires'!$B$21,B329&lt;='[2]Types horaires'!$C$21),(D329-C329)+(F329-E329)-'[2]Types horaires'!$B$13,IF(AND(H329="Déplacement",N329="Arrivée Chine",B329&gt;'[2]Types horaires'!$A$21,B329&lt;'[2]Types horaires'!$B$21),(D329-C329)+(F329-E329)-'[2]Types horaires'!$B$14,IF(AND(H329="Déplacement",N329="Arrivée Chine",B329&gt;'[2]Types horaires'!$C$21),(D329-C329)+(F329-E329)-'[2]Types horaires'!$B$14,IF(AND(H329="Déplacement",((D329-C329)+(F329-E329))&lt;I329),I329,IF(AND(H329="Déplacement",N329="Arrivée Chine",B329&lt;'[2]Types horaires'!$D$21),(D329-C329)+(F329-E329)-'[2]Types horaires'!$B$14,IF(AND(H329="Déplacement",N329="Retour Chine",B329&gt;='[2]Types horaires'!$B$21,B329&lt;='[2]Types horaires'!$C$21),(D329-C329)+(F329-E329)+'[2]Types horaires'!$B$13,IF(AND(H329="Déplacement",N329="Retour Chine",B329&gt;'[2]Types horaires'!$A$21,B329&lt;'[2]Types horaires'!$B$21),(D329-C329)+(F329-E329)+'[2]Types horaires'!$B$14,IF(AND(H329="Déplacement",N329="Retour Chine",B329&gt;'[2]Types horaires'!$C$21),(D329-C329)+(F329-E329)+'[2]Types horaires'!$B$14,IF(AND(H329="Déplacement",((D329-C329)+(F329-E329))&lt;I329),I329,IF(AND(H329="Déplacement",N329="Retour Chine",B329&lt;'[2]Types horaires'!$D$21),(D329-C329)+(F329-E329)+'[2]Types horaires'!$B$14,(D329-C329)+(F329-E329))))))))))))</f>
        <v>0.29166666666666663</v>
      </c>
      <c r="K329" s="143">
        <f>IF(L329&gt;0,'[2]Types horaires'!$B$2-L329,0)</f>
        <v>0</v>
      </c>
      <c r="L329" s="144">
        <f>IF(OR(H329="Recup"),'[2]Types horaires'!$B$2-J329,'[2]Types horaires'!$B$6)</f>
        <v>0</v>
      </c>
      <c r="M329" s="130"/>
      <c r="N329" s="131"/>
      <c r="O329" s="132">
        <f t="shared" si="8"/>
        <v>0</v>
      </c>
      <c r="P329" s="133" t="str">
        <f t="shared" si="9"/>
        <v/>
      </c>
      <c r="Q329" s="134"/>
      <c r="R329" s="135"/>
      <c r="S329" s="136"/>
      <c r="T329" s="204"/>
      <c r="U329" s="154" t="s">
        <v>2</v>
      </c>
      <c r="V329" s="155">
        <f>IF(G325="Enceinte",(SUM(L325:L329))-COUNTIF(H325:H329,"Recup")*'[2]Types horaires'!$B$12,SUM(L325:L329))</f>
        <v>0</v>
      </c>
      <c r="W329" s="156" t="s">
        <v>56</v>
      </c>
      <c r="X329" s="157">
        <f>COUNTIF(H325:H329,"sans solde")</f>
        <v>0</v>
      </c>
      <c r="Y329" s="158" t="s">
        <v>57</v>
      </c>
    </row>
    <row r="330" spans="1:25" s="12" customFormat="1" ht="15" customHeight="1">
      <c r="A330" s="123" t="s">
        <v>58</v>
      </c>
      <c r="B330" s="124">
        <v>43043</v>
      </c>
      <c r="C330" s="159"/>
      <c r="D330" s="160"/>
      <c r="E330" s="160"/>
      <c r="F330" s="161"/>
      <c r="G330" s="125"/>
      <c r="H330" s="162"/>
      <c r="I330" s="127">
        <f>IF(H330="Normal",'[2]Types horaires'!$B$2,IF(H330="Recup",'[2]Types horaires'!$B$6,IF(H330="CP journée",'[2]Types horaires'!$B$3,IF(H330="Enceinte",'[2]Types horaires'!$B$11,IF(H330="temps partiel",'[2]Types horaires'!$B$10,IF(H330="Sans solde",'[2]Types horaires'!$B$8,IF(H330="Maladie",'[2]Types horaires'!$B$7,IF(H330="CP matin",'[2]Types horaires'!$B$4,IF(H330="Déplacement",'[2]Types horaires'!$B$2,IF(H330="CP Après-midi",'[2]Types horaires'!$B$5,IF(H330="Férié",'[2]Types horaires'!$B$15,0)))))))))))</f>
        <v>0</v>
      </c>
      <c r="J330" s="108">
        <f>IF(H330="Demi CP",I330,IF(AND(H330="Déplacement",N330="Arrivée Chine",B330&gt;='[2]Types horaires'!$B$21,B330&lt;='[2]Types horaires'!$C$21),(D330-C330)+(F330-E330)-'[2]Types horaires'!$B$13,IF(AND(H330="Déplacement",N330="Arrivée Chine",B330&gt;'[2]Types horaires'!$A$21,B330&lt;'[2]Types horaires'!$B$21),(D330-C330)+(F330-E330)-'[2]Types horaires'!$B$14,IF(AND(H330="Déplacement",N330="Arrivée Chine",B330&gt;'[2]Types horaires'!$C$21),(D330-C330)+(F330-E330)-'[2]Types horaires'!$B$14,IF(AND(H330="Déplacement",((D330-C330)+(F330-E330))&lt;I330),I330,IF(AND(H330="Déplacement",N330="Arrivée Chine",B330&lt;'[2]Types horaires'!$D$21),(D330-C330)+(F330-E330)-'[2]Types horaires'!$B$14,IF(AND(H330="Déplacement",N330="Retour Chine",B330&gt;='[2]Types horaires'!$B$21,B330&lt;='[2]Types horaires'!$C$21),(D330-C330)+(F330-E330)+'[2]Types horaires'!$B$13,IF(AND(H330="Déplacement",N330="Retour Chine",B330&gt;'[2]Types horaires'!$A$21,B330&lt;'[2]Types horaires'!$B$21),(D330-C330)+(F330-E330)+'[2]Types horaires'!$B$14,IF(AND(H330="Déplacement",N330="Retour Chine",B330&gt;'[2]Types horaires'!$C$21),(D330-C330)+(F330-E330)+'[2]Types horaires'!$B$14,IF(AND(H330="Déplacement",((D330-C330)+(F330-E330))&lt;I330),I330,IF(AND(H330="Déplacement",N330="Retour Chine",B330&lt;'[2]Types horaires'!$D$21),(D330-C330)+(F330-E330)+'[2]Types horaires'!$B$14,(D330-C330)+(F330-E330))))))))))))</f>
        <v>0</v>
      </c>
      <c r="K330" s="163">
        <f>IF(L330&gt;0,'[2]Types horaires'!$B$2-L330,0)</f>
        <v>0</v>
      </c>
      <c r="L330" s="164">
        <f>IF(OR(H330="Recup"),'[2]Types horaires'!$B$2-J330,'[2]Types horaires'!$B$6)</f>
        <v>0</v>
      </c>
      <c r="M330" s="130"/>
      <c r="N330" s="131"/>
      <c r="O330" s="132">
        <f t="shared" si="8"/>
        <v>0</v>
      </c>
      <c r="P330" s="133" t="str">
        <f t="shared" si="9"/>
        <v/>
      </c>
      <c r="Q330" s="134"/>
      <c r="R330" s="135"/>
      <c r="S330" s="136"/>
      <c r="T330" s="204"/>
      <c r="U330" s="165" t="s">
        <v>59</v>
      </c>
      <c r="V330" s="166">
        <f>IF(AND(G325="Temps partiel",X327&gt;0),X327-V331-V327-V328,0)</f>
        <v>0</v>
      </c>
      <c r="W330" s="167" t="s">
        <v>60</v>
      </c>
      <c r="X330" s="168">
        <f>COUNTIF(H325:H329,"CP journée")+(COUNTIF(H325:H329,"CP matin"))/2+(COUNTIF(H325:H329,"CP Après-midi"))/2</f>
        <v>0</v>
      </c>
      <c r="Y330" s="169"/>
    </row>
    <row r="331" spans="1:25" s="12" customFormat="1" ht="15.75" customHeight="1" thickBot="1">
      <c r="A331" s="170" t="s">
        <v>61</v>
      </c>
      <c r="B331" s="171">
        <v>43044</v>
      </c>
      <c r="C331" s="172"/>
      <c r="D331" s="173"/>
      <c r="E331" s="173"/>
      <c r="F331" s="174"/>
      <c r="G331" s="175"/>
      <c r="H331" s="176"/>
      <c r="I331" s="177">
        <f>IF(H331="Normal",'[2]Types horaires'!$B$2,IF(H331="Recup",'[2]Types horaires'!$B$6,IF(H331="CP journée",'[2]Types horaires'!$B$3,IF(H331="Enceinte",'[2]Types horaires'!$B$11,IF(H331="temps partiel",'[2]Types horaires'!$B$10,IF(H331="Sans solde",'[2]Types horaires'!$B$8,IF(H331="Maladie",'[2]Types horaires'!$B$7,IF(H331="CP matin",'[2]Types horaires'!$B$4,IF(H331="Déplacement",'[2]Types horaires'!$B$2,IF(H331="CP Après-midi",'[2]Types horaires'!$B$5,IF(H331="Férié",'[2]Types horaires'!$B$15,0)))))))))))</f>
        <v>0</v>
      </c>
      <c r="J331" s="178">
        <f>IF(H331="Demi CP",I331,IF(AND(H331="Déplacement",N331="Arrivée Chine",B331&gt;='[2]Types horaires'!$B$21,B331&lt;='[2]Types horaires'!$C$21),(D331-C331)+(F331-E331)-'[2]Types horaires'!$B$13,IF(AND(H331="Déplacement",N331="Arrivée Chine",B331&gt;'[2]Types horaires'!$A$21,B331&lt;'[2]Types horaires'!$B$21),(D331-C331)+(F331-E331)-'[2]Types horaires'!$B$14,IF(AND(H331="Déplacement",N331="Arrivée Chine",B331&gt;'[2]Types horaires'!$C$21),(D331-C331)+(F331-E331)-'[2]Types horaires'!$B$14,IF(AND(H331="Déplacement",((D331-C331)+(F331-E331))&lt;I331),I331,IF(AND(H331="Déplacement",N331="Arrivée Chine",B331&lt;'[2]Types horaires'!$D$21),(D331-C331)+(F331-E331)-'[2]Types horaires'!$B$14,IF(AND(H331="Déplacement",N331="Retour Chine",B331&gt;='[2]Types horaires'!$B$21,B331&lt;='[2]Types horaires'!$C$21),(D331-C331)+(F331-E331)+'[2]Types horaires'!$B$13,IF(AND(H331="Déplacement",N331="Retour Chine",B331&gt;'[2]Types horaires'!$A$21,B331&lt;'[2]Types horaires'!$B$21),(D331-C331)+(F331-E331)+'[2]Types horaires'!$B$14,IF(AND(H331="Déplacement",N331="Retour Chine",B331&gt;'[2]Types horaires'!$C$21),(D331-C331)+(F331-E331)+'[2]Types horaires'!$B$14,IF(AND(H331="Déplacement",((D331-C331)+(F331-E331))&lt;I331),I331,IF(AND(H331="Déplacement",N331="Retour Chine",B331&lt;'[2]Types horaires'!$D$21),(D331-C331)+(F331-E331)+'[2]Types horaires'!$B$14,(D331-C331)+(F331-E331))))))))))))</f>
        <v>0</v>
      </c>
      <c r="K331" s="179">
        <f>IF(L331&gt;0,'[2]Types horaires'!$B$2-L331,0)</f>
        <v>0</v>
      </c>
      <c r="L331" s="180">
        <f>IF(OR(H331="Recup"),'[2]Types horaires'!$B$2-J331,'[2]Types horaires'!$B$6)</f>
        <v>0</v>
      </c>
      <c r="M331" s="181"/>
      <c r="N331" s="182"/>
      <c r="O331" s="183">
        <f t="shared" si="8"/>
        <v>0</v>
      </c>
      <c r="P331" s="184" t="str">
        <f t="shared" si="9"/>
        <v/>
      </c>
      <c r="Q331" s="185"/>
      <c r="R331" s="186"/>
      <c r="S331" s="187"/>
      <c r="T331" s="205"/>
      <c r="U331" s="189" t="s">
        <v>62</v>
      </c>
      <c r="V331" s="190">
        <f>IF(AND(G325="Temps partiel",X327&gt;3),X327-3-V327-V328,0)</f>
        <v>0</v>
      </c>
      <c r="W331" s="191" t="s">
        <v>63</v>
      </c>
      <c r="X331" s="192">
        <f>V325+(V326*1.25)+(V327*1.5)+(V328*2)+(V330*1.1)+(V331*1.25)</f>
        <v>0</v>
      </c>
      <c r="Y331" s="193">
        <f>Y324+X331-V329*24+Y326</f>
        <v>0</v>
      </c>
    </row>
    <row r="332" spans="1:25" s="12" customFormat="1" ht="30" customHeight="1">
      <c r="A332" s="198" t="s">
        <v>43</v>
      </c>
      <c r="B332" s="101">
        <v>43045</v>
      </c>
      <c r="C332" s="194">
        <v>0.375</v>
      </c>
      <c r="D332" s="195">
        <v>0.54166666666666663</v>
      </c>
      <c r="E332" s="195">
        <v>0.58333333333333337</v>
      </c>
      <c r="F332" s="196">
        <v>0.70833333333333337</v>
      </c>
      <c r="G332" s="105"/>
      <c r="H332" s="106" t="s">
        <v>44</v>
      </c>
      <c r="I332" s="107">
        <f>IF(H332="Normal",'[2]Types horaires'!$B$2,IF(H332="Recup",'[2]Types horaires'!$B$6,IF(H332="CP journée",'[2]Types horaires'!$B$3,IF(H332="Enceinte",'[2]Types horaires'!$B$11,IF(H332="temps partiel",'[2]Types horaires'!$B$10,IF(H332="Sans solde",'[2]Types horaires'!$B$8,IF(H332="Maladie",'[2]Types horaires'!$B$7,IF(H332="CP matin",'[2]Types horaires'!$B$4,IF(H332="Déplacement",'[2]Types horaires'!$B$2,IF(H332="CP Après-midi",'[2]Types horaires'!$B$5,IF(H332="Férié",'[2]Types horaires'!$B$15,0)))))))))))</f>
        <v>0.29166666666666669</v>
      </c>
      <c r="J332" s="197">
        <f>IF(H332="Demi CP",I332,IF(AND(H332="Déplacement",N332="Arrivée Chine",B332&gt;='[2]Types horaires'!$B$21,B332&lt;='[2]Types horaires'!$C$21),(D332-C332)+(F332-E332)-'[2]Types horaires'!$B$13,IF(AND(H332="Déplacement",N332="Arrivée Chine",B332&gt;'[2]Types horaires'!$A$21,B332&lt;'[2]Types horaires'!$B$21),(D332-C332)+(F332-E332)-'[2]Types horaires'!$B$14,IF(AND(H332="Déplacement",N332="Arrivée Chine",B332&gt;'[2]Types horaires'!$C$21),(D332-C332)+(F332-E332)-'[2]Types horaires'!$B$14,IF(AND(H332="Déplacement",((D332-C332)+(F332-E332))&lt;I332),I332,IF(AND(H332="Déplacement",N332="Arrivée Chine",B332&lt;'[2]Types horaires'!$D$21),(D332-C332)+(F332-E332)-'[2]Types horaires'!$B$14,IF(AND(H332="Déplacement",N332="Retour Chine",B332&gt;='[2]Types horaires'!$B$21,B332&lt;='[2]Types horaires'!$C$21),(D332-C332)+(F332-E332)+'[2]Types horaires'!$B$13,IF(AND(H332="Déplacement",N332="Retour Chine",B332&gt;'[2]Types horaires'!$A$21,B332&lt;'[2]Types horaires'!$B$21),(D332-C332)+(F332-E332)+'[2]Types horaires'!$B$14,IF(AND(H332="Déplacement",N332="Retour Chine",B332&gt;'[2]Types horaires'!$C$21),(D332-C332)+(F332-E332)+'[2]Types horaires'!$B$14,IF(AND(H332="Déplacement",((D332-C332)+(F332-E332))&lt;I332),I332,IF(AND(H332="Déplacement",N332="Retour Chine",B332&lt;'[2]Types horaires'!$D$21),(D332-C332)+(F332-E332)+'[2]Types horaires'!$B$14,(D332-C332)+(F332-E332))))))))))))</f>
        <v>0.29166666666666663</v>
      </c>
      <c r="K332" s="109">
        <f>IF(L332&gt;0,'[2]Types horaires'!$B$2-L332,0)</f>
        <v>0</v>
      </c>
      <c r="L332" s="110">
        <f>IF(OR(H332="Recup"),'[2]Types horaires'!$B$2-J332,'[2]Types horaires'!$B$6)</f>
        <v>0</v>
      </c>
      <c r="M332" s="111"/>
      <c r="N332" s="112"/>
      <c r="O332" s="113">
        <f t="shared" si="8"/>
        <v>0</v>
      </c>
      <c r="P332" s="114" t="str">
        <f t="shared" si="9"/>
        <v/>
      </c>
      <c r="Q332" s="115" t="s">
        <v>45</v>
      </c>
      <c r="R332" s="116" t="s">
        <v>46</v>
      </c>
      <c r="S332" s="117"/>
      <c r="T332" s="203" t="s">
        <v>107</v>
      </c>
      <c r="U332" s="119" t="s">
        <v>48</v>
      </c>
      <c r="V332" s="120">
        <f>IF(AND(G332="",(X334)&gt;0),X334-V333-V334,IF(AND(G332="Enceinte",(X334)&gt;0),X334-V333-V334,0))</f>
        <v>0</v>
      </c>
      <c r="W332" s="121" t="s">
        <v>34</v>
      </c>
      <c r="X332" s="120">
        <f>(SUM(I332:I336)*24+SUM(K332:K336)*24)</f>
        <v>35</v>
      </c>
      <c r="Y332" s="122" t="s">
        <v>7</v>
      </c>
    </row>
    <row r="333" spans="1:25" s="12" customFormat="1" ht="15.75" customHeight="1" thickBot="1">
      <c r="A333" s="123" t="s">
        <v>49</v>
      </c>
      <c r="B333" s="124">
        <v>43046</v>
      </c>
      <c r="C333" s="102">
        <v>0.375</v>
      </c>
      <c r="D333" s="103">
        <v>0.54166666666666663</v>
      </c>
      <c r="E333" s="103">
        <v>0.58333333333333337</v>
      </c>
      <c r="F333" s="104">
        <v>0.70833333333333337</v>
      </c>
      <c r="G333" s="125"/>
      <c r="H333" s="142" t="s">
        <v>44</v>
      </c>
      <c r="I333" s="127">
        <f>IF(H333="Normal",'[2]Types horaires'!$B$2,IF(H333="Recup",'[2]Types horaires'!$B$6,IF(H333="CP journée",'[2]Types horaires'!$B$3,IF(H333="Enceinte",'[2]Types horaires'!$B$11,IF(H333="temps partiel",'[2]Types horaires'!$B$10,IF(H333="Sans solde",'[2]Types horaires'!$B$8,IF(H333="Maladie",'[2]Types horaires'!$B$7,IF(H333="CP matin",'[2]Types horaires'!$B$4,IF(H333="Déplacement",'[2]Types horaires'!$B$2,IF(H333="CP Après-midi",'[2]Types horaires'!$B$5,IF(H333="Férié",'[2]Types horaires'!$B$15,0)))))))))))</f>
        <v>0.29166666666666669</v>
      </c>
      <c r="J333" s="108">
        <f>IF(H333="Demi CP",I333,IF(AND(H333="Déplacement",N333="Arrivée Chine",B333&gt;='[2]Types horaires'!$B$21,B333&lt;='[2]Types horaires'!$C$21),(D333-C333)+(F333-E333)-'[2]Types horaires'!$B$13,IF(AND(H333="Déplacement",N333="Arrivée Chine",B333&gt;'[2]Types horaires'!$A$21,B333&lt;'[2]Types horaires'!$B$21),(D333-C333)+(F333-E333)-'[2]Types horaires'!$B$14,IF(AND(H333="Déplacement",N333="Arrivée Chine",B333&gt;'[2]Types horaires'!$C$21),(D333-C333)+(F333-E333)-'[2]Types horaires'!$B$14,IF(AND(H333="Déplacement",((D333-C333)+(F333-E333))&lt;I333),I333,IF(AND(H333="Déplacement",N333="Arrivée Chine",B333&lt;'[2]Types horaires'!$D$21),(D333-C333)+(F333-E333)-'[2]Types horaires'!$B$14,IF(AND(H333="Déplacement",N333="Retour Chine",B333&gt;='[2]Types horaires'!$B$21,B333&lt;='[2]Types horaires'!$C$21),(D333-C333)+(F333-E333)+'[2]Types horaires'!$B$13,IF(AND(H333="Déplacement",N333="Retour Chine",B333&gt;'[2]Types horaires'!$A$21,B333&lt;'[2]Types horaires'!$B$21),(D333-C333)+(F333-E333)+'[2]Types horaires'!$B$14,IF(AND(H333="Déplacement",N333="Retour Chine",B333&gt;'[2]Types horaires'!$C$21),(D333-C333)+(F333-E333)+'[2]Types horaires'!$B$14,IF(AND(H333="Déplacement",((D333-C333)+(F333-E333))&lt;I333),I333,IF(AND(H333="Déplacement",N333="Retour Chine",B333&lt;'[2]Types horaires'!$D$21),(D333-C333)+(F333-E333)+'[2]Types horaires'!$B$14,(D333-C333)+(F333-E333))))))))))))</f>
        <v>0.29166666666666663</v>
      </c>
      <c r="K333" s="128">
        <f>IF(L333&gt;0,'[2]Types horaires'!$B$2-L333,0)</f>
        <v>0</v>
      </c>
      <c r="L333" s="129">
        <f>IF(OR(H333="Recup"),'[2]Types horaires'!$B$2-J333,'[2]Types horaires'!$B$6)</f>
        <v>0</v>
      </c>
      <c r="M333" s="130"/>
      <c r="N333" s="131"/>
      <c r="O333" s="132">
        <f t="shared" si="8"/>
        <v>0</v>
      </c>
      <c r="P333" s="133" t="str">
        <f t="shared" si="9"/>
        <v/>
      </c>
      <c r="Q333" s="134"/>
      <c r="R333" s="135"/>
      <c r="S333" s="136"/>
      <c r="T333" s="204"/>
      <c r="U333" s="138" t="s">
        <v>50</v>
      </c>
      <c r="V333" s="139">
        <f>IF(AND(G332="",(X333-35)&gt;0),(X333-35-V334-V335),IF(AND(G332="Enceinte",(X333-35)&gt;0),(X333-35-V334-V335),0))</f>
        <v>0</v>
      </c>
      <c r="W333" s="140" t="s">
        <v>35</v>
      </c>
      <c r="X333" s="139">
        <f>(SUM(J332:J338))*24-(SUM(O332:O338))*24</f>
        <v>34.999999999999993</v>
      </c>
      <c r="Y333" s="141">
        <f>SUM(P332:P338)</f>
        <v>0</v>
      </c>
    </row>
    <row r="334" spans="1:25" s="12" customFormat="1" ht="15.75" customHeight="1" thickBot="1">
      <c r="A334" s="123" t="s">
        <v>51</v>
      </c>
      <c r="B334" s="124">
        <v>43047</v>
      </c>
      <c r="C334" s="102">
        <v>0.375</v>
      </c>
      <c r="D334" s="103">
        <v>0.54166666666666663</v>
      </c>
      <c r="E334" s="103">
        <v>0.58333333333333337</v>
      </c>
      <c r="F334" s="104">
        <v>0.70833333333333337</v>
      </c>
      <c r="G334" s="125"/>
      <c r="H334" s="142" t="s">
        <v>44</v>
      </c>
      <c r="I334" s="127">
        <f>IF(H334="Normal",'[2]Types horaires'!$B$2,IF(H334="Recup",'[2]Types horaires'!$B$6,IF(H334="CP journée",'[2]Types horaires'!$B$3,IF(H334="Enceinte",'[2]Types horaires'!$B$11,IF(H334="temps partiel",'[2]Types horaires'!$B$10,IF(H334="Sans solde",'[2]Types horaires'!$B$8,IF(H334="Maladie",'[2]Types horaires'!$B$7,IF(H334="CP matin",'[2]Types horaires'!$B$4,IF(H334="Déplacement",'[2]Types horaires'!$B$2,IF(H334="CP Après-midi",'[2]Types horaires'!$B$5,IF(H334="Férié",'[2]Types horaires'!$B$15,0)))))))))))</f>
        <v>0.29166666666666669</v>
      </c>
      <c r="J334" s="108">
        <f>IF(H334="Demi CP",I334,IF(AND(H334="Déplacement",N334="Arrivée Chine",B334&gt;='[2]Types horaires'!$B$21,B334&lt;='[2]Types horaires'!$C$21),(D334-C334)+(F334-E334)-'[2]Types horaires'!$B$13,IF(AND(H334="Déplacement",N334="Arrivée Chine",B334&gt;'[2]Types horaires'!$A$21,B334&lt;'[2]Types horaires'!$B$21),(D334-C334)+(F334-E334)-'[2]Types horaires'!$B$14,IF(AND(H334="Déplacement",N334="Arrivée Chine",B334&gt;'[2]Types horaires'!$C$21),(D334-C334)+(F334-E334)-'[2]Types horaires'!$B$14,IF(AND(H334="Déplacement",((D334-C334)+(F334-E334))&lt;I334),I334,IF(AND(H334="Déplacement",N334="Arrivée Chine",B334&lt;'[2]Types horaires'!$D$21),(D334-C334)+(F334-E334)-'[2]Types horaires'!$B$14,IF(AND(H334="Déplacement",N334="Retour Chine",B334&gt;='[2]Types horaires'!$B$21,B334&lt;='[2]Types horaires'!$C$21),(D334-C334)+(F334-E334)+'[2]Types horaires'!$B$13,IF(AND(H334="Déplacement",N334="Retour Chine",B334&gt;'[2]Types horaires'!$A$21,B334&lt;'[2]Types horaires'!$B$21),(D334-C334)+(F334-E334)+'[2]Types horaires'!$B$14,IF(AND(H334="Déplacement",N334="Retour Chine",B334&gt;'[2]Types horaires'!$C$21),(D334-C334)+(F334-E334)+'[2]Types horaires'!$B$14,IF(AND(H334="Déplacement",((D334-C334)+(F334-E334))&lt;I334),I334,IF(AND(H334="Déplacement",N334="Retour Chine",B334&lt;'[2]Types horaires'!$D$21),(D334-C334)+(F334-E334)+'[2]Types horaires'!$B$14,(D334-C334)+(F334-E334))))))))))))</f>
        <v>0.29166666666666663</v>
      </c>
      <c r="K334" s="143">
        <f>IF(L334&gt;0,'[2]Types horaires'!$B$2-L334,0)</f>
        <v>0</v>
      </c>
      <c r="L334" s="144">
        <f>IF(OR(H334="Recup"),'[2]Types horaires'!$B$2-J334,'[2]Types horaires'!$B$6)</f>
        <v>0</v>
      </c>
      <c r="M334" s="130"/>
      <c r="N334" s="131"/>
      <c r="O334" s="132">
        <f t="shared" si="8"/>
        <v>0</v>
      </c>
      <c r="P334" s="133" t="str">
        <f t="shared" si="9"/>
        <v/>
      </c>
      <c r="Q334" s="134"/>
      <c r="R334" s="135"/>
      <c r="S334" s="136"/>
      <c r="T334" s="204"/>
      <c r="U334" s="145">
        <v>0.5</v>
      </c>
      <c r="V334" s="139">
        <f>IF((X333-43)&lt;0,0,(X333-43))</f>
        <v>0</v>
      </c>
      <c r="W334" s="146" t="s">
        <v>52</v>
      </c>
      <c r="X334" s="147">
        <f>(X333-X332)-J338*24</f>
        <v>-7.1054273576010019E-15</v>
      </c>
      <c r="Y334" s="148" t="s">
        <v>53</v>
      </c>
    </row>
    <row r="335" spans="1:25" s="12" customFormat="1" ht="15" customHeight="1" thickBot="1">
      <c r="A335" s="123" t="s">
        <v>54</v>
      </c>
      <c r="B335" s="124">
        <v>43048</v>
      </c>
      <c r="C335" s="102">
        <v>0.375</v>
      </c>
      <c r="D335" s="103">
        <v>0.54166666666666663</v>
      </c>
      <c r="E335" s="103">
        <v>0.58333333333333337</v>
      </c>
      <c r="F335" s="104">
        <v>0.70833333333333337</v>
      </c>
      <c r="G335" s="125"/>
      <c r="H335" s="126" t="s">
        <v>44</v>
      </c>
      <c r="I335" s="127">
        <f>IF(H335="Normal",'[2]Types horaires'!$B$2,IF(H335="Recup",'[2]Types horaires'!$B$6,IF(H335="CP journée",'[2]Types horaires'!$B$3,IF(H335="Enceinte",'[2]Types horaires'!$B$11,IF(H335="temps partiel",'[2]Types horaires'!$B$10,IF(H335="Sans solde",'[2]Types horaires'!$B$8,IF(H335="Maladie",'[2]Types horaires'!$B$7,IF(H335="CP matin",'[2]Types horaires'!$B$4,IF(H335="Déplacement",'[2]Types horaires'!$B$2,IF(H335="CP Après-midi",'[2]Types horaires'!$B$5,IF(H335="Férié",'[2]Types horaires'!$B$15,0)))))))))))</f>
        <v>0.29166666666666669</v>
      </c>
      <c r="J335" s="108">
        <f>IF(H335="Demi CP",I335,IF(AND(H335="Déplacement",N335="Arrivée Chine",B335&gt;='[2]Types horaires'!$B$21,B335&lt;='[2]Types horaires'!$C$21),(D335-C335)+(F335-E335)-'[2]Types horaires'!$B$13,IF(AND(H335="Déplacement",N335="Arrivée Chine",B335&gt;'[2]Types horaires'!$A$21,B335&lt;'[2]Types horaires'!$B$21),(D335-C335)+(F335-E335)-'[2]Types horaires'!$B$14,IF(AND(H335="Déplacement",N335="Arrivée Chine",B335&gt;'[2]Types horaires'!$C$21),(D335-C335)+(F335-E335)-'[2]Types horaires'!$B$14,IF(AND(H335="Déplacement",((D335-C335)+(F335-E335))&lt;I335),I335,IF(AND(H335="Déplacement",N335="Arrivée Chine",B335&lt;'[2]Types horaires'!$D$21),(D335-C335)+(F335-E335)-'[2]Types horaires'!$B$14,IF(AND(H335="Déplacement",N335="Retour Chine",B335&gt;='[2]Types horaires'!$B$21,B335&lt;='[2]Types horaires'!$C$21),(D335-C335)+(F335-E335)+'[2]Types horaires'!$B$13,IF(AND(H335="Déplacement",N335="Retour Chine",B335&gt;'[2]Types horaires'!$A$21,B335&lt;'[2]Types horaires'!$B$21),(D335-C335)+(F335-E335)+'[2]Types horaires'!$B$14,IF(AND(H335="Déplacement",N335="Retour Chine",B335&gt;'[2]Types horaires'!$C$21),(D335-C335)+(F335-E335)+'[2]Types horaires'!$B$14,IF(AND(H335="Déplacement",((D335-C335)+(F335-E335))&lt;I335),I335,IF(AND(H335="Déplacement",N335="Retour Chine",B335&lt;'[2]Types horaires'!$D$21),(D335-C335)+(F335-E335)+'[2]Types horaires'!$B$14,(D335-C335)+(F335-E335))))))))))))</f>
        <v>0.29166666666666663</v>
      </c>
      <c r="K335" s="149">
        <f>IF(L335&gt;0,'[2]Types horaires'!$B$2-L335,0)</f>
        <v>0</v>
      </c>
      <c r="L335" s="150">
        <f>IF(OR(H335="Recup"),'[2]Types horaires'!$B$2-J335,'[2]Types horaires'!$B$6)</f>
        <v>0</v>
      </c>
      <c r="M335" s="130"/>
      <c r="N335" s="131"/>
      <c r="O335" s="132">
        <f t="shared" si="8"/>
        <v>0</v>
      </c>
      <c r="P335" s="133" t="str">
        <f t="shared" si="9"/>
        <v/>
      </c>
      <c r="Q335" s="134"/>
      <c r="R335" s="135"/>
      <c r="S335" s="136"/>
      <c r="T335" s="204"/>
      <c r="U335" s="151">
        <v>1</v>
      </c>
      <c r="V335" s="139">
        <f>IF(M338="",J338*24,0)</f>
        <v>0</v>
      </c>
      <c r="W335" s="152" t="s">
        <v>5</v>
      </c>
      <c r="X335" s="153">
        <f>COUNTIF(H332:H336,"Maladie")</f>
        <v>0</v>
      </c>
      <c r="Y335" s="148">
        <f>COUNTIF(H332:H336,"Férié")</f>
        <v>0</v>
      </c>
    </row>
    <row r="336" spans="1:25" s="12" customFormat="1" ht="15.75" customHeight="1" thickBot="1">
      <c r="A336" s="123" t="s">
        <v>55</v>
      </c>
      <c r="B336" s="124">
        <v>43049</v>
      </c>
      <c r="C336" s="102">
        <v>0.375</v>
      </c>
      <c r="D336" s="103">
        <v>0.54166666666666663</v>
      </c>
      <c r="E336" s="103">
        <v>0.58333333333333337</v>
      </c>
      <c r="F336" s="104">
        <v>0.70833333333333337</v>
      </c>
      <c r="G336" s="125"/>
      <c r="H336" s="142" t="s">
        <v>44</v>
      </c>
      <c r="I336" s="127">
        <f>IF(H336="Normal",'[2]Types horaires'!$B$2,IF(H336="Recup",'[2]Types horaires'!$B$6,IF(H336="CP journée",'[2]Types horaires'!$B$3,IF(H336="Enceinte",'[2]Types horaires'!$B$11,IF(H336="temps partiel",'[2]Types horaires'!$B$10,IF(H336="Sans solde",'[2]Types horaires'!$B$8,IF(H336="Maladie",'[2]Types horaires'!$B$7,IF(H336="CP matin",'[2]Types horaires'!$B$4,IF(H336="Déplacement",'[2]Types horaires'!$B$2,IF(H336="CP Après-midi",'[2]Types horaires'!$B$5,IF(H336="Férié",'[2]Types horaires'!$B$15,0)))))))))))</f>
        <v>0.29166666666666669</v>
      </c>
      <c r="J336" s="108">
        <f>IF(H336="Demi CP",I336,IF(AND(H336="Déplacement",N336="Arrivée Chine",B336&gt;='[2]Types horaires'!$B$21,B336&lt;='[2]Types horaires'!$C$21),(D336-C336)+(F336-E336)-'[2]Types horaires'!$B$13,IF(AND(H336="Déplacement",N336="Arrivée Chine",B336&gt;'[2]Types horaires'!$A$21,B336&lt;'[2]Types horaires'!$B$21),(D336-C336)+(F336-E336)-'[2]Types horaires'!$B$14,IF(AND(H336="Déplacement",N336="Arrivée Chine",B336&gt;'[2]Types horaires'!$C$21),(D336-C336)+(F336-E336)-'[2]Types horaires'!$B$14,IF(AND(H336="Déplacement",((D336-C336)+(F336-E336))&lt;I336),I336,IF(AND(H336="Déplacement",N336="Arrivée Chine",B336&lt;'[2]Types horaires'!$D$21),(D336-C336)+(F336-E336)-'[2]Types horaires'!$B$14,IF(AND(H336="Déplacement",N336="Retour Chine",B336&gt;='[2]Types horaires'!$B$21,B336&lt;='[2]Types horaires'!$C$21),(D336-C336)+(F336-E336)+'[2]Types horaires'!$B$13,IF(AND(H336="Déplacement",N336="Retour Chine",B336&gt;'[2]Types horaires'!$A$21,B336&lt;'[2]Types horaires'!$B$21),(D336-C336)+(F336-E336)+'[2]Types horaires'!$B$14,IF(AND(H336="Déplacement",N336="Retour Chine",B336&gt;'[2]Types horaires'!$C$21),(D336-C336)+(F336-E336)+'[2]Types horaires'!$B$14,IF(AND(H336="Déplacement",((D336-C336)+(F336-E336))&lt;I336),I336,IF(AND(H336="Déplacement",N336="Retour Chine",B336&lt;'[2]Types horaires'!$D$21),(D336-C336)+(F336-E336)+'[2]Types horaires'!$B$14,(D336-C336)+(F336-E336))))))))))))</f>
        <v>0.29166666666666663</v>
      </c>
      <c r="K336" s="143">
        <f>IF(L336&gt;0,'[2]Types horaires'!$B$2-L336,0)</f>
        <v>0</v>
      </c>
      <c r="L336" s="144">
        <f>IF(OR(H336="Recup"),'[2]Types horaires'!$B$2-J336,'[2]Types horaires'!$B$6)</f>
        <v>0</v>
      </c>
      <c r="M336" s="130"/>
      <c r="N336" s="131"/>
      <c r="O336" s="132">
        <f t="shared" si="8"/>
        <v>0</v>
      </c>
      <c r="P336" s="133" t="str">
        <f t="shared" si="9"/>
        <v/>
      </c>
      <c r="Q336" s="134"/>
      <c r="R336" s="135"/>
      <c r="S336" s="136"/>
      <c r="T336" s="204"/>
      <c r="U336" s="154" t="s">
        <v>2</v>
      </c>
      <c r="V336" s="155">
        <f>IF(G332="Enceinte",(SUM(L332:L336))-COUNTIF(H332:H336,"Recup")*'[2]Types horaires'!$B$12,SUM(L332:L336))</f>
        <v>0</v>
      </c>
      <c r="W336" s="156" t="s">
        <v>56</v>
      </c>
      <c r="X336" s="157">
        <f>COUNTIF(H332:H336,"sans solde")</f>
        <v>0</v>
      </c>
      <c r="Y336" s="158" t="s">
        <v>57</v>
      </c>
    </row>
    <row r="337" spans="1:25" s="12" customFormat="1" ht="15" customHeight="1">
      <c r="A337" s="123" t="s">
        <v>58</v>
      </c>
      <c r="B337" s="124">
        <v>43050</v>
      </c>
      <c r="C337" s="159"/>
      <c r="D337" s="160"/>
      <c r="E337" s="160"/>
      <c r="F337" s="161"/>
      <c r="G337" s="125"/>
      <c r="H337" s="162"/>
      <c r="I337" s="127">
        <f>IF(H337="Normal",'[2]Types horaires'!$B$2,IF(H337="Recup",'[2]Types horaires'!$B$6,IF(H337="CP journée",'[2]Types horaires'!$B$3,IF(H337="Enceinte",'[2]Types horaires'!$B$11,IF(H337="temps partiel",'[2]Types horaires'!$B$10,IF(H337="Sans solde",'[2]Types horaires'!$B$8,IF(H337="Maladie",'[2]Types horaires'!$B$7,IF(H337="CP matin",'[2]Types horaires'!$B$4,IF(H337="Déplacement",'[2]Types horaires'!$B$2,IF(H337="CP Après-midi",'[2]Types horaires'!$B$5,IF(H337="Férié",'[2]Types horaires'!$B$15,0)))))))))))</f>
        <v>0</v>
      </c>
      <c r="J337" s="108">
        <f>IF(H337="Demi CP",I337,IF(AND(H337="Déplacement",N337="Arrivée Chine",B337&gt;='[2]Types horaires'!$B$21,B337&lt;='[2]Types horaires'!$C$21),(D337-C337)+(F337-E337)-'[2]Types horaires'!$B$13,IF(AND(H337="Déplacement",N337="Arrivée Chine",B337&gt;'[2]Types horaires'!$A$21,B337&lt;'[2]Types horaires'!$B$21),(D337-C337)+(F337-E337)-'[2]Types horaires'!$B$14,IF(AND(H337="Déplacement",N337="Arrivée Chine",B337&gt;'[2]Types horaires'!$C$21),(D337-C337)+(F337-E337)-'[2]Types horaires'!$B$14,IF(AND(H337="Déplacement",((D337-C337)+(F337-E337))&lt;I337),I337,IF(AND(H337="Déplacement",N337="Arrivée Chine",B337&lt;'[2]Types horaires'!$D$21),(D337-C337)+(F337-E337)-'[2]Types horaires'!$B$14,IF(AND(H337="Déplacement",N337="Retour Chine",B337&gt;='[2]Types horaires'!$B$21,B337&lt;='[2]Types horaires'!$C$21),(D337-C337)+(F337-E337)+'[2]Types horaires'!$B$13,IF(AND(H337="Déplacement",N337="Retour Chine",B337&gt;'[2]Types horaires'!$A$21,B337&lt;'[2]Types horaires'!$B$21),(D337-C337)+(F337-E337)+'[2]Types horaires'!$B$14,IF(AND(H337="Déplacement",N337="Retour Chine",B337&gt;'[2]Types horaires'!$C$21),(D337-C337)+(F337-E337)+'[2]Types horaires'!$B$14,IF(AND(H337="Déplacement",((D337-C337)+(F337-E337))&lt;I337),I337,IF(AND(H337="Déplacement",N337="Retour Chine",B337&lt;'[2]Types horaires'!$D$21),(D337-C337)+(F337-E337)+'[2]Types horaires'!$B$14,(D337-C337)+(F337-E337))))))))))))</f>
        <v>0</v>
      </c>
      <c r="K337" s="163">
        <f>IF(L337&gt;0,'[2]Types horaires'!$B$2-L337,0)</f>
        <v>0</v>
      </c>
      <c r="L337" s="164">
        <f>IF(OR(H337="Recup"),'[2]Types horaires'!$B$2-J337,'[2]Types horaires'!$B$6)</f>
        <v>0</v>
      </c>
      <c r="M337" s="130"/>
      <c r="N337" s="131"/>
      <c r="O337" s="132">
        <f t="shared" si="8"/>
        <v>0</v>
      </c>
      <c r="P337" s="133" t="str">
        <f t="shared" si="9"/>
        <v/>
      </c>
      <c r="Q337" s="134"/>
      <c r="R337" s="135"/>
      <c r="S337" s="136"/>
      <c r="T337" s="204"/>
      <c r="U337" s="165" t="s">
        <v>59</v>
      </c>
      <c r="V337" s="166">
        <f>IF(AND(G332="Temps partiel",X334&gt;0),X334-V338-V334-V335,0)</f>
        <v>0</v>
      </c>
      <c r="W337" s="167" t="s">
        <v>60</v>
      </c>
      <c r="X337" s="168">
        <f>COUNTIF(H332:H336,"CP journée")+(COUNTIF(H332:H336,"CP matin"))/2+(COUNTIF(H332:H336,"CP Après-midi"))/2</f>
        <v>0</v>
      </c>
      <c r="Y337" s="169"/>
    </row>
    <row r="338" spans="1:25" s="12" customFormat="1" ht="15.75" customHeight="1" thickBot="1">
      <c r="A338" s="170" t="s">
        <v>61</v>
      </c>
      <c r="B338" s="171">
        <v>43051</v>
      </c>
      <c r="C338" s="172"/>
      <c r="D338" s="173"/>
      <c r="E338" s="173"/>
      <c r="F338" s="174"/>
      <c r="G338" s="175"/>
      <c r="H338" s="176"/>
      <c r="I338" s="177">
        <f>IF(H338="Normal",'[2]Types horaires'!$B$2,IF(H338="Recup",'[2]Types horaires'!$B$6,IF(H338="CP journée",'[2]Types horaires'!$B$3,IF(H338="Enceinte",'[2]Types horaires'!$B$11,IF(H338="temps partiel",'[2]Types horaires'!$B$10,IF(H338="Sans solde",'[2]Types horaires'!$B$8,IF(H338="Maladie",'[2]Types horaires'!$B$7,IF(H338="CP matin",'[2]Types horaires'!$B$4,IF(H338="Déplacement",'[2]Types horaires'!$B$2,IF(H338="CP Après-midi",'[2]Types horaires'!$B$5,IF(H338="Férié",'[2]Types horaires'!$B$15,0)))))))))))</f>
        <v>0</v>
      </c>
      <c r="J338" s="178">
        <f>IF(H338="Demi CP",I338,IF(AND(H338="Déplacement",N338="Arrivée Chine",B338&gt;='[2]Types horaires'!$B$21,B338&lt;='[2]Types horaires'!$C$21),(D338-C338)+(F338-E338)-'[2]Types horaires'!$B$13,IF(AND(H338="Déplacement",N338="Arrivée Chine",B338&gt;'[2]Types horaires'!$A$21,B338&lt;'[2]Types horaires'!$B$21),(D338-C338)+(F338-E338)-'[2]Types horaires'!$B$14,IF(AND(H338="Déplacement",N338="Arrivée Chine",B338&gt;'[2]Types horaires'!$C$21),(D338-C338)+(F338-E338)-'[2]Types horaires'!$B$14,IF(AND(H338="Déplacement",((D338-C338)+(F338-E338))&lt;I338),I338,IF(AND(H338="Déplacement",N338="Arrivée Chine",B338&lt;'[2]Types horaires'!$D$21),(D338-C338)+(F338-E338)-'[2]Types horaires'!$B$14,IF(AND(H338="Déplacement",N338="Retour Chine",B338&gt;='[2]Types horaires'!$B$21,B338&lt;='[2]Types horaires'!$C$21),(D338-C338)+(F338-E338)+'[2]Types horaires'!$B$13,IF(AND(H338="Déplacement",N338="Retour Chine",B338&gt;'[2]Types horaires'!$A$21,B338&lt;'[2]Types horaires'!$B$21),(D338-C338)+(F338-E338)+'[2]Types horaires'!$B$14,IF(AND(H338="Déplacement",N338="Retour Chine",B338&gt;'[2]Types horaires'!$C$21),(D338-C338)+(F338-E338)+'[2]Types horaires'!$B$14,IF(AND(H338="Déplacement",((D338-C338)+(F338-E338))&lt;I338),I338,IF(AND(H338="Déplacement",N338="Retour Chine",B338&lt;'[2]Types horaires'!$D$21),(D338-C338)+(F338-E338)+'[2]Types horaires'!$B$14,(D338-C338)+(F338-E338))))))))))))</f>
        <v>0</v>
      </c>
      <c r="K338" s="179">
        <f>IF(L338&gt;0,'[2]Types horaires'!$B$2-L338,0)</f>
        <v>0</v>
      </c>
      <c r="L338" s="180">
        <f>IF(OR(H338="Recup"),'[2]Types horaires'!$B$2-J338,'[2]Types horaires'!$B$6)</f>
        <v>0</v>
      </c>
      <c r="M338" s="181"/>
      <c r="N338" s="182"/>
      <c r="O338" s="183">
        <f t="shared" si="8"/>
        <v>0</v>
      </c>
      <c r="P338" s="184" t="str">
        <f t="shared" si="9"/>
        <v/>
      </c>
      <c r="Q338" s="185"/>
      <c r="R338" s="186"/>
      <c r="S338" s="187"/>
      <c r="T338" s="205"/>
      <c r="U338" s="189" t="s">
        <v>62</v>
      </c>
      <c r="V338" s="190">
        <f>IF(AND(G332="Temps partiel",X334&gt;3),X334-3-V334-V335,0)</f>
        <v>0</v>
      </c>
      <c r="W338" s="191" t="s">
        <v>63</v>
      </c>
      <c r="X338" s="192">
        <f>V332+(V333*1.25)+(V334*1.5)+(V335*2)+(V337*1.1)+(V338*1.25)</f>
        <v>0</v>
      </c>
      <c r="Y338" s="193">
        <f>Y331+X338-V336*24+Y333</f>
        <v>0</v>
      </c>
    </row>
    <row r="339" spans="1:25" s="12" customFormat="1" ht="30" customHeight="1">
      <c r="A339" s="100" t="s">
        <v>43</v>
      </c>
      <c r="B339" s="101">
        <v>43052</v>
      </c>
      <c r="C339" s="194">
        <v>0.375</v>
      </c>
      <c r="D339" s="195">
        <v>0.54166666666666663</v>
      </c>
      <c r="E339" s="195">
        <v>0.58333333333333337</v>
      </c>
      <c r="F339" s="196">
        <v>0.70833333333333337</v>
      </c>
      <c r="G339" s="105"/>
      <c r="H339" s="106" t="s">
        <v>44</v>
      </c>
      <c r="I339" s="107">
        <f>IF(H339="Normal",'[2]Types horaires'!$B$2,IF(H339="Recup",'[2]Types horaires'!$B$6,IF(H339="CP journée",'[2]Types horaires'!$B$3,IF(H339="Enceinte",'[2]Types horaires'!$B$11,IF(H339="temps partiel",'[2]Types horaires'!$B$10,IF(H339="Sans solde",'[2]Types horaires'!$B$8,IF(H339="Maladie",'[2]Types horaires'!$B$7,IF(H339="CP matin",'[2]Types horaires'!$B$4,IF(H339="Déplacement",'[2]Types horaires'!$B$2,IF(H339="CP Après-midi",'[2]Types horaires'!$B$5,IF(H339="Férié",'[2]Types horaires'!$B$15,0)))))))))))</f>
        <v>0.29166666666666669</v>
      </c>
      <c r="J339" s="197">
        <f>IF(H339="Demi CP",I339,IF(AND(H339="Déplacement",N339="Arrivée Chine",B339&gt;='[2]Types horaires'!$B$21,B339&lt;='[2]Types horaires'!$C$21),(D339-C339)+(F339-E339)-'[2]Types horaires'!$B$13,IF(AND(H339="Déplacement",N339="Arrivée Chine",B339&gt;'[2]Types horaires'!$A$21,B339&lt;'[2]Types horaires'!$B$21),(D339-C339)+(F339-E339)-'[2]Types horaires'!$B$14,IF(AND(H339="Déplacement",N339="Arrivée Chine",B339&gt;'[2]Types horaires'!$C$21),(D339-C339)+(F339-E339)-'[2]Types horaires'!$B$14,IF(AND(H339="Déplacement",((D339-C339)+(F339-E339))&lt;I339),I339,IF(AND(H339="Déplacement",N339="Arrivée Chine",B339&lt;'[2]Types horaires'!$D$21),(D339-C339)+(F339-E339)-'[2]Types horaires'!$B$14,IF(AND(H339="Déplacement",N339="Retour Chine",B339&gt;='[2]Types horaires'!$B$21,B339&lt;='[2]Types horaires'!$C$21),(D339-C339)+(F339-E339)+'[2]Types horaires'!$B$13,IF(AND(H339="Déplacement",N339="Retour Chine",B339&gt;'[2]Types horaires'!$A$21,B339&lt;'[2]Types horaires'!$B$21),(D339-C339)+(F339-E339)+'[2]Types horaires'!$B$14,IF(AND(H339="Déplacement",N339="Retour Chine",B339&gt;'[2]Types horaires'!$C$21),(D339-C339)+(F339-E339)+'[2]Types horaires'!$B$14,IF(AND(H339="Déplacement",((D339-C339)+(F339-E339))&lt;I339),I339,IF(AND(H339="Déplacement",N339="Retour Chine",B339&lt;'[2]Types horaires'!$D$21),(D339-C339)+(F339-E339)+'[2]Types horaires'!$B$14,(D339-C339)+(F339-E339))))))))))))</f>
        <v>0.29166666666666663</v>
      </c>
      <c r="K339" s="109">
        <f>IF(L339&gt;0,'[2]Types horaires'!$B$2-L339,0)</f>
        <v>0</v>
      </c>
      <c r="L339" s="110">
        <f>IF(OR(H339="Recup"),'[2]Types horaires'!$B$2-J339,'[2]Types horaires'!$B$6)</f>
        <v>0</v>
      </c>
      <c r="M339" s="111"/>
      <c r="N339" s="112"/>
      <c r="O339" s="113">
        <f t="shared" si="8"/>
        <v>0</v>
      </c>
      <c r="P339" s="114" t="str">
        <f t="shared" si="9"/>
        <v/>
      </c>
      <c r="Q339" s="115" t="s">
        <v>45</v>
      </c>
      <c r="R339" s="116" t="s">
        <v>46</v>
      </c>
      <c r="S339" s="117"/>
      <c r="T339" s="203" t="s">
        <v>108</v>
      </c>
      <c r="U339" s="119" t="s">
        <v>48</v>
      </c>
      <c r="V339" s="120">
        <f>IF(AND(G339="",(X341)&gt;0),X341-V340-V341,IF(AND(G339="Enceinte",(X341)&gt;0),X341-V340-V341,0))</f>
        <v>0</v>
      </c>
      <c r="W339" s="121" t="s">
        <v>34</v>
      </c>
      <c r="X339" s="120">
        <f>(SUM(I339:I343)*24+SUM(K339:K343)*24)</f>
        <v>35</v>
      </c>
      <c r="Y339" s="122" t="s">
        <v>7</v>
      </c>
    </row>
    <row r="340" spans="1:25" s="12" customFormat="1" ht="15.75" customHeight="1" thickBot="1">
      <c r="A340" s="123" t="s">
        <v>49</v>
      </c>
      <c r="B340" s="124">
        <v>43053</v>
      </c>
      <c r="C340" s="102">
        <v>0.375</v>
      </c>
      <c r="D340" s="103">
        <v>0.54166666666666663</v>
      </c>
      <c r="E340" s="103">
        <v>0.58333333333333337</v>
      </c>
      <c r="F340" s="104">
        <v>0.70833333333333337</v>
      </c>
      <c r="G340" s="125"/>
      <c r="H340" s="142" t="s">
        <v>44</v>
      </c>
      <c r="I340" s="127">
        <f>IF(H340="Normal",'[2]Types horaires'!$B$2,IF(H340="Recup",'[2]Types horaires'!$B$6,IF(H340="CP journée",'[2]Types horaires'!$B$3,IF(H340="Enceinte",'[2]Types horaires'!$B$11,IF(H340="temps partiel",'[2]Types horaires'!$B$10,IF(H340="Sans solde",'[2]Types horaires'!$B$8,IF(H340="Maladie",'[2]Types horaires'!$B$7,IF(H340="CP matin",'[2]Types horaires'!$B$4,IF(H340="Déplacement",'[2]Types horaires'!$B$2,IF(H340="CP Après-midi",'[2]Types horaires'!$B$5,IF(H340="Férié",'[2]Types horaires'!$B$15,0)))))))))))</f>
        <v>0.29166666666666669</v>
      </c>
      <c r="J340" s="108">
        <f>IF(H340="Demi CP",I340,IF(AND(H340="Déplacement",N340="Arrivée Chine",B340&gt;='[2]Types horaires'!$B$21,B340&lt;='[2]Types horaires'!$C$21),(D340-C340)+(F340-E340)-'[2]Types horaires'!$B$13,IF(AND(H340="Déplacement",N340="Arrivée Chine",B340&gt;'[2]Types horaires'!$A$21,B340&lt;'[2]Types horaires'!$B$21),(D340-C340)+(F340-E340)-'[2]Types horaires'!$B$14,IF(AND(H340="Déplacement",N340="Arrivée Chine",B340&gt;'[2]Types horaires'!$C$21),(D340-C340)+(F340-E340)-'[2]Types horaires'!$B$14,IF(AND(H340="Déplacement",((D340-C340)+(F340-E340))&lt;I340),I340,IF(AND(H340="Déplacement",N340="Arrivée Chine",B340&lt;'[2]Types horaires'!$D$21),(D340-C340)+(F340-E340)-'[2]Types horaires'!$B$14,IF(AND(H340="Déplacement",N340="Retour Chine",B340&gt;='[2]Types horaires'!$B$21,B340&lt;='[2]Types horaires'!$C$21),(D340-C340)+(F340-E340)+'[2]Types horaires'!$B$13,IF(AND(H340="Déplacement",N340="Retour Chine",B340&gt;'[2]Types horaires'!$A$21,B340&lt;'[2]Types horaires'!$B$21),(D340-C340)+(F340-E340)+'[2]Types horaires'!$B$14,IF(AND(H340="Déplacement",N340="Retour Chine",B340&gt;'[2]Types horaires'!$C$21),(D340-C340)+(F340-E340)+'[2]Types horaires'!$B$14,IF(AND(H340="Déplacement",((D340-C340)+(F340-E340))&lt;I340),I340,IF(AND(H340="Déplacement",N340="Retour Chine",B340&lt;'[2]Types horaires'!$D$21),(D340-C340)+(F340-E340)+'[2]Types horaires'!$B$14,(D340-C340)+(F340-E340))))))))))))</f>
        <v>0.29166666666666663</v>
      </c>
      <c r="K340" s="128">
        <f>IF(L340&gt;0,'[2]Types horaires'!$B$2-L340,0)</f>
        <v>0</v>
      </c>
      <c r="L340" s="129">
        <f>IF(OR(H340="Recup"),'[2]Types horaires'!$B$2-J340,'[2]Types horaires'!$B$6)</f>
        <v>0</v>
      </c>
      <c r="M340" s="130"/>
      <c r="N340" s="131"/>
      <c r="O340" s="132">
        <f t="shared" si="8"/>
        <v>0</v>
      </c>
      <c r="P340" s="133" t="str">
        <f t="shared" si="9"/>
        <v/>
      </c>
      <c r="Q340" s="134"/>
      <c r="R340" s="135"/>
      <c r="S340" s="136"/>
      <c r="T340" s="204"/>
      <c r="U340" s="138" t="s">
        <v>50</v>
      </c>
      <c r="V340" s="139">
        <f>IF(AND(G339="",(X340-35)&gt;0),(X340-35-V341-V342),IF(AND(G339="Enceinte",(X340-35)&gt;0),(X340-35-V341-V342),0))</f>
        <v>0</v>
      </c>
      <c r="W340" s="140" t="s">
        <v>35</v>
      </c>
      <c r="X340" s="139">
        <f>(SUM(J339:J345))*24-(SUM(O339:O345))*24</f>
        <v>34.999999999999993</v>
      </c>
      <c r="Y340" s="141">
        <f>SUM(P339:P345)</f>
        <v>0</v>
      </c>
    </row>
    <row r="341" spans="1:25" s="12" customFormat="1" ht="15.75" customHeight="1" thickBot="1">
      <c r="A341" s="123" t="s">
        <v>51</v>
      </c>
      <c r="B341" s="124">
        <v>43054</v>
      </c>
      <c r="C341" s="102">
        <v>0.375</v>
      </c>
      <c r="D341" s="103">
        <v>0.54166666666666663</v>
      </c>
      <c r="E341" s="103">
        <v>0.58333333333333337</v>
      </c>
      <c r="F341" s="104">
        <v>0.70833333333333337</v>
      </c>
      <c r="G341" s="125"/>
      <c r="H341" s="142" t="s">
        <v>44</v>
      </c>
      <c r="I341" s="127">
        <f>IF(H341="Normal",'[2]Types horaires'!$B$2,IF(H341="Recup",'[2]Types horaires'!$B$6,IF(H341="CP journée",'[2]Types horaires'!$B$3,IF(H341="Enceinte",'[2]Types horaires'!$B$11,IF(H341="temps partiel",'[2]Types horaires'!$B$10,IF(H341="Sans solde",'[2]Types horaires'!$B$8,IF(H341="Maladie",'[2]Types horaires'!$B$7,IF(H341="CP matin",'[2]Types horaires'!$B$4,IF(H341="Déplacement",'[2]Types horaires'!$B$2,IF(H341="CP Après-midi",'[2]Types horaires'!$B$5,IF(H341="Férié",'[2]Types horaires'!$B$15,0)))))))))))</f>
        <v>0.29166666666666669</v>
      </c>
      <c r="J341" s="108">
        <f>IF(H341="Demi CP",I341,IF(AND(H341="Déplacement",N341="Arrivée Chine",B341&gt;='[2]Types horaires'!$B$21,B341&lt;='[2]Types horaires'!$C$21),(D341-C341)+(F341-E341)-'[2]Types horaires'!$B$13,IF(AND(H341="Déplacement",N341="Arrivée Chine",B341&gt;'[2]Types horaires'!$A$21,B341&lt;'[2]Types horaires'!$B$21),(D341-C341)+(F341-E341)-'[2]Types horaires'!$B$14,IF(AND(H341="Déplacement",N341="Arrivée Chine",B341&gt;'[2]Types horaires'!$C$21),(D341-C341)+(F341-E341)-'[2]Types horaires'!$B$14,IF(AND(H341="Déplacement",((D341-C341)+(F341-E341))&lt;I341),I341,IF(AND(H341="Déplacement",N341="Arrivée Chine",B341&lt;'[2]Types horaires'!$D$21),(D341-C341)+(F341-E341)-'[2]Types horaires'!$B$14,IF(AND(H341="Déplacement",N341="Retour Chine",B341&gt;='[2]Types horaires'!$B$21,B341&lt;='[2]Types horaires'!$C$21),(D341-C341)+(F341-E341)+'[2]Types horaires'!$B$13,IF(AND(H341="Déplacement",N341="Retour Chine",B341&gt;'[2]Types horaires'!$A$21,B341&lt;'[2]Types horaires'!$B$21),(D341-C341)+(F341-E341)+'[2]Types horaires'!$B$14,IF(AND(H341="Déplacement",N341="Retour Chine",B341&gt;'[2]Types horaires'!$C$21),(D341-C341)+(F341-E341)+'[2]Types horaires'!$B$14,IF(AND(H341="Déplacement",((D341-C341)+(F341-E341))&lt;I341),I341,IF(AND(H341="Déplacement",N341="Retour Chine",B341&lt;'[2]Types horaires'!$D$21),(D341-C341)+(F341-E341)+'[2]Types horaires'!$B$14,(D341-C341)+(F341-E341))))))))))))</f>
        <v>0.29166666666666663</v>
      </c>
      <c r="K341" s="143">
        <f>IF(L341&gt;0,'[2]Types horaires'!$B$2-L341,0)</f>
        <v>0</v>
      </c>
      <c r="L341" s="144">
        <f>IF(OR(H341="Recup"),'[2]Types horaires'!$B$2-J341,'[2]Types horaires'!$B$6)</f>
        <v>0</v>
      </c>
      <c r="M341" s="130"/>
      <c r="N341" s="131"/>
      <c r="O341" s="132">
        <f t="shared" si="8"/>
        <v>0</v>
      </c>
      <c r="P341" s="133" t="str">
        <f t="shared" si="9"/>
        <v/>
      </c>
      <c r="Q341" s="134"/>
      <c r="R341" s="135"/>
      <c r="S341" s="136"/>
      <c r="T341" s="204"/>
      <c r="U341" s="145">
        <v>0.5</v>
      </c>
      <c r="V341" s="139">
        <f>IF((X340-43)&lt;0,0,(X340-43))</f>
        <v>0</v>
      </c>
      <c r="W341" s="146" t="s">
        <v>52</v>
      </c>
      <c r="X341" s="147">
        <f>(X340-X339)-J345*24</f>
        <v>-7.1054273576010019E-15</v>
      </c>
      <c r="Y341" s="148" t="s">
        <v>53</v>
      </c>
    </row>
    <row r="342" spans="1:25" s="12" customFormat="1" ht="15" customHeight="1" thickBot="1">
      <c r="A342" s="123" t="s">
        <v>54</v>
      </c>
      <c r="B342" s="124">
        <v>43055</v>
      </c>
      <c r="C342" s="102">
        <v>0.375</v>
      </c>
      <c r="D342" s="103">
        <v>0.54166666666666663</v>
      </c>
      <c r="E342" s="103">
        <v>0.58333333333333337</v>
      </c>
      <c r="F342" s="104">
        <v>0.70833333333333337</v>
      </c>
      <c r="G342" s="125"/>
      <c r="H342" s="126" t="s">
        <v>44</v>
      </c>
      <c r="I342" s="127">
        <f>IF(H342="Normal",'[2]Types horaires'!$B$2,IF(H342="Recup",'[2]Types horaires'!$B$6,IF(H342="CP journée",'[2]Types horaires'!$B$3,IF(H342="Enceinte",'[2]Types horaires'!$B$11,IF(H342="temps partiel",'[2]Types horaires'!$B$10,IF(H342="Sans solde",'[2]Types horaires'!$B$8,IF(H342="Maladie",'[2]Types horaires'!$B$7,IF(H342="CP matin",'[2]Types horaires'!$B$4,IF(H342="Déplacement",'[2]Types horaires'!$B$2,IF(H342="CP Après-midi",'[2]Types horaires'!$B$5,IF(H342="Férié",'[2]Types horaires'!$B$15,0)))))))))))</f>
        <v>0.29166666666666669</v>
      </c>
      <c r="J342" s="108">
        <f>IF(H342="Demi CP",I342,IF(AND(H342="Déplacement",N342="Arrivée Chine",B342&gt;='[2]Types horaires'!$B$21,B342&lt;='[2]Types horaires'!$C$21),(D342-C342)+(F342-E342)-'[2]Types horaires'!$B$13,IF(AND(H342="Déplacement",N342="Arrivée Chine",B342&gt;'[2]Types horaires'!$A$21,B342&lt;'[2]Types horaires'!$B$21),(D342-C342)+(F342-E342)-'[2]Types horaires'!$B$14,IF(AND(H342="Déplacement",N342="Arrivée Chine",B342&gt;'[2]Types horaires'!$C$21),(D342-C342)+(F342-E342)-'[2]Types horaires'!$B$14,IF(AND(H342="Déplacement",((D342-C342)+(F342-E342))&lt;I342),I342,IF(AND(H342="Déplacement",N342="Arrivée Chine",B342&lt;'[2]Types horaires'!$D$21),(D342-C342)+(F342-E342)-'[2]Types horaires'!$B$14,IF(AND(H342="Déplacement",N342="Retour Chine",B342&gt;='[2]Types horaires'!$B$21,B342&lt;='[2]Types horaires'!$C$21),(D342-C342)+(F342-E342)+'[2]Types horaires'!$B$13,IF(AND(H342="Déplacement",N342="Retour Chine",B342&gt;'[2]Types horaires'!$A$21,B342&lt;'[2]Types horaires'!$B$21),(D342-C342)+(F342-E342)+'[2]Types horaires'!$B$14,IF(AND(H342="Déplacement",N342="Retour Chine",B342&gt;'[2]Types horaires'!$C$21),(D342-C342)+(F342-E342)+'[2]Types horaires'!$B$14,IF(AND(H342="Déplacement",((D342-C342)+(F342-E342))&lt;I342),I342,IF(AND(H342="Déplacement",N342="Retour Chine",B342&lt;'[2]Types horaires'!$D$21),(D342-C342)+(F342-E342)+'[2]Types horaires'!$B$14,(D342-C342)+(F342-E342))))))))))))</f>
        <v>0.29166666666666663</v>
      </c>
      <c r="K342" s="149">
        <f>IF(L342&gt;0,'[2]Types horaires'!$B$2-L342,0)</f>
        <v>0</v>
      </c>
      <c r="L342" s="150">
        <f>IF(OR(H342="Recup"),'[2]Types horaires'!$B$2-J342,'[2]Types horaires'!$B$6)</f>
        <v>0</v>
      </c>
      <c r="M342" s="130"/>
      <c r="N342" s="131"/>
      <c r="O342" s="132">
        <f t="shared" si="8"/>
        <v>0</v>
      </c>
      <c r="P342" s="133" t="str">
        <f t="shared" si="9"/>
        <v/>
      </c>
      <c r="Q342" s="134"/>
      <c r="R342" s="135"/>
      <c r="S342" s="136"/>
      <c r="T342" s="204"/>
      <c r="U342" s="151">
        <v>1</v>
      </c>
      <c r="V342" s="139">
        <f>IF(M345="",J345*24,0)</f>
        <v>0</v>
      </c>
      <c r="W342" s="152" t="s">
        <v>5</v>
      </c>
      <c r="X342" s="153">
        <f>COUNTIF(H339:H343,"Maladie")</f>
        <v>0</v>
      </c>
      <c r="Y342" s="148">
        <f>COUNTIF(H339:H343,"Férié")</f>
        <v>0</v>
      </c>
    </row>
    <row r="343" spans="1:25" s="12" customFormat="1" ht="15.75" customHeight="1" thickBot="1">
      <c r="A343" s="123" t="s">
        <v>55</v>
      </c>
      <c r="B343" s="124">
        <v>43056</v>
      </c>
      <c r="C343" s="102">
        <v>0.375</v>
      </c>
      <c r="D343" s="103">
        <v>0.54166666666666663</v>
      </c>
      <c r="E343" s="103">
        <v>0.58333333333333337</v>
      </c>
      <c r="F343" s="104">
        <v>0.70833333333333337</v>
      </c>
      <c r="G343" s="125"/>
      <c r="H343" s="142" t="s">
        <v>44</v>
      </c>
      <c r="I343" s="127">
        <f>IF(H343="Normal",'[2]Types horaires'!$B$2,IF(H343="Recup",'[2]Types horaires'!$B$6,IF(H343="CP journée",'[2]Types horaires'!$B$3,IF(H343="Enceinte",'[2]Types horaires'!$B$11,IF(H343="temps partiel",'[2]Types horaires'!$B$10,IF(H343="Sans solde",'[2]Types horaires'!$B$8,IF(H343="Maladie",'[2]Types horaires'!$B$7,IF(H343="CP matin",'[2]Types horaires'!$B$4,IF(H343="Déplacement",'[2]Types horaires'!$B$2,IF(H343="CP Après-midi",'[2]Types horaires'!$B$5,IF(H343="Férié",'[2]Types horaires'!$B$15,0)))))))))))</f>
        <v>0.29166666666666669</v>
      </c>
      <c r="J343" s="108">
        <f>IF(H343="Demi CP",I343,IF(AND(H343="Déplacement",N343="Arrivée Chine",B343&gt;='[2]Types horaires'!$B$21,B343&lt;='[2]Types horaires'!$C$21),(D343-C343)+(F343-E343)-'[2]Types horaires'!$B$13,IF(AND(H343="Déplacement",N343="Arrivée Chine",B343&gt;'[2]Types horaires'!$A$21,B343&lt;'[2]Types horaires'!$B$21),(D343-C343)+(F343-E343)-'[2]Types horaires'!$B$14,IF(AND(H343="Déplacement",N343="Arrivée Chine",B343&gt;'[2]Types horaires'!$C$21),(D343-C343)+(F343-E343)-'[2]Types horaires'!$B$14,IF(AND(H343="Déplacement",((D343-C343)+(F343-E343))&lt;I343),I343,IF(AND(H343="Déplacement",N343="Arrivée Chine",B343&lt;'[2]Types horaires'!$D$21),(D343-C343)+(F343-E343)-'[2]Types horaires'!$B$14,IF(AND(H343="Déplacement",N343="Retour Chine",B343&gt;='[2]Types horaires'!$B$21,B343&lt;='[2]Types horaires'!$C$21),(D343-C343)+(F343-E343)+'[2]Types horaires'!$B$13,IF(AND(H343="Déplacement",N343="Retour Chine",B343&gt;'[2]Types horaires'!$A$21,B343&lt;'[2]Types horaires'!$B$21),(D343-C343)+(F343-E343)+'[2]Types horaires'!$B$14,IF(AND(H343="Déplacement",N343="Retour Chine",B343&gt;'[2]Types horaires'!$C$21),(D343-C343)+(F343-E343)+'[2]Types horaires'!$B$14,IF(AND(H343="Déplacement",((D343-C343)+(F343-E343))&lt;I343),I343,IF(AND(H343="Déplacement",N343="Retour Chine",B343&lt;'[2]Types horaires'!$D$21),(D343-C343)+(F343-E343)+'[2]Types horaires'!$B$14,(D343-C343)+(F343-E343))))))))))))</f>
        <v>0.29166666666666663</v>
      </c>
      <c r="K343" s="143">
        <f>IF(L343&gt;0,'[2]Types horaires'!$B$2-L343,0)</f>
        <v>0</v>
      </c>
      <c r="L343" s="144">
        <f>IF(OR(H343="Recup"),'[2]Types horaires'!$B$2-J343,'[2]Types horaires'!$B$6)</f>
        <v>0</v>
      </c>
      <c r="M343" s="130"/>
      <c r="N343" s="131"/>
      <c r="O343" s="132">
        <f t="shared" si="8"/>
        <v>0</v>
      </c>
      <c r="P343" s="133" t="str">
        <f t="shared" si="9"/>
        <v/>
      </c>
      <c r="Q343" s="134"/>
      <c r="R343" s="135"/>
      <c r="S343" s="136"/>
      <c r="T343" s="204"/>
      <c r="U343" s="154" t="s">
        <v>2</v>
      </c>
      <c r="V343" s="155">
        <f>IF(G339="Enceinte",(SUM(L339:L343))-COUNTIF(H339:H343,"Recup")*'[2]Types horaires'!$B$12,SUM(L339:L343))</f>
        <v>0</v>
      </c>
      <c r="W343" s="156" t="s">
        <v>56</v>
      </c>
      <c r="X343" s="157">
        <f>COUNTIF(H339:H343,"sans solde")</f>
        <v>0</v>
      </c>
      <c r="Y343" s="158" t="s">
        <v>57</v>
      </c>
    </row>
    <row r="344" spans="1:25" s="12" customFormat="1" ht="15" customHeight="1">
      <c r="A344" s="123" t="s">
        <v>58</v>
      </c>
      <c r="B344" s="124">
        <v>43057</v>
      </c>
      <c r="C344" s="159"/>
      <c r="D344" s="160"/>
      <c r="E344" s="160"/>
      <c r="F344" s="161"/>
      <c r="G344" s="125"/>
      <c r="H344" s="162"/>
      <c r="I344" s="127">
        <f>IF(H344="Normal",'[2]Types horaires'!$B$2,IF(H344="Recup",'[2]Types horaires'!$B$6,IF(H344="CP journée",'[2]Types horaires'!$B$3,IF(H344="Enceinte",'[2]Types horaires'!$B$11,IF(H344="temps partiel",'[2]Types horaires'!$B$10,IF(H344="Sans solde",'[2]Types horaires'!$B$8,IF(H344="Maladie",'[2]Types horaires'!$B$7,IF(H344="CP matin",'[2]Types horaires'!$B$4,IF(H344="Déplacement",'[2]Types horaires'!$B$2,IF(H344="CP Après-midi",'[2]Types horaires'!$B$5,IF(H344="Férié",'[2]Types horaires'!$B$15,0)))))))))))</f>
        <v>0</v>
      </c>
      <c r="J344" s="108">
        <f>IF(H344="Demi CP",I344,IF(AND(H344="Déplacement",N344="Arrivée Chine",B344&gt;='[2]Types horaires'!$B$21,B344&lt;='[2]Types horaires'!$C$21),(D344-C344)+(F344-E344)-'[2]Types horaires'!$B$13,IF(AND(H344="Déplacement",N344="Arrivée Chine",B344&gt;'[2]Types horaires'!$A$21,B344&lt;'[2]Types horaires'!$B$21),(D344-C344)+(F344-E344)-'[2]Types horaires'!$B$14,IF(AND(H344="Déplacement",N344="Arrivée Chine",B344&gt;'[2]Types horaires'!$C$21),(D344-C344)+(F344-E344)-'[2]Types horaires'!$B$14,IF(AND(H344="Déplacement",((D344-C344)+(F344-E344))&lt;I344),I344,IF(AND(H344="Déplacement",N344="Arrivée Chine",B344&lt;'[2]Types horaires'!$D$21),(D344-C344)+(F344-E344)-'[2]Types horaires'!$B$14,IF(AND(H344="Déplacement",N344="Retour Chine",B344&gt;='[2]Types horaires'!$B$21,B344&lt;='[2]Types horaires'!$C$21),(D344-C344)+(F344-E344)+'[2]Types horaires'!$B$13,IF(AND(H344="Déplacement",N344="Retour Chine",B344&gt;'[2]Types horaires'!$A$21,B344&lt;'[2]Types horaires'!$B$21),(D344-C344)+(F344-E344)+'[2]Types horaires'!$B$14,IF(AND(H344="Déplacement",N344="Retour Chine",B344&gt;'[2]Types horaires'!$C$21),(D344-C344)+(F344-E344)+'[2]Types horaires'!$B$14,IF(AND(H344="Déplacement",((D344-C344)+(F344-E344))&lt;I344),I344,IF(AND(H344="Déplacement",N344="Retour Chine",B344&lt;'[2]Types horaires'!$D$21),(D344-C344)+(F344-E344)+'[2]Types horaires'!$B$14,(D344-C344)+(F344-E344))))))))))))</f>
        <v>0</v>
      </c>
      <c r="K344" s="163">
        <f>IF(L344&gt;0,'[2]Types horaires'!$B$2-L344,0)</f>
        <v>0</v>
      </c>
      <c r="L344" s="164">
        <f>IF(OR(H344="Recup"),'[2]Types horaires'!$B$2-J344,'[2]Types horaires'!$B$6)</f>
        <v>0</v>
      </c>
      <c r="M344" s="130"/>
      <c r="N344" s="131"/>
      <c r="O344" s="132">
        <f t="shared" ref="O344:O387" si="10">IF(AND(J344&gt;I344,M344="France"),J344-I344,IF(AND(J344&gt;I344,M344="Chine"),J344-I344,0))</f>
        <v>0</v>
      </c>
      <c r="P344" s="133" t="str">
        <f t="shared" ref="P344:P387" si="11">IF(M344="Chine",((J344-I344)*24)*0.75,IF(M344="France",((J344-I344)*24)*0.5,""))</f>
        <v/>
      </c>
      <c r="Q344" s="134"/>
      <c r="R344" s="135"/>
      <c r="S344" s="136"/>
      <c r="T344" s="204"/>
      <c r="U344" s="165" t="s">
        <v>59</v>
      </c>
      <c r="V344" s="166">
        <f>IF(AND(G339="Temps partiel",X341&gt;0),X341-V345-V341-V342,0)</f>
        <v>0</v>
      </c>
      <c r="W344" s="167" t="s">
        <v>60</v>
      </c>
      <c r="X344" s="168">
        <f>COUNTIF(H339:H343,"CP journée")+(COUNTIF(H339:H343,"CP matin"))/2+(COUNTIF(H339:H343,"CP Après-midi"))/2</f>
        <v>0</v>
      </c>
      <c r="Y344" s="169"/>
    </row>
    <row r="345" spans="1:25" s="12" customFormat="1" ht="15.75" customHeight="1" thickBot="1">
      <c r="A345" s="170" t="s">
        <v>61</v>
      </c>
      <c r="B345" s="171">
        <v>43058</v>
      </c>
      <c r="C345" s="172"/>
      <c r="D345" s="173"/>
      <c r="E345" s="173"/>
      <c r="F345" s="174"/>
      <c r="G345" s="175"/>
      <c r="H345" s="176"/>
      <c r="I345" s="177">
        <f>IF(H345="Normal",'[2]Types horaires'!$B$2,IF(H345="Recup",'[2]Types horaires'!$B$6,IF(H345="CP journée",'[2]Types horaires'!$B$3,IF(H345="Enceinte",'[2]Types horaires'!$B$11,IF(H345="temps partiel",'[2]Types horaires'!$B$10,IF(H345="Sans solde",'[2]Types horaires'!$B$8,IF(H345="Maladie",'[2]Types horaires'!$B$7,IF(H345="CP matin",'[2]Types horaires'!$B$4,IF(H345="Déplacement",'[2]Types horaires'!$B$2,IF(H345="CP Après-midi",'[2]Types horaires'!$B$5,IF(H345="Férié",'[2]Types horaires'!$B$15,0)))))))))))</f>
        <v>0</v>
      </c>
      <c r="J345" s="178">
        <f>IF(H345="Demi CP",I345,IF(AND(H345="Déplacement",N345="Arrivée Chine",B345&gt;='[2]Types horaires'!$B$21,B345&lt;='[2]Types horaires'!$C$21),(D345-C345)+(F345-E345)-'[2]Types horaires'!$B$13,IF(AND(H345="Déplacement",N345="Arrivée Chine",B345&gt;'[2]Types horaires'!$A$21,B345&lt;'[2]Types horaires'!$B$21),(D345-C345)+(F345-E345)-'[2]Types horaires'!$B$14,IF(AND(H345="Déplacement",N345="Arrivée Chine",B345&gt;'[2]Types horaires'!$C$21),(D345-C345)+(F345-E345)-'[2]Types horaires'!$B$14,IF(AND(H345="Déplacement",((D345-C345)+(F345-E345))&lt;I345),I345,IF(AND(H345="Déplacement",N345="Arrivée Chine",B345&lt;'[2]Types horaires'!$D$21),(D345-C345)+(F345-E345)-'[2]Types horaires'!$B$14,IF(AND(H345="Déplacement",N345="Retour Chine",B345&gt;='[2]Types horaires'!$B$21,B345&lt;='[2]Types horaires'!$C$21),(D345-C345)+(F345-E345)+'[2]Types horaires'!$B$13,IF(AND(H345="Déplacement",N345="Retour Chine",B345&gt;'[2]Types horaires'!$A$21,B345&lt;'[2]Types horaires'!$B$21),(D345-C345)+(F345-E345)+'[2]Types horaires'!$B$14,IF(AND(H345="Déplacement",N345="Retour Chine",B345&gt;'[2]Types horaires'!$C$21),(D345-C345)+(F345-E345)+'[2]Types horaires'!$B$14,IF(AND(H345="Déplacement",((D345-C345)+(F345-E345))&lt;I345),I345,IF(AND(H345="Déplacement",N345="Retour Chine",B345&lt;'[2]Types horaires'!$D$21),(D345-C345)+(F345-E345)+'[2]Types horaires'!$B$14,(D345-C345)+(F345-E345))))))))))))</f>
        <v>0</v>
      </c>
      <c r="K345" s="179">
        <f>IF(L345&gt;0,'[2]Types horaires'!$B$2-L345,0)</f>
        <v>0</v>
      </c>
      <c r="L345" s="180">
        <f>IF(OR(H345="Recup"),'[2]Types horaires'!$B$2-J345,'[2]Types horaires'!$B$6)</f>
        <v>0</v>
      </c>
      <c r="M345" s="181"/>
      <c r="N345" s="182"/>
      <c r="O345" s="183">
        <f t="shared" si="10"/>
        <v>0</v>
      </c>
      <c r="P345" s="184" t="str">
        <f t="shared" si="11"/>
        <v/>
      </c>
      <c r="Q345" s="185"/>
      <c r="R345" s="186"/>
      <c r="S345" s="187"/>
      <c r="T345" s="205"/>
      <c r="U345" s="189" t="s">
        <v>62</v>
      </c>
      <c r="V345" s="190">
        <f>IF(AND(G339="Temps partiel",X341&gt;3),X341-3-V341-V342,0)</f>
        <v>0</v>
      </c>
      <c r="W345" s="191" t="s">
        <v>63</v>
      </c>
      <c r="X345" s="192">
        <f>V339+(V340*1.25)+(V341*1.5)+(V342*2)+(V344*1.1)+(V345*1.25)</f>
        <v>0</v>
      </c>
      <c r="Y345" s="193">
        <f>Y338+X345-V343*24+Y340</f>
        <v>0</v>
      </c>
    </row>
    <row r="346" spans="1:25" s="12" customFormat="1" ht="30" customHeight="1">
      <c r="A346" s="100" t="s">
        <v>43</v>
      </c>
      <c r="B346" s="101">
        <v>43059</v>
      </c>
      <c r="C346" s="194">
        <v>0.375</v>
      </c>
      <c r="D346" s="195">
        <v>0.54166666666666663</v>
      </c>
      <c r="E346" s="195">
        <v>0.58333333333333337</v>
      </c>
      <c r="F346" s="196">
        <v>0.70833333333333337</v>
      </c>
      <c r="G346" s="105"/>
      <c r="H346" s="106" t="s">
        <v>44</v>
      </c>
      <c r="I346" s="107">
        <f>IF(H346="Normal",'[2]Types horaires'!$B$2,IF(H346="Recup",'[2]Types horaires'!$B$6,IF(H346="CP journée",'[2]Types horaires'!$B$3,IF(H346="Enceinte",'[2]Types horaires'!$B$11,IF(H346="temps partiel",'[2]Types horaires'!$B$10,IF(H346="Sans solde",'[2]Types horaires'!$B$8,IF(H346="Maladie",'[2]Types horaires'!$B$7,IF(H346="CP matin",'[2]Types horaires'!$B$4,IF(H346="Déplacement",'[2]Types horaires'!$B$2,IF(H346="CP Après-midi",'[2]Types horaires'!$B$5,IF(H346="Férié",'[2]Types horaires'!$B$15,0)))))))))))</f>
        <v>0.29166666666666669</v>
      </c>
      <c r="J346" s="197">
        <f>IF(H346="Demi CP",I346,IF(AND(H346="Déplacement",N346="Arrivée Chine",B346&gt;='[2]Types horaires'!$B$21,B346&lt;='[2]Types horaires'!$C$21),(D346-C346)+(F346-E346)-'[2]Types horaires'!$B$13,IF(AND(H346="Déplacement",N346="Arrivée Chine",B346&gt;'[2]Types horaires'!$A$21,B346&lt;'[2]Types horaires'!$B$21),(D346-C346)+(F346-E346)-'[2]Types horaires'!$B$14,IF(AND(H346="Déplacement",N346="Arrivée Chine",B346&gt;'[2]Types horaires'!$C$21),(D346-C346)+(F346-E346)-'[2]Types horaires'!$B$14,IF(AND(H346="Déplacement",((D346-C346)+(F346-E346))&lt;I346),I346,IF(AND(H346="Déplacement",N346="Arrivée Chine",B346&lt;'[2]Types horaires'!$D$21),(D346-C346)+(F346-E346)-'[2]Types horaires'!$B$14,IF(AND(H346="Déplacement",N346="Retour Chine",B346&gt;='[2]Types horaires'!$B$21,B346&lt;='[2]Types horaires'!$C$21),(D346-C346)+(F346-E346)+'[2]Types horaires'!$B$13,IF(AND(H346="Déplacement",N346="Retour Chine",B346&gt;'[2]Types horaires'!$A$21,B346&lt;'[2]Types horaires'!$B$21),(D346-C346)+(F346-E346)+'[2]Types horaires'!$B$14,IF(AND(H346="Déplacement",N346="Retour Chine",B346&gt;'[2]Types horaires'!$C$21),(D346-C346)+(F346-E346)+'[2]Types horaires'!$B$14,IF(AND(H346="Déplacement",((D346-C346)+(F346-E346))&lt;I346),I346,IF(AND(H346="Déplacement",N346="Retour Chine",B346&lt;'[2]Types horaires'!$D$21),(D346-C346)+(F346-E346)+'[2]Types horaires'!$B$14,(D346-C346)+(F346-E346))))))))))))</f>
        <v>0.29166666666666663</v>
      </c>
      <c r="K346" s="109">
        <f>IF(L346&gt;0,'[2]Types horaires'!$B$2-L346,0)</f>
        <v>0</v>
      </c>
      <c r="L346" s="110">
        <f>IF(OR(H346="Recup"),'[2]Types horaires'!$B$2-J346,'[2]Types horaires'!$B$6)</f>
        <v>0</v>
      </c>
      <c r="M346" s="111"/>
      <c r="N346" s="112"/>
      <c r="O346" s="113">
        <f t="shared" si="10"/>
        <v>0</v>
      </c>
      <c r="P346" s="114" t="str">
        <f t="shared" si="11"/>
        <v/>
      </c>
      <c r="Q346" s="115" t="s">
        <v>45</v>
      </c>
      <c r="R346" s="116" t="s">
        <v>46</v>
      </c>
      <c r="S346" s="117"/>
      <c r="T346" s="203" t="s">
        <v>109</v>
      </c>
      <c r="U346" s="119" t="s">
        <v>48</v>
      </c>
      <c r="V346" s="120">
        <f>IF(AND(G346="",(X348)&gt;0),X348-V347-V348,IF(AND(G346="Enceinte",(X348)&gt;0),X348-V347-V348,0))</f>
        <v>0</v>
      </c>
      <c r="W346" s="121" t="s">
        <v>34</v>
      </c>
      <c r="X346" s="120">
        <f>(SUM(I346:I350)*24+SUM(K346:K350)*24)</f>
        <v>35</v>
      </c>
      <c r="Y346" s="122" t="s">
        <v>7</v>
      </c>
    </row>
    <row r="347" spans="1:25" s="12" customFormat="1" ht="15.75" customHeight="1" thickBot="1">
      <c r="A347" s="123" t="s">
        <v>49</v>
      </c>
      <c r="B347" s="124">
        <v>43060</v>
      </c>
      <c r="C347" s="102">
        <v>0.375</v>
      </c>
      <c r="D347" s="103">
        <v>0.54166666666666663</v>
      </c>
      <c r="E347" s="103">
        <v>0.58333333333333337</v>
      </c>
      <c r="F347" s="104">
        <v>0.70833333333333337</v>
      </c>
      <c r="G347" s="125"/>
      <c r="H347" s="142" t="s">
        <v>44</v>
      </c>
      <c r="I347" s="127">
        <f>IF(H347="Normal",'[2]Types horaires'!$B$2,IF(H347="Recup",'[2]Types horaires'!$B$6,IF(H347="CP journée",'[2]Types horaires'!$B$3,IF(H347="Enceinte",'[2]Types horaires'!$B$11,IF(H347="temps partiel",'[2]Types horaires'!$B$10,IF(H347="Sans solde",'[2]Types horaires'!$B$8,IF(H347="Maladie",'[2]Types horaires'!$B$7,IF(H347="CP matin",'[2]Types horaires'!$B$4,IF(H347="Déplacement",'[2]Types horaires'!$B$2,IF(H347="CP Après-midi",'[2]Types horaires'!$B$5,IF(H347="Férié",'[2]Types horaires'!$B$15,0)))))))))))</f>
        <v>0.29166666666666669</v>
      </c>
      <c r="J347" s="108">
        <f>IF(H347="Demi CP",I347,IF(AND(H347="Déplacement",N347="Arrivée Chine",B347&gt;='[2]Types horaires'!$B$21,B347&lt;='[2]Types horaires'!$C$21),(D347-C347)+(F347-E347)-'[2]Types horaires'!$B$13,IF(AND(H347="Déplacement",N347="Arrivée Chine",B347&gt;'[2]Types horaires'!$A$21,B347&lt;'[2]Types horaires'!$B$21),(D347-C347)+(F347-E347)-'[2]Types horaires'!$B$14,IF(AND(H347="Déplacement",N347="Arrivée Chine",B347&gt;'[2]Types horaires'!$C$21),(D347-C347)+(F347-E347)-'[2]Types horaires'!$B$14,IF(AND(H347="Déplacement",((D347-C347)+(F347-E347))&lt;I347),I347,IF(AND(H347="Déplacement",N347="Arrivée Chine",B347&lt;'[2]Types horaires'!$D$21),(D347-C347)+(F347-E347)-'[2]Types horaires'!$B$14,IF(AND(H347="Déplacement",N347="Retour Chine",B347&gt;='[2]Types horaires'!$B$21,B347&lt;='[2]Types horaires'!$C$21),(D347-C347)+(F347-E347)+'[2]Types horaires'!$B$13,IF(AND(H347="Déplacement",N347="Retour Chine",B347&gt;'[2]Types horaires'!$A$21,B347&lt;'[2]Types horaires'!$B$21),(D347-C347)+(F347-E347)+'[2]Types horaires'!$B$14,IF(AND(H347="Déplacement",N347="Retour Chine",B347&gt;'[2]Types horaires'!$C$21),(D347-C347)+(F347-E347)+'[2]Types horaires'!$B$14,IF(AND(H347="Déplacement",((D347-C347)+(F347-E347))&lt;I347),I347,IF(AND(H347="Déplacement",N347="Retour Chine",B347&lt;'[2]Types horaires'!$D$21),(D347-C347)+(F347-E347)+'[2]Types horaires'!$B$14,(D347-C347)+(F347-E347))))))))))))</f>
        <v>0.29166666666666663</v>
      </c>
      <c r="K347" s="128">
        <f>IF(L347&gt;0,'[2]Types horaires'!$B$2-L347,0)</f>
        <v>0</v>
      </c>
      <c r="L347" s="129">
        <f>IF(OR(H347="Recup"),'[2]Types horaires'!$B$2-J347,'[2]Types horaires'!$B$6)</f>
        <v>0</v>
      </c>
      <c r="M347" s="130"/>
      <c r="N347" s="131"/>
      <c r="O347" s="132">
        <f t="shared" si="10"/>
        <v>0</v>
      </c>
      <c r="P347" s="133" t="str">
        <f t="shared" si="11"/>
        <v/>
      </c>
      <c r="Q347" s="134"/>
      <c r="R347" s="135"/>
      <c r="S347" s="136"/>
      <c r="T347" s="204"/>
      <c r="U347" s="138" t="s">
        <v>50</v>
      </c>
      <c r="V347" s="139">
        <f>IF(AND(G346="",(X347-35)&gt;0),(X347-35-V348-V349),IF(AND(G346="Enceinte",(X347-35)&gt;0),(X347-35-V348-V349),0))</f>
        <v>0</v>
      </c>
      <c r="W347" s="140" t="s">
        <v>35</v>
      </c>
      <c r="X347" s="139">
        <f>(SUM(J346:J352))*24-(SUM(O346:O352))*24</f>
        <v>34.999999999999993</v>
      </c>
      <c r="Y347" s="141">
        <f>SUM(P346:P352)</f>
        <v>0</v>
      </c>
    </row>
    <row r="348" spans="1:25" s="12" customFormat="1" ht="15.75" customHeight="1" thickBot="1">
      <c r="A348" s="123" t="s">
        <v>51</v>
      </c>
      <c r="B348" s="124">
        <v>43061</v>
      </c>
      <c r="C348" s="102">
        <v>0.375</v>
      </c>
      <c r="D348" s="103">
        <v>0.54166666666666663</v>
      </c>
      <c r="E348" s="103">
        <v>0.58333333333333337</v>
      </c>
      <c r="F348" s="104">
        <v>0.70833333333333337</v>
      </c>
      <c r="G348" s="125"/>
      <c r="H348" s="142" t="s">
        <v>44</v>
      </c>
      <c r="I348" s="127">
        <f>IF(H348="Normal",'[2]Types horaires'!$B$2,IF(H348="Recup",'[2]Types horaires'!$B$6,IF(H348="CP journée",'[2]Types horaires'!$B$3,IF(H348="Enceinte",'[2]Types horaires'!$B$11,IF(H348="temps partiel",'[2]Types horaires'!$B$10,IF(H348="Sans solde",'[2]Types horaires'!$B$8,IF(H348="Maladie",'[2]Types horaires'!$B$7,IF(H348="CP matin",'[2]Types horaires'!$B$4,IF(H348="Déplacement",'[2]Types horaires'!$B$2,IF(H348="CP Après-midi",'[2]Types horaires'!$B$5,IF(H348="Férié",'[2]Types horaires'!$B$15,0)))))))))))</f>
        <v>0.29166666666666669</v>
      </c>
      <c r="J348" s="108">
        <f>IF(H348="Demi CP",I348,IF(AND(H348="Déplacement",N348="Arrivée Chine",B348&gt;='[2]Types horaires'!$B$21,B348&lt;='[2]Types horaires'!$C$21),(D348-C348)+(F348-E348)-'[2]Types horaires'!$B$13,IF(AND(H348="Déplacement",N348="Arrivée Chine",B348&gt;'[2]Types horaires'!$A$21,B348&lt;'[2]Types horaires'!$B$21),(D348-C348)+(F348-E348)-'[2]Types horaires'!$B$14,IF(AND(H348="Déplacement",N348="Arrivée Chine",B348&gt;'[2]Types horaires'!$C$21),(D348-C348)+(F348-E348)-'[2]Types horaires'!$B$14,IF(AND(H348="Déplacement",((D348-C348)+(F348-E348))&lt;I348),I348,IF(AND(H348="Déplacement",N348="Arrivée Chine",B348&lt;'[2]Types horaires'!$D$21),(D348-C348)+(F348-E348)-'[2]Types horaires'!$B$14,IF(AND(H348="Déplacement",N348="Retour Chine",B348&gt;='[2]Types horaires'!$B$21,B348&lt;='[2]Types horaires'!$C$21),(D348-C348)+(F348-E348)+'[2]Types horaires'!$B$13,IF(AND(H348="Déplacement",N348="Retour Chine",B348&gt;'[2]Types horaires'!$A$21,B348&lt;'[2]Types horaires'!$B$21),(D348-C348)+(F348-E348)+'[2]Types horaires'!$B$14,IF(AND(H348="Déplacement",N348="Retour Chine",B348&gt;'[2]Types horaires'!$C$21),(D348-C348)+(F348-E348)+'[2]Types horaires'!$B$14,IF(AND(H348="Déplacement",((D348-C348)+(F348-E348))&lt;I348),I348,IF(AND(H348="Déplacement",N348="Retour Chine",B348&lt;'[2]Types horaires'!$D$21),(D348-C348)+(F348-E348)+'[2]Types horaires'!$B$14,(D348-C348)+(F348-E348))))))))))))</f>
        <v>0.29166666666666663</v>
      </c>
      <c r="K348" s="143">
        <f>IF(L348&gt;0,'[2]Types horaires'!$B$2-L348,0)</f>
        <v>0</v>
      </c>
      <c r="L348" s="144">
        <f>IF(OR(H348="Recup"),'[2]Types horaires'!$B$2-J348,'[2]Types horaires'!$B$6)</f>
        <v>0</v>
      </c>
      <c r="M348" s="130"/>
      <c r="N348" s="131"/>
      <c r="O348" s="132">
        <f t="shared" si="10"/>
        <v>0</v>
      </c>
      <c r="P348" s="133" t="str">
        <f t="shared" si="11"/>
        <v/>
      </c>
      <c r="Q348" s="134"/>
      <c r="R348" s="135"/>
      <c r="S348" s="136"/>
      <c r="T348" s="204"/>
      <c r="U348" s="145">
        <v>0.5</v>
      </c>
      <c r="V348" s="139">
        <f>IF((X347-43)&lt;0,0,(X347-43))</f>
        <v>0</v>
      </c>
      <c r="W348" s="146" t="s">
        <v>52</v>
      </c>
      <c r="X348" s="147">
        <f>(X347-X346)-J352*24</f>
        <v>-7.1054273576010019E-15</v>
      </c>
      <c r="Y348" s="148" t="s">
        <v>53</v>
      </c>
    </row>
    <row r="349" spans="1:25" s="12" customFormat="1" ht="15" customHeight="1" thickBot="1">
      <c r="A349" s="123" t="s">
        <v>54</v>
      </c>
      <c r="B349" s="124">
        <v>43062</v>
      </c>
      <c r="C349" s="102">
        <v>0.375</v>
      </c>
      <c r="D349" s="103">
        <v>0.54166666666666663</v>
      </c>
      <c r="E349" s="103">
        <v>0.58333333333333337</v>
      </c>
      <c r="F349" s="104">
        <v>0.70833333333333337</v>
      </c>
      <c r="G349" s="125"/>
      <c r="H349" s="126" t="s">
        <v>44</v>
      </c>
      <c r="I349" s="127">
        <f>IF(H349="Normal",'[2]Types horaires'!$B$2,IF(H349="Recup",'[2]Types horaires'!$B$6,IF(H349="CP journée",'[2]Types horaires'!$B$3,IF(H349="Enceinte",'[2]Types horaires'!$B$11,IF(H349="temps partiel",'[2]Types horaires'!$B$10,IF(H349="Sans solde",'[2]Types horaires'!$B$8,IF(H349="Maladie",'[2]Types horaires'!$B$7,IF(H349="CP matin",'[2]Types horaires'!$B$4,IF(H349="Déplacement",'[2]Types horaires'!$B$2,IF(H349="CP Après-midi",'[2]Types horaires'!$B$5,IF(H349="Férié",'[2]Types horaires'!$B$15,0)))))))))))</f>
        <v>0.29166666666666669</v>
      </c>
      <c r="J349" s="108">
        <f>IF(H349="Demi CP",I349,IF(AND(H349="Déplacement",N349="Arrivée Chine",B349&gt;='[2]Types horaires'!$B$21,B349&lt;='[2]Types horaires'!$C$21),(D349-C349)+(F349-E349)-'[2]Types horaires'!$B$13,IF(AND(H349="Déplacement",N349="Arrivée Chine",B349&gt;'[2]Types horaires'!$A$21,B349&lt;'[2]Types horaires'!$B$21),(D349-C349)+(F349-E349)-'[2]Types horaires'!$B$14,IF(AND(H349="Déplacement",N349="Arrivée Chine",B349&gt;'[2]Types horaires'!$C$21),(D349-C349)+(F349-E349)-'[2]Types horaires'!$B$14,IF(AND(H349="Déplacement",((D349-C349)+(F349-E349))&lt;I349),I349,IF(AND(H349="Déplacement",N349="Arrivée Chine",B349&lt;'[2]Types horaires'!$D$21),(D349-C349)+(F349-E349)-'[2]Types horaires'!$B$14,IF(AND(H349="Déplacement",N349="Retour Chine",B349&gt;='[2]Types horaires'!$B$21,B349&lt;='[2]Types horaires'!$C$21),(D349-C349)+(F349-E349)+'[2]Types horaires'!$B$13,IF(AND(H349="Déplacement",N349="Retour Chine",B349&gt;'[2]Types horaires'!$A$21,B349&lt;'[2]Types horaires'!$B$21),(D349-C349)+(F349-E349)+'[2]Types horaires'!$B$14,IF(AND(H349="Déplacement",N349="Retour Chine",B349&gt;'[2]Types horaires'!$C$21),(D349-C349)+(F349-E349)+'[2]Types horaires'!$B$14,IF(AND(H349="Déplacement",((D349-C349)+(F349-E349))&lt;I349),I349,IF(AND(H349="Déplacement",N349="Retour Chine",B349&lt;'[2]Types horaires'!$D$21),(D349-C349)+(F349-E349)+'[2]Types horaires'!$B$14,(D349-C349)+(F349-E349))))))))))))</f>
        <v>0.29166666666666663</v>
      </c>
      <c r="K349" s="149">
        <f>IF(L349&gt;0,'[2]Types horaires'!$B$2-L349,0)</f>
        <v>0</v>
      </c>
      <c r="L349" s="150">
        <f>IF(OR(H349="Recup"),'[2]Types horaires'!$B$2-J349,'[2]Types horaires'!$B$6)</f>
        <v>0</v>
      </c>
      <c r="M349" s="130"/>
      <c r="N349" s="131"/>
      <c r="O349" s="132">
        <f t="shared" si="10"/>
        <v>0</v>
      </c>
      <c r="P349" s="133" t="str">
        <f t="shared" si="11"/>
        <v/>
      </c>
      <c r="Q349" s="134"/>
      <c r="R349" s="135"/>
      <c r="S349" s="136"/>
      <c r="T349" s="204"/>
      <c r="U349" s="151">
        <v>1</v>
      </c>
      <c r="V349" s="139">
        <f>IF(M352="",J352*24,0)</f>
        <v>0</v>
      </c>
      <c r="W349" s="152" t="s">
        <v>5</v>
      </c>
      <c r="X349" s="153">
        <f>COUNTIF(H346:H350,"Maladie")</f>
        <v>0</v>
      </c>
      <c r="Y349" s="148">
        <f>COUNTIF(H346:H350,"Férié")</f>
        <v>0</v>
      </c>
    </row>
    <row r="350" spans="1:25" s="12" customFormat="1" ht="15.75" customHeight="1" thickBot="1">
      <c r="A350" s="123" t="s">
        <v>55</v>
      </c>
      <c r="B350" s="124">
        <v>43063</v>
      </c>
      <c r="C350" s="102">
        <v>0.375</v>
      </c>
      <c r="D350" s="103">
        <v>0.54166666666666663</v>
      </c>
      <c r="E350" s="103">
        <v>0.58333333333333337</v>
      </c>
      <c r="F350" s="104">
        <v>0.70833333333333337</v>
      </c>
      <c r="G350" s="125"/>
      <c r="H350" s="142" t="s">
        <v>44</v>
      </c>
      <c r="I350" s="127">
        <f>IF(H350="Normal",'[2]Types horaires'!$B$2,IF(H350="Recup",'[2]Types horaires'!$B$6,IF(H350="CP journée",'[2]Types horaires'!$B$3,IF(H350="Enceinte",'[2]Types horaires'!$B$11,IF(H350="temps partiel",'[2]Types horaires'!$B$10,IF(H350="Sans solde",'[2]Types horaires'!$B$8,IF(H350="Maladie",'[2]Types horaires'!$B$7,IF(H350="CP matin",'[2]Types horaires'!$B$4,IF(H350="Déplacement",'[2]Types horaires'!$B$2,IF(H350="CP Après-midi",'[2]Types horaires'!$B$5,IF(H350="Férié",'[2]Types horaires'!$B$15,0)))))))))))</f>
        <v>0.29166666666666669</v>
      </c>
      <c r="J350" s="108">
        <f>IF(H350="Demi CP",I350,IF(AND(H350="Déplacement",N350="Arrivée Chine",B350&gt;='[2]Types horaires'!$B$21,B350&lt;='[2]Types horaires'!$C$21),(D350-C350)+(F350-E350)-'[2]Types horaires'!$B$13,IF(AND(H350="Déplacement",N350="Arrivée Chine",B350&gt;'[2]Types horaires'!$A$21,B350&lt;'[2]Types horaires'!$B$21),(D350-C350)+(F350-E350)-'[2]Types horaires'!$B$14,IF(AND(H350="Déplacement",N350="Arrivée Chine",B350&gt;'[2]Types horaires'!$C$21),(D350-C350)+(F350-E350)-'[2]Types horaires'!$B$14,IF(AND(H350="Déplacement",((D350-C350)+(F350-E350))&lt;I350),I350,IF(AND(H350="Déplacement",N350="Arrivée Chine",B350&lt;'[2]Types horaires'!$D$21),(D350-C350)+(F350-E350)-'[2]Types horaires'!$B$14,IF(AND(H350="Déplacement",N350="Retour Chine",B350&gt;='[2]Types horaires'!$B$21,B350&lt;='[2]Types horaires'!$C$21),(D350-C350)+(F350-E350)+'[2]Types horaires'!$B$13,IF(AND(H350="Déplacement",N350="Retour Chine",B350&gt;'[2]Types horaires'!$A$21,B350&lt;'[2]Types horaires'!$B$21),(D350-C350)+(F350-E350)+'[2]Types horaires'!$B$14,IF(AND(H350="Déplacement",N350="Retour Chine",B350&gt;'[2]Types horaires'!$C$21),(D350-C350)+(F350-E350)+'[2]Types horaires'!$B$14,IF(AND(H350="Déplacement",((D350-C350)+(F350-E350))&lt;I350),I350,IF(AND(H350="Déplacement",N350="Retour Chine",B350&lt;'[2]Types horaires'!$D$21),(D350-C350)+(F350-E350)+'[2]Types horaires'!$B$14,(D350-C350)+(F350-E350))))))))))))</f>
        <v>0.29166666666666663</v>
      </c>
      <c r="K350" s="143">
        <f>IF(L350&gt;0,'[2]Types horaires'!$B$2-L350,0)</f>
        <v>0</v>
      </c>
      <c r="L350" s="144">
        <f>IF(OR(H350="Recup"),'[2]Types horaires'!$B$2-J350,'[2]Types horaires'!$B$6)</f>
        <v>0</v>
      </c>
      <c r="M350" s="130"/>
      <c r="N350" s="131"/>
      <c r="O350" s="132">
        <f t="shared" si="10"/>
        <v>0</v>
      </c>
      <c r="P350" s="133" t="str">
        <f t="shared" si="11"/>
        <v/>
      </c>
      <c r="Q350" s="134"/>
      <c r="R350" s="135"/>
      <c r="S350" s="136"/>
      <c r="T350" s="204"/>
      <c r="U350" s="154" t="s">
        <v>2</v>
      </c>
      <c r="V350" s="155">
        <f>IF(G346="Enceinte",(SUM(L346:L350))-COUNTIF(H346:H350,"Recup")*'[2]Types horaires'!$B$12,SUM(L346:L350))</f>
        <v>0</v>
      </c>
      <c r="W350" s="156" t="s">
        <v>56</v>
      </c>
      <c r="X350" s="157">
        <f>COUNTIF(H346:H350,"sans solde")</f>
        <v>0</v>
      </c>
      <c r="Y350" s="158" t="s">
        <v>57</v>
      </c>
    </row>
    <row r="351" spans="1:25" s="12" customFormat="1" ht="15" customHeight="1">
      <c r="A351" s="123" t="s">
        <v>58</v>
      </c>
      <c r="B351" s="124">
        <v>43064</v>
      </c>
      <c r="C351" s="159"/>
      <c r="D351" s="160"/>
      <c r="E351" s="160"/>
      <c r="F351" s="161"/>
      <c r="G351" s="125"/>
      <c r="H351" s="162"/>
      <c r="I351" s="127">
        <f>IF(H351="Normal",'[2]Types horaires'!$B$2,IF(H351="Recup",'[2]Types horaires'!$B$6,IF(H351="CP journée",'[2]Types horaires'!$B$3,IF(H351="Enceinte",'[2]Types horaires'!$B$11,IF(H351="temps partiel",'[2]Types horaires'!$B$10,IF(H351="Sans solde",'[2]Types horaires'!$B$8,IF(H351="Maladie",'[2]Types horaires'!$B$7,IF(H351="CP matin",'[2]Types horaires'!$B$4,IF(H351="Déplacement",'[2]Types horaires'!$B$2,IF(H351="CP Après-midi",'[2]Types horaires'!$B$5,IF(H351="Férié",'[2]Types horaires'!$B$15,0)))))))))))</f>
        <v>0</v>
      </c>
      <c r="J351" s="108">
        <f>IF(H351="Demi CP",I351,IF(AND(H351="Déplacement",N351="Arrivée Chine",B351&gt;='[2]Types horaires'!$B$21,B351&lt;='[2]Types horaires'!$C$21),(D351-C351)+(F351-E351)-'[2]Types horaires'!$B$13,IF(AND(H351="Déplacement",N351="Arrivée Chine",B351&gt;'[2]Types horaires'!$A$21,B351&lt;'[2]Types horaires'!$B$21),(D351-C351)+(F351-E351)-'[2]Types horaires'!$B$14,IF(AND(H351="Déplacement",N351="Arrivée Chine",B351&gt;'[2]Types horaires'!$C$21),(D351-C351)+(F351-E351)-'[2]Types horaires'!$B$14,IF(AND(H351="Déplacement",((D351-C351)+(F351-E351))&lt;I351),I351,IF(AND(H351="Déplacement",N351="Arrivée Chine",B351&lt;'[2]Types horaires'!$D$21),(D351-C351)+(F351-E351)-'[2]Types horaires'!$B$14,IF(AND(H351="Déplacement",N351="Retour Chine",B351&gt;='[2]Types horaires'!$B$21,B351&lt;='[2]Types horaires'!$C$21),(D351-C351)+(F351-E351)+'[2]Types horaires'!$B$13,IF(AND(H351="Déplacement",N351="Retour Chine",B351&gt;'[2]Types horaires'!$A$21,B351&lt;'[2]Types horaires'!$B$21),(D351-C351)+(F351-E351)+'[2]Types horaires'!$B$14,IF(AND(H351="Déplacement",N351="Retour Chine",B351&gt;'[2]Types horaires'!$C$21),(D351-C351)+(F351-E351)+'[2]Types horaires'!$B$14,IF(AND(H351="Déplacement",((D351-C351)+(F351-E351))&lt;I351),I351,IF(AND(H351="Déplacement",N351="Retour Chine",B351&lt;'[2]Types horaires'!$D$21),(D351-C351)+(F351-E351)+'[2]Types horaires'!$B$14,(D351-C351)+(F351-E351))))))))))))</f>
        <v>0</v>
      </c>
      <c r="K351" s="163">
        <f>IF(L351&gt;0,'[2]Types horaires'!$B$2-L351,0)</f>
        <v>0</v>
      </c>
      <c r="L351" s="164">
        <f>IF(OR(H351="Recup"),'[2]Types horaires'!$B$2-J351,'[2]Types horaires'!$B$6)</f>
        <v>0</v>
      </c>
      <c r="M351" s="130"/>
      <c r="N351" s="131"/>
      <c r="O351" s="132">
        <f t="shared" si="10"/>
        <v>0</v>
      </c>
      <c r="P351" s="133" t="str">
        <f t="shared" si="11"/>
        <v/>
      </c>
      <c r="Q351" s="134"/>
      <c r="R351" s="135"/>
      <c r="S351" s="136"/>
      <c r="T351" s="204"/>
      <c r="U351" s="165" t="s">
        <v>59</v>
      </c>
      <c r="V351" s="166">
        <f>IF(AND(G346="Temps partiel",X348&gt;0),X348-V352-V348-V349,0)</f>
        <v>0</v>
      </c>
      <c r="W351" s="167" t="s">
        <v>60</v>
      </c>
      <c r="X351" s="168">
        <f>COUNTIF(H346:H350,"CP journée")+(COUNTIF(H346:H350,"CP matin"))/2+(COUNTIF(H346:H350,"CP Après-midi"))/2</f>
        <v>0</v>
      </c>
      <c r="Y351" s="169"/>
    </row>
    <row r="352" spans="1:25" s="12" customFormat="1" ht="15.75" customHeight="1" thickBot="1">
      <c r="A352" s="170" t="s">
        <v>61</v>
      </c>
      <c r="B352" s="171">
        <v>43065</v>
      </c>
      <c r="C352" s="172"/>
      <c r="D352" s="173"/>
      <c r="E352" s="173"/>
      <c r="F352" s="174"/>
      <c r="G352" s="175"/>
      <c r="H352" s="176"/>
      <c r="I352" s="177">
        <f>IF(H352="Normal",'[2]Types horaires'!$B$2,IF(H352="Recup",'[2]Types horaires'!$B$6,IF(H352="CP journée",'[2]Types horaires'!$B$3,IF(H352="Enceinte",'[2]Types horaires'!$B$11,IF(H352="temps partiel",'[2]Types horaires'!$B$10,IF(H352="Sans solde",'[2]Types horaires'!$B$8,IF(H352="Maladie",'[2]Types horaires'!$B$7,IF(H352="CP matin",'[2]Types horaires'!$B$4,IF(H352="Déplacement",'[2]Types horaires'!$B$2,IF(H352="CP Après-midi",'[2]Types horaires'!$B$5,IF(H352="Férié",'[2]Types horaires'!$B$15,0)))))))))))</f>
        <v>0</v>
      </c>
      <c r="J352" s="178">
        <f>IF(H352="Demi CP",I352,IF(AND(H352="Déplacement",N352="Arrivée Chine",B352&gt;='[2]Types horaires'!$B$21,B352&lt;='[2]Types horaires'!$C$21),(D352-C352)+(F352-E352)-'[2]Types horaires'!$B$13,IF(AND(H352="Déplacement",N352="Arrivée Chine",B352&gt;'[2]Types horaires'!$A$21,B352&lt;'[2]Types horaires'!$B$21),(D352-C352)+(F352-E352)-'[2]Types horaires'!$B$14,IF(AND(H352="Déplacement",N352="Arrivée Chine",B352&gt;'[2]Types horaires'!$C$21),(D352-C352)+(F352-E352)-'[2]Types horaires'!$B$14,IF(AND(H352="Déplacement",((D352-C352)+(F352-E352))&lt;I352),I352,IF(AND(H352="Déplacement",N352="Arrivée Chine",B352&lt;'[2]Types horaires'!$D$21),(D352-C352)+(F352-E352)-'[2]Types horaires'!$B$14,IF(AND(H352="Déplacement",N352="Retour Chine",B352&gt;='[2]Types horaires'!$B$21,B352&lt;='[2]Types horaires'!$C$21),(D352-C352)+(F352-E352)+'[2]Types horaires'!$B$13,IF(AND(H352="Déplacement",N352="Retour Chine",B352&gt;'[2]Types horaires'!$A$21,B352&lt;'[2]Types horaires'!$B$21),(D352-C352)+(F352-E352)+'[2]Types horaires'!$B$14,IF(AND(H352="Déplacement",N352="Retour Chine",B352&gt;'[2]Types horaires'!$C$21),(D352-C352)+(F352-E352)+'[2]Types horaires'!$B$14,IF(AND(H352="Déplacement",((D352-C352)+(F352-E352))&lt;I352),I352,IF(AND(H352="Déplacement",N352="Retour Chine",B352&lt;'[2]Types horaires'!$D$21),(D352-C352)+(F352-E352)+'[2]Types horaires'!$B$14,(D352-C352)+(F352-E352))))))))))))</f>
        <v>0</v>
      </c>
      <c r="K352" s="179">
        <f>IF(L352&gt;0,'[2]Types horaires'!$B$2-L352,0)</f>
        <v>0</v>
      </c>
      <c r="L352" s="180">
        <f>IF(OR(H352="Recup"),'[2]Types horaires'!$B$2-J352,'[2]Types horaires'!$B$6)</f>
        <v>0</v>
      </c>
      <c r="M352" s="181"/>
      <c r="N352" s="182"/>
      <c r="O352" s="183">
        <f t="shared" si="10"/>
        <v>0</v>
      </c>
      <c r="P352" s="184" t="str">
        <f t="shared" si="11"/>
        <v/>
      </c>
      <c r="Q352" s="185"/>
      <c r="R352" s="186"/>
      <c r="S352" s="187"/>
      <c r="T352" s="205"/>
      <c r="U352" s="189" t="s">
        <v>62</v>
      </c>
      <c r="V352" s="190">
        <f>IF(AND(G346="Temps partiel",X348&gt;3),X348-3-V348-V349,0)</f>
        <v>0</v>
      </c>
      <c r="W352" s="191" t="s">
        <v>63</v>
      </c>
      <c r="X352" s="192">
        <f>V346+(V347*1.25)+(V348*1.5)+(V349*2)+(V351*1.1)+(V352*1.25)</f>
        <v>0</v>
      </c>
      <c r="Y352" s="193">
        <f>Y345+X352-V350*24+Y347</f>
        <v>0</v>
      </c>
    </row>
    <row r="353" spans="1:25" s="12" customFormat="1" ht="30" customHeight="1">
      <c r="A353" s="198" t="s">
        <v>43</v>
      </c>
      <c r="B353" s="101">
        <v>43066</v>
      </c>
      <c r="C353" s="194">
        <v>0.375</v>
      </c>
      <c r="D353" s="195">
        <v>0.54166666666666663</v>
      </c>
      <c r="E353" s="195">
        <v>0.58333333333333337</v>
      </c>
      <c r="F353" s="196">
        <v>0.70833333333333337</v>
      </c>
      <c r="G353" s="105"/>
      <c r="H353" s="106" t="s">
        <v>44</v>
      </c>
      <c r="I353" s="107">
        <f>IF(H353="Normal",'[2]Types horaires'!$B$2,IF(H353="Recup",'[2]Types horaires'!$B$6,IF(H353="CP journée",'[2]Types horaires'!$B$3,IF(H353="Enceinte",'[2]Types horaires'!$B$11,IF(H353="temps partiel",'[2]Types horaires'!$B$10,IF(H353="Sans solde",'[2]Types horaires'!$B$8,IF(H353="Maladie",'[2]Types horaires'!$B$7,IF(H353="CP matin",'[2]Types horaires'!$B$4,IF(H353="Déplacement",'[2]Types horaires'!$B$2,IF(H353="CP Après-midi",'[2]Types horaires'!$B$5,IF(H353="Férié",'[2]Types horaires'!$B$15,0)))))))))))</f>
        <v>0.29166666666666669</v>
      </c>
      <c r="J353" s="202">
        <f>IF(H353="Demi CP",I353,IF(AND(H353="Déplacement",N353="Arrivée Chine",B353&gt;='[2]Types horaires'!$B$21,B353&lt;='[2]Types horaires'!$C$21),(D353-C353)+(F353-E353)-'[2]Types horaires'!$B$13,IF(AND(H353="Déplacement",N353="Arrivée Chine",B353&gt;'[2]Types horaires'!$A$21,B353&lt;'[2]Types horaires'!$B$21),(D353-C353)+(F353-E353)-'[2]Types horaires'!$B$14,IF(AND(H353="Déplacement",N353="Arrivée Chine",B353&gt;'[2]Types horaires'!$C$21),(D353-C353)+(F353-E353)-'[2]Types horaires'!$B$14,IF(AND(H353="Déplacement",((D353-C353)+(F353-E353))&lt;I353),I353,IF(AND(H353="Déplacement",N353="Arrivée Chine",B353&lt;'[2]Types horaires'!$D$21),(D353-C353)+(F353-E353)-'[2]Types horaires'!$B$14,IF(AND(H353="Déplacement",N353="Retour Chine",B353&gt;='[2]Types horaires'!$B$21,B353&lt;='[2]Types horaires'!$C$21),(D353-C353)+(F353-E353)+'[2]Types horaires'!$B$13,IF(AND(H353="Déplacement",N353="Retour Chine",B353&gt;'[2]Types horaires'!$A$21,B353&lt;'[2]Types horaires'!$B$21),(D353-C353)+(F353-E353)+'[2]Types horaires'!$B$14,IF(AND(H353="Déplacement",N353="Retour Chine",B353&gt;'[2]Types horaires'!$C$21),(D353-C353)+(F353-E353)+'[2]Types horaires'!$B$14,IF(AND(H353="Déplacement",((D353-C353)+(F353-E353))&lt;I353),I353,IF(AND(H353="Déplacement",N353="Retour Chine",B353&lt;'[2]Types horaires'!$D$21),(D353-C353)+(F353-E353)+'[2]Types horaires'!$B$14,(D353-C353)+(F353-E353))))))))))))</f>
        <v>0.29166666666666663</v>
      </c>
      <c r="K353" s="109">
        <f>IF(L353&gt;0,'[2]Types horaires'!$B$2-L353,0)</f>
        <v>0</v>
      </c>
      <c r="L353" s="110">
        <f>IF(OR(H353="Recup"),'[2]Types horaires'!$B$2-J353,'[2]Types horaires'!$B$6)</f>
        <v>0</v>
      </c>
      <c r="M353" s="111"/>
      <c r="N353" s="112"/>
      <c r="O353" s="113">
        <f t="shared" si="10"/>
        <v>0</v>
      </c>
      <c r="P353" s="114" t="str">
        <f t="shared" si="11"/>
        <v/>
      </c>
      <c r="Q353" s="115" t="s">
        <v>45</v>
      </c>
      <c r="R353" s="116" t="s">
        <v>46</v>
      </c>
      <c r="S353" s="117"/>
      <c r="T353" s="203" t="s">
        <v>110</v>
      </c>
      <c r="U353" s="119" t="s">
        <v>48</v>
      </c>
      <c r="V353" s="120">
        <f>IF(AND(G353="",(X355)&gt;0),X355-V354-V355,IF(AND(G353="Enceinte",(X355)&gt;0),X355-V354-V355,0))</f>
        <v>0</v>
      </c>
      <c r="W353" s="121" t="s">
        <v>34</v>
      </c>
      <c r="X353" s="120">
        <f>(SUM(I353:I357)*24+SUM(K353:K357)*24)</f>
        <v>35</v>
      </c>
      <c r="Y353" s="122" t="s">
        <v>7</v>
      </c>
    </row>
    <row r="354" spans="1:25" s="12" customFormat="1" ht="15.75" customHeight="1" thickBot="1">
      <c r="A354" s="123" t="s">
        <v>49</v>
      </c>
      <c r="B354" s="124">
        <v>43067</v>
      </c>
      <c r="C354" s="102">
        <v>0.375</v>
      </c>
      <c r="D354" s="103">
        <v>0.54166666666666663</v>
      </c>
      <c r="E354" s="103">
        <v>0.58333333333333337</v>
      </c>
      <c r="F354" s="104">
        <v>0.70833333333333337</v>
      </c>
      <c r="G354" s="125"/>
      <c r="H354" s="142" t="s">
        <v>44</v>
      </c>
      <c r="I354" s="127">
        <f>IF(H354="Normal",'[2]Types horaires'!$B$2,IF(H354="Recup",'[2]Types horaires'!$B$6,IF(H354="CP journée",'[2]Types horaires'!$B$3,IF(H354="Enceinte",'[2]Types horaires'!$B$11,IF(H354="temps partiel",'[2]Types horaires'!$B$10,IF(H354="Sans solde",'[2]Types horaires'!$B$8,IF(H354="Maladie",'[2]Types horaires'!$B$7,IF(H354="CP matin",'[2]Types horaires'!$B$4,IF(H354="Déplacement",'[2]Types horaires'!$B$2,IF(H354="CP Après-midi",'[2]Types horaires'!$B$5,IF(H354="Férié",'[2]Types horaires'!$B$15,0)))))))))))</f>
        <v>0.29166666666666669</v>
      </c>
      <c r="J354" s="108">
        <f>IF(H354="Demi CP",I354,IF(AND(H354="Déplacement",N354="Arrivée Chine",B354&gt;='[2]Types horaires'!$B$21,B354&lt;='[2]Types horaires'!$C$21),(D354-C354)+(F354-E354)-'[2]Types horaires'!$B$13,IF(AND(H354="Déplacement",N354="Arrivée Chine",B354&gt;'[2]Types horaires'!$A$21,B354&lt;'[2]Types horaires'!$B$21),(D354-C354)+(F354-E354)-'[2]Types horaires'!$B$14,IF(AND(H354="Déplacement",N354="Arrivée Chine",B354&gt;'[2]Types horaires'!$C$21),(D354-C354)+(F354-E354)-'[2]Types horaires'!$B$14,IF(AND(H354="Déplacement",((D354-C354)+(F354-E354))&lt;I354),I354,IF(AND(H354="Déplacement",N354="Arrivée Chine",B354&lt;'[2]Types horaires'!$D$21),(D354-C354)+(F354-E354)-'[2]Types horaires'!$B$14,IF(AND(H354="Déplacement",N354="Retour Chine",B354&gt;='[2]Types horaires'!$B$21,B354&lt;='[2]Types horaires'!$C$21),(D354-C354)+(F354-E354)+'[2]Types horaires'!$B$13,IF(AND(H354="Déplacement",N354="Retour Chine",B354&gt;'[2]Types horaires'!$A$21,B354&lt;'[2]Types horaires'!$B$21),(D354-C354)+(F354-E354)+'[2]Types horaires'!$B$14,IF(AND(H354="Déplacement",N354="Retour Chine",B354&gt;'[2]Types horaires'!$C$21),(D354-C354)+(F354-E354)+'[2]Types horaires'!$B$14,IF(AND(H354="Déplacement",((D354-C354)+(F354-E354))&lt;I354),I354,IF(AND(H354="Déplacement",N354="Retour Chine",B354&lt;'[2]Types horaires'!$D$21),(D354-C354)+(F354-E354)+'[2]Types horaires'!$B$14,(D354-C354)+(F354-E354))))))))))))</f>
        <v>0.29166666666666663</v>
      </c>
      <c r="K354" s="128">
        <f>IF(L354&gt;0,'[2]Types horaires'!$B$2-L354,0)</f>
        <v>0</v>
      </c>
      <c r="L354" s="129">
        <f>IF(OR(H354="Recup"),'[2]Types horaires'!$B$2-J354,'[2]Types horaires'!$B$6)</f>
        <v>0</v>
      </c>
      <c r="M354" s="130"/>
      <c r="N354" s="131"/>
      <c r="O354" s="132">
        <f t="shared" si="10"/>
        <v>0</v>
      </c>
      <c r="P354" s="133" t="str">
        <f t="shared" si="11"/>
        <v/>
      </c>
      <c r="Q354" s="134"/>
      <c r="R354" s="135"/>
      <c r="S354" s="136"/>
      <c r="T354" s="204"/>
      <c r="U354" s="138" t="s">
        <v>50</v>
      </c>
      <c r="V354" s="139">
        <f>IF(AND(G353="",(X354-35)&gt;0),(X354-35-V355-V356),IF(AND(G353="Enceinte",(X354-35)&gt;0),(X354-35-V355-V356),0))</f>
        <v>0</v>
      </c>
      <c r="W354" s="140" t="s">
        <v>35</v>
      </c>
      <c r="X354" s="139">
        <f>(SUM(J353:J359))*24-(SUM(O353:O359))*24</f>
        <v>34.999999999999993</v>
      </c>
      <c r="Y354" s="141">
        <f>SUM(P353:P359)</f>
        <v>0</v>
      </c>
    </row>
    <row r="355" spans="1:25" s="12" customFormat="1" ht="15.75" customHeight="1" thickBot="1">
      <c r="A355" s="123" t="s">
        <v>51</v>
      </c>
      <c r="B355" s="124">
        <v>43068</v>
      </c>
      <c r="C355" s="102">
        <v>0.375</v>
      </c>
      <c r="D355" s="103">
        <v>0.54166666666666663</v>
      </c>
      <c r="E355" s="103">
        <v>0.58333333333333337</v>
      </c>
      <c r="F355" s="104">
        <v>0.70833333333333337</v>
      </c>
      <c r="G355" s="125"/>
      <c r="H355" s="142" t="s">
        <v>44</v>
      </c>
      <c r="I355" s="127">
        <f>IF(H355="Normal",'[2]Types horaires'!$B$2,IF(H355="Recup",'[2]Types horaires'!$B$6,IF(H355="CP journée",'[2]Types horaires'!$B$3,IF(H355="Enceinte",'[2]Types horaires'!$B$11,IF(H355="temps partiel",'[2]Types horaires'!$B$10,IF(H355="Sans solde",'[2]Types horaires'!$B$8,IF(H355="Maladie",'[2]Types horaires'!$B$7,IF(H355="CP matin",'[2]Types horaires'!$B$4,IF(H355="Déplacement",'[2]Types horaires'!$B$2,IF(H355="CP Après-midi",'[2]Types horaires'!$B$5,IF(H355="Férié",'[2]Types horaires'!$B$15,0)))))))))))</f>
        <v>0.29166666666666669</v>
      </c>
      <c r="J355" s="108">
        <f>IF(H355="Demi CP",I355,IF(AND(H355="Déplacement",N355="Arrivée Chine",B355&gt;='[2]Types horaires'!$B$21,B355&lt;='[2]Types horaires'!$C$21),(D355-C355)+(F355-E355)-'[2]Types horaires'!$B$13,IF(AND(H355="Déplacement",N355="Arrivée Chine",B355&gt;'[2]Types horaires'!$A$21,B355&lt;'[2]Types horaires'!$B$21),(D355-C355)+(F355-E355)-'[2]Types horaires'!$B$14,IF(AND(H355="Déplacement",N355="Arrivée Chine",B355&gt;'[2]Types horaires'!$C$21),(D355-C355)+(F355-E355)-'[2]Types horaires'!$B$14,IF(AND(H355="Déplacement",((D355-C355)+(F355-E355))&lt;I355),I355,IF(AND(H355="Déplacement",N355="Arrivée Chine",B355&lt;'[2]Types horaires'!$D$21),(D355-C355)+(F355-E355)-'[2]Types horaires'!$B$14,IF(AND(H355="Déplacement",N355="Retour Chine",B355&gt;='[2]Types horaires'!$B$21,B355&lt;='[2]Types horaires'!$C$21),(D355-C355)+(F355-E355)+'[2]Types horaires'!$B$13,IF(AND(H355="Déplacement",N355="Retour Chine",B355&gt;'[2]Types horaires'!$A$21,B355&lt;'[2]Types horaires'!$B$21),(D355-C355)+(F355-E355)+'[2]Types horaires'!$B$14,IF(AND(H355="Déplacement",N355="Retour Chine",B355&gt;'[2]Types horaires'!$C$21),(D355-C355)+(F355-E355)+'[2]Types horaires'!$B$14,IF(AND(H355="Déplacement",((D355-C355)+(F355-E355))&lt;I355),I355,IF(AND(H355="Déplacement",N355="Retour Chine",B355&lt;'[2]Types horaires'!$D$21),(D355-C355)+(F355-E355)+'[2]Types horaires'!$B$14,(D355-C355)+(F355-E355))))))))))))</f>
        <v>0.29166666666666663</v>
      </c>
      <c r="K355" s="143">
        <f>IF(L355&gt;0,'[2]Types horaires'!$B$2-L355,0)</f>
        <v>0</v>
      </c>
      <c r="L355" s="144">
        <f>IF(OR(H355="Recup"),'[2]Types horaires'!$B$2-J355,'[2]Types horaires'!$B$6)</f>
        <v>0</v>
      </c>
      <c r="M355" s="130"/>
      <c r="N355" s="131"/>
      <c r="O355" s="132">
        <f t="shared" si="10"/>
        <v>0</v>
      </c>
      <c r="P355" s="133" t="str">
        <f t="shared" si="11"/>
        <v/>
      </c>
      <c r="Q355" s="134"/>
      <c r="R355" s="135"/>
      <c r="S355" s="136"/>
      <c r="T355" s="204"/>
      <c r="U355" s="145">
        <v>0.5</v>
      </c>
      <c r="V355" s="139">
        <f>IF((X354-43)&lt;0,0,(X354-43))</f>
        <v>0</v>
      </c>
      <c r="W355" s="146" t="s">
        <v>52</v>
      </c>
      <c r="X355" s="147">
        <f>(X354-X353)-J359*24</f>
        <v>-7.1054273576010019E-15</v>
      </c>
      <c r="Y355" s="148" t="s">
        <v>53</v>
      </c>
    </row>
    <row r="356" spans="1:25" s="12" customFormat="1" ht="15" customHeight="1" thickBot="1">
      <c r="A356" s="123" t="s">
        <v>54</v>
      </c>
      <c r="B356" s="124">
        <v>43069</v>
      </c>
      <c r="C356" s="102">
        <v>0.375</v>
      </c>
      <c r="D356" s="103">
        <v>0.54166666666666663</v>
      </c>
      <c r="E356" s="103">
        <v>0.58333333333333337</v>
      </c>
      <c r="F356" s="104">
        <v>0.70833333333333337</v>
      </c>
      <c r="G356" s="125"/>
      <c r="H356" s="126" t="s">
        <v>44</v>
      </c>
      <c r="I356" s="127">
        <f>IF(H356="Normal",'[2]Types horaires'!$B$2,IF(H356="Recup",'[2]Types horaires'!$B$6,IF(H356="CP journée",'[2]Types horaires'!$B$3,IF(H356="Enceinte",'[2]Types horaires'!$B$11,IF(H356="temps partiel",'[2]Types horaires'!$B$10,IF(H356="Sans solde",'[2]Types horaires'!$B$8,IF(H356="Maladie",'[2]Types horaires'!$B$7,IF(H356="CP matin",'[2]Types horaires'!$B$4,IF(H356="Déplacement",'[2]Types horaires'!$B$2,IF(H356="CP Après-midi",'[2]Types horaires'!$B$5,IF(H356="Férié",'[2]Types horaires'!$B$15,0)))))))))))</f>
        <v>0.29166666666666669</v>
      </c>
      <c r="J356" s="108">
        <f>IF(H356="Demi CP",I356,IF(AND(H356="Déplacement",N356="Arrivée Chine",B356&gt;='[2]Types horaires'!$B$21,B356&lt;='[2]Types horaires'!$C$21),(D356-C356)+(F356-E356)-'[2]Types horaires'!$B$13,IF(AND(H356="Déplacement",N356="Arrivée Chine",B356&gt;'[2]Types horaires'!$A$21,B356&lt;'[2]Types horaires'!$B$21),(D356-C356)+(F356-E356)-'[2]Types horaires'!$B$14,IF(AND(H356="Déplacement",N356="Arrivée Chine",B356&gt;'[2]Types horaires'!$C$21),(D356-C356)+(F356-E356)-'[2]Types horaires'!$B$14,IF(AND(H356="Déplacement",((D356-C356)+(F356-E356))&lt;I356),I356,IF(AND(H356="Déplacement",N356="Arrivée Chine",B356&lt;'[2]Types horaires'!$D$21),(D356-C356)+(F356-E356)-'[2]Types horaires'!$B$14,IF(AND(H356="Déplacement",N356="Retour Chine",B356&gt;='[2]Types horaires'!$B$21,B356&lt;='[2]Types horaires'!$C$21),(D356-C356)+(F356-E356)+'[2]Types horaires'!$B$13,IF(AND(H356="Déplacement",N356="Retour Chine",B356&gt;'[2]Types horaires'!$A$21,B356&lt;'[2]Types horaires'!$B$21),(D356-C356)+(F356-E356)+'[2]Types horaires'!$B$14,IF(AND(H356="Déplacement",N356="Retour Chine",B356&gt;'[2]Types horaires'!$C$21),(D356-C356)+(F356-E356)+'[2]Types horaires'!$B$14,IF(AND(H356="Déplacement",((D356-C356)+(F356-E356))&lt;I356),I356,IF(AND(H356="Déplacement",N356="Retour Chine",B356&lt;'[2]Types horaires'!$D$21),(D356-C356)+(F356-E356)+'[2]Types horaires'!$B$14,(D356-C356)+(F356-E356))))))))))))</f>
        <v>0.29166666666666663</v>
      </c>
      <c r="K356" s="149">
        <f>IF(L356&gt;0,'[2]Types horaires'!$B$2-L356,0)</f>
        <v>0</v>
      </c>
      <c r="L356" s="150">
        <f>IF(OR(H356="Recup"),'[2]Types horaires'!$B$2-J356,'[2]Types horaires'!$B$6)</f>
        <v>0</v>
      </c>
      <c r="M356" s="130"/>
      <c r="N356" s="131"/>
      <c r="O356" s="132">
        <f t="shared" si="10"/>
        <v>0</v>
      </c>
      <c r="P356" s="133" t="str">
        <f t="shared" si="11"/>
        <v/>
      </c>
      <c r="Q356" s="134"/>
      <c r="R356" s="135"/>
      <c r="S356" s="136"/>
      <c r="T356" s="204"/>
      <c r="U356" s="151">
        <v>1</v>
      </c>
      <c r="V356" s="139">
        <f>IF(M359="",J359*24,0)</f>
        <v>0</v>
      </c>
      <c r="W356" s="152" t="s">
        <v>5</v>
      </c>
      <c r="X356" s="153">
        <f>COUNTIF(H353:H357,"Maladie")</f>
        <v>0</v>
      </c>
      <c r="Y356" s="148">
        <f>COUNTIF(H353:H357,"Férié")</f>
        <v>0</v>
      </c>
    </row>
    <row r="357" spans="1:25" s="12" customFormat="1" ht="15.75" customHeight="1" thickBot="1">
      <c r="A357" s="123" t="s">
        <v>55</v>
      </c>
      <c r="B357" s="124">
        <v>43070</v>
      </c>
      <c r="C357" s="102">
        <v>0.375</v>
      </c>
      <c r="D357" s="103">
        <v>0.54166666666666663</v>
      </c>
      <c r="E357" s="103">
        <v>0.58333333333333337</v>
      </c>
      <c r="F357" s="104">
        <v>0.70833333333333337</v>
      </c>
      <c r="G357" s="125"/>
      <c r="H357" s="142" t="s">
        <v>44</v>
      </c>
      <c r="I357" s="127">
        <f>IF(H357="Normal",'[2]Types horaires'!$B$2,IF(H357="Recup",'[2]Types horaires'!$B$6,IF(H357="CP journée",'[2]Types horaires'!$B$3,IF(H357="Enceinte",'[2]Types horaires'!$B$11,IF(H357="temps partiel",'[2]Types horaires'!$B$10,IF(H357="Sans solde",'[2]Types horaires'!$B$8,IF(H357="Maladie",'[2]Types horaires'!$B$7,IF(H357="CP matin",'[2]Types horaires'!$B$4,IF(H357="Déplacement",'[2]Types horaires'!$B$2,IF(H357="CP Après-midi",'[2]Types horaires'!$B$5,IF(H357="Férié",'[2]Types horaires'!$B$15,0)))))))))))</f>
        <v>0.29166666666666669</v>
      </c>
      <c r="J357" s="108">
        <f>IF(H357="Demi CP",I357,IF(AND(H357="Déplacement",N357="Arrivée Chine",B357&gt;='[2]Types horaires'!$B$21,B357&lt;='[2]Types horaires'!$C$21),(D357-C357)+(F357-E357)-'[2]Types horaires'!$B$13,IF(AND(H357="Déplacement",N357="Arrivée Chine",B357&gt;'[2]Types horaires'!$A$21,B357&lt;'[2]Types horaires'!$B$21),(D357-C357)+(F357-E357)-'[2]Types horaires'!$B$14,IF(AND(H357="Déplacement",N357="Arrivée Chine",B357&gt;'[2]Types horaires'!$C$21),(D357-C357)+(F357-E357)-'[2]Types horaires'!$B$14,IF(AND(H357="Déplacement",((D357-C357)+(F357-E357))&lt;I357),I357,IF(AND(H357="Déplacement",N357="Arrivée Chine",B357&lt;'[2]Types horaires'!$D$21),(D357-C357)+(F357-E357)-'[2]Types horaires'!$B$14,IF(AND(H357="Déplacement",N357="Retour Chine",B357&gt;='[2]Types horaires'!$B$21,B357&lt;='[2]Types horaires'!$C$21),(D357-C357)+(F357-E357)+'[2]Types horaires'!$B$13,IF(AND(H357="Déplacement",N357="Retour Chine",B357&gt;'[2]Types horaires'!$A$21,B357&lt;'[2]Types horaires'!$B$21),(D357-C357)+(F357-E357)+'[2]Types horaires'!$B$14,IF(AND(H357="Déplacement",N357="Retour Chine",B357&gt;'[2]Types horaires'!$C$21),(D357-C357)+(F357-E357)+'[2]Types horaires'!$B$14,IF(AND(H357="Déplacement",((D357-C357)+(F357-E357))&lt;I357),I357,IF(AND(H357="Déplacement",N357="Retour Chine",B357&lt;'[2]Types horaires'!$D$21),(D357-C357)+(F357-E357)+'[2]Types horaires'!$B$14,(D357-C357)+(F357-E357))))))))))))</f>
        <v>0.29166666666666663</v>
      </c>
      <c r="K357" s="143">
        <f>IF(L357&gt;0,'[2]Types horaires'!$B$2-L357,0)</f>
        <v>0</v>
      </c>
      <c r="L357" s="144">
        <f>IF(OR(H357="Recup"),'[2]Types horaires'!$B$2-J357,'[2]Types horaires'!$B$6)</f>
        <v>0</v>
      </c>
      <c r="M357" s="130"/>
      <c r="N357" s="131"/>
      <c r="O357" s="132">
        <f t="shared" si="10"/>
        <v>0</v>
      </c>
      <c r="P357" s="133" t="str">
        <f t="shared" si="11"/>
        <v/>
      </c>
      <c r="Q357" s="134"/>
      <c r="R357" s="135"/>
      <c r="S357" s="136"/>
      <c r="T357" s="204"/>
      <c r="U357" s="154" t="s">
        <v>2</v>
      </c>
      <c r="V357" s="155">
        <f>IF(G353="Enceinte",(SUM(L353:L357))-COUNTIF(H353:H357,"Recup")*'[2]Types horaires'!$B$12,SUM(L353:L357))</f>
        <v>0</v>
      </c>
      <c r="W357" s="156" t="s">
        <v>56</v>
      </c>
      <c r="X357" s="157">
        <f>COUNTIF(H353:H357,"sans solde")</f>
        <v>0</v>
      </c>
      <c r="Y357" s="158" t="s">
        <v>57</v>
      </c>
    </row>
    <row r="358" spans="1:25" s="12" customFormat="1" ht="15" customHeight="1">
      <c r="A358" s="123" t="s">
        <v>58</v>
      </c>
      <c r="B358" s="124">
        <v>43071</v>
      </c>
      <c r="C358" s="159"/>
      <c r="D358" s="160"/>
      <c r="E358" s="160"/>
      <c r="F358" s="161"/>
      <c r="G358" s="125"/>
      <c r="H358" s="162"/>
      <c r="I358" s="127">
        <f>IF(H358="Normal",'[2]Types horaires'!$B$2,IF(H358="Recup",'[2]Types horaires'!$B$6,IF(H358="CP journée",'[2]Types horaires'!$B$3,IF(H358="Enceinte",'[2]Types horaires'!$B$11,IF(H358="temps partiel",'[2]Types horaires'!$B$10,IF(H358="Sans solde",'[2]Types horaires'!$B$8,IF(H358="Maladie",'[2]Types horaires'!$B$7,IF(H358="CP matin",'[2]Types horaires'!$B$4,IF(H358="Déplacement",'[2]Types horaires'!$B$2,IF(H358="CP Après-midi",'[2]Types horaires'!$B$5,IF(H358="Férié",'[2]Types horaires'!$B$15,0)))))))))))</f>
        <v>0</v>
      </c>
      <c r="J358" s="108">
        <f>IF(H358="Demi CP",I358,IF(AND(H358="Déplacement",N358="Arrivée Chine",B358&gt;='[2]Types horaires'!$B$21,B358&lt;='[2]Types horaires'!$C$21),(D358-C358)+(F358-E358)-'[2]Types horaires'!$B$13,IF(AND(H358="Déplacement",N358="Arrivée Chine",B358&gt;'[2]Types horaires'!$A$21,B358&lt;'[2]Types horaires'!$B$21),(D358-C358)+(F358-E358)-'[2]Types horaires'!$B$14,IF(AND(H358="Déplacement",N358="Arrivée Chine",B358&gt;'[2]Types horaires'!$C$21),(D358-C358)+(F358-E358)-'[2]Types horaires'!$B$14,IF(AND(H358="Déplacement",((D358-C358)+(F358-E358))&lt;I358),I358,IF(AND(H358="Déplacement",N358="Arrivée Chine",B358&lt;'[2]Types horaires'!$D$21),(D358-C358)+(F358-E358)-'[2]Types horaires'!$B$14,IF(AND(H358="Déplacement",N358="Retour Chine",B358&gt;='[2]Types horaires'!$B$21,B358&lt;='[2]Types horaires'!$C$21),(D358-C358)+(F358-E358)+'[2]Types horaires'!$B$13,IF(AND(H358="Déplacement",N358="Retour Chine",B358&gt;'[2]Types horaires'!$A$21,B358&lt;'[2]Types horaires'!$B$21),(D358-C358)+(F358-E358)+'[2]Types horaires'!$B$14,IF(AND(H358="Déplacement",N358="Retour Chine",B358&gt;'[2]Types horaires'!$C$21),(D358-C358)+(F358-E358)+'[2]Types horaires'!$B$14,IF(AND(H358="Déplacement",((D358-C358)+(F358-E358))&lt;I358),I358,IF(AND(H358="Déplacement",N358="Retour Chine",B358&lt;'[2]Types horaires'!$D$21),(D358-C358)+(F358-E358)+'[2]Types horaires'!$B$14,(D358-C358)+(F358-E358))))))))))))</f>
        <v>0</v>
      </c>
      <c r="K358" s="163">
        <f>IF(L358&gt;0,'[2]Types horaires'!$B$2-L358,0)</f>
        <v>0</v>
      </c>
      <c r="L358" s="164">
        <f>IF(OR(H358="Recup"),'[2]Types horaires'!$B$2-J358,'[2]Types horaires'!$B$6)</f>
        <v>0</v>
      </c>
      <c r="M358" s="130"/>
      <c r="N358" s="131"/>
      <c r="O358" s="132">
        <f t="shared" si="10"/>
        <v>0</v>
      </c>
      <c r="P358" s="133" t="str">
        <f t="shared" si="11"/>
        <v/>
      </c>
      <c r="Q358" s="134"/>
      <c r="R358" s="135"/>
      <c r="S358" s="136"/>
      <c r="T358" s="204"/>
      <c r="U358" s="165" t="s">
        <v>59</v>
      </c>
      <c r="V358" s="166">
        <f>IF(AND(G353="Temps partiel",X355&gt;0),X355-V359-V355-V356,0)</f>
        <v>0</v>
      </c>
      <c r="W358" s="167" t="s">
        <v>60</v>
      </c>
      <c r="X358" s="168">
        <f>COUNTIF(H353:H357,"CP journée")+(COUNTIF(H353:H357,"CP matin"))/2+(COUNTIF(H353:H357,"CP Après-midi"))/2</f>
        <v>0</v>
      </c>
      <c r="Y358" s="169"/>
    </row>
    <row r="359" spans="1:25" s="12" customFormat="1" ht="15.75" customHeight="1" thickBot="1">
      <c r="A359" s="170" t="s">
        <v>61</v>
      </c>
      <c r="B359" s="171">
        <v>43072</v>
      </c>
      <c r="C359" s="172"/>
      <c r="D359" s="173"/>
      <c r="E359" s="173"/>
      <c r="F359" s="174"/>
      <c r="G359" s="175"/>
      <c r="H359" s="176"/>
      <c r="I359" s="177">
        <f>IF(H359="Normal",'[2]Types horaires'!$B$2,IF(H359="Recup",'[2]Types horaires'!$B$6,IF(H359="CP journée",'[2]Types horaires'!$B$3,IF(H359="Enceinte",'[2]Types horaires'!$B$11,IF(H359="temps partiel",'[2]Types horaires'!$B$10,IF(H359="Sans solde",'[2]Types horaires'!$B$8,IF(H359="Maladie",'[2]Types horaires'!$B$7,IF(H359="CP matin",'[2]Types horaires'!$B$4,IF(H359="Déplacement",'[2]Types horaires'!$B$2,IF(H359="CP Après-midi",'[2]Types horaires'!$B$5,IF(H359="Férié",'[2]Types horaires'!$B$15,0)))))))))))</f>
        <v>0</v>
      </c>
      <c r="J359" s="178">
        <f>IF(H359="Demi CP",I359,IF(AND(H359="Déplacement",N359="Arrivée Chine",B359&gt;='[2]Types horaires'!$B$21,B359&lt;='[2]Types horaires'!$C$21),(D359-C359)+(F359-E359)-'[2]Types horaires'!$B$13,IF(AND(H359="Déplacement",N359="Arrivée Chine",B359&gt;'[2]Types horaires'!$A$21,B359&lt;'[2]Types horaires'!$B$21),(D359-C359)+(F359-E359)-'[2]Types horaires'!$B$14,IF(AND(H359="Déplacement",N359="Arrivée Chine",B359&gt;'[2]Types horaires'!$C$21),(D359-C359)+(F359-E359)-'[2]Types horaires'!$B$14,IF(AND(H359="Déplacement",((D359-C359)+(F359-E359))&lt;I359),I359,IF(AND(H359="Déplacement",N359="Arrivée Chine",B359&lt;'[2]Types horaires'!$D$21),(D359-C359)+(F359-E359)-'[2]Types horaires'!$B$14,IF(AND(H359="Déplacement",N359="Retour Chine",B359&gt;='[2]Types horaires'!$B$21,B359&lt;='[2]Types horaires'!$C$21),(D359-C359)+(F359-E359)+'[2]Types horaires'!$B$13,IF(AND(H359="Déplacement",N359="Retour Chine",B359&gt;'[2]Types horaires'!$A$21,B359&lt;'[2]Types horaires'!$B$21),(D359-C359)+(F359-E359)+'[2]Types horaires'!$B$14,IF(AND(H359="Déplacement",N359="Retour Chine",B359&gt;'[2]Types horaires'!$C$21),(D359-C359)+(F359-E359)+'[2]Types horaires'!$B$14,IF(AND(H359="Déplacement",((D359-C359)+(F359-E359))&lt;I359),I359,IF(AND(H359="Déplacement",N359="Retour Chine",B359&lt;'[2]Types horaires'!$D$21),(D359-C359)+(F359-E359)+'[2]Types horaires'!$B$14,(D359-C359)+(F359-E359))))))))))))</f>
        <v>0</v>
      </c>
      <c r="K359" s="179">
        <f>IF(L359&gt;0,'[2]Types horaires'!$B$2-L359,0)</f>
        <v>0</v>
      </c>
      <c r="L359" s="180">
        <f>IF(OR(H359="Recup"),'[2]Types horaires'!$B$2-J359,'[2]Types horaires'!$B$6)</f>
        <v>0</v>
      </c>
      <c r="M359" s="181"/>
      <c r="N359" s="182"/>
      <c r="O359" s="183">
        <f t="shared" si="10"/>
        <v>0</v>
      </c>
      <c r="P359" s="184" t="str">
        <f t="shared" si="11"/>
        <v/>
      </c>
      <c r="Q359" s="185"/>
      <c r="R359" s="186"/>
      <c r="S359" s="187"/>
      <c r="T359" s="205"/>
      <c r="U359" s="189" t="s">
        <v>62</v>
      </c>
      <c r="V359" s="190">
        <f>IF(AND(G353="Temps partiel",X355&gt;3),X355-3-V355-V356,0)</f>
        <v>0</v>
      </c>
      <c r="W359" s="191" t="s">
        <v>63</v>
      </c>
      <c r="X359" s="192">
        <f>V353+(V354*1.25)+(V355*1.5)+(V356*2)+(V358*1.1)+(V359*1.25)</f>
        <v>0</v>
      </c>
      <c r="Y359" s="193">
        <f>Y352+X359-V357*24+Y354</f>
        <v>0</v>
      </c>
    </row>
    <row r="360" spans="1:25" s="12" customFormat="1" ht="30" customHeight="1">
      <c r="A360" s="100" t="s">
        <v>43</v>
      </c>
      <c r="B360" s="101">
        <v>43073</v>
      </c>
      <c r="C360" s="194">
        <v>0.375</v>
      </c>
      <c r="D360" s="195">
        <v>0.54166666666666663</v>
      </c>
      <c r="E360" s="195">
        <v>0.58333333333333337</v>
      </c>
      <c r="F360" s="196">
        <v>0.70833333333333337</v>
      </c>
      <c r="G360" s="105"/>
      <c r="H360" s="106" t="s">
        <v>44</v>
      </c>
      <c r="I360" s="107">
        <f>IF(H360="Normal",'[2]Types horaires'!$B$2,IF(H360="Recup",'[2]Types horaires'!$B$6,IF(H360="CP journée",'[2]Types horaires'!$B$3,IF(H360="Enceinte",'[2]Types horaires'!$B$11,IF(H360="temps partiel",'[2]Types horaires'!$B$10,IF(H360="Sans solde",'[2]Types horaires'!$B$8,IF(H360="Maladie",'[2]Types horaires'!$B$7,IF(H360="CP matin",'[2]Types horaires'!$B$4,IF(H360="Déplacement",'[2]Types horaires'!$B$2,IF(H360="CP Après-midi",'[2]Types horaires'!$B$5,IF(H360="Férié",'[2]Types horaires'!$B$15,0)))))))))))</f>
        <v>0.29166666666666669</v>
      </c>
      <c r="J360" s="197">
        <f>IF(H360="Demi CP",I360,IF(AND(H360="Déplacement",N360="Arrivée Chine",B360&gt;='[2]Types horaires'!$B$21,B360&lt;='[2]Types horaires'!$C$21),(D360-C360)+(F360-E360)-'[2]Types horaires'!$B$13,IF(AND(H360="Déplacement",N360="Arrivée Chine",B360&gt;'[2]Types horaires'!$A$21,B360&lt;'[2]Types horaires'!$B$21),(D360-C360)+(F360-E360)-'[2]Types horaires'!$B$14,IF(AND(H360="Déplacement",N360="Arrivée Chine",B360&gt;'[2]Types horaires'!$C$21),(D360-C360)+(F360-E360)-'[2]Types horaires'!$B$14,IF(AND(H360="Déplacement",((D360-C360)+(F360-E360))&lt;I360),I360,IF(AND(H360="Déplacement",N360="Arrivée Chine",B360&lt;'[2]Types horaires'!$D$21),(D360-C360)+(F360-E360)-'[2]Types horaires'!$B$14,IF(AND(H360="Déplacement",N360="Retour Chine",B360&gt;='[2]Types horaires'!$B$21,B360&lt;='[2]Types horaires'!$C$21),(D360-C360)+(F360-E360)+'[2]Types horaires'!$B$13,IF(AND(H360="Déplacement",N360="Retour Chine",B360&gt;'[2]Types horaires'!$A$21,B360&lt;'[2]Types horaires'!$B$21),(D360-C360)+(F360-E360)+'[2]Types horaires'!$B$14,IF(AND(H360="Déplacement",N360="Retour Chine",B360&gt;'[2]Types horaires'!$C$21),(D360-C360)+(F360-E360)+'[2]Types horaires'!$B$14,IF(AND(H360="Déplacement",((D360-C360)+(F360-E360))&lt;I360),I360,IF(AND(H360="Déplacement",N360="Retour Chine",B360&lt;'[2]Types horaires'!$D$21),(D360-C360)+(F360-E360)+'[2]Types horaires'!$B$14,(D360-C360)+(F360-E360))))))))))))</f>
        <v>0.29166666666666663</v>
      </c>
      <c r="K360" s="109">
        <f>IF(L360&gt;0,'[2]Types horaires'!$B$2-L360,0)</f>
        <v>0</v>
      </c>
      <c r="L360" s="110">
        <f>IF(OR(H360="Recup"),'[2]Types horaires'!$B$2-J360,'[2]Types horaires'!$B$6)</f>
        <v>0</v>
      </c>
      <c r="M360" s="111"/>
      <c r="N360" s="112"/>
      <c r="O360" s="113">
        <f t="shared" si="10"/>
        <v>0</v>
      </c>
      <c r="P360" s="114" t="str">
        <f t="shared" si="11"/>
        <v/>
      </c>
      <c r="Q360" s="115" t="s">
        <v>45</v>
      </c>
      <c r="R360" s="116" t="s">
        <v>46</v>
      </c>
      <c r="S360" s="117"/>
      <c r="T360" s="203" t="s">
        <v>111</v>
      </c>
      <c r="U360" s="119" t="s">
        <v>48</v>
      </c>
      <c r="V360" s="120">
        <f>IF(AND(G360="",(X362)&gt;0),X362-V361-V362,IF(AND(G360="Enceinte",(X362)&gt;0),X362-V361-V362,0))</f>
        <v>0</v>
      </c>
      <c r="W360" s="121" t="s">
        <v>34</v>
      </c>
      <c r="X360" s="120">
        <f>(SUM(I360:I364)*24+SUM(K360:K364)*24)</f>
        <v>35</v>
      </c>
      <c r="Y360" s="122" t="s">
        <v>7</v>
      </c>
    </row>
    <row r="361" spans="1:25" s="12" customFormat="1" ht="15.75" customHeight="1" thickBot="1">
      <c r="A361" s="123" t="s">
        <v>49</v>
      </c>
      <c r="B361" s="124">
        <v>43074</v>
      </c>
      <c r="C361" s="102">
        <v>0.375</v>
      </c>
      <c r="D361" s="103">
        <v>0.54166666666666663</v>
      </c>
      <c r="E361" s="103">
        <v>0.58333333333333337</v>
      </c>
      <c r="F361" s="104">
        <v>0.70833333333333337</v>
      </c>
      <c r="G361" s="125"/>
      <c r="H361" s="142" t="s">
        <v>44</v>
      </c>
      <c r="I361" s="127">
        <f>IF(H361="Normal",'[2]Types horaires'!$B$2,IF(H361="Recup",'[2]Types horaires'!$B$6,IF(H361="CP journée",'[2]Types horaires'!$B$3,IF(H361="Enceinte",'[2]Types horaires'!$B$11,IF(H361="temps partiel",'[2]Types horaires'!$B$10,IF(H361="Sans solde",'[2]Types horaires'!$B$8,IF(H361="Maladie",'[2]Types horaires'!$B$7,IF(H361="CP matin",'[2]Types horaires'!$B$4,IF(H361="Déplacement",'[2]Types horaires'!$B$2,IF(H361="CP Après-midi",'[2]Types horaires'!$B$5,IF(H361="Férié",'[2]Types horaires'!$B$15,0)))))))))))</f>
        <v>0.29166666666666669</v>
      </c>
      <c r="J361" s="108">
        <f>IF(H361="Demi CP",I361,IF(AND(H361="Déplacement",N361="Arrivée Chine",B361&gt;='[2]Types horaires'!$B$21,B361&lt;='[2]Types horaires'!$C$21),(D361-C361)+(F361-E361)-'[2]Types horaires'!$B$13,IF(AND(H361="Déplacement",N361="Arrivée Chine",B361&gt;'[2]Types horaires'!$A$21,B361&lt;'[2]Types horaires'!$B$21),(D361-C361)+(F361-E361)-'[2]Types horaires'!$B$14,IF(AND(H361="Déplacement",N361="Arrivée Chine",B361&gt;'[2]Types horaires'!$C$21),(D361-C361)+(F361-E361)-'[2]Types horaires'!$B$14,IF(AND(H361="Déplacement",((D361-C361)+(F361-E361))&lt;I361),I361,IF(AND(H361="Déplacement",N361="Arrivée Chine",B361&lt;'[2]Types horaires'!$D$21),(D361-C361)+(F361-E361)-'[2]Types horaires'!$B$14,IF(AND(H361="Déplacement",N361="Retour Chine",B361&gt;='[2]Types horaires'!$B$21,B361&lt;='[2]Types horaires'!$C$21),(D361-C361)+(F361-E361)+'[2]Types horaires'!$B$13,IF(AND(H361="Déplacement",N361="Retour Chine",B361&gt;'[2]Types horaires'!$A$21,B361&lt;'[2]Types horaires'!$B$21),(D361-C361)+(F361-E361)+'[2]Types horaires'!$B$14,IF(AND(H361="Déplacement",N361="Retour Chine",B361&gt;'[2]Types horaires'!$C$21),(D361-C361)+(F361-E361)+'[2]Types horaires'!$B$14,IF(AND(H361="Déplacement",((D361-C361)+(F361-E361))&lt;I361),I361,IF(AND(H361="Déplacement",N361="Retour Chine",B361&lt;'[2]Types horaires'!$D$21),(D361-C361)+(F361-E361)+'[2]Types horaires'!$B$14,(D361-C361)+(F361-E361))))))))))))</f>
        <v>0.29166666666666663</v>
      </c>
      <c r="K361" s="128">
        <f>IF(L361&gt;0,'[2]Types horaires'!$B$2-L361,0)</f>
        <v>0</v>
      </c>
      <c r="L361" s="129">
        <f>IF(OR(H361="Recup"),'[2]Types horaires'!$B$2-J361,'[2]Types horaires'!$B$6)</f>
        <v>0</v>
      </c>
      <c r="M361" s="130"/>
      <c r="N361" s="131"/>
      <c r="O361" s="132">
        <f t="shared" si="10"/>
        <v>0</v>
      </c>
      <c r="P361" s="133" t="str">
        <f t="shared" si="11"/>
        <v/>
      </c>
      <c r="Q361" s="134"/>
      <c r="R361" s="135"/>
      <c r="S361" s="136"/>
      <c r="T361" s="204"/>
      <c r="U361" s="138" t="s">
        <v>50</v>
      </c>
      <c r="V361" s="139">
        <f>IF(AND(G360="",(X361-35)&gt;0),(X361-35-V362-V363),IF(AND(G360="Enceinte",(X361-35)&gt;0),(X361-35-V362-V363),0))</f>
        <v>0</v>
      </c>
      <c r="W361" s="140" t="s">
        <v>35</v>
      </c>
      <c r="X361" s="139">
        <f>(SUM(J360:J366))*24-(SUM(O360:O366))*24</f>
        <v>34.999999999999993</v>
      </c>
      <c r="Y361" s="141">
        <f>SUM(P360:P366)</f>
        <v>0</v>
      </c>
    </row>
    <row r="362" spans="1:25" s="12" customFormat="1" ht="15.75" customHeight="1" thickBot="1">
      <c r="A362" s="123" t="s">
        <v>51</v>
      </c>
      <c r="B362" s="124">
        <v>43075</v>
      </c>
      <c r="C362" s="102">
        <v>0.375</v>
      </c>
      <c r="D362" s="103">
        <v>0.54166666666666663</v>
      </c>
      <c r="E362" s="103">
        <v>0.58333333333333337</v>
      </c>
      <c r="F362" s="104">
        <v>0.70833333333333337</v>
      </c>
      <c r="G362" s="125"/>
      <c r="H362" s="142" t="s">
        <v>44</v>
      </c>
      <c r="I362" s="127">
        <f>IF(H362="Normal",'[2]Types horaires'!$B$2,IF(H362="Recup",'[2]Types horaires'!$B$6,IF(H362="CP journée",'[2]Types horaires'!$B$3,IF(H362="Enceinte",'[2]Types horaires'!$B$11,IF(H362="temps partiel",'[2]Types horaires'!$B$10,IF(H362="Sans solde",'[2]Types horaires'!$B$8,IF(H362="Maladie",'[2]Types horaires'!$B$7,IF(H362="CP matin",'[2]Types horaires'!$B$4,IF(H362="Déplacement",'[2]Types horaires'!$B$2,IF(H362="CP Après-midi",'[2]Types horaires'!$B$5,IF(H362="Férié",'[2]Types horaires'!$B$15,0)))))))))))</f>
        <v>0.29166666666666669</v>
      </c>
      <c r="J362" s="108">
        <f>IF(H362="Demi CP",I362,IF(AND(H362="Déplacement",N362="Arrivée Chine",B362&gt;='[2]Types horaires'!$B$21,B362&lt;='[2]Types horaires'!$C$21),(D362-C362)+(F362-E362)-'[2]Types horaires'!$B$13,IF(AND(H362="Déplacement",N362="Arrivée Chine",B362&gt;'[2]Types horaires'!$A$21,B362&lt;'[2]Types horaires'!$B$21),(D362-C362)+(F362-E362)-'[2]Types horaires'!$B$14,IF(AND(H362="Déplacement",N362="Arrivée Chine",B362&gt;'[2]Types horaires'!$C$21),(D362-C362)+(F362-E362)-'[2]Types horaires'!$B$14,IF(AND(H362="Déplacement",((D362-C362)+(F362-E362))&lt;I362),I362,IF(AND(H362="Déplacement",N362="Arrivée Chine",B362&lt;'[2]Types horaires'!$D$21),(D362-C362)+(F362-E362)-'[2]Types horaires'!$B$14,IF(AND(H362="Déplacement",N362="Retour Chine",B362&gt;='[2]Types horaires'!$B$21,B362&lt;='[2]Types horaires'!$C$21),(D362-C362)+(F362-E362)+'[2]Types horaires'!$B$13,IF(AND(H362="Déplacement",N362="Retour Chine",B362&gt;'[2]Types horaires'!$A$21,B362&lt;'[2]Types horaires'!$B$21),(D362-C362)+(F362-E362)+'[2]Types horaires'!$B$14,IF(AND(H362="Déplacement",N362="Retour Chine",B362&gt;'[2]Types horaires'!$C$21),(D362-C362)+(F362-E362)+'[2]Types horaires'!$B$14,IF(AND(H362="Déplacement",((D362-C362)+(F362-E362))&lt;I362),I362,IF(AND(H362="Déplacement",N362="Retour Chine",B362&lt;'[2]Types horaires'!$D$21),(D362-C362)+(F362-E362)+'[2]Types horaires'!$B$14,(D362-C362)+(F362-E362))))))))))))</f>
        <v>0.29166666666666663</v>
      </c>
      <c r="K362" s="143">
        <f>IF(L362&gt;0,'[2]Types horaires'!$B$2-L362,0)</f>
        <v>0</v>
      </c>
      <c r="L362" s="144">
        <f>IF(OR(H362="Recup"),'[2]Types horaires'!$B$2-J362,'[2]Types horaires'!$B$6)</f>
        <v>0</v>
      </c>
      <c r="M362" s="130"/>
      <c r="N362" s="131"/>
      <c r="O362" s="132">
        <f t="shared" si="10"/>
        <v>0</v>
      </c>
      <c r="P362" s="133" t="str">
        <f t="shared" si="11"/>
        <v/>
      </c>
      <c r="Q362" s="134"/>
      <c r="R362" s="135"/>
      <c r="S362" s="136"/>
      <c r="T362" s="204"/>
      <c r="U362" s="145">
        <v>0.5</v>
      </c>
      <c r="V362" s="139">
        <f>IF((X361-43)&lt;0,0,(X361-43))</f>
        <v>0</v>
      </c>
      <c r="W362" s="146" t="s">
        <v>52</v>
      </c>
      <c r="X362" s="147">
        <f>(X361-X360)-J366*24</f>
        <v>-7.1054273576010019E-15</v>
      </c>
      <c r="Y362" s="148" t="s">
        <v>53</v>
      </c>
    </row>
    <row r="363" spans="1:25" s="12" customFormat="1" ht="15" customHeight="1" thickBot="1">
      <c r="A363" s="123" t="s">
        <v>54</v>
      </c>
      <c r="B363" s="124">
        <v>43076</v>
      </c>
      <c r="C363" s="102">
        <v>0.375</v>
      </c>
      <c r="D363" s="103">
        <v>0.54166666666666663</v>
      </c>
      <c r="E363" s="103">
        <v>0.58333333333333337</v>
      </c>
      <c r="F363" s="104">
        <v>0.70833333333333337</v>
      </c>
      <c r="G363" s="125"/>
      <c r="H363" s="126" t="s">
        <v>44</v>
      </c>
      <c r="I363" s="127">
        <f>IF(H363="Normal",'[2]Types horaires'!$B$2,IF(H363="Recup",'[2]Types horaires'!$B$6,IF(H363="CP journée",'[2]Types horaires'!$B$3,IF(H363="Enceinte",'[2]Types horaires'!$B$11,IF(H363="temps partiel",'[2]Types horaires'!$B$10,IF(H363="Sans solde",'[2]Types horaires'!$B$8,IF(H363="Maladie",'[2]Types horaires'!$B$7,IF(H363="CP matin",'[2]Types horaires'!$B$4,IF(H363="Déplacement",'[2]Types horaires'!$B$2,IF(H363="CP Après-midi",'[2]Types horaires'!$B$5,IF(H363="Férié",'[2]Types horaires'!$B$15,0)))))))))))</f>
        <v>0.29166666666666669</v>
      </c>
      <c r="J363" s="108">
        <f>IF(H363="Demi CP",I363,IF(AND(H363="Déplacement",N363="Arrivée Chine",B363&gt;='[2]Types horaires'!$B$21,B363&lt;='[2]Types horaires'!$C$21),(D363-C363)+(F363-E363)-'[2]Types horaires'!$B$13,IF(AND(H363="Déplacement",N363="Arrivée Chine",B363&gt;'[2]Types horaires'!$A$21,B363&lt;'[2]Types horaires'!$B$21),(D363-C363)+(F363-E363)-'[2]Types horaires'!$B$14,IF(AND(H363="Déplacement",N363="Arrivée Chine",B363&gt;'[2]Types horaires'!$C$21),(D363-C363)+(F363-E363)-'[2]Types horaires'!$B$14,IF(AND(H363="Déplacement",((D363-C363)+(F363-E363))&lt;I363),I363,IF(AND(H363="Déplacement",N363="Arrivée Chine",B363&lt;'[2]Types horaires'!$D$21),(D363-C363)+(F363-E363)-'[2]Types horaires'!$B$14,IF(AND(H363="Déplacement",N363="Retour Chine",B363&gt;='[2]Types horaires'!$B$21,B363&lt;='[2]Types horaires'!$C$21),(D363-C363)+(F363-E363)+'[2]Types horaires'!$B$13,IF(AND(H363="Déplacement",N363="Retour Chine",B363&gt;'[2]Types horaires'!$A$21,B363&lt;'[2]Types horaires'!$B$21),(D363-C363)+(F363-E363)+'[2]Types horaires'!$B$14,IF(AND(H363="Déplacement",N363="Retour Chine",B363&gt;'[2]Types horaires'!$C$21),(D363-C363)+(F363-E363)+'[2]Types horaires'!$B$14,IF(AND(H363="Déplacement",((D363-C363)+(F363-E363))&lt;I363),I363,IF(AND(H363="Déplacement",N363="Retour Chine",B363&lt;'[2]Types horaires'!$D$21),(D363-C363)+(F363-E363)+'[2]Types horaires'!$B$14,(D363-C363)+(F363-E363))))))))))))</f>
        <v>0.29166666666666663</v>
      </c>
      <c r="K363" s="149">
        <f>IF(L363&gt;0,'[2]Types horaires'!$B$2-L363,0)</f>
        <v>0</v>
      </c>
      <c r="L363" s="150">
        <f>IF(OR(H363="Recup"),'[2]Types horaires'!$B$2-J363,'[2]Types horaires'!$B$6)</f>
        <v>0</v>
      </c>
      <c r="M363" s="130"/>
      <c r="N363" s="131"/>
      <c r="O363" s="132">
        <f t="shared" si="10"/>
        <v>0</v>
      </c>
      <c r="P363" s="133" t="str">
        <f t="shared" si="11"/>
        <v/>
      </c>
      <c r="Q363" s="134"/>
      <c r="R363" s="135"/>
      <c r="S363" s="136"/>
      <c r="T363" s="204"/>
      <c r="U363" s="151">
        <v>1</v>
      </c>
      <c r="V363" s="139">
        <f>IF(M366="",J366*24,0)</f>
        <v>0</v>
      </c>
      <c r="W363" s="152" t="s">
        <v>5</v>
      </c>
      <c r="X363" s="153">
        <f>COUNTIF(H360:H364,"Maladie")</f>
        <v>0</v>
      </c>
      <c r="Y363" s="148">
        <f>COUNTIF(H360:H364,"Férié")</f>
        <v>0</v>
      </c>
    </row>
    <row r="364" spans="1:25" s="12" customFormat="1" ht="15.75" customHeight="1" thickBot="1">
      <c r="A364" s="123" t="s">
        <v>55</v>
      </c>
      <c r="B364" s="124">
        <v>43077</v>
      </c>
      <c r="C364" s="102">
        <v>0.375</v>
      </c>
      <c r="D364" s="103">
        <v>0.54166666666666663</v>
      </c>
      <c r="E364" s="103">
        <v>0.58333333333333337</v>
      </c>
      <c r="F364" s="104">
        <v>0.70833333333333337</v>
      </c>
      <c r="G364" s="125"/>
      <c r="H364" s="142" t="s">
        <v>44</v>
      </c>
      <c r="I364" s="127">
        <f>IF(H364="Normal",'[2]Types horaires'!$B$2,IF(H364="Recup",'[2]Types horaires'!$B$6,IF(H364="CP journée",'[2]Types horaires'!$B$3,IF(H364="Enceinte",'[2]Types horaires'!$B$11,IF(H364="temps partiel",'[2]Types horaires'!$B$10,IF(H364="Sans solde",'[2]Types horaires'!$B$8,IF(H364="Maladie",'[2]Types horaires'!$B$7,IF(H364="CP matin",'[2]Types horaires'!$B$4,IF(H364="Déplacement",'[2]Types horaires'!$B$2,IF(H364="CP Après-midi",'[2]Types horaires'!$B$5,IF(H364="Férié",'[2]Types horaires'!$B$15,0)))))))))))</f>
        <v>0.29166666666666669</v>
      </c>
      <c r="J364" s="108">
        <f>IF(H364="Demi CP",I364,IF(AND(H364="Déplacement",N364="Arrivée Chine",B364&gt;='[2]Types horaires'!$B$21,B364&lt;='[2]Types horaires'!$C$21),(D364-C364)+(F364-E364)-'[2]Types horaires'!$B$13,IF(AND(H364="Déplacement",N364="Arrivée Chine",B364&gt;'[2]Types horaires'!$A$21,B364&lt;'[2]Types horaires'!$B$21),(D364-C364)+(F364-E364)-'[2]Types horaires'!$B$14,IF(AND(H364="Déplacement",N364="Arrivée Chine",B364&gt;'[2]Types horaires'!$C$21),(D364-C364)+(F364-E364)-'[2]Types horaires'!$B$14,IF(AND(H364="Déplacement",((D364-C364)+(F364-E364))&lt;I364),I364,IF(AND(H364="Déplacement",N364="Arrivée Chine",B364&lt;'[2]Types horaires'!$D$21),(D364-C364)+(F364-E364)-'[2]Types horaires'!$B$14,IF(AND(H364="Déplacement",N364="Retour Chine",B364&gt;='[2]Types horaires'!$B$21,B364&lt;='[2]Types horaires'!$C$21),(D364-C364)+(F364-E364)+'[2]Types horaires'!$B$13,IF(AND(H364="Déplacement",N364="Retour Chine",B364&gt;'[2]Types horaires'!$A$21,B364&lt;'[2]Types horaires'!$B$21),(D364-C364)+(F364-E364)+'[2]Types horaires'!$B$14,IF(AND(H364="Déplacement",N364="Retour Chine",B364&gt;'[2]Types horaires'!$C$21),(D364-C364)+(F364-E364)+'[2]Types horaires'!$B$14,IF(AND(H364="Déplacement",((D364-C364)+(F364-E364))&lt;I364),I364,IF(AND(H364="Déplacement",N364="Retour Chine",B364&lt;'[2]Types horaires'!$D$21),(D364-C364)+(F364-E364)+'[2]Types horaires'!$B$14,(D364-C364)+(F364-E364))))))))))))</f>
        <v>0.29166666666666663</v>
      </c>
      <c r="K364" s="143">
        <f>IF(L364&gt;0,'[2]Types horaires'!$B$2-L364,0)</f>
        <v>0</v>
      </c>
      <c r="L364" s="144">
        <f>IF(OR(H364="Recup"),'[2]Types horaires'!$B$2-J364,'[2]Types horaires'!$B$6)</f>
        <v>0</v>
      </c>
      <c r="M364" s="130"/>
      <c r="N364" s="131"/>
      <c r="O364" s="132">
        <f t="shared" si="10"/>
        <v>0</v>
      </c>
      <c r="P364" s="133" t="str">
        <f t="shared" si="11"/>
        <v/>
      </c>
      <c r="Q364" s="134"/>
      <c r="R364" s="135"/>
      <c r="S364" s="136"/>
      <c r="T364" s="204"/>
      <c r="U364" s="154" t="s">
        <v>2</v>
      </c>
      <c r="V364" s="155">
        <f>IF(G360="Enceinte",(SUM(L360:L364))-COUNTIF(H360:H364,"Recup")*'[2]Types horaires'!$B$12,SUM(L360:L364))</f>
        <v>0</v>
      </c>
      <c r="W364" s="156" t="s">
        <v>56</v>
      </c>
      <c r="X364" s="157">
        <f>COUNTIF(H360:H364,"sans solde")</f>
        <v>0</v>
      </c>
      <c r="Y364" s="158" t="s">
        <v>57</v>
      </c>
    </row>
    <row r="365" spans="1:25" s="12" customFormat="1" ht="15" customHeight="1">
      <c r="A365" s="123" t="s">
        <v>58</v>
      </c>
      <c r="B365" s="124">
        <v>43078</v>
      </c>
      <c r="C365" s="159"/>
      <c r="D365" s="160"/>
      <c r="E365" s="160"/>
      <c r="F365" s="161"/>
      <c r="G365" s="125"/>
      <c r="H365" s="162"/>
      <c r="I365" s="127">
        <f>IF(H365="Normal",'[2]Types horaires'!$B$2,IF(H365="Recup",'[2]Types horaires'!$B$6,IF(H365="CP journée",'[2]Types horaires'!$B$3,IF(H365="Enceinte",'[2]Types horaires'!$B$11,IF(H365="temps partiel",'[2]Types horaires'!$B$10,IF(H365="Sans solde",'[2]Types horaires'!$B$8,IF(H365="Maladie",'[2]Types horaires'!$B$7,IF(H365="CP matin",'[2]Types horaires'!$B$4,IF(H365="Déplacement",'[2]Types horaires'!$B$2,IF(H365="CP Après-midi",'[2]Types horaires'!$B$5,IF(H365="Férié",'[2]Types horaires'!$B$15,0)))))))))))</f>
        <v>0</v>
      </c>
      <c r="J365" s="108">
        <f>IF(H365="Demi CP",I365,IF(AND(H365="Déplacement",N365="Arrivée Chine",B365&gt;='[2]Types horaires'!$B$21,B365&lt;='[2]Types horaires'!$C$21),(D365-C365)+(F365-E365)-'[2]Types horaires'!$B$13,IF(AND(H365="Déplacement",N365="Arrivée Chine",B365&gt;'[2]Types horaires'!$A$21,B365&lt;'[2]Types horaires'!$B$21),(D365-C365)+(F365-E365)-'[2]Types horaires'!$B$14,IF(AND(H365="Déplacement",N365="Arrivée Chine",B365&gt;'[2]Types horaires'!$C$21),(D365-C365)+(F365-E365)-'[2]Types horaires'!$B$14,IF(AND(H365="Déplacement",((D365-C365)+(F365-E365))&lt;I365),I365,IF(AND(H365="Déplacement",N365="Arrivée Chine",B365&lt;'[2]Types horaires'!$D$21),(D365-C365)+(F365-E365)-'[2]Types horaires'!$B$14,IF(AND(H365="Déplacement",N365="Retour Chine",B365&gt;='[2]Types horaires'!$B$21,B365&lt;='[2]Types horaires'!$C$21),(D365-C365)+(F365-E365)+'[2]Types horaires'!$B$13,IF(AND(H365="Déplacement",N365="Retour Chine",B365&gt;'[2]Types horaires'!$A$21,B365&lt;'[2]Types horaires'!$B$21),(D365-C365)+(F365-E365)+'[2]Types horaires'!$B$14,IF(AND(H365="Déplacement",N365="Retour Chine",B365&gt;'[2]Types horaires'!$C$21),(D365-C365)+(F365-E365)+'[2]Types horaires'!$B$14,IF(AND(H365="Déplacement",((D365-C365)+(F365-E365))&lt;I365),I365,IF(AND(H365="Déplacement",N365="Retour Chine",B365&lt;'[2]Types horaires'!$D$21),(D365-C365)+(F365-E365)+'[2]Types horaires'!$B$14,(D365-C365)+(F365-E365))))))))))))</f>
        <v>0</v>
      </c>
      <c r="K365" s="163">
        <f>IF(L365&gt;0,'[2]Types horaires'!$B$2-L365,0)</f>
        <v>0</v>
      </c>
      <c r="L365" s="164">
        <f>IF(OR(H365="Recup"),'[2]Types horaires'!$B$2-J365,'[2]Types horaires'!$B$6)</f>
        <v>0</v>
      </c>
      <c r="M365" s="130"/>
      <c r="N365" s="131"/>
      <c r="O365" s="132">
        <f t="shared" si="10"/>
        <v>0</v>
      </c>
      <c r="P365" s="133" t="str">
        <f t="shared" si="11"/>
        <v/>
      </c>
      <c r="Q365" s="134"/>
      <c r="R365" s="135"/>
      <c r="S365" s="136"/>
      <c r="T365" s="204"/>
      <c r="U365" s="165" t="s">
        <v>59</v>
      </c>
      <c r="V365" s="166">
        <f>IF(AND(G360="Temps partiel",X362&gt;0),X362-V366-V362-V363,0)</f>
        <v>0</v>
      </c>
      <c r="W365" s="167" t="s">
        <v>60</v>
      </c>
      <c r="X365" s="168">
        <f>COUNTIF(H360:H364,"CP journée")+(COUNTIF(H360:H364,"CP matin"))/2+(COUNTIF(H360:H364,"CP Après-midi"))/2</f>
        <v>0</v>
      </c>
      <c r="Y365" s="169"/>
    </row>
    <row r="366" spans="1:25" s="12" customFormat="1" ht="15.75" customHeight="1" thickBot="1">
      <c r="A366" s="170" t="s">
        <v>61</v>
      </c>
      <c r="B366" s="171">
        <v>43079</v>
      </c>
      <c r="C366" s="172"/>
      <c r="D366" s="173"/>
      <c r="E366" s="173"/>
      <c r="F366" s="174"/>
      <c r="G366" s="175"/>
      <c r="H366" s="176"/>
      <c r="I366" s="177">
        <f>IF(H366="Normal",'[2]Types horaires'!$B$2,IF(H366="Recup",'[2]Types horaires'!$B$6,IF(H366="CP journée",'[2]Types horaires'!$B$3,IF(H366="Enceinte",'[2]Types horaires'!$B$11,IF(H366="temps partiel",'[2]Types horaires'!$B$10,IF(H366="Sans solde",'[2]Types horaires'!$B$8,IF(H366="Maladie",'[2]Types horaires'!$B$7,IF(H366="CP matin",'[2]Types horaires'!$B$4,IF(H366="Déplacement",'[2]Types horaires'!$B$2,IF(H366="CP Après-midi",'[2]Types horaires'!$B$5,IF(H366="Férié",'[2]Types horaires'!$B$15,0)))))))))))</f>
        <v>0</v>
      </c>
      <c r="J366" s="178">
        <f>IF(H366="Demi CP",I366,IF(AND(H366="Déplacement",N366="Arrivée Chine",B366&gt;='[2]Types horaires'!$B$21,B366&lt;='[2]Types horaires'!$C$21),(D366-C366)+(F366-E366)-'[2]Types horaires'!$B$13,IF(AND(H366="Déplacement",N366="Arrivée Chine",B366&gt;'[2]Types horaires'!$A$21,B366&lt;'[2]Types horaires'!$B$21),(D366-C366)+(F366-E366)-'[2]Types horaires'!$B$14,IF(AND(H366="Déplacement",N366="Arrivée Chine",B366&gt;'[2]Types horaires'!$C$21),(D366-C366)+(F366-E366)-'[2]Types horaires'!$B$14,IF(AND(H366="Déplacement",((D366-C366)+(F366-E366))&lt;I366),I366,IF(AND(H366="Déplacement",N366="Arrivée Chine",B366&lt;'[2]Types horaires'!$D$21),(D366-C366)+(F366-E366)-'[2]Types horaires'!$B$14,IF(AND(H366="Déplacement",N366="Retour Chine",B366&gt;='[2]Types horaires'!$B$21,B366&lt;='[2]Types horaires'!$C$21),(D366-C366)+(F366-E366)+'[2]Types horaires'!$B$13,IF(AND(H366="Déplacement",N366="Retour Chine",B366&gt;'[2]Types horaires'!$A$21,B366&lt;'[2]Types horaires'!$B$21),(D366-C366)+(F366-E366)+'[2]Types horaires'!$B$14,IF(AND(H366="Déplacement",N366="Retour Chine",B366&gt;'[2]Types horaires'!$C$21),(D366-C366)+(F366-E366)+'[2]Types horaires'!$B$14,IF(AND(H366="Déplacement",((D366-C366)+(F366-E366))&lt;I366),I366,IF(AND(H366="Déplacement",N366="Retour Chine",B366&lt;'[2]Types horaires'!$D$21),(D366-C366)+(F366-E366)+'[2]Types horaires'!$B$14,(D366-C366)+(F366-E366))))))))))))</f>
        <v>0</v>
      </c>
      <c r="K366" s="179">
        <f>IF(L366&gt;0,'[2]Types horaires'!$B$2-L366,0)</f>
        <v>0</v>
      </c>
      <c r="L366" s="180">
        <f>IF(OR(H366="Recup"),'[2]Types horaires'!$B$2-J366,'[2]Types horaires'!$B$6)</f>
        <v>0</v>
      </c>
      <c r="M366" s="181"/>
      <c r="N366" s="182"/>
      <c r="O366" s="183">
        <f t="shared" si="10"/>
        <v>0</v>
      </c>
      <c r="P366" s="184" t="str">
        <f t="shared" si="11"/>
        <v/>
      </c>
      <c r="Q366" s="185"/>
      <c r="R366" s="186"/>
      <c r="S366" s="187"/>
      <c r="T366" s="205"/>
      <c r="U366" s="189" t="s">
        <v>62</v>
      </c>
      <c r="V366" s="190">
        <f>IF(AND(G360="Temps partiel",X362&gt;3),X362-3-V362-V363,0)</f>
        <v>0</v>
      </c>
      <c r="W366" s="191" t="s">
        <v>63</v>
      </c>
      <c r="X366" s="192">
        <f>V360+(V361*1.25)+(V362*1.5)+(V363*2)+(V365*1.1)+(V366*1.25)</f>
        <v>0</v>
      </c>
      <c r="Y366" s="193">
        <f>Y359+X366-V364*24+Y361</f>
        <v>0</v>
      </c>
    </row>
    <row r="367" spans="1:25" s="12" customFormat="1" ht="30" customHeight="1">
      <c r="A367" s="100" t="s">
        <v>43</v>
      </c>
      <c r="B367" s="101">
        <v>43080</v>
      </c>
      <c r="C367" s="194">
        <v>0.375</v>
      </c>
      <c r="D367" s="195">
        <v>0.54166666666666663</v>
      </c>
      <c r="E367" s="195">
        <v>0.58333333333333337</v>
      </c>
      <c r="F367" s="196">
        <v>0.70833333333333337</v>
      </c>
      <c r="G367" s="105"/>
      <c r="H367" s="106" t="s">
        <v>44</v>
      </c>
      <c r="I367" s="107">
        <f>IF(H367="Normal",'[2]Types horaires'!$B$2,IF(H367="Recup",'[2]Types horaires'!$B$6,IF(H367="CP journée",'[2]Types horaires'!$B$3,IF(H367="Enceinte",'[2]Types horaires'!$B$11,IF(H367="temps partiel",'[2]Types horaires'!$B$10,IF(H367="Sans solde",'[2]Types horaires'!$B$8,IF(H367="Maladie",'[2]Types horaires'!$B$7,IF(H367="CP matin",'[2]Types horaires'!$B$4,IF(H367="Déplacement",'[2]Types horaires'!$B$2,IF(H367="CP Après-midi",'[2]Types horaires'!$B$5,IF(H367="Férié",'[2]Types horaires'!$B$15,0)))))))))))</f>
        <v>0.29166666666666669</v>
      </c>
      <c r="J367" s="197">
        <f>IF(H367="Demi CP",I367,IF(AND(H367="Déplacement",N367="Arrivée Chine",B367&gt;='[2]Types horaires'!$B$21,B367&lt;='[2]Types horaires'!$C$21),(D367-C367)+(F367-E367)-'[2]Types horaires'!$B$13,IF(AND(H367="Déplacement",N367="Arrivée Chine",B367&gt;'[2]Types horaires'!$A$21,B367&lt;'[2]Types horaires'!$B$21),(D367-C367)+(F367-E367)-'[2]Types horaires'!$B$14,IF(AND(H367="Déplacement",N367="Arrivée Chine",B367&gt;'[2]Types horaires'!$C$21),(D367-C367)+(F367-E367)-'[2]Types horaires'!$B$14,IF(AND(H367="Déplacement",((D367-C367)+(F367-E367))&lt;I367),I367,IF(AND(H367="Déplacement",N367="Arrivée Chine",B367&lt;'[2]Types horaires'!$D$21),(D367-C367)+(F367-E367)-'[2]Types horaires'!$B$14,IF(AND(H367="Déplacement",N367="Retour Chine",B367&gt;='[2]Types horaires'!$B$21,B367&lt;='[2]Types horaires'!$C$21),(D367-C367)+(F367-E367)+'[2]Types horaires'!$B$13,IF(AND(H367="Déplacement",N367="Retour Chine",B367&gt;'[2]Types horaires'!$A$21,B367&lt;'[2]Types horaires'!$B$21),(D367-C367)+(F367-E367)+'[2]Types horaires'!$B$14,IF(AND(H367="Déplacement",N367="Retour Chine",B367&gt;'[2]Types horaires'!$C$21),(D367-C367)+(F367-E367)+'[2]Types horaires'!$B$14,IF(AND(H367="Déplacement",((D367-C367)+(F367-E367))&lt;I367),I367,IF(AND(H367="Déplacement",N367="Retour Chine",B367&lt;'[2]Types horaires'!$D$21),(D367-C367)+(F367-E367)+'[2]Types horaires'!$B$14,(D367-C367)+(F367-E367))))))))))))</f>
        <v>0.29166666666666663</v>
      </c>
      <c r="K367" s="109">
        <f>IF(L367&gt;0,'[2]Types horaires'!$B$2-L367,0)</f>
        <v>0</v>
      </c>
      <c r="L367" s="110">
        <f>IF(OR(H367="Recup"),'[2]Types horaires'!$B$2-J367,'[2]Types horaires'!$B$6)</f>
        <v>0</v>
      </c>
      <c r="M367" s="111"/>
      <c r="N367" s="112"/>
      <c r="O367" s="113">
        <f t="shared" si="10"/>
        <v>0</v>
      </c>
      <c r="P367" s="114" t="str">
        <f t="shared" si="11"/>
        <v/>
      </c>
      <c r="Q367" s="115" t="s">
        <v>45</v>
      </c>
      <c r="R367" s="116" t="s">
        <v>46</v>
      </c>
      <c r="S367" s="117"/>
      <c r="T367" s="203" t="s">
        <v>112</v>
      </c>
      <c r="U367" s="119" t="s">
        <v>48</v>
      </c>
      <c r="V367" s="120">
        <f>IF(AND(G367="",(X369)&gt;0),X369-V368-V369,IF(AND(G367="Enceinte",(X369)&gt;0),X369-V368-V369,0))</f>
        <v>0</v>
      </c>
      <c r="W367" s="121" t="s">
        <v>34</v>
      </c>
      <c r="X367" s="120">
        <f>(SUM(I367:I371)*24+SUM(K367:K371)*24)</f>
        <v>35</v>
      </c>
      <c r="Y367" s="122" t="s">
        <v>7</v>
      </c>
    </row>
    <row r="368" spans="1:25" s="12" customFormat="1" ht="15.75" customHeight="1" thickBot="1">
      <c r="A368" s="123" t="s">
        <v>49</v>
      </c>
      <c r="B368" s="124">
        <v>43081</v>
      </c>
      <c r="C368" s="102">
        <v>0.375</v>
      </c>
      <c r="D368" s="103">
        <v>0.54166666666666663</v>
      </c>
      <c r="E368" s="103">
        <v>0.58333333333333337</v>
      </c>
      <c r="F368" s="104">
        <v>0.70833333333333337</v>
      </c>
      <c r="G368" s="125"/>
      <c r="H368" s="142" t="s">
        <v>44</v>
      </c>
      <c r="I368" s="127">
        <f>IF(H368="Normal",'[2]Types horaires'!$B$2,IF(H368="Recup",'[2]Types horaires'!$B$6,IF(H368="CP journée",'[2]Types horaires'!$B$3,IF(H368="Enceinte",'[2]Types horaires'!$B$11,IF(H368="temps partiel",'[2]Types horaires'!$B$10,IF(H368="Sans solde",'[2]Types horaires'!$B$8,IF(H368="Maladie",'[2]Types horaires'!$B$7,IF(H368="CP matin",'[2]Types horaires'!$B$4,IF(H368="Déplacement",'[2]Types horaires'!$B$2,IF(H368="CP Après-midi",'[2]Types horaires'!$B$5,IF(H368="Férié",'[2]Types horaires'!$B$15,0)))))))))))</f>
        <v>0.29166666666666669</v>
      </c>
      <c r="J368" s="108">
        <f>IF(H368="Demi CP",I368,IF(AND(H368="Déplacement",N368="Arrivée Chine",B368&gt;='[2]Types horaires'!$B$21,B368&lt;='[2]Types horaires'!$C$21),(D368-C368)+(F368-E368)-'[2]Types horaires'!$B$13,IF(AND(H368="Déplacement",N368="Arrivée Chine",B368&gt;'[2]Types horaires'!$A$21,B368&lt;'[2]Types horaires'!$B$21),(D368-C368)+(F368-E368)-'[2]Types horaires'!$B$14,IF(AND(H368="Déplacement",N368="Arrivée Chine",B368&gt;'[2]Types horaires'!$C$21),(D368-C368)+(F368-E368)-'[2]Types horaires'!$B$14,IF(AND(H368="Déplacement",((D368-C368)+(F368-E368))&lt;I368),I368,IF(AND(H368="Déplacement",N368="Arrivée Chine",B368&lt;'[2]Types horaires'!$D$21),(D368-C368)+(F368-E368)-'[2]Types horaires'!$B$14,IF(AND(H368="Déplacement",N368="Retour Chine",B368&gt;='[2]Types horaires'!$B$21,B368&lt;='[2]Types horaires'!$C$21),(D368-C368)+(F368-E368)+'[2]Types horaires'!$B$13,IF(AND(H368="Déplacement",N368="Retour Chine",B368&gt;'[2]Types horaires'!$A$21,B368&lt;'[2]Types horaires'!$B$21),(D368-C368)+(F368-E368)+'[2]Types horaires'!$B$14,IF(AND(H368="Déplacement",N368="Retour Chine",B368&gt;'[2]Types horaires'!$C$21),(D368-C368)+(F368-E368)+'[2]Types horaires'!$B$14,IF(AND(H368="Déplacement",((D368-C368)+(F368-E368))&lt;I368),I368,IF(AND(H368="Déplacement",N368="Retour Chine",B368&lt;'[2]Types horaires'!$D$21),(D368-C368)+(F368-E368)+'[2]Types horaires'!$B$14,(D368-C368)+(F368-E368))))))))))))</f>
        <v>0.29166666666666663</v>
      </c>
      <c r="K368" s="128">
        <f>IF(L368&gt;0,'[2]Types horaires'!$B$2-L368,0)</f>
        <v>0</v>
      </c>
      <c r="L368" s="129">
        <f>IF(OR(H368="Recup"),'[2]Types horaires'!$B$2-J368,'[2]Types horaires'!$B$6)</f>
        <v>0</v>
      </c>
      <c r="M368" s="130"/>
      <c r="N368" s="131"/>
      <c r="O368" s="132">
        <f t="shared" si="10"/>
        <v>0</v>
      </c>
      <c r="P368" s="133" t="str">
        <f t="shared" si="11"/>
        <v/>
      </c>
      <c r="Q368" s="134"/>
      <c r="R368" s="135"/>
      <c r="S368" s="136"/>
      <c r="T368" s="204"/>
      <c r="U368" s="138" t="s">
        <v>50</v>
      </c>
      <c r="V368" s="139">
        <f>IF(AND(G367="",(X368-35)&gt;0),(X368-35-V369-V370),IF(AND(G367="Enceinte",(X368-35)&gt;0),(X368-35-V369-V370),0))</f>
        <v>0</v>
      </c>
      <c r="W368" s="140" t="s">
        <v>35</v>
      </c>
      <c r="X368" s="139">
        <f>(SUM(J367:J373))*24-(SUM(O367:O373))*24</f>
        <v>34.999999999999993</v>
      </c>
      <c r="Y368" s="141">
        <f>SUM(P367:P373)</f>
        <v>0</v>
      </c>
    </row>
    <row r="369" spans="1:25" s="12" customFormat="1" ht="15.75" customHeight="1" thickBot="1">
      <c r="A369" s="123" t="s">
        <v>51</v>
      </c>
      <c r="B369" s="124">
        <v>43082</v>
      </c>
      <c r="C369" s="102">
        <v>0.375</v>
      </c>
      <c r="D369" s="103">
        <v>0.54166666666666663</v>
      </c>
      <c r="E369" s="103">
        <v>0.58333333333333337</v>
      </c>
      <c r="F369" s="104">
        <v>0.70833333333333337</v>
      </c>
      <c r="G369" s="125"/>
      <c r="H369" s="142" t="s">
        <v>44</v>
      </c>
      <c r="I369" s="127">
        <f>IF(H369="Normal",'[2]Types horaires'!$B$2,IF(H369="Recup",'[2]Types horaires'!$B$6,IF(H369="CP journée",'[2]Types horaires'!$B$3,IF(H369="Enceinte",'[2]Types horaires'!$B$11,IF(H369="temps partiel",'[2]Types horaires'!$B$10,IF(H369="Sans solde",'[2]Types horaires'!$B$8,IF(H369="Maladie",'[2]Types horaires'!$B$7,IF(H369="CP matin",'[2]Types horaires'!$B$4,IF(H369="Déplacement",'[2]Types horaires'!$B$2,IF(H369="CP Après-midi",'[2]Types horaires'!$B$5,IF(H369="Férié",'[2]Types horaires'!$B$15,0)))))))))))</f>
        <v>0.29166666666666669</v>
      </c>
      <c r="J369" s="108">
        <f>IF(H369="Demi CP",I369,IF(AND(H369="Déplacement",N369="Arrivée Chine",B369&gt;='[2]Types horaires'!$B$21,B369&lt;='[2]Types horaires'!$C$21),(D369-C369)+(F369-E369)-'[2]Types horaires'!$B$13,IF(AND(H369="Déplacement",N369="Arrivée Chine",B369&gt;'[2]Types horaires'!$A$21,B369&lt;'[2]Types horaires'!$B$21),(D369-C369)+(F369-E369)-'[2]Types horaires'!$B$14,IF(AND(H369="Déplacement",N369="Arrivée Chine",B369&gt;'[2]Types horaires'!$C$21),(D369-C369)+(F369-E369)-'[2]Types horaires'!$B$14,IF(AND(H369="Déplacement",((D369-C369)+(F369-E369))&lt;I369),I369,IF(AND(H369="Déplacement",N369="Arrivée Chine",B369&lt;'[2]Types horaires'!$D$21),(D369-C369)+(F369-E369)-'[2]Types horaires'!$B$14,IF(AND(H369="Déplacement",N369="Retour Chine",B369&gt;='[2]Types horaires'!$B$21,B369&lt;='[2]Types horaires'!$C$21),(D369-C369)+(F369-E369)+'[2]Types horaires'!$B$13,IF(AND(H369="Déplacement",N369="Retour Chine",B369&gt;'[2]Types horaires'!$A$21,B369&lt;'[2]Types horaires'!$B$21),(D369-C369)+(F369-E369)+'[2]Types horaires'!$B$14,IF(AND(H369="Déplacement",N369="Retour Chine",B369&gt;'[2]Types horaires'!$C$21),(D369-C369)+(F369-E369)+'[2]Types horaires'!$B$14,IF(AND(H369="Déplacement",((D369-C369)+(F369-E369))&lt;I369),I369,IF(AND(H369="Déplacement",N369="Retour Chine",B369&lt;'[2]Types horaires'!$D$21),(D369-C369)+(F369-E369)+'[2]Types horaires'!$B$14,(D369-C369)+(F369-E369))))))))))))</f>
        <v>0.29166666666666663</v>
      </c>
      <c r="K369" s="143">
        <f>IF(L369&gt;0,'[2]Types horaires'!$B$2-L369,0)</f>
        <v>0</v>
      </c>
      <c r="L369" s="144">
        <f>IF(OR(H369="Recup"),'[2]Types horaires'!$B$2-J369,'[2]Types horaires'!$B$6)</f>
        <v>0</v>
      </c>
      <c r="M369" s="130"/>
      <c r="N369" s="131"/>
      <c r="O369" s="132">
        <f t="shared" si="10"/>
        <v>0</v>
      </c>
      <c r="P369" s="133" t="str">
        <f t="shared" si="11"/>
        <v/>
      </c>
      <c r="Q369" s="134"/>
      <c r="R369" s="135"/>
      <c r="S369" s="136"/>
      <c r="T369" s="204"/>
      <c r="U369" s="145">
        <v>0.5</v>
      </c>
      <c r="V369" s="139">
        <f>IF((X368-43)&lt;0,0,(X368-43))</f>
        <v>0</v>
      </c>
      <c r="W369" s="146" t="s">
        <v>52</v>
      </c>
      <c r="X369" s="147">
        <f>(X368-X367)-J373*24</f>
        <v>-7.1054273576010019E-15</v>
      </c>
      <c r="Y369" s="148" t="s">
        <v>53</v>
      </c>
    </row>
    <row r="370" spans="1:25" s="12" customFormat="1" ht="15" customHeight="1" thickBot="1">
      <c r="A370" s="123" t="s">
        <v>54</v>
      </c>
      <c r="B370" s="124">
        <v>43083</v>
      </c>
      <c r="C370" s="102">
        <v>0.375</v>
      </c>
      <c r="D370" s="103">
        <v>0.54166666666666663</v>
      </c>
      <c r="E370" s="103">
        <v>0.58333333333333337</v>
      </c>
      <c r="F370" s="104">
        <v>0.70833333333333337</v>
      </c>
      <c r="G370" s="125"/>
      <c r="H370" s="126" t="s">
        <v>44</v>
      </c>
      <c r="I370" s="127">
        <f>IF(H370="Normal",'[2]Types horaires'!$B$2,IF(H370="Recup",'[2]Types horaires'!$B$6,IF(H370="CP journée",'[2]Types horaires'!$B$3,IF(H370="Enceinte",'[2]Types horaires'!$B$11,IF(H370="temps partiel",'[2]Types horaires'!$B$10,IF(H370="Sans solde",'[2]Types horaires'!$B$8,IF(H370="Maladie",'[2]Types horaires'!$B$7,IF(H370="CP matin",'[2]Types horaires'!$B$4,IF(H370="Déplacement",'[2]Types horaires'!$B$2,IF(H370="CP Après-midi",'[2]Types horaires'!$B$5,IF(H370="Férié",'[2]Types horaires'!$B$15,0)))))))))))</f>
        <v>0.29166666666666669</v>
      </c>
      <c r="J370" s="108">
        <f>IF(H370="Demi CP",I370,IF(AND(H370="Déplacement",N370="Arrivée Chine",B370&gt;='[2]Types horaires'!$B$21,B370&lt;='[2]Types horaires'!$C$21),(D370-C370)+(F370-E370)-'[2]Types horaires'!$B$13,IF(AND(H370="Déplacement",N370="Arrivée Chine",B370&gt;'[2]Types horaires'!$A$21,B370&lt;'[2]Types horaires'!$B$21),(D370-C370)+(F370-E370)-'[2]Types horaires'!$B$14,IF(AND(H370="Déplacement",N370="Arrivée Chine",B370&gt;'[2]Types horaires'!$C$21),(D370-C370)+(F370-E370)-'[2]Types horaires'!$B$14,IF(AND(H370="Déplacement",((D370-C370)+(F370-E370))&lt;I370),I370,IF(AND(H370="Déplacement",N370="Arrivée Chine",B370&lt;'[2]Types horaires'!$D$21),(D370-C370)+(F370-E370)-'[2]Types horaires'!$B$14,IF(AND(H370="Déplacement",N370="Retour Chine",B370&gt;='[2]Types horaires'!$B$21,B370&lt;='[2]Types horaires'!$C$21),(D370-C370)+(F370-E370)+'[2]Types horaires'!$B$13,IF(AND(H370="Déplacement",N370="Retour Chine",B370&gt;'[2]Types horaires'!$A$21,B370&lt;'[2]Types horaires'!$B$21),(D370-C370)+(F370-E370)+'[2]Types horaires'!$B$14,IF(AND(H370="Déplacement",N370="Retour Chine",B370&gt;'[2]Types horaires'!$C$21),(D370-C370)+(F370-E370)+'[2]Types horaires'!$B$14,IF(AND(H370="Déplacement",((D370-C370)+(F370-E370))&lt;I370),I370,IF(AND(H370="Déplacement",N370="Retour Chine",B370&lt;'[2]Types horaires'!$D$21),(D370-C370)+(F370-E370)+'[2]Types horaires'!$B$14,(D370-C370)+(F370-E370))))))))))))</f>
        <v>0.29166666666666663</v>
      </c>
      <c r="K370" s="149">
        <f>IF(L370&gt;0,'[2]Types horaires'!$B$2-L370,0)</f>
        <v>0</v>
      </c>
      <c r="L370" s="150">
        <f>IF(OR(H370="Recup"),'[2]Types horaires'!$B$2-J370,'[2]Types horaires'!$B$6)</f>
        <v>0</v>
      </c>
      <c r="M370" s="130"/>
      <c r="N370" s="131"/>
      <c r="O370" s="132">
        <f t="shared" si="10"/>
        <v>0</v>
      </c>
      <c r="P370" s="133" t="str">
        <f t="shared" si="11"/>
        <v/>
      </c>
      <c r="Q370" s="134"/>
      <c r="R370" s="135"/>
      <c r="S370" s="136"/>
      <c r="T370" s="204"/>
      <c r="U370" s="151">
        <v>1</v>
      </c>
      <c r="V370" s="139">
        <f>IF(M373="",J373*24,0)</f>
        <v>0</v>
      </c>
      <c r="W370" s="152" t="s">
        <v>5</v>
      </c>
      <c r="X370" s="153">
        <f>COUNTIF(H367:H371,"Maladie")</f>
        <v>0</v>
      </c>
      <c r="Y370" s="148">
        <f>COUNTIF(H367:H371,"Férié")</f>
        <v>0</v>
      </c>
    </row>
    <row r="371" spans="1:25" s="12" customFormat="1" ht="15.75" customHeight="1" thickBot="1">
      <c r="A371" s="123" t="s">
        <v>55</v>
      </c>
      <c r="B371" s="124">
        <v>43084</v>
      </c>
      <c r="C371" s="102">
        <v>0.375</v>
      </c>
      <c r="D371" s="103">
        <v>0.54166666666666663</v>
      </c>
      <c r="E371" s="103">
        <v>0.58333333333333337</v>
      </c>
      <c r="F371" s="104">
        <v>0.70833333333333337</v>
      </c>
      <c r="G371" s="125"/>
      <c r="H371" s="142" t="s">
        <v>44</v>
      </c>
      <c r="I371" s="127">
        <f>IF(H371="Normal",'[2]Types horaires'!$B$2,IF(H371="Recup",'[2]Types horaires'!$B$6,IF(H371="CP journée",'[2]Types horaires'!$B$3,IF(H371="Enceinte",'[2]Types horaires'!$B$11,IF(H371="temps partiel",'[2]Types horaires'!$B$10,IF(H371="Sans solde",'[2]Types horaires'!$B$8,IF(H371="Maladie",'[2]Types horaires'!$B$7,IF(H371="CP matin",'[2]Types horaires'!$B$4,IF(H371="Déplacement",'[2]Types horaires'!$B$2,IF(H371="CP Après-midi",'[2]Types horaires'!$B$5,IF(H371="Férié",'[2]Types horaires'!$B$15,0)))))))))))</f>
        <v>0.29166666666666669</v>
      </c>
      <c r="J371" s="108">
        <f>IF(H371="Demi CP",I371,IF(AND(H371="Déplacement",N371="Arrivée Chine",B371&gt;='[2]Types horaires'!$B$21,B371&lt;='[2]Types horaires'!$C$21),(D371-C371)+(F371-E371)-'[2]Types horaires'!$B$13,IF(AND(H371="Déplacement",N371="Arrivée Chine",B371&gt;'[2]Types horaires'!$A$21,B371&lt;'[2]Types horaires'!$B$21),(D371-C371)+(F371-E371)-'[2]Types horaires'!$B$14,IF(AND(H371="Déplacement",N371="Arrivée Chine",B371&gt;'[2]Types horaires'!$C$21),(D371-C371)+(F371-E371)-'[2]Types horaires'!$B$14,IF(AND(H371="Déplacement",((D371-C371)+(F371-E371))&lt;I371),I371,IF(AND(H371="Déplacement",N371="Arrivée Chine",B371&lt;'[2]Types horaires'!$D$21),(D371-C371)+(F371-E371)-'[2]Types horaires'!$B$14,IF(AND(H371="Déplacement",N371="Retour Chine",B371&gt;='[2]Types horaires'!$B$21,B371&lt;='[2]Types horaires'!$C$21),(D371-C371)+(F371-E371)+'[2]Types horaires'!$B$13,IF(AND(H371="Déplacement",N371="Retour Chine",B371&gt;'[2]Types horaires'!$A$21,B371&lt;'[2]Types horaires'!$B$21),(D371-C371)+(F371-E371)+'[2]Types horaires'!$B$14,IF(AND(H371="Déplacement",N371="Retour Chine",B371&gt;'[2]Types horaires'!$C$21),(D371-C371)+(F371-E371)+'[2]Types horaires'!$B$14,IF(AND(H371="Déplacement",((D371-C371)+(F371-E371))&lt;I371),I371,IF(AND(H371="Déplacement",N371="Retour Chine",B371&lt;'[2]Types horaires'!$D$21),(D371-C371)+(F371-E371)+'[2]Types horaires'!$B$14,(D371-C371)+(F371-E371))))))))))))</f>
        <v>0.29166666666666663</v>
      </c>
      <c r="K371" s="143">
        <f>IF(L371&gt;0,'[2]Types horaires'!$B$2-L371,0)</f>
        <v>0</v>
      </c>
      <c r="L371" s="144">
        <f>IF(OR(H371="Recup"),'[2]Types horaires'!$B$2-J371,'[2]Types horaires'!$B$6)</f>
        <v>0</v>
      </c>
      <c r="M371" s="130"/>
      <c r="N371" s="131"/>
      <c r="O371" s="132">
        <f t="shared" si="10"/>
        <v>0</v>
      </c>
      <c r="P371" s="133" t="str">
        <f t="shared" si="11"/>
        <v/>
      </c>
      <c r="Q371" s="134"/>
      <c r="R371" s="135"/>
      <c r="S371" s="136"/>
      <c r="T371" s="204"/>
      <c r="U371" s="154" t="s">
        <v>2</v>
      </c>
      <c r="V371" s="155">
        <f>IF(G367="Enceinte",(SUM(L367:L371))-COUNTIF(H367:H371,"Recup")*'[2]Types horaires'!$B$12,SUM(L367:L371))</f>
        <v>0</v>
      </c>
      <c r="W371" s="156" t="s">
        <v>56</v>
      </c>
      <c r="X371" s="157">
        <f>COUNTIF(H367:H371,"sans solde")</f>
        <v>0</v>
      </c>
      <c r="Y371" s="158" t="s">
        <v>57</v>
      </c>
    </row>
    <row r="372" spans="1:25" s="12" customFormat="1" ht="15" customHeight="1">
      <c r="A372" s="123" t="s">
        <v>58</v>
      </c>
      <c r="B372" s="124">
        <v>43085</v>
      </c>
      <c r="C372" s="159"/>
      <c r="D372" s="160"/>
      <c r="E372" s="160"/>
      <c r="F372" s="161"/>
      <c r="G372" s="125"/>
      <c r="H372" s="162"/>
      <c r="I372" s="127">
        <f>IF(H372="Normal",'[2]Types horaires'!$B$2,IF(H372="Recup",'[2]Types horaires'!$B$6,IF(H372="CP journée",'[2]Types horaires'!$B$3,IF(H372="Enceinte",'[2]Types horaires'!$B$11,IF(H372="temps partiel",'[2]Types horaires'!$B$10,IF(H372="Sans solde",'[2]Types horaires'!$B$8,IF(H372="Maladie",'[2]Types horaires'!$B$7,IF(H372="CP matin",'[2]Types horaires'!$B$4,IF(H372="Déplacement",'[2]Types horaires'!$B$2,IF(H372="CP Après-midi",'[2]Types horaires'!$B$5,IF(H372="Férié",'[2]Types horaires'!$B$15,0)))))))))))</f>
        <v>0</v>
      </c>
      <c r="J372" s="108">
        <f>IF(H372="Demi CP",I372,IF(AND(H372="Déplacement",N372="Arrivée Chine",B372&gt;='[2]Types horaires'!$B$21,B372&lt;='[2]Types horaires'!$C$21),(D372-C372)+(F372-E372)-'[2]Types horaires'!$B$13,IF(AND(H372="Déplacement",N372="Arrivée Chine",B372&gt;'[2]Types horaires'!$A$21,B372&lt;'[2]Types horaires'!$B$21),(D372-C372)+(F372-E372)-'[2]Types horaires'!$B$14,IF(AND(H372="Déplacement",N372="Arrivée Chine",B372&gt;'[2]Types horaires'!$C$21),(D372-C372)+(F372-E372)-'[2]Types horaires'!$B$14,IF(AND(H372="Déplacement",((D372-C372)+(F372-E372))&lt;I372),I372,IF(AND(H372="Déplacement",N372="Arrivée Chine",B372&lt;'[2]Types horaires'!$D$21),(D372-C372)+(F372-E372)-'[2]Types horaires'!$B$14,IF(AND(H372="Déplacement",N372="Retour Chine",B372&gt;='[2]Types horaires'!$B$21,B372&lt;='[2]Types horaires'!$C$21),(D372-C372)+(F372-E372)+'[2]Types horaires'!$B$13,IF(AND(H372="Déplacement",N372="Retour Chine",B372&gt;'[2]Types horaires'!$A$21,B372&lt;'[2]Types horaires'!$B$21),(D372-C372)+(F372-E372)+'[2]Types horaires'!$B$14,IF(AND(H372="Déplacement",N372="Retour Chine",B372&gt;'[2]Types horaires'!$C$21),(D372-C372)+(F372-E372)+'[2]Types horaires'!$B$14,IF(AND(H372="Déplacement",((D372-C372)+(F372-E372))&lt;I372),I372,IF(AND(H372="Déplacement",N372="Retour Chine",B372&lt;'[2]Types horaires'!$D$21),(D372-C372)+(F372-E372)+'[2]Types horaires'!$B$14,(D372-C372)+(F372-E372))))))))))))</f>
        <v>0</v>
      </c>
      <c r="K372" s="163">
        <f>IF(L372&gt;0,'[2]Types horaires'!$B$2-L372,0)</f>
        <v>0</v>
      </c>
      <c r="L372" s="164">
        <f>IF(OR(H372="Recup"),'[2]Types horaires'!$B$2-J372,'[2]Types horaires'!$B$6)</f>
        <v>0</v>
      </c>
      <c r="M372" s="130"/>
      <c r="N372" s="131"/>
      <c r="O372" s="132">
        <f t="shared" si="10"/>
        <v>0</v>
      </c>
      <c r="P372" s="133" t="str">
        <f t="shared" si="11"/>
        <v/>
      </c>
      <c r="Q372" s="134"/>
      <c r="R372" s="135"/>
      <c r="S372" s="136"/>
      <c r="T372" s="204"/>
      <c r="U372" s="165" t="s">
        <v>59</v>
      </c>
      <c r="V372" s="166">
        <f>IF(AND(G367="Temps partiel",X369&gt;0),X369-V373-V369-V370,0)</f>
        <v>0</v>
      </c>
      <c r="W372" s="167" t="s">
        <v>60</v>
      </c>
      <c r="X372" s="168">
        <f>COUNTIF(H367:H371,"CP journée")+(COUNTIF(H367:H371,"CP matin"))/2+(COUNTIF(H367:H371,"CP Après-midi"))/2</f>
        <v>0</v>
      </c>
      <c r="Y372" s="169"/>
    </row>
    <row r="373" spans="1:25" s="12" customFormat="1" ht="15.75" customHeight="1" thickBot="1">
      <c r="A373" s="170" t="s">
        <v>61</v>
      </c>
      <c r="B373" s="171">
        <v>43086</v>
      </c>
      <c r="C373" s="172"/>
      <c r="D373" s="173"/>
      <c r="E373" s="173"/>
      <c r="F373" s="174"/>
      <c r="G373" s="175"/>
      <c r="H373" s="176"/>
      <c r="I373" s="177">
        <f>IF(H373="Normal",'[2]Types horaires'!$B$2,IF(H373="Recup",'[2]Types horaires'!$B$6,IF(H373="CP journée",'[2]Types horaires'!$B$3,IF(H373="Enceinte",'[2]Types horaires'!$B$11,IF(H373="temps partiel",'[2]Types horaires'!$B$10,IF(H373="Sans solde",'[2]Types horaires'!$B$8,IF(H373="Maladie",'[2]Types horaires'!$B$7,IF(H373="CP matin",'[2]Types horaires'!$B$4,IF(H373="Déplacement",'[2]Types horaires'!$B$2,IF(H373="CP Après-midi",'[2]Types horaires'!$B$5,IF(H373="Férié",'[2]Types horaires'!$B$15,0)))))))))))</f>
        <v>0</v>
      </c>
      <c r="J373" s="178">
        <f>IF(H373="Demi CP",I373,IF(AND(H373="Déplacement",N373="Arrivée Chine",B373&gt;='[2]Types horaires'!$B$21,B373&lt;='[2]Types horaires'!$C$21),(D373-C373)+(F373-E373)-'[2]Types horaires'!$B$13,IF(AND(H373="Déplacement",N373="Arrivée Chine",B373&gt;'[2]Types horaires'!$A$21,B373&lt;'[2]Types horaires'!$B$21),(D373-C373)+(F373-E373)-'[2]Types horaires'!$B$14,IF(AND(H373="Déplacement",N373="Arrivée Chine",B373&gt;'[2]Types horaires'!$C$21),(D373-C373)+(F373-E373)-'[2]Types horaires'!$B$14,IF(AND(H373="Déplacement",((D373-C373)+(F373-E373))&lt;I373),I373,IF(AND(H373="Déplacement",N373="Arrivée Chine",B373&lt;'[2]Types horaires'!$D$21),(D373-C373)+(F373-E373)-'[2]Types horaires'!$B$14,IF(AND(H373="Déplacement",N373="Retour Chine",B373&gt;='[2]Types horaires'!$B$21,B373&lt;='[2]Types horaires'!$C$21),(D373-C373)+(F373-E373)+'[2]Types horaires'!$B$13,IF(AND(H373="Déplacement",N373="Retour Chine",B373&gt;'[2]Types horaires'!$A$21,B373&lt;'[2]Types horaires'!$B$21),(D373-C373)+(F373-E373)+'[2]Types horaires'!$B$14,IF(AND(H373="Déplacement",N373="Retour Chine",B373&gt;'[2]Types horaires'!$C$21),(D373-C373)+(F373-E373)+'[2]Types horaires'!$B$14,IF(AND(H373="Déplacement",((D373-C373)+(F373-E373))&lt;I373),I373,IF(AND(H373="Déplacement",N373="Retour Chine",B373&lt;'[2]Types horaires'!$D$21),(D373-C373)+(F373-E373)+'[2]Types horaires'!$B$14,(D373-C373)+(F373-E373))))))))))))</f>
        <v>0</v>
      </c>
      <c r="K373" s="179">
        <f>IF(L373&gt;0,'[2]Types horaires'!$B$2-L373,0)</f>
        <v>0</v>
      </c>
      <c r="L373" s="180">
        <f>IF(OR(H373="Recup"),'[2]Types horaires'!$B$2-J373,'[2]Types horaires'!$B$6)</f>
        <v>0</v>
      </c>
      <c r="M373" s="181"/>
      <c r="N373" s="182"/>
      <c r="O373" s="183">
        <f t="shared" si="10"/>
        <v>0</v>
      </c>
      <c r="P373" s="184" t="str">
        <f t="shared" si="11"/>
        <v/>
      </c>
      <c r="Q373" s="185"/>
      <c r="R373" s="186"/>
      <c r="S373" s="187"/>
      <c r="T373" s="205"/>
      <c r="U373" s="189" t="s">
        <v>62</v>
      </c>
      <c r="V373" s="190">
        <f>IF(AND(G367="Temps partiel",X369&gt;3),X369-3-V369-V370,0)</f>
        <v>0</v>
      </c>
      <c r="W373" s="191" t="s">
        <v>63</v>
      </c>
      <c r="X373" s="192">
        <f>V367+(V368*1.25)+(V369*1.5)+(V370*2)+(V372*1.1)+(V373*1.25)</f>
        <v>0</v>
      </c>
      <c r="Y373" s="193">
        <f>Y366+X373-V371*24+Y368</f>
        <v>0</v>
      </c>
    </row>
    <row r="374" spans="1:25" s="12" customFormat="1" ht="30" customHeight="1">
      <c r="A374" s="198" t="s">
        <v>43</v>
      </c>
      <c r="B374" s="101">
        <v>43087</v>
      </c>
      <c r="C374" s="194">
        <v>0.375</v>
      </c>
      <c r="D374" s="195">
        <v>0.54166666666666663</v>
      </c>
      <c r="E374" s="195">
        <v>0.58333333333333337</v>
      </c>
      <c r="F374" s="196">
        <v>0.70833333333333337</v>
      </c>
      <c r="G374" s="105"/>
      <c r="H374" s="106" t="s">
        <v>44</v>
      </c>
      <c r="I374" s="107">
        <f>IF(H374="Normal",'[2]Types horaires'!$B$2,IF(H374="Recup",'[2]Types horaires'!$B$6,IF(H374="CP journée",'[2]Types horaires'!$B$3,IF(H374="Enceinte",'[2]Types horaires'!$B$11,IF(H374="temps partiel",'[2]Types horaires'!$B$10,IF(H374="Sans solde",'[2]Types horaires'!$B$8,IF(H374="Maladie",'[2]Types horaires'!$B$7,IF(H374="CP matin",'[2]Types horaires'!$B$4,IF(H374="Déplacement",'[2]Types horaires'!$B$2,IF(H374="CP Après-midi",'[2]Types horaires'!$B$5,IF(H374="Férié",'[2]Types horaires'!$B$15,0)))))))))))</f>
        <v>0.29166666666666669</v>
      </c>
      <c r="J374" s="197">
        <f>IF(H374="Demi CP",I374,IF(AND(H374="Déplacement",N374="Arrivée Chine",B374&gt;='[2]Types horaires'!$B$21,B374&lt;='[2]Types horaires'!$C$21),(D374-C374)+(F374-E374)-'[2]Types horaires'!$B$13,IF(AND(H374="Déplacement",N374="Arrivée Chine",B374&gt;'[2]Types horaires'!$A$21,B374&lt;'[2]Types horaires'!$B$21),(D374-C374)+(F374-E374)-'[2]Types horaires'!$B$14,IF(AND(H374="Déplacement",N374="Arrivée Chine",B374&gt;'[2]Types horaires'!$C$21),(D374-C374)+(F374-E374)-'[2]Types horaires'!$B$14,IF(AND(H374="Déplacement",((D374-C374)+(F374-E374))&lt;I374),I374,IF(AND(H374="Déplacement",N374="Arrivée Chine",B374&lt;'[2]Types horaires'!$D$21),(D374-C374)+(F374-E374)-'[2]Types horaires'!$B$14,IF(AND(H374="Déplacement",N374="Retour Chine",B374&gt;='[2]Types horaires'!$B$21,B374&lt;='[2]Types horaires'!$C$21),(D374-C374)+(F374-E374)+'[2]Types horaires'!$B$13,IF(AND(H374="Déplacement",N374="Retour Chine",B374&gt;'[2]Types horaires'!$A$21,B374&lt;'[2]Types horaires'!$B$21),(D374-C374)+(F374-E374)+'[2]Types horaires'!$B$14,IF(AND(H374="Déplacement",N374="Retour Chine",B374&gt;'[2]Types horaires'!$C$21),(D374-C374)+(F374-E374)+'[2]Types horaires'!$B$14,IF(AND(H374="Déplacement",((D374-C374)+(F374-E374))&lt;I374),I374,IF(AND(H374="Déplacement",N374="Retour Chine",B374&lt;'[2]Types horaires'!$D$21),(D374-C374)+(F374-E374)+'[2]Types horaires'!$B$14,(D374-C374)+(F374-E374))))))))))))</f>
        <v>0.29166666666666663</v>
      </c>
      <c r="K374" s="109">
        <f>IF(L374&gt;0,'[2]Types horaires'!$B$2-L374,0)</f>
        <v>0</v>
      </c>
      <c r="L374" s="110">
        <f>IF(OR(H374="Recup"),'[2]Types horaires'!$B$2-J374,'[2]Types horaires'!$B$6)</f>
        <v>0</v>
      </c>
      <c r="M374" s="111"/>
      <c r="N374" s="112"/>
      <c r="O374" s="113">
        <f t="shared" si="10"/>
        <v>0</v>
      </c>
      <c r="P374" s="114" t="str">
        <f t="shared" si="11"/>
        <v/>
      </c>
      <c r="Q374" s="115" t="s">
        <v>45</v>
      </c>
      <c r="R374" s="116" t="s">
        <v>46</v>
      </c>
      <c r="S374" s="117"/>
      <c r="T374" s="203" t="s">
        <v>113</v>
      </c>
      <c r="U374" s="119" t="s">
        <v>48</v>
      </c>
      <c r="V374" s="120">
        <f>IF(AND(G374="",(X376)&gt;0),X376-V375-V376,IF(AND(G374="Enceinte",(X376)&gt;0),X376-V375-V376,0))</f>
        <v>0</v>
      </c>
      <c r="W374" s="121" t="s">
        <v>34</v>
      </c>
      <c r="X374" s="120">
        <f>(SUM(I374:I378)*24+SUM(K374:K378)*24)</f>
        <v>35</v>
      </c>
      <c r="Y374" s="122" t="s">
        <v>7</v>
      </c>
    </row>
    <row r="375" spans="1:25" s="12" customFormat="1" ht="15.75" customHeight="1" thickBot="1">
      <c r="A375" s="123" t="s">
        <v>49</v>
      </c>
      <c r="B375" s="124">
        <v>43088</v>
      </c>
      <c r="C375" s="102">
        <v>0.375</v>
      </c>
      <c r="D375" s="103">
        <v>0.54166666666666663</v>
      </c>
      <c r="E375" s="103">
        <v>0.58333333333333337</v>
      </c>
      <c r="F375" s="104">
        <v>0.70833333333333337</v>
      </c>
      <c r="G375" s="125"/>
      <c r="H375" s="142" t="s">
        <v>44</v>
      </c>
      <c r="I375" s="127">
        <f>IF(H375="Normal",'[2]Types horaires'!$B$2,IF(H375="Recup",'[2]Types horaires'!$B$6,IF(H375="CP journée",'[2]Types horaires'!$B$3,IF(H375="Enceinte",'[2]Types horaires'!$B$11,IF(H375="temps partiel",'[2]Types horaires'!$B$10,IF(H375="Sans solde",'[2]Types horaires'!$B$8,IF(H375="Maladie",'[2]Types horaires'!$B$7,IF(H375="CP matin",'[2]Types horaires'!$B$4,IF(H375="Déplacement",'[2]Types horaires'!$B$2,IF(H375="CP Après-midi",'[2]Types horaires'!$B$5,IF(H375="Férié",'[2]Types horaires'!$B$15,0)))))))))))</f>
        <v>0.29166666666666669</v>
      </c>
      <c r="J375" s="108">
        <f>IF(H375="Demi CP",I375,IF(AND(H375="Déplacement",N375="Arrivée Chine",B375&gt;='[2]Types horaires'!$B$21,B375&lt;='[2]Types horaires'!$C$21),(D375-C375)+(F375-E375)-'[2]Types horaires'!$B$13,IF(AND(H375="Déplacement",N375="Arrivée Chine",B375&gt;'[2]Types horaires'!$A$21,B375&lt;'[2]Types horaires'!$B$21),(D375-C375)+(F375-E375)-'[2]Types horaires'!$B$14,IF(AND(H375="Déplacement",N375="Arrivée Chine",B375&gt;'[2]Types horaires'!$C$21),(D375-C375)+(F375-E375)-'[2]Types horaires'!$B$14,IF(AND(H375="Déplacement",((D375-C375)+(F375-E375))&lt;I375),I375,IF(AND(H375="Déplacement",N375="Arrivée Chine",B375&lt;'[2]Types horaires'!$D$21),(D375-C375)+(F375-E375)-'[2]Types horaires'!$B$14,IF(AND(H375="Déplacement",N375="Retour Chine",B375&gt;='[2]Types horaires'!$B$21,B375&lt;='[2]Types horaires'!$C$21),(D375-C375)+(F375-E375)+'[2]Types horaires'!$B$13,IF(AND(H375="Déplacement",N375="Retour Chine",B375&gt;'[2]Types horaires'!$A$21,B375&lt;'[2]Types horaires'!$B$21),(D375-C375)+(F375-E375)+'[2]Types horaires'!$B$14,IF(AND(H375="Déplacement",N375="Retour Chine",B375&gt;'[2]Types horaires'!$C$21),(D375-C375)+(F375-E375)+'[2]Types horaires'!$B$14,IF(AND(H375="Déplacement",((D375-C375)+(F375-E375))&lt;I375),I375,IF(AND(H375="Déplacement",N375="Retour Chine",B375&lt;'[2]Types horaires'!$D$21),(D375-C375)+(F375-E375)+'[2]Types horaires'!$B$14,(D375-C375)+(F375-E375))))))))))))</f>
        <v>0.29166666666666663</v>
      </c>
      <c r="K375" s="128">
        <f>IF(L375&gt;0,'[2]Types horaires'!$B$2-L375,0)</f>
        <v>0</v>
      </c>
      <c r="L375" s="129">
        <f>IF(OR(H375="Recup"),'[2]Types horaires'!$B$2-J375,'[2]Types horaires'!$B$6)</f>
        <v>0</v>
      </c>
      <c r="M375" s="130"/>
      <c r="N375" s="131"/>
      <c r="O375" s="132">
        <f t="shared" si="10"/>
        <v>0</v>
      </c>
      <c r="P375" s="133" t="str">
        <f t="shared" si="11"/>
        <v/>
      </c>
      <c r="Q375" s="134"/>
      <c r="R375" s="135"/>
      <c r="S375" s="136"/>
      <c r="T375" s="204"/>
      <c r="U375" s="138" t="s">
        <v>50</v>
      </c>
      <c r="V375" s="139">
        <f>IF(AND(G374="",(X375-35)&gt;0),(X375-35-V376-V377),IF(AND(G374="Enceinte",(X375-35)&gt;0),(X375-35-V376-V377),0))</f>
        <v>0</v>
      </c>
      <c r="W375" s="140" t="s">
        <v>35</v>
      </c>
      <c r="X375" s="139">
        <f>(SUM(J374:J380))*24-(SUM(O374:O380))*24</f>
        <v>34.999999999999993</v>
      </c>
      <c r="Y375" s="141">
        <f>SUM(P374:P380)</f>
        <v>0</v>
      </c>
    </row>
    <row r="376" spans="1:25" s="12" customFormat="1" ht="15.75" customHeight="1" thickBot="1">
      <c r="A376" s="123" t="s">
        <v>51</v>
      </c>
      <c r="B376" s="124">
        <v>43089</v>
      </c>
      <c r="C376" s="102">
        <v>0.375</v>
      </c>
      <c r="D376" s="103">
        <v>0.54166666666666663</v>
      </c>
      <c r="E376" s="103">
        <v>0.58333333333333337</v>
      </c>
      <c r="F376" s="104">
        <v>0.70833333333333337</v>
      </c>
      <c r="G376" s="125"/>
      <c r="H376" s="142" t="s">
        <v>44</v>
      </c>
      <c r="I376" s="127">
        <f>IF(H376="Normal",'[2]Types horaires'!$B$2,IF(H376="Recup",'[2]Types horaires'!$B$6,IF(H376="CP journée",'[2]Types horaires'!$B$3,IF(H376="Enceinte",'[2]Types horaires'!$B$11,IF(H376="temps partiel",'[2]Types horaires'!$B$10,IF(H376="Sans solde",'[2]Types horaires'!$B$8,IF(H376="Maladie",'[2]Types horaires'!$B$7,IF(H376="CP matin",'[2]Types horaires'!$B$4,IF(H376="Déplacement",'[2]Types horaires'!$B$2,IF(H376="CP Après-midi",'[2]Types horaires'!$B$5,IF(H376="Férié",'[2]Types horaires'!$B$15,0)))))))))))</f>
        <v>0.29166666666666669</v>
      </c>
      <c r="J376" s="108">
        <f>IF(H376="Demi CP",I376,IF(AND(H376="Déplacement",N376="Arrivée Chine",B376&gt;='[2]Types horaires'!$B$21,B376&lt;='[2]Types horaires'!$C$21),(D376-C376)+(F376-E376)-'[2]Types horaires'!$B$13,IF(AND(H376="Déplacement",N376="Arrivée Chine",B376&gt;'[2]Types horaires'!$A$21,B376&lt;'[2]Types horaires'!$B$21),(D376-C376)+(F376-E376)-'[2]Types horaires'!$B$14,IF(AND(H376="Déplacement",N376="Arrivée Chine",B376&gt;'[2]Types horaires'!$C$21),(D376-C376)+(F376-E376)-'[2]Types horaires'!$B$14,IF(AND(H376="Déplacement",((D376-C376)+(F376-E376))&lt;I376),I376,IF(AND(H376="Déplacement",N376="Arrivée Chine",B376&lt;'[2]Types horaires'!$D$21),(D376-C376)+(F376-E376)-'[2]Types horaires'!$B$14,IF(AND(H376="Déplacement",N376="Retour Chine",B376&gt;='[2]Types horaires'!$B$21,B376&lt;='[2]Types horaires'!$C$21),(D376-C376)+(F376-E376)+'[2]Types horaires'!$B$13,IF(AND(H376="Déplacement",N376="Retour Chine",B376&gt;'[2]Types horaires'!$A$21,B376&lt;'[2]Types horaires'!$B$21),(D376-C376)+(F376-E376)+'[2]Types horaires'!$B$14,IF(AND(H376="Déplacement",N376="Retour Chine",B376&gt;'[2]Types horaires'!$C$21),(D376-C376)+(F376-E376)+'[2]Types horaires'!$B$14,IF(AND(H376="Déplacement",((D376-C376)+(F376-E376))&lt;I376),I376,IF(AND(H376="Déplacement",N376="Retour Chine",B376&lt;'[2]Types horaires'!$D$21),(D376-C376)+(F376-E376)+'[2]Types horaires'!$B$14,(D376-C376)+(F376-E376))))))))))))</f>
        <v>0.29166666666666663</v>
      </c>
      <c r="K376" s="143">
        <f>IF(L376&gt;0,'[2]Types horaires'!$B$2-L376,0)</f>
        <v>0</v>
      </c>
      <c r="L376" s="144">
        <f>IF(OR(H376="Recup"),'[2]Types horaires'!$B$2-J376,'[2]Types horaires'!$B$6)</f>
        <v>0</v>
      </c>
      <c r="M376" s="130"/>
      <c r="N376" s="131"/>
      <c r="O376" s="132">
        <f t="shared" si="10"/>
        <v>0</v>
      </c>
      <c r="P376" s="133" t="str">
        <f t="shared" si="11"/>
        <v/>
      </c>
      <c r="Q376" s="134"/>
      <c r="R376" s="135"/>
      <c r="S376" s="136"/>
      <c r="T376" s="204"/>
      <c r="U376" s="145">
        <v>0.5</v>
      </c>
      <c r="V376" s="139">
        <f>IF((X375-43)&lt;0,0,(X375-43))</f>
        <v>0</v>
      </c>
      <c r="W376" s="146" t="s">
        <v>52</v>
      </c>
      <c r="X376" s="147">
        <f>(X375-X374)-J380*24</f>
        <v>-7.1054273576010019E-15</v>
      </c>
      <c r="Y376" s="148" t="s">
        <v>53</v>
      </c>
    </row>
    <row r="377" spans="1:25" s="12" customFormat="1" ht="15" customHeight="1" thickBot="1">
      <c r="A377" s="123" t="s">
        <v>54</v>
      </c>
      <c r="B377" s="124">
        <v>43090</v>
      </c>
      <c r="C377" s="102">
        <v>0.375</v>
      </c>
      <c r="D377" s="103">
        <v>0.54166666666666663</v>
      </c>
      <c r="E377" s="103">
        <v>0.58333333333333337</v>
      </c>
      <c r="F377" s="104">
        <v>0.70833333333333337</v>
      </c>
      <c r="G377" s="125"/>
      <c r="H377" s="126" t="s">
        <v>44</v>
      </c>
      <c r="I377" s="127">
        <f>IF(H377="Normal",'[2]Types horaires'!$B$2,IF(H377="Recup",'[2]Types horaires'!$B$6,IF(H377="CP journée",'[2]Types horaires'!$B$3,IF(H377="Enceinte",'[2]Types horaires'!$B$11,IF(H377="temps partiel",'[2]Types horaires'!$B$10,IF(H377="Sans solde",'[2]Types horaires'!$B$8,IF(H377="Maladie",'[2]Types horaires'!$B$7,IF(H377="CP matin",'[2]Types horaires'!$B$4,IF(H377="Déplacement",'[2]Types horaires'!$B$2,IF(H377="CP Après-midi",'[2]Types horaires'!$B$5,IF(H377="Férié",'[2]Types horaires'!$B$15,0)))))))))))</f>
        <v>0.29166666666666669</v>
      </c>
      <c r="J377" s="108">
        <f>IF(H377="Demi CP",I377,IF(AND(H377="Déplacement",N377="Arrivée Chine",B377&gt;='[2]Types horaires'!$B$21,B377&lt;='[2]Types horaires'!$C$21),(D377-C377)+(F377-E377)-'[2]Types horaires'!$B$13,IF(AND(H377="Déplacement",N377="Arrivée Chine",B377&gt;'[2]Types horaires'!$A$21,B377&lt;'[2]Types horaires'!$B$21),(D377-C377)+(F377-E377)-'[2]Types horaires'!$B$14,IF(AND(H377="Déplacement",N377="Arrivée Chine",B377&gt;'[2]Types horaires'!$C$21),(D377-C377)+(F377-E377)-'[2]Types horaires'!$B$14,IF(AND(H377="Déplacement",((D377-C377)+(F377-E377))&lt;I377),I377,IF(AND(H377="Déplacement",N377="Arrivée Chine",B377&lt;'[2]Types horaires'!$D$21),(D377-C377)+(F377-E377)-'[2]Types horaires'!$B$14,IF(AND(H377="Déplacement",N377="Retour Chine",B377&gt;='[2]Types horaires'!$B$21,B377&lt;='[2]Types horaires'!$C$21),(D377-C377)+(F377-E377)+'[2]Types horaires'!$B$13,IF(AND(H377="Déplacement",N377="Retour Chine",B377&gt;'[2]Types horaires'!$A$21,B377&lt;'[2]Types horaires'!$B$21),(D377-C377)+(F377-E377)+'[2]Types horaires'!$B$14,IF(AND(H377="Déplacement",N377="Retour Chine",B377&gt;'[2]Types horaires'!$C$21),(D377-C377)+(F377-E377)+'[2]Types horaires'!$B$14,IF(AND(H377="Déplacement",((D377-C377)+(F377-E377))&lt;I377),I377,IF(AND(H377="Déplacement",N377="Retour Chine",B377&lt;'[2]Types horaires'!$D$21),(D377-C377)+(F377-E377)+'[2]Types horaires'!$B$14,(D377-C377)+(F377-E377))))))))))))</f>
        <v>0.29166666666666663</v>
      </c>
      <c r="K377" s="149">
        <f>IF(L377&gt;0,'[2]Types horaires'!$B$2-L377,0)</f>
        <v>0</v>
      </c>
      <c r="L377" s="150">
        <f>IF(OR(H377="Recup"),'[2]Types horaires'!$B$2-J377,'[2]Types horaires'!$B$6)</f>
        <v>0</v>
      </c>
      <c r="M377" s="130"/>
      <c r="N377" s="131"/>
      <c r="O377" s="132">
        <f t="shared" si="10"/>
        <v>0</v>
      </c>
      <c r="P377" s="133" t="str">
        <f t="shared" si="11"/>
        <v/>
      </c>
      <c r="Q377" s="134"/>
      <c r="R377" s="135"/>
      <c r="S377" s="136"/>
      <c r="T377" s="204"/>
      <c r="U377" s="151">
        <v>1</v>
      </c>
      <c r="V377" s="139">
        <f>IF(M380="",J380*24,0)</f>
        <v>0</v>
      </c>
      <c r="W377" s="152" t="s">
        <v>5</v>
      </c>
      <c r="X377" s="153">
        <f>COUNTIF(H374:H378,"Maladie")</f>
        <v>0</v>
      </c>
      <c r="Y377" s="148">
        <f>COUNTIF(H374:H378,"Férié")</f>
        <v>0</v>
      </c>
    </row>
    <row r="378" spans="1:25" s="12" customFormat="1" ht="15.75" customHeight="1" thickBot="1">
      <c r="A378" s="123" t="s">
        <v>55</v>
      </c>
      <c r="B378" s="124">
        <v>43091</v>
      </c>
      <c r="C378" s="102">
        <v>0.375</v>
      </c>
      <c r="D378" s="103">
        <v>0.54166666666666663</v>
      </c>
      <c r="E378" s="103">
        <v>0.58333333333333337</v>
      </c>
      <c r="F378" s="104">
        <v>0.70833333333333337</v>
      </c>
      <c r="G378" s="125"/>
      <c r="H378" s="142" t="s">
        <v>44</v>
      </c>
      <c r="I378" s="127">
        <f>IF(H378="Normal",'[2]Types horaires'!$B$2,IF(H378="Recup",'[2]Types horaires'!$B$6,IF(H378="CP journée",'[2]Types horaires'!$B$3,IF(H378="Enceinte",'[2]Types horaires'!$B$11,IF(H378="temps partiel",'[2]Types horaires'!$B$10,IF(H378="Sans solde",'[2]Types horaires'!$B$8,IF(H378="Maladie",'[2]Types horaires'!$B$7,IF(H378="CP matin",'[2]Types horaires'!$B$4,IF(H378="Déplacement",'[2]Types horaires'!$B$2,IF(H378="CP Après-midi",'[2]Types horaires'!$B$5,IF(H378="Férié",'[2]Types horaires'!$B$15,0)))))))))))</f>
        <v>0.29166666666666669</v>
      </c>
      <c r="J378" s="108">
        <f>IF(H378="Demi CP",I378,IF(AND(H378="Déplacement",N378="Arrivée Chine",B378&gt;='[2]Types horaires'!$B$21,B378&lt;='[2]Types horaires'!$C$21),(D378-C378)+(F378-E378)-'[2]Types horaires'!$B$13,IF(AND(H378="Déplacement",N378="Arrivée Chine",B378&gt;'[2]Types horaires'!$A$21,B378&lt;'[2]Types horaires'!$B$21),(D378-C378)+(F378-E378)-'[2]Types horaires'!$B$14,IF(AND(H378="Déplacement",N378="Arrivée Chine",B378&gt;'[2]Types horaires'!$C$21),(D378-C378)+(F378-E378)-'[2]Types horaires'!$B$14,IF(AND(H378="Déplacement",((D378-C378)+(F378-E378))&lt;I378),I378,IF(AND(H378="Déplacement",N378="Arrivée Chine",B378&lt;'[2]Types horaires'!$D$21),(D378-C378)+(F378-E378)-'[2]Types horaires'!$B$14,IF(AND(H378="Déplacement",N378="Retour Chine",B378&gt;='[2]Types horaires'!$B$21,B378&lt;='[2]Types horaires'!$C$21),(D378-C378)+(F378-E378)+'[2]Types horaires'!$B$13,IF(AND(H378="Déplacement",N378="Retour Chine",B378&gt;'[2]Types horaires'!$A$21,B378&lt;'[2]Types horaires'!$B$21),(D378-C378)+(F378-E378)+'[2]Types horaires'!$B$14,IF(AND(H378="Déplacement",N378="Retour Chine",B378&gt;'[2]Types horaires'!$C$21),(D378-C378)+(F378-E378)+'[2]Types horaires'!$B$14,IF(AND(H378="Déplacement",((D378-C378)+(F378-E378))&lt;I378),I378,IF(AND(H378="Déplacement",N378="Retour Chine",B378&lt;'[2]Types horaires'!$D$21),(D378-C378)+(F378-E378)+'[2]Types horaires'!$B$14,(D378-C378)+(F378-E378))))))))))))</f>
        <v>0.29166666666666663</v>
      </c>
      <c r="K378" s="143">
        <f>IF(L378&gt;0,'[2]Types horaires'!$B$2-L378,0)</f>
        <v>0</v>
      </c>
      <c r="L378" s="144">
        <f>IF(OR(H378="Recup"),'[2]Types horaires'!$B$2-J378,'[2]Types horaires'!$B$6)</f>
        <v>0</v>
      </c>
      <c r="M378" s="130"/>
      <c r="N378" s="131"/>
      <c r="O378" s="132">
        <f t="shared" si="10"/>
        <v>0</v>
      </c>
      <c r="P378" s="133" t="str">
        <f t="shared" si="11"/>
        <v/>
      </c>
      <c r="Q378" s="134"/>
      <c r="R378" s="135"/>
      <c r="S378" s="136"/>
      <c r="T378" s="204"/>
      <c r="U378" s="154" t="s">
        <v>2</v>
      </c>
      <c r="V378" s="155">
        <f>IF(G374="Enceinte",(SUM(L374:L378))-COUNTIF(H374:H378,"Recup")*'[2]Types horaires'!$B$12,SUM(L374:L378))</f>
        <v>0</v>
      </c>
      <c r="W378" s="156" t="s">
        <v>56</v>
      </c>
      <c r="X378" s="157">
        <f>COUNTIF(H374:H378,"sans solde")</f>
        <v>0</v>
      </c>
      <c r="Y378" s="158" t="s">
        <v>57</v>
      </c>
    </row>
    <row r="379" spans="1:25" s="12" customFormat="1" ht="15" customHeight="1">
      <c r="A379" s="123" t="s">
        <v>58</v>
      </c>
      <c r="B379" s="124">
        <v>43092</v>
      </c>
      <c r="C379" s="159"/>
      <c r="D379" s="160"/>
      <c r="E379" s="160"/>
      <c r="F379" s="161"/>
      <c r="G379" s="125"/>
      <c r="H379" s="162"/>
      <c r="I379" s="127">
        <f>IF(H379="Normal",'[2]Types horaires'!$B$2,IF(H379="Recup",'[2]Types horaires'!$B$6,IF(H379="CP journée",'[2]Types horaires'!$B$3,IF(H379="Enceinte",'[2]Types horaires'!$B$11,IF(H379="temps partiel",'[2]Types horaires'!$B$10,IF(H379="Sans solde",'[2]Types horaires'!$B$8,IF(H379="Maladie",'[2]Types horaires'!$B$7,IF(H379="CP matin",'[2]Types horaires'!$B$4,IF(H379="Déplacement",'[2]Types horaires'!$B$2,IF(H379="CP Après-midi",'[2]Types horaires'!$B$5,IF(H379="Férié",'[2]Types horaires'!$B$15,0)))))))))))</f>
        <v>0</v>
      </c>
      <c r="J379" s="108">
        <f>IF(H379="Demi CP",I379,IF(AND(H379="Déplacement",N379="Arrivée Chine",B379&gt;='[2]Types horaires'!$B$21,B379&lt;='[2]Types horaires'!$C$21),(D379-C379)+(F379-E379)-'[2]Types horaires'!$B$13,IF(AND(H379="Déplacement",N379="Arrivée Chine",B379&gt;'[2]Types horaires'!$A$21,B379&lt;'[2]Types horaires'!$B$21),(D379-C379)+(F379-E379)-'[2]Types horaires'!$B$14,IF(AND(H379="Déplacement",N379="Arrivée Chine",B379&gt;'[2]Types horaires'!$C$21),(D379-C379)+(F379-E379)-'[2]Types horaires'!$B$14,IF(AND(H379="Déplacement",((D379-C379)+(F379-E379))&lt;I379),I379,IF(AND(H379="Déplacement",N379="Arrivée Chine",B379&lt;'[2]Types horaires'!$D$21),(D379-C379)+(F379-E379)-'[2]Types horaires'!$B$14,IF(AND(H379="Déplacement",N379="Retour Chine",B379&gt;='[2]Types horaires'!$B$21,B379&lt;='[2]Types horaires'!$C$21),(D379-C379)+(F379-E379)+'[2]Types horaires'!$B$13,IF(AND(H379="Déplacement",N379="Retour Chine",B379&gt;'[2]Types horaires'!$A$21,B379&lt;'[2]Types horaires'!$B$21),(D379-C379)+(F379-E379)+'[2]Types horaires'!$B$14,IF(AND(H379="Déplacement",N379="Retour Chine",B379&gt;'[2]Types horaires'!$C$21),(D379-C379)+(F379-E379)+'[2]Types horaires'!$B$14,IF(AND(H379="Déplacement",((D379-C379)+(F379-E379))&lt;I379),I379,IF(AND(H379="Déplacement",N379="Retour Chine",B379&lt;'[2]Types horaires'!$D$21),(D379-C379)+(F379-E379)+'[2]Types horaires'!$B$14,(D379-C379)+(F379-E379))))))))))))</f>
        <v>0</v>
      </c>
      <c r="K379" s="163">
        <f>IF(L379&gt;0,'[2]Types horaires'!$B$2-L379,0)</f>
        <v>0</v>
      </c>
      <c r="L379" s="164">
        <f>IF(OR(H379="Recup"),'[2]Types horaires'!$B$2-J379,'[2]Types horaires'!$B$6)</f>
        <v>0</v>
      </c>
      <c r="M379" s="130"/>
      <c r="N379" s="131"/>
      <c r="O379" s="132">
        <f t="shared" si="10"/>
        <v>0</v>
      </c>
      <c r="P379" s="133" t="str">
        <f t="shared" si="11"/>
        <v/>
      </c>
      <c r="Q379" s="134"/>
      <c r="R379" s="135"/>
      <c r="S379" s="136"/>
      <c r="T379" s="204"/>
      <c r="U379" s="165" t="s">
        <v>59</v>
      </c>
      <c r="V379" s="166">
        <f>IF(AND(G374="Temps partiel",X376&gt;0),X376-V380-V376-V377,0)</f>
        <v>0</v>
      </c>
      <c r="W379" s="167" t="s">
        <v>60</v>
      </c>
      <c r="X379" s="168">
        <f>COUNTIF(H374:H378,"CP journée")+(COUNTIF(H374:H378,"CP matin"))/2+(COUNTIF(H374:H378,"CP Après-midi"))/2</f>
        <v>0</v>
      </c>
      <c r="Y379" s="169"/>
    </row>
    <row r="380" spans="1:25" s="12" customFormat="1" ht="15.75" customHeight="1" thickBot="1">
      <c r="A380" s="170" t="s">
        <v>61</v>
      </c>
      <c r="B380" s="171">
        <v>43093</v>
      </c>
      <c r="C380" s="172"/>
      <c r="D380" s="173"/>
      <c r="E380" s="173"/>
      <c r="F380" s="174"/>
      <c r="G380" s="175"/>
      <c r="H380" s="176"/>
      <c r="I380" s="177">
        <f>IF(H380="Normal",'[2]Types horaires'!$B$2,IF(H380="Recup",'[2]Types horaires'!$B$6,IF(H380="CP journée",'[2]Types horaires'!$B$3,IF(H380="Enceinte",'[2]Types horaires'!$B$11,IF(H380="temps partiel",'[2]Types horaires'!$B$10,IF(H380="Sans solde",'[2]Types horaires'!$B$8,IF(H380="Maladie",'[2]Types horaires'!$B$7,IF(H380="CP matin",'[2]Types horaires'!$B$4,IF(H380="Déplacement",'[2]Types horaires'!$B$2,IF(H380="CP Après-midi",'[2]Types horaires'!$B$5,IF(H380="Férié",'[2]Types horaires'!$B$15,0)))))))))))</f>
        <v>0</v>
      </c>
      <c r="J380" s="178">
        <f>IF(H380="Demi CP",I380,IF(AND(H380="Déplacement",N380="Arrivée Chine",B380&gt;='[2]Types horaires'!$B$21,B380&lt;='[2]Types horaires'!$C$21),(D380-C380)+(F380-E380)-'[2]Types horaires'!$B$13,IF(AND(H380="Déplacement",N380="Arrivée Chine",B380&gt;'[2]Types horaires'!$A$21,B380&lt;'[2]Types horaires'!$B$21),(D380-C380)+(F380-E380)-'[2]Types horaires'!$B$14,IF(AND(H380="Déplacement",N380="Arrivée Chine",B380&gt;'[2]Types horaires'!$C$21),(D380-C380)+(F380-E380)-'[2]Types horaires'!$B$14,IF(AND(H380="Déplacement",((D380-C380)+(F380-E380))&lt;I380),I380,IF(AND(H380="Déplacement",N380="Arrivée Chine",B380&lt;'[2]Types horaires'!$D$21),(D380-C380)+(F380-E380)-'[2]Types horaires'!$B$14,IF(AND(H380="Déplacement",N380="Retour Chine",B380&gt;='[2]Types horaires'!$B$21,B380&lt;='[2]Types horaires'!$C$21),(D380-C380)+(F380-E380)+'[2]Types horaires'!$B$13,IF(AND(H380="Déplacement",N380="Retour Chine",B380&gt;'[2]Types horaires'!$A$21,B380&lt;'[2]Types horaires'!$B$21),(D380-C380)+(F380-E380)+'[2]Types horaires'!$B$14,IF(AND(H380="Déplacement",N380="Retour Chine",B380&gt;'[2]Types horaires'!$C$21),(D380-C380)+(F380-E380)+'[2]Types horaires'!$B$14,IF(AND(H380="Déplacement",((D380-C380)+(F380-E380))&lt;I380),I380,IF(AND(H380="Déplacement",N380="Retour Chine",B380&lt;'[2]Types horaires'!$D$21),(D380-C380)+(F380-E380)+'[2]Types horaires'!$B$14,(D380-C380)+(F380-E380))))))))))))</f>
        <v>0</v>
      </c>
      <c r="K380" s="179">
        <f>IF(L380&gt;0,'[2]Types horaires'!$B$2-L380,0)</f>
        <v>0</v>
      </c>
      <c r="L380" s="180">
        <f>IF(OR(H380="Recup"),'[2]Types horaires'!$B$2-J380,'[2]Types horaires'!$B$6)</f>
        <v>0</v>
      </c>
      <c r="M380" s="181"/>
      <c r="N380" s="182"/>
      <c r="O380" s="183">
        <f t="shared" si="10"/>
        <v>0</v>
      </c>
      <c r="P380" s="184" t="str">
        <f t="shared" si="11"/>
        <v/>
      </c>
      <c r="Q380" s="185"/>
      <c r="R380" s="186"/>
      <c r="S380" s="187"/>
      <c r="T380" s="205"/>
      <c r="U380" s="189" t="s">
        <v>62</v>
      </c>
      <c r="V380" s="190">
        <f>IF(AND(G374="Temps partiel",X376&gt;3),X376-3-V376-V377,0)</f>
        <v>0</v>
      </c>
      <c r="W380" s="191" t="s">
        <v>63</v>
      </c>
      <c r="X380" s="192">
        <f>V374+(V375*1.25)+(V376*1.5)+(V377*2)+(V379*1.1)+(V380*1.25)</f>
        <v>0</v>
      </c>
      <c r="Y380" s="193">
        <f>Y373+X380-V378*24+Y375</f>
        <v>0</v>
      </c>
    </row>
    <row r="381" spans="1:25" s="12" customFormat="1" ht="30" customHeight="1">
      <c r="A381" s="100" t="s">
        <v>43</v>
      </c>
      <c r="B381" s="101">
        <v>43094</v>
      </c>
      <c r="C381" s="194">
        <v>0.375</v>
      </c>
      <c r="D381" s="195">
        <v>0.54166666666666663</v>
      </c>
      <c r="E381" s="195">
        <v>0.58333333333333337</v>
      </c>
      <c r="F381" s="196">
        <v>0.70833333333333337</v>
      </c>
      <c r="G381" s="105"/>
      <c r="H381" s="106" t="s">
        <v>44</v>
      </c>
      <c r="I381" s="107">
        <f>IF(H381="Normal",'[2]Types horaires'!$B$2,IF(H381="Recup",'[2]Types horaires'!$B$6,IF(H381="CP journée",'[2]Types horaires'!$B$3,IF(H381="Enceinte",'[2]Types horaires'!$B$11,IF(H381="temps partiel",'[2]Types horaires'!$B$10,IF(H381="Sans solde",'[2]Types horaires'!$B$8,IF(H381="Maladie",'[2]Types horaires'!$B$7,IF(H381="CP matin",'[2]Types horaires'!$B$4,IF(H381="Déplacement",'[2]Types horaires'!$B$2,IF(H381="CP Après-midi",'[2]Types horaires'!$B$5,IF(H381="Férié",'[2]Types horaires'!$B$15,0)))))))))))</f>
        <v>0.29166666666666669</v>
      </c>
      <c r="J381" s="197">
        <f>IF(H381="Demi CP",I381,IF(AND(H381="Déplacement",N381="Arrivée Chine",B381&gt;='[2]Types horaires'!$B$21,B381&lt;='[2]Types horaires'!$C$21),(D381-C381)+(F381-E381)-'[2]Types horaires'!$B$13,IF(AND(H381="Déplacement",N381="Arrivée Chine",B381&gt;'[2]Types horaires'!$A$21,B381&lt;'[2]Types horaires'!$B$21),(D381-C381)+(F381-E381)-'[2]Types horaires'!$B$14,IF(AND(H381="Déplacement",N381="Arrivée Chine",B381&gt;'[2]Types horaires'!$C$21),(D381-C381)+(F381-E381)-'[2]Types horaires'!$B$14,IF(AND(H381="Déplacement",((D381-C381)+(F381-E381))&lt;I381),I381,IF(AND(H381="Déplacement",N381="Arrivée Chine",B381&lt;'[2]Types horaires'!$D$21),(D381-C381)+(F381-E381)-'[2]Types horaires'!$B$14,IF(AND(H381="Déplacement",N381="Retour Chine",B381&gt;='[2]Types horaires'!$B$21,B381&lt;='[2]Types horaires'!$C$21),(D381-C381)+(F381-E381)+'[2]Types horaires'!$B$13,IF(AND(H381="Déplacement",N381="Retour Chine",B381&gt;'[2]Types horaires'!$A$21,B381&lt;'[2]Types horaires'!$B$21),(D381-C381)+(F381-E381)+'[2]Types horaires'!$B$14,IF(AND(H381="Déplacement",N381="Retour Chine",B381&gt;'[2]Types horaires'!$C$21),(D381-C381)+(F381-E381)+'[2]Types horaires'!$B$14,IF(AND(H381="Déplacement",((D381-C381)+(F381-E381))&lt;I381),I381,IF(AND(H381="Déplacement",N381="Retour Chine",B381&lt;'[2]Types horaires'!$D$21),(D381-C381)+(F381-E381)+'[2]Types horaires'!$B$14,(D381-C381)+(F381-E381))))))))))))</f>
        <v>0.29166666666666663</v>
      </c>
      <c r="K381" s="109">
        <f>IF(L381&gt;0,'[2]Types horaires'!$B$2-L381,0)</f>
        <v>0</v>
      </c>
      <c r="L381" s="110">
        <f>IF(OR(H381="Recup"),'[2]Types horaires'!$B$2-J381,'[2]Types horaires'!$B$6)</f>
        <v>0</v>
      </c>
      <c r="M381" s="111"/>
      <c r="N381" s="112"/>
      <c r="O381" s="113">
        <f t="shared" si="10"/>
        <v>0</v>
      </c>
      <c r="P381" s="114" t="str">
        <f t="shared" si="11"/>
        <v/>
      </c>
      <c r="Q381" s="115" t="s">
        <v>45</v>
      </c>
      <c r="R381" s="116" t="s">
        <v>46</v>
      </c>
      <c r="S381" s="117"/>
      <c r="T381" s="203" t="s">
        <v>114</v>
      </c>
      <c r="U381" s="119" t="s">
        <v>48</v>
      </c>
      <c r="V381" s="120">
        <f>IF(AND(G381="",(X383)&gt;0),X383-V382-V383,IF(AND(G381="Enceinte",(X383)&gt;0),X383-V382-V383,0))</f>
        <v>0</v>
      </c>
      <c r="W381" s="121" t="s">
        <v>34</v>
      </c>
      <c r="X381" s="120">
        <f>(SUM(I381:I385)*24+SUM(K381:K385)*24)</f>
        <v>35</v>
      </c>
      <c r="Y381" s="122" t="s">
        <v>7</v>
      </c>
    </row>
    <row r="382" spans="1:25" s="12" customFormat="1" ht="15.75" customHeight="1" thickBot="1">
      <c r="A382" s="123" t="s">
        <v>49</v>
      </c>
      <c r="B382" s="124">
        <v>43095</v>
      </c>
      <c r="C382" s="102">
        <v>0.375</v>
      </c>
      <c r="D382" s="103">
        <v>0.54166666666666663</v>
      </c>
      <c r="E382" s="103">
        <v>0.58333333333333337</v>
      </c>
      <c r="F382" s="104">
        <v>0.70833333333333337</v>
      </c>
      <c r="G382" s="125"/>
      <c r="H382" s="142" t="s">
        <v>44</v>
      </c>
      <c r="I382" s="127">
        <f>IF(H382="Normal",'[2]Types horaires'!$B$2,IF(H382="Recup",'[2]Types horaires'!$B$6,IF(H382="CP journée",'[2]Types horaires'!$B$3,IF(H382="Enceinte",'[2]Types horaires'!$B$11,IF(H382="temps partiel",'[2]Types horaires'!$B$10,IF(H382="Sans solde",'[2]Types horaires'!$B$8,IF(H382="Maladie",'[2]Types horaires'!$B$7,IF(H382="CP matin",'[2]Types horaires'!$B$4,IF(H382="Déplacement",'[2]Types horaires'!$B$2,IF(H382="CP Après-midi",'[2]Types horaires'!$B$5,IF(H382="Férié",'[2]Types horaires'!$B$15,0)))))))))))</f>
        <v>0.29166666666666669</v>
      </c>
      <c r="J382" s="108">
        <f>IF(H382="Demi CP",I382,IF(AND(H382="Déplacement",N382="Arrivée Chine",B382&gt;='[2]Types horaires'!$B$21,B382&lt;='[2]Types horaires'!$C$21),(D382-C382)+(F382-E382)-'[2]Types horaires'!$B$13,IF(AND(H382="Déplacement",N382="Arrivée Chine",B382&gt;'[2]Types horaires'!$A$21,B382&lt;'[2]Types horaires'!$B$21),(D382-C382)+(F382-E382)-'[2]Types horaires'!$B$14,IF(AND(H382="Déplacement",N382="Arrivée Chine",B382&gt;'[2]Types horaires'!$C$21),(D382-C382)+(F382-E382)-'[2]Types horaires'!$B$14,IF(AND(H382="Déplacement",((D382-C382)+(F382-E382))&lt;I382),I382,IF(AND(H382="Déplacement",N382="Arrivée Chine",B382&lt;'[2]Types horaires'!$D$21),(D382-C382)+(F382-E382)-'[2]Types horaires'!$B$14,IF(AND(H382="Déplacement",N382="Retour Chine",B382&gt;='[2]Types horaires'!$B$21,B382&lt;='[2]Types horaires'!$C$21),(D382-C382)+(F382-E382)+'[2]Types horaires'!$B$13,IF(AND(H382="Déplacement",N382="Retour Chine",B382&gt;'[2]Types horaires'!$A$21,B382&lt;'[2]Types horaires'!$B$21),(D382-C382)+(F382-E382)+'[2]Types horaires'!$B$14,IF(AND(H382="Déplacement",N382="Retour Chine",B382&gt;'[2]Types horaires'!$C$21),(D382-C382)+(F382-E382)+'[2]Types horaires'!$B$14,IF(AND(H382="Déplacement",((D382-C382)+(F382-E382))&lt;I382),I382,IF(AND(H382="Déplacement",N382="Retour Chine",B382&lt;'[2]Types horaires'!$D$21),(D382-C382)+(F382-E382)+'[2]Types horaires'!$B$14,(D382-C382)+(F382-E382))))))))))))</f>
        <v>0.29166666666666663</v>
      </c>
      <c r="K382" s="128">
        <f>IF(L382&gt;0,'[2]Types horaires'!$B$2-L382,0)</f>
        <v>0</v>
      </c>
      <c r="L382" s="129">
        <f>IF(OR(H382="Recup"),'[2]Types horaires'!$B$2-J382,'[2]Types horaires'!$B$6)</f>
        <v>0</v>
      </c>
      <c r="M382" s="130"/>
      <c r="N382" s="131"/>
      <c r="O382" s="132">
        <f t="shared" si="10"/>
        <v>0</v>
      </c>
      <c r="P382" s="133" t="str">
        <f t="shared" si="11"/>
        <v/>
      </c>
      <c r="Q382" s="134"/>
      <c r="R382" s="135"/>
      <c r="S382" s="136"/>
      <c r="T382" s="204"/>
      <c r="U382" s="138" t="s">
        <v>50</v>
      </c>
      <c r="V382" s="139">
        <f>IF(AND(G381="",(X382-35)&gt;0),(X382-35-V383-V384),IF(AND(G381="Enceinte",(X382-35)&gt;0),(X382-35-V383-V384),0))</f>
        <v>0</v>
      </c>
      <c r="W382" s="140" t="s">
        <v>35</v>
      </c>
      <c r="X382" s="139">
        <f>(SUM(J381:J387))*24-(SUM(O381:O387))*24</f>
        <v>34.999999999999993</v>
      </c>
      <c r="Y382" s="141">
        <f>SUM(P381:P387)</f>
        <v>0</v>
      </c>
    </row>
    <row r="383" spans="1:25" s="12" customFormat="1" ht="15.75" customHeight="1" thickBot="1">
      <c r="A383" s="123" t="s">
        <v>51</v>
      </c>
      <c r="B383" s="124">
        <v>43096</v>
      </c>
      <c r="C383" s="102">
        <v>0.375</v>
      </c>
      <c r="D383" s="103">
        <v>0.54166666666666663</v>
      </c>
      <c r="E383" s="103">
        <v>0.58333333333333337</v>
      </c>
      <c r="F383" s="104">
        <v>0.70833333333333337</v>
      </c>
      <c r="G383" s="125"/>
      <c r="H383" s="142" t="s">
        <v>44</v>
      </c>
      <c r="I383" s="127">
        <f>IF(H383="Normal",'[2]Types horaires'!$B$2,IF(H383="Recup",'[2]Types horaires'!$B$6,IF(H383="CP journée",'[2]Types horaires'!$B$3,IF(H383="Enceinte",'[2]Types horaires'!$B$11,IF(H383="temps partiel",'[2]Types horaires'!$B$10,IF(H383="Sans solde",'[2]Types horaires'!$B$8,IF(H383="Maladie",'[2]Types horaires'!$B$7,IF(H383="CP matin",'[2]Types horaires'!$B$4,IF(H383="Déplacement",'[2]Types horaires'!$B$2,IF(H383="CP Après-midi",'[2]Types horaires'!$B$5,IF(H383="Férié",'[2]Types horaires'!$B$15,0)))))))))))</f>
        <v>0.29166666666666669</v>
      </c>
      <c r="J383" s="108">
        <f>IF(H383="Demi CP",I383,IF(AND(H383="Déplacement",N383="Arrivée Chine",B383&gt;='[2]Types horaires'!$B$21,B383&lt;='[2]Types horaires'!$C$21),(D383-C383)+(F383-E383)-'[2]Types horaires'!$B$13,IF(AND(H383="Déplacement",N383="Arrivée Chine",B383&gt;'[2]Types horaires'!$A$21,B383&lt;'[2]Types horaires'!$B$21),(D383-C383)+(F383-E383)-'[2]Types horaires'!$B$14,IF(AND(H383="Déplacement",N383="Arrivée Chine",B383&gt;'[2]Types horaires'!$C$21),(D383-C383)+(F383-E383)-'[2]Types horaires'!$B$14,IF(AND(H383="Déplacement",((D383-C383)+(F383-E383))&lt;I383),I383,IF(AND(H383="Déplacement",N383="Arrivée Chine",B383&lt;'[2]Types horaires'!$D$21),(D383-C383)+(F383-E383)-'[2]Types horaires'!$B$14,IF(AND(H383="Déplacement",N383="Retour Chine",B383&gt;='[2]Types horaires'!$B$21,B383&lt;='[2]Types horaires'!$C$21),(D383-C383)+(F383-E383)+'[2]Types horaires'!$B$13,IF(AND(H383="Déplacement",N383="Retour Chine",B383&gt;'[2]Types horaires'!$A$21,B383&lt;'[2]Types horaires'!$B$21),(D383-C383)+(F383-E383)+'[2]Types horaires'!$B$14,IF(AND(H383="Déplacement",N383="Retour Chine",B383&gt;'[2]Types horaires'!$C$21),(D383-C383)+(F383-E383)+'[2]Types horaires'!$B$14,IF(AND(H383="Déplacement",((D383-C383)+(F383-E383))&lt;I383),I383,IF(AND(H383="Déplacement",N383="Retour Chine",B383&lt;'[2]Types horaires'!$D$21),(D383-C383)+(F383-E383)+'[2]Types horaires'!$B$14,(D383-C383)+(F383-E383))))))))))))</f>
        <v>0.29166666666666663</v>
      </c>
      <c r="K383" s="143">
        <f>IF(L383&gt;0,'[2]Types horaires'!$B$2-L383,0)</f>
        <v>0</v>
      </c>
      <c r="L383" s="144">
        <f>IF(OR(H383="Recup"),'[2]Types horaires'!$B$2-J383,'[2]Types horaires'!$B$6)</f>
        <v>0</v>
      </c>
      <c r="M383" s="130"/>
      <c r="N383" s="131"/>
      <c r="O383" s="132">
        <f t="shared" si="10"/>
        <v>0</v>
      </c>
      <c r="P383" s="133" t="str">
        <f t="shared" si="11"/>
        <v/>
      </c>
      <c r="Q383" s="134"/>
      <c r="R383" s="135"/>
      <c r="S383" s="136"/>
      <c r="T383" s="204"/>
      <c r="U383" s="145">
        <v>0.5</v>
      </c>
      <c r="V383" s="139">
        <f>IF((X382-43)&lt;0,0,(X382-43))</f>
        <v>0</v>
      </c>
      <c r="W383" s="146" t="s">
        <v>52</v>
      </c>
      <c r="X383" s="147">
        <f>(X382-X381)-J387*24</f>
        <v>-7.1054273576010019E-15</v>
      </c>
      <c r="Y383" s="148" t="s">
        <v>53</v>
      </c>
    </row>
    <row r="384" spans="1:25" s="12" customFormat="1" ht="15" customHeight="1" thickBot="1">
      <c r="A384" s="123" t="s">
        <v>54</v>
      </c>
      <c r="B384" s="124">
        <v>43097</v>
      </c>
      <c r="C384" s="102">
        <v>0.375</v>
      </c>
      <c r="D384" s="103">
        <v>0.54166666666666663</v>
      </c>
      <c r="E384" s="103">
        <v>0.58333333333333337</v>
      </c>
      <c r="F384" s="104">
        <v>0.70833333333333337</v>
      </c>
      <c r="G384" s="125"/>
      <c r="H384" s="126" t="s">
        <v>44</v>
      </c>
      <c r="I384" s="127">
        <f>IF(H384="Normal",'[2]Types horaires'!$B$2,IF(H384="Recup",'[2]Types horaires'!$B$6,IF(H384="CP journée",'[2]Types horaires'!$B$3,IF(H384="Enceinte",'[2]Types horaires'!$B$11,IF(H384="temps partiel",'[2]Types horaires'!$B$10,IF(H384="Sans solde",'[2]Types horaires'!$B$8,IF(H384="Maladie",'[2]Types horaires'!$B$7,IF(H384="CP matin",'[2]Types horaires'!$B$4,IF(H384="Déplacement",'[2]Types horaires'!$B$2,IF(H384="CP Après-midi",'[2]Types horaires'!$B$5,IF(H384="Férié",'[2]Types horaires'!$B$15,0)))))))))))</f>
        <v>0.29166666666666669</v>
      </c>
      <c r="J384" s="108">
        <f>IF(H384="Demi CP",I384,IF(AND(H384="Déplacement",N384="Arrivée Chine",B384&gt;='[2]Types horaires'!$B$21,B384&lt;='[2]Types horaires'!$C$21),(D384-C384)+(F384-E384)-'[2]Types horaires'!$B$13,IF(AND(H384="Déplacement",N384="Arrivée Chine",B384&gt;'[2]Types horaires'!$A$21,B384&lt;'[2]Types horaires'!$B$21),(D384-C384)+(F384-E384)-'[2]Types horaires'!$B$14,IF(AND(H384="Déplacement",N384="Arrivée Chine",B384&gt;'[2]Types horaires'!$C$21),(D384-C384)+(F384-E384)-'[2]Types horaires'!$B$14,IF(AND(H384="Déplacement",((D384-C384)+(F384-E384))&lt;I384),I384,IF(AND(H384="Déplacement",N384="Arrivée Chine",B384&lt;'[2]Types horaires'!$D$21),(D384-C384)+(F384-E384)-'[2]Types horaires'!$B$14,IF(AND(H384="Déplacement",N384="Retour Chine",B384&gt;='[2]Types horaires'!$B$21,B384&lt;='[2]Types horaires'!$C$21),(D384-C384)+(F384-E384)+'[2]Types horaires'!$B$13,IF(AND(H384="Déplacement",N384="Retour Chine",B384&gt;'[2]Types horaires'!$A$21,B384&lt;'[2]Types horaires'!$B$21),(D384-C384)+(F384-E384)+'[2]Types horaires'!$B$14,IF(AND(H384="Déplacement",N384="Retour Chine",B384&gt;'[2]Types horaires'!$C$21),(D384-C384)+(F384-E384)+'[2]Types horaires'!$B$14,IF(AND(H384="Déplacement",((D384-C384)+(F384-E384))&lt;I384),I384,IF(AND(H384="Déplacement",N384="Retour Chine",B384&lt;'[2]Types horaires'!$D$21),(D384-C384)+(F384-E384)+'[2]Types horaires'!$B$14,(D384-C384)+(F384-E384))))))))))))</f>
        <v>0.29166666666666663</v>
      </c>
      <c r="K384" s="149">
        <f>IF(L384&gt;0,'[2]Types horaires'!$B$2-L384,0)</f>
        <v>0</v>
      </c>
      <c r="L384" s="150">
        <f>IF(OR(H384="Recup"),'[2]Types horaires'!$B$2-J384,'[2]Types horaires'!$B$6)</f>
        <v>0</v>
      </c>
      <c r="M384" s="130"/>
      <c r="N384" s="131"/>
      <c r="O384" s="132">
        <f t="shared" si="10"/>
        <v>0</v>
      </c>
      <c r="P384" s="133" t="str">
        <f t="shared" si="11"/>
        <v/>
      </c>
      <c r="Q384" s="134"/>
      <c r="R384" s="135"/>
      <c r="S384" s="136"/>
      <c r="T384" s="204"/>
      <c r="U384" s="151">
        <v>1</v>
      </c>
      <c r="V384" s="139">
        <f>IF(M387="",J387*24,0)</f>
        <v>0</v>
      </c>
      <c r="W384" s="152" t="s">
        <v>5</v>
      </c>
      <c r="X384" s="153">
        <f>COUNTIF(H381:H385,"Maladie")</f>
        <v>0</v>
      </c>
      <c r="Y384" s="148">
        <f>COUNTIF(H381:H385,"Férié")</f>
        <v>0</v>
      </c>
    </row>
    <row r="385" spans="1:25" s="12" customFormat="1" ht="15.75" customHeight="1" thickBot="1">
      <c r="A385" s="123" t="s">
        <v>55</v>
      </c>
      <c r="B385" s="124">
        <v>43098</v>
      </c>
      <c r="C385" s="102">
        <v>0.375</v>
      </c>
      <c r="D385" s="103">
        <v>0.54166666666666663</v>
      </c>
      <c r="E385" s="103">
        <v>0.58333333333333337</v>
      </c>
      <c r="F385" s="104">
        <v>0.70833333333333337</v>
      </c>
      <c r="G385" s="125"/>
      <c r="H385" s="142" t="s">
        <v>44</v>
      </c>
      <c r="I385" s="127">
        <f>IF(H385="Normal",'[2]Types horaires'!$B$2,IF(H385="Recup",'[2]Types horaires'!$B$6,IF(H385="CP journée",'[2]Types horaires'!$B$3,IF(H385="Enceinte",'[2]Types horaires'!$B$11,IF(H385="temps partiel",'[2]Types horaires'!$B$10,IF(H385="Sans solde",'[2]Types horaires'!$B$8,IF(H385="Maladie",'[2]Types horaires'!$B$7,IF(H385="CP matin",'[2]Types horaires'!$B$4,IF(H385="Déplacement",'[2]Types horaires'!$B$2,IF(H385="CP Après-midi",'[2]Types horaires'!$B$5,IF(H385="Férié",'[2]Types horaires'!$B$15,0)))))))))))</f>
        <v>0.29166666666666669</v>
      </c>
      <c r="J385" s="108">
        <f>IF(H385="Demi CP",I385,IF(AND(H385="Déplacement",N385="Arrivée Chine",B385&gt;='[2]Types horaires'!$B$21,B385&lt;='[2]Types horaires'!$C$21),(D385-C385)+(F385-E385)-'[2]Types horaires'!$B$13,IF(AND(H385="Déplacement",N385="Arrivée Chine",B385&gt;'[2]Types horaires'!$A$21,B385&lt;'[2]Types horaires'!$B$21),(D385-C385)+(F385-E385)-'[2]Types horaires'!$B$14,IF(AND(H385="Déplacement",N385="Arrivée Chine",B385&gt;'[2]Types horaires'!$C$21),(D385-C385)+(F385-E385)-'[2]Types horaires'!$B$14,IF(AND(H385="Déplacement",((D385-C385)+(F385-E385))&lt;I385),I385,IF(AND(H385="Déplacement",N385="Arrivée Chine",B385&lt;'[2]Types horaires'!$D$21),(D385-C385)+(F385-E385)-'[2]Types horaires'!$B$14,IF(AND(H385="Déplacement",N385="Retour Chine",B385&gt;='[2]Types horaires'!$B$21,B385&lt;='[2]Types horaires'!$C$21),(D385-C385)+(F385-E385)+'[2]Types horaires'!$B$13,IF(AND(H385="Déplacement",N385="Retour Chine",B385&gt;'[2]Types horaires'!$A$21,B385&lt;'[2]Types horaires'!$B$21),(D385-C385)+(F385-E385)+'[2]Types horaires'!$B$14,IF(AND(H385="Déplacement",N385="Retour Chine",B385&gt;'[2]Types horaires'!$C$21),(D385-C385)+(F385-E385)+'[2]Types horaires'!$B$14,IF(AND(H385="Déplacement",((D385-C385)+(F385-E385))&lt;I385),I385,IF(AND(H385="Déplacement",N385="Retour Chine",B385&lt;'[2]Types horaires'!$D$21),(D385-C385)+(F385-E385)+'[2]Types horaires'!$B$14,(D385-C385)+(F385-E385))))))))))))</f>
        <v>0.29166666666666663</v>
      </c>
      <c r="K385" s="143">
        <f>IF(L385&gt;0,'[2]Types horaires'!$B$2-L385,0)</f>
        <v>0</v>
      </c>
      <c r="L385" s="144">
        <f>IF(OR(H385="Recup"),'[2]Types horaires'!$B$2-J385,'[2]Types horaires'!$B$6)</f>
        <v>0</v>
      </c>
      <c r="M385" s="130"/>
      <c r="N385" s="131"/>
      <c r="O385" s="132">
        <f t="shared" si="10"/>
        <v>0</v>
      </c>
      <c r="P385" s="133" t="str">
        <f t="shared" si="11"/>
        <v/>
      </c>
      <c r="Q385" s="134"/>
      <c r="R385" s="135"/>
      <c r="S385" s="136"/>
      <c r="T385" s="204"/>
      <c r="U385" s="154" t="s">
        <v>2</v>
      </c>
      <c r="V385" s="155">
        <f>IF(G381="Enceinte",(SUM(L381:L385))-COUNTIF(H381:H385,"Recup")*'[2]Types horaires'!$B$12,SUM(L381:L385))</f>
        <v>0</v>
      </c>
      <c r="W385" s="156" t="s">
        <v>56</v>
      </c>
      <c r="X385" s="157">
        <f>COUNTIF(H381:H385,"sans solde")</f>
        <v>0</v>
      </c>
      <c r="Y385" s="158" t="s">
        <v>57</v>
      </c>
    </row>
    <row r="386" spans="1:25" s="12" customFormat="1" ht="15" customHeight="1">
      <c r="A386" s="123" t="s">
        <v>58</v>
      </c>
      <c r="B386" s="124">
        <v>43099</v>
      </c>
      <c r="C386" s="159"/>
      <c r="D386" s="160"/>
      <c r="E386" s="160"/>
      <c r="F386" s="161"/>
      <c r="G386" s="125"/>
      <c r="H386" s="162"/>
      <c r="I386" s="127">
        <f>IF(H386="Normal",'[2]Types horaires'!$B$2,IF(H386="Recup",'[2]Types horaires'!$B$6,IF(H386="CP journée",'[2]Types horaires'!$B$3,IF(H386="Enceinte",'[2]Types horaires'!$B$11,IF(H386="temps partiel",'[2]Types horaires'!$B$10,IF(H386="Sans solde",'[2]Types horaires'!$B$8,IF(H386="Maladie",'[2]Types horaires'!$B$7,IF(H386="CP matin",'[2]Types horaires'!$B$4,IF(H386="Déplacement",'[2]Types horaires'!$B$2,IF(H386="CP Après-midi",'[2]Types horaires'!$B$5,IF(H386="Férié",'[2]Types horaires'!$B$15,0)))))))))))</f>
        <v>0</v>
      </c>
      <c r="J386" s="108">
        <f>IF(H386="Demi CP",I386,IF(AND(H386="Déplacement",N386="Arrivée Chine",B386&gt;='[2]Types horaires'!$B$21,B386&lt;='[2]Types horaires'!$C$21),(D386-C386)+(F386-E386)-'[2]Types horaires'!$B$13,IF(AND(H386="Déplacement",N386="Arrivée Chine",B386&gt;'[2]Types horaires'!$A$21,B386&lt;'[2]Types horaires'!$B$21),(D386-C386)+(F386-E386)-'[2]Types horaires'!$B$14,IF(AND(H386="Déplacement",N386="Arrivée Chine",B386&gt;'[2]Types horaires'!$C$21),(D386-C386)+(F386-E386)-'[2]Types horaires'!$B$14,IF(AND(H386="Déplacement",((D386-C386)+(F386-E386))&lt;I386),I386,IF(AND(H386="Déplacement",N386="Arrivée Chine",B386&lt;'[2]Types horaires'!$D$21),(D386-C386)+(F386-E386)-'[2]Types horaires'!$B$14,IF(AND(H386="Déplacement",N386="Retour Chine",B386&gt;='[2]Types horaires'!$B$21,B386&lt;='[2]Types horaires'!$C$21),(D386-C386)+(F386-E386)+'[2]Types horaires'!$B$13,IF(AND(H386="Déplacement",N386="Retour Chine",B386&gt;'[2]Types horaires'!$A$21,B386&lt;'[2]Types horaires'!$B$21),(D386-C386)+(F386-E386)+'[2]Types horaires'!$B$14,IF(AND(H386="Déplacement",N386="Retour Chine",B386&gt;'[2]Types horaires'!$C$21),(D386-C386)+(F386-E386)+'[2]Types horaires'!$B$14,IF(AND(H386="Déplacement",((D386-C386)+(F386-E386))&lt;I386),I386,IF(AND(H386="Déplacement",N386="Retour Chine",B386&lt;'[2]Types horaires'!$D$21),(D386-C386)+(F386-E386)+'[2]Types horaires'!$B$14,(D386-C386)+(F386-E386))))))))))))</f>
        <v>0</v>
      </c>
      <c r="K386" s="163">
        <f>IF(L386&gt;0,'[2]Types horaires'!$B$2-L386,0)</f>
        <v>0</v>
      </c>
      <c r="L386" s="164">
        <f>IF(OR(H386="Recup"),'[2]Types horaires'!$B$2-J386,'[2]Types horaires'!$B$6)</f>
        <v>0</v>
      </c>
      <c r="M386" s="130"/>
      <c r="N386" s="131"/>
      <c r="O386" s="132">
        <f t="shared" si="10"/>
        <v>0</v>
      </c>
      <c r="P386" s="133" t="str">
        <f t="shared" si="11"/>
        <v/>
      </c>
      <c r="Q386" s="134"/>
      <c r="R386" s="135"/>
      <c r="S386" s="136"/>
      <c r="T386" s="204"/>
      <c r="U386" s="165" t="s">
        <v>59</v>
      </c>
      <c r="V386" s="166">
        <f>IF(AND(G381="Temps partiel",X383&gt;0),X383-V387-V383-V384,0)</f>
        <v>0</v>
      </c>
      <c r="W386" s="167" t="s">
        <v>60</v>
      </c>
      <c r="X386" s="168">
        <f>COUNTIF(H381:H385,"CP journée")+(COUNTIF(H381:H385,"CP matin"))/2+(COUNTIF(H381:H385,"CP Après-midi"))/2</f>
        <v>0</v>
      </c>
      <c r="Y386" s="169"/>
    </row>
    <row r="387" spans="1:25" s="12" customFormat="1" ht="15.75" customHeight="1" thickBot="1">
      <c r="A387" s="206" t="s">
        <v>61</v>
      </c>
      <c r="B387" s="207">
        <v>43100</v>
      </c>
      <c r="C387" s="172"/>
      <c r="D387" s="173"/>
      <c r="E387" s="173"/>
      <c r="F387" s="174"/>
      <c r="G387" s="175"/>
      <c r="H387" s="176"/>
      <c r="I387" s="177">
        <f>IF(H387="Normal",'[2]Types horaires'!$B$2,IF(H387="Recup",'[2]Types horaires'!$B$6,IF(H387="CP journée",'[2]Types horaires'!$B$3,IF(H387="Enceinte",'[2]Types horaires'!$B$11,IF(H387="temps partiel",'[2]Types horaires'!$B$10,IF(H387="Sans solde",'[2]Types horaires'!$B$8,IF(H387="Maladie",'[2]Types horaires'!$B$7,IF(H387="CP matin",'[2]Types horaires'!$B$4,IF(H387="Déplacement",'[2]Types horaires'!$B$2,IF(H387="CP Après-midi",'[2]Types horaires'!$B$5,IF(H387="Férié",'[2]Types horaires'!$B$15,0)))))))))))</f>
        <v>0</v>
      </c>
      <c r="J387" s="178">
        <f>IF(H387="Demi CP",I387,IF(AND(H387="Déplacement",N387="Arrivée Chine",B387&gt;='[2]Types horaires'!$B$21,B387&lt;='[2]Types horaires'!$C$21),(D387-C387)+(F387-E387)-'[2]Types horaires'!$B$13,IF(AND(H387="Déplacement",N387="Arrivée Chine",B387&gt;'[2]Types horaires'!$A$21,B387&lt;'[2]Types horaires'!$B$21),(D387-C387)+(F387-E387)-'[2]Types horaires'!$B$14,IF(AND(H387="Déplacement",N387="Arrivée Chine",B387&gt;'[2]Types horaires'!$C$21),(D387-C387)+(F387-E387)-'[2]Types horaires'!$B$14,IF(AND(H387="Déplacement",((D387-C387)+(F387-E387))&lt;I387),I387,IF(AND(H387="Déplacement",N387="Arrivée Chine",B387&lt;'[2]Types horaires'!$D$21),(D387-C387)+(F387-E387)-'[2]Types horaires'!$B$14,IF(AND(H387="Déplacement",N387="Retour Chine",B387&gt;='[2]Types horaires'!$B$21,B387&lt;='[2]Types horaires'!$C$21),(D387-C387)+(F387-E387)+'[2]Types horaires'!$B$13,IF(AND(H387="Déplacement",N387="Retour Chine",B387&gt;'[2]Types horaires'!$A$21,B387&lt;'[2]Types horaires'!$B$21),(D387-C387)+(F387-E387)+'[2]Types horaires'!$B$14,IF(AND(H387="Déplacement",N387="Retour Chine",B387&gt;'[2]Types horaires'!$C$21),(D387-C387)+(F387-E387)+'[2]Types horaires'!$B$14,IF(AND(H387="Déplacement",((D387-C387)+(F387-E387))&lt;I387),I387,IF(AND(H387="Déplacement",N387="Retour Chine",B387&lt;'[2]Types horaires'!$D$21),(D387-C387)+(F387-E387)+'[2]Types horaires'!$B$14,(D387-C387)+(F387-E387))))))))))))</f>
        <v>0</v>
      </c>
      <c r="K387" s="179">
        <f>IF(L387&gt;0,'[2]Types horaires'!$B$2-L387,0)</f>
        <v>0</v>
      </c>
      <c r="L387" s="180">
        <f>IF(OR(H387="Recup"),'[2]Types horaires'!$B$2-J387,'[2]Types horaires'!$B$6)</f>
        <v>0</v>
      </c>
      <c r="M387" s="181"/>
      <c r="N387" s="182"/>
      <c r="O387" s="183">
        <f t="shared" si="10"/>
        <v>0</v>
      </c>
      <c r="P387" s="184" t="str">
        <f t="shared" si="11"/>
        <v/>
      </c>
      <c r="Q387" s="185"/>
      <c r="R387" s="186"/>
      <c r="S387" s="187"/>
      <c r="T387" s="205"/>
      <c r="U387" s="189" t="s">
        <v>62</v>
      </c>
      <c r="V387" s="190">
        <f>IF(AND(G381="Temps partiel",X383&gt;3),X383-3-V383-V384,0)</f>
        <v>0</v>
      </c>
      <c r="W387" s="191" t="s">
        <v>63</v>
      </c>
      <c r="X387" s="192">
        <f>V381+(V382*1.25)+(V383*1.5)+(V384*2)+(V386*1.1)+(V387*1.25)</f>
        <v>0</v>
      </c>
      <c r="Y387" s="193">
        <f>Y380+X387-V385*24+Y382</f>
        <v>0</v>
      </c>
    </row>
    <row r="388" spans="1:25" s="12" customFormat="1" ht="30" customHeight="1">
      <c r="A388" s="1"/>
      <c r="B388" s="1"/>
      <c r="C388" s="1"/>
      <c r="D388" s="1"/>
      <c r="E388" s="1"/>
      <c r="F388" s="1"/>
      <c r="G388" s="1"/>
      <c r="H388" s="1"/>
      <c r="I388" s="1"/>
      <c r="J388" s="1"/>
      <c r="K388" s="1"/>
      <c r="L388" s="1"/>
      <c r="M388" s="1"/>
      <c r="N388" s="1"/>
      <c r="O388" s="1"/>
      <c r="P388" s="1"/>
      <c r="Q388" s="1"/>
      <c r="R388" s="11"/>
      <c r="S388" s="1"/>
      <c r="T388" s="1"/>
      <c r="U388" s="1"/>
      <c r="V388" s="1"/>
      <c r="W388" s="1"/>
      <c r="Y388" s="1"/>
    </row>
    <row r="389" spans="1:25" s="12" customFormat="1">
      <c r="A389" s="1"/>
      <c r="B389" s="1"/>
      <c r="C389" s="1"/>
      <c r="D389" s="1"/>
      <c r="E389" s="1"/>
      <c r="F389" s="1"/>
      <c r="G389" s="1"/>
      <c r="H389" s="1"/>
      <c r="I389" s="1"/>
      <c r="J389" s="1"/>
      <c r="K389" s="1"/>
      <c r="L389" s="1"/>
      <c r="M389" s="1"/>
      <c r="N389" s="1"/>
      <c r="O389" s="1"/>
      <c r="P389" s="1"/>
      <c r="Q389" s="1"/>
      <c r="R389" s="11"/>
      <c r="S389" s="1"/>
      <c r="T389" s="1"/>
      <c r="U389" s="1"/>
      <c r="V389" s="1"/>
      <c r="W389" s="1"/>
      <c r="Y389" s="1"/>
    </row>
    <row r="390" spans="1:25" s="12" customFormat="1">
      <c r="A390" s="1"/>
      <c r="B390" s="1"/>
      <c r="C390" s="1"/>
      <c r="D390" s="1"/>
      <c r="E390" s="1"/>
      <c r="F390" s="1"/>
      <c r="G390" s="1"/>
      <c r="H390" s="1"/>
      <c r="I390" s="1"/>
      <c r="J390" s="1"/>
      <c r="K390" s="1"/>
      <c r="L390" s="1"/>
      <c r="M390" s="1"/>
      <c r="N390" s="1"/>
      <c r="O390" s="1"/>
      <c r="P390" s="1"/>
      <c r="Q390" s="1"/>
      <c r="R390" s="11"/>
      <c r="S390" s="1"/>
      <c r="T390" s="1"/>
      <c r="U390" s="1"/>
      <c r="V390" s="1"/>
      <c r="W390" s="1"/>
      <c r="Y390" s="1"/>
    </row>
    <row r="391" spans="1:25" s="12" customFormat="1">
      <c r="A391" s="1"/>
      <c r="B391" s="1"/>
      <c r="C391" s="1"/>
      <c r="D391" s="1"/>
      <c r="E391" s="1"/>
      <c r="F391" s="1"/>
      <c r="G391" s="1"/>
      <c r="H391" s="1"/>
      <c r="I391" s="1"/>
      <c r="J391" s="1"/>
      <c r="K391" s="1"/>
      <c r="L391" s="1"/>
      <c r="M391" s="1"/>
      <c r="N391" s="1"/>
      <c r="O391" s="1"/>
      <c r="P391" s="1"/>
      <c r="Q391" s="1"/>
      <c r="R391" s="11"/>
      <c r="S391" s="1"/>
      <c r="T391" s="1"/>
      <c r="U391" s="1"/>
      <c r="V391" s="1"/>
      <c r="W391" s="1"/>
      <c r="Y391" s="1"/>
    </row>
    <row r="392" spans="1:25" s="12" customFormat="1" ht="15.75" customHeight="1">
      <c r="A392" s="1"/>
      <c r="B392" s="1"/>
      <c r="C392" s="1"/>
      <c r="D392" s="1"/>
      <c r="E392" s="1"/>
      <c r="F392" s="1"/>
      <c r="G392" s="1"/>
      <c r="H392" s="1"/>
      <c r="I392" s="1"/>
      <c r="J392" s="1"/>
      <c r="K392" s="1"/>
      <c r="L392" s="1"/>
      <c r="M392" s="1"/>
      <c r="N392" s="1"/>
      <c r="O392" s="1"/>
      <c r="P392" s="1"/>
      <c r="Q392" s="1"/>
      <c r="R392" s="11"/>
      <c r="S392" s="1"/>
      <c r="T392" s="1"/>
      <c r="U392" s="1"/>
      <c r="V392" s="1"/>
      <c r="W392" s="1"/>
      <c r="Y392" s="1"/>
    </row>
    <row r="393" spans="1:25" s="12" customFormat="1">
      <c r="A393" s="1"/>
      <c r="B393" s="1"/>
      <c r="C393" s="1"/>
      <c r="D393" s="1"/>
      <c r="E393" s="1"/>
      <c r="F393" s="1"/>
      <c r="G393" s="1"/>
      <c r="H393" s="1"/>
      <c r="I393" s="1"/>
      <c r="J393" s="1"/>
      <c r="K393" s="1"/>
      <c r="L393" s="1"/>
      <c r="M393" s="1"/>
      <c r="N393" s="1"/>
      <c r="O393" s="1"/>
      <c r="P393" s="1"/>
      <c r="Q393" s="1"/>
      <c r="R393" s="11"/>
      <c r="S393" s="1"/>
      <c r="T393" s="1"/>
      <c r="U393" s="1"/>
      <c r="V393" s="1"/>
      <c r="W393" s="1"/>
      <c r="Y393" s="1"/>
    </row>
    <row r="394" spans="1:25" s="12" customFormat="1">
      <c r="A394" s="1"/>
      <c r="B394" s="1"/>
      <c r="C394" s="1"/>
      <c r="D394" s="1"/>
      <c r="E394" s="1"/>
      <c r="F394" s="1"/>
      <c r="G394" s="1"/>
      <c r="H394" s="1"/>
      <c r="I394" s="1"/>
      <c r="J394" s="1"/>
      <c r="K394" s="1"/>
      <c r="L394" s="1"/>
      <c r="M394" s="1"/>
      <c r="N394" s="1"/>
      <c r="O394" s="1"/>
      <c r="P394" s="1"/>
      <c r="Q394" s="1"/>
      <c r="R394" s="11"/>
      <c r="S394" s="1"/>
      <c r="T394" s="1"/>
      <c r="U394" s="1"/>
      <c r="V394" s="1"/>
      <c r="W394" s="1"/>
      <c r="Y394" s="1"/>
    </row>
    <row r="395" spans="1:25" ht="15" customHeight="1"/>
    <row r="402" ht="15" customHeight="1"/>
  </sheetData>
  <sheetProtection selectLockedCells="1" autoFilter="0"/>
  <autoFilter ref="B22:B387">
    <filterColumn colId="0"/>
  </autoFilter>
  <mergeCells count="271">
    <mergeCell ref="G381:G387"/>
    <mergeCell ref="Q381:Q387"/>
    <mergeCell ref="R381:R387"/>
    <mergeCell ref="T381:T387"/>
    <mergeCell ref="Y385:Y386"/>
    <mergeCell ref="G367:G373"/>
    <mergeCell ref="Q367:Q373"/>
    <mergeCell ref="R367:R373"/>
    <mergeCell ref="T367:T373"/>
    <mergeCell ref="Y371:Y372"/>
    <mergeCell ref="G374:G380"/>
    <mergeCell ref="Q374:Q380"/>
    <mergeCell ref="R374:R380"/>
    <mergeCell ref="T374:T380"/>
    <mergeCell ref="Y378:Y379"/>
    <mergeCell ref="G353:G359"/>
    <mergeCell ref="Q353:Q359"/>
    <mergeCell ref="R353:R359"/>
    <mergeCell ref="T353:T359"/>
    <mergeCell ref="Y357:Y358"/>
    <mergeCell ref="G360:G366"/>
    <mergeCell ref="Q360:Q366"/>
    <mergeCell ref="R360:R366"/>
    <mergeCell ref="T360:T366"/>
    <mergeCell ref="Y364:Y365"/>
    <mergeCell ref="G339:G345"/>
    <mergeCell ref="Q339:Q345"/>
    <mergeCell ref="R339:R345"/>
    <mergeCell ref="T339:T345"/>
    <mergeCell ref="Y343:Y344"/>
    <mergeCell ref="G346:G352"/>
    <mergeCell ref="Q346:Q352"/>
    <mergeCell ref="R346:R352"/>
    <mergeCell ref="T346:T352"/>
    <mergeCell ref="Y350:Y351"/>
    <mergeCell ref="G325:G331"/>
    <mergeCell ref="Q325:Q331"/>
    <mergeCell ref="R325:R331"/>
    <mergeCell ref="T325:T331"/>
    <mergeCell ref="Y329:Y330"/>
    <mergeCell ref="G332:G338"/>
    <mergeCell ref="Q332:Q338"/>
    <mergeCell ref="R332:R338"/>
    <mergeCell ref="T332:T338"/>
    <mergeCell ref="Y336:Y337"/>
    <mergeCell ref="G311:G317"/>
    <mergeCell ref="Q311:Q317"/>
    <mergeCell ref="R311:R317"/>
    <mergeCell ref="T311:T317"/>
    <mergeCell ref="Y315:Y316"/>
    <mergeCell ref="G318:G324"/>
    <mergeCell ref="Q318:Q324"/>
    <mergeCell ref="R318:R324"/>
    <mergeCell ref="T318:T324"/>
    <mergeCell ref="Y322:Y323"/>
    <mergeCell ref="G297:G303"/>
    <mergeCell ref="Q297:Q303"/>
    <mergeCell ref="R297:R303"/>
    <mergeCell ref="T297:T303"/>
    <mergeCell ref="Y301:Y302"/>
    <mergeCell ref="G304:G310"/>
    <mergeCell ref="Q304:Q310"/>
    <mergeCell ref="R304:R310"/>
    <mergeCell ref="T304:T310"/>
    <mergeCell ref="Y308:Y309"/>
    <mergeCell ref="G283:G289"/>
    <mergeCell ref="Q283:Q289"/>
    <mergeCell ref="R283:R289"/>
    <mergeCell ref="T283:T289"/>
    <mergeCell ref="Y287:Y288"/>
    <mergeCell ref="G290:G296"/>
    <mergeCell ref="Q290:Q296"/>
    <mergeCell ref="R290:R296"/>
    <mergeCell ref="T290:T296"/>
    <mergeCell ref="Y294:Y295"/>
    <mergeCell ref="G269:G275"/>
    <mergeCell ref="Q269:Q275"/>
    <mergeCell ref="R269:R275"/>
    <mergeCell ref="T269:T275"/>
    <mergeCell ref="Y273:Y274"/>
    <mergeCell ref="G276:G282"/>
    <mergeCell ref="Q276:Q282"/>
    <mergeCell ref="R276:R282"/>
    <mergeCell ref="T276:T282"/>
    <mergeCell ref="Y280:Y281"/>
    <mergeCell ref="G255:G261"/>
    <mergeCell ref="Q255:Q261"/>
    <mergeCell ref="R255:R261"/>
    <mergeCell ref="T255:T261"/>
    <mergeCell ref="Y259:Y260"/>
    <mergeCell ref="G262:G268"/>
    <mergeCell ref="Q262:Q268"/>
    <mergeCell ref="R262:R268"/>
    <mergeCell ref="T262:T268"/>
    <mergeCell ref="Y266:Y267"/>
    <mergeCell ref="G241:G247"/>
    <mergeCell ref="Q241:Q247"/>
    <mergeCell ref="R241:R247"/>
    <mergeCell ref="T241:T247"/>
    <mergeCell ref="Y245:Y246"/>
    <mergeCell ref="G248:G254"/>
    <mergeCell ref="Q248:Q254"/>
    <mergeCell ref="R248:R254"/>
    <mergeCell ref="T248:T254"/>
    <mergeCell ref="Y252:Y253"/>
    <mergeCell ref="G227:G233"/>
    <mergeCell ref="Q227:Q233"/>
    <mergeCell ref="R227:R233"/>
    <mergeCell ref="T227:T233"/>
    <mergeCell ref="Y231:Y232"/>
    <mergeCell ref="G234:G240"/>
    <mergeCell ref="Q234:Q240"/>
    <mergeCell ref="R234:R240"/>
    <mergeCell ref="T234:T240"/>
    <mergeCell ref="Y238:Y239"/>
    <mergeCell ref="G213:G219"/>
    <mergeCell ref="Q213:Q219"/>
    <mergeCell ref="R213:R219"/>
    <mergeCell ref="T213:T219"/>
    <mergeCell ref="Y217:Y218"/>
    <mergeCell ref="G220:G226"/>
    <mergeCell ref="Q220:Q226"/>
    <mergeCell ref="R220:R226"/>
    <mergeCell ref="T220:T226"/>
    <mergeCell ref="Y224:Y225"/>
    <mergeCell ref="G199:G205"/>
    <mergeCell ref="Q199:Q205"/>
    <mergeCell ref="R199:R205"/>
    <mergeCell ref="T199:T205"/>
    <mergeCell ref="Y203:Y204"/>
    <mergeCell ref="G206:G212"/>
    <mergeCell ref="Q206:Q212"/>
    <mergeCell ref="R206:R212"/>
    <mergeCell ref="T206:T212"/>
    <mergeCell ref="Y210:Y211"/>
    <mergeCell ref="G185:G191"/>
    <mergeCell ref="Q185:Q191"/>
    <mergeCell ref="R185:R191"/>
    <mergeCell ref="T185:T191"/>
    <mergeCell ref="Y189:Y190"/>
    <mergeCell ref="G192:G198"/>
    <mergeCell ref="Q192:Q198"/>
    <mergeCell ref="R192:R198"/>
    <mergeCell ref="T192:T198"/>
    <mergeCell ref="Y196:Y197"/>
    <mergeCell ref="G171:G177"/>
    <mergeCell ref="Q171:Q177"/>
    <mergeCell ref="R171:R177"/>
    <mergeCell ref="T171:T177"/>
    <mergeCell ref="Y175:Y176"/>
    <mergeCell ref="G178:G184"/>
    <mergeCell ref="Q178:Q184"/>
    <mergeCell ref="R178:R184"/>
    <mergeCell ref="T178:T184"/>
    <mergeCell ref="Y182:Y183"/>
    <mergeCell ref="G157:G163"/>
    <mergeCell ref="Q157:Q163"/>
    <mergeCell ref="R157:R163"/>
    <mergeCell ref="T157:T163"/>
    <mergeCell ref="Y161:Y162"/>
    <mergeCell ref="G164:G170"/>
    <mergeCell ref="Q164:Q170"/>
    <mergeCell ref="R164:R170"/>
    <mergeCell ref="T164:T170"/>
    <mergeCell ref="Y168:Y169"/>
    <mergeCell ref="G143:G149"/>
    <mergeCell ref="Q143:Q149"/>
    <mergeCell ref="R143:R149"/>
    <mergeCell ref="T143:T149"/>
    <mergeCell ref="Y147:Y148"/>
    <mergeCell ref="G150:G156"/>
    <mergeCell ref="Q150:Q156"/>
    <mergeCell ref="R150:R156"/>
    <mergeCell ref="T150:T156"/>
    <mergeCell ref="Y154:Y155"/>
    <mergeCell ref="G129:G135"/>
    <mergeCell ref="Q129:Q135"/>
    <mergeCell ref="R129:R135"/>
    <mergeCell ref="T129:T135"/>
    <mergeCell ref="Y133:Y134"/>
    <mergeCell ref="G136:G142"/>
    <mergeCell ref="Q136:Q142"/>
    <mergeCell ref="R136:R142"/>
    <mergeCell ref="T136:T142"/>
    <mergeCell ref="Y140:Y141"/>
    <mergeCell ref="G115:G121"/>
    <mergeCell ref="Q115:Q121"/>
    <mergeCell ref="R115:R121"/>
    <mergeCell ref="T115:T121"/>
    <mergeCell ref="Y119:Y120"/>
    <mergeCell ref="G122:G128"/>
    <mergeCell ref="Q122:Q128"/>
    <mergeCell ref="R122:R128"/>
    <mergeCell ref="T122:T128"/>
    <mergeCell ref="Y126:Y127"/>
    <mergeCell ref="G101:G107"/>
    <mergeCell ref="Q101:Q107"/>
    <mergeCell ref="R101:R107"/>
    <mergeCell ref="T101:T107"/>
    <mergeCell ref="Y105:Y106"/>
    <mergeCell ref="G108:G114"/>
    <mergeCell ref="Q108:Q114"/>
    <mergeCell ref="R108:R114"/>
    <mergeCell ref="T108:T114"/>
    <mergeCell ref="Y112:Y113"/>
    <mergeCell ref="G87:G93"/>
    <mergeCell ref="Q87:Q93"/>
    <mergeCell ref="R87:R93"/>
    <mergeCell ref="T87:T93"/>
    <mergeCell ref="Y91:Y92"/>
    <mergeCell ref="G94:G100"/>
    <mergeCell ref="Q94:Q100"/>
    <mergeCell ref="R94:R100"/>
    <mergeCell ref="T94:T100"/>
    <mergeCell ref="Y98:Y99"/>
    <mergeCell ref="G73:G79"/>
    <mergeCell ref="Q73:Q79"/>
    <mergeCell ref="R73:R79"/>
    <mergeCell ref="T73:T79"/>
    <mergeCell ref="Y77:Y78"/>
    <mergeCell ref="G80:G86"/>
    <mergeCell ref="Q80:Q86"/>
    <mergeCell ref="R80:R86"/>
    <mergeCell ref="T80:T86"/>
    <mergeCell ref="Y84:Y85"/>
    <mergeCell ref="G59:G65"/>
    <mergeCell ref="Q59:Q65"/>
    <mergeCell ref="R59:R65"/>
    <mergeCell ref="T59:T65"/>
    <mergeCell ref="Y63:Y64"/>
    <mergeCell ref="G66:G72"/>
    <mergeCell ref="Q66:Q72"/>
    <mergeCell ref="R66:R72"/>
    <mergeCell ref="T66:T72"/>
    <mergeCell ref="Y70:Y71"/>
    <mergeCell ref="G45:G51"/>
    <mergeCell ref="Q45:Q51"/>
    <mergeCell ref="R45:R51"/>
    <mergeCell ref="T45:T51"/>
    <mergeCell ref="Y49:Y50"/>
    <mergeCell ref="G52:G58"/>
    <mergeCell ref="Q52:Q58"/>
    <mergeCell ref="R52:R58"/>
    <mergeCell ref="T52:T58"/>
    <mergeCell ref="Y56:Y57"/>
    <mergeCell ref="G31:G37"/>
    <mergeCell ref="Q31:Q37"/>
    <mergeCell ref="R31:R37"/>
    <mergeCell ref="T31:T37"/>
    <mergeCell ref="Y35:Y36"/>
    <mergeCell ref="G38:G44"/>
    <mergeCell ref="Q38:Q44"/>
    <mergeCell ref="R38:R44"/>
    <mergeCell ref="T38:T44"/>
    <mergeCell ref="Y42:Y43"/>
    <mergeCell ref="M20:P20"/>
    <mergeCell ref="Q20:Q21"/>
    <mergeCell ref="R20:R21"/>
    <mergeCell ref="S20:S21"/>
    <mergeCell ref="T20:Y21"/>
    <mergeCell ref="G24:G30"/>
    <mergeCell ref="Q24:Q30"/>
    <mergeCell ref="R24:R30"/>
    <mergeCell ref="T24:T30"/>
    <mergeCell ref="Y28:Y29"/>
    <mergeCell ref="B10:B12"/>
    <mergeCell ref="A20:B21"/>
    <mergeCell ref="C20:F20"/>
    <mergeCell ref="G20:G21"/>
    <mergeCell ref="H20:J20"/>
    <mergeCell ref="K20:L20"/>
  </mergeCells>
  <conditionalFormatting sqref="W5:X7 S5 W11:X11 K3:O3 G5 C21:F55 A2:F3 H2:J3 S2 R2:R3 G2 H5:O11 A18:B18 W21:W23 S42 S21 X28:X30 H15:J18 T10:X10 T4:X4 T2:V3 T5:V9 T11:V15 R15:R18 D12:D18 D1 G21 K15:Q16 C16:C18 R1:S1 A15:A17 A19:A20 R21:R24 G15:G17 E15:F18 K18:O18 K1:O1 B13:B17 B19 R5:R12 S11:S12 S15:S17 V26:W26 R31 C5:F11 R38 R45 R52 U19:W20 X19 W27:W30 S49 V33:X33 W34:X37 H21:P55 V40:X40 W41:X44 A5:A11 V47:X47 W48:X51 B5:B10 V54:X54 W55:X55 U21:U55 S28 S35 A22:B385 C20:T20">
    <cfRule type="containsText" dxfId="2596" priority="2596" operator="containsText" text="CP">
      <formula>NOT(ISERROR(SEARCH("CP",A1)))</formula>
    </cfRule>
    <cfRule type="containsText" dxfId="2595" priority="2597" operator="containsText" text="NORMAL">
      <formula>NOT(ISERROR(SEARCH("NORMAL",A1)))</formula>
    </cfRule>
  </conditionalFormatting>
  <conditionalFormatting sqref="W5:X7 S5 W11:X11 K3:O3 G5 C21:F55 A2:F3 H2:J3 S2 R2:R3 G2 H5:O11 A18:B18 W21:W23 S42 S21 X28:X30 H15:J18 T10:X10 T4:X4 T2:V3 T5:V9 T11:V15 R15:R18 D12:D18 D1 G21 K15:Q16 C16:C18 R1:S1 A15:A17 A19:A20 R21:R24 G15:G17 E15:F18 K18:O18 K1:O1 B13:B17 B19 R5:R12 S11:S12 S15:S17 V26:W26 R31 C5:F11 R38 R45 R52 U19:W20 X19 W27:W30 S49 V33:X33 W34:X37 H21:P55 V40:X40 W41:X44 A5:A11 V47:X47 W48:X51 B5:B10 V54:X54 W55:X55 U21:U55 S28 S35 A22:B385 C20:T20">
    <cfRule type="containsText" dxfId="2594" priority="2595" operator="containsText" text="Recup">
      <formula>NOT(ISERROR(SEARCH("Recup",A1)))</formula>
    </cfRule>
  </conditionalFormatting>
  <conditionalFormatting sqref="X22 S5 W11:X11 D6:F11 D5:G5 H2:O3 G2 S2 R2:R3 A2:F3 H5:O11 V24:W26 S21 G15:G17 T4:X10 T2:V3 T11:V15 R15:R18 C16:C18 A15:A20 D22:F55 D21:G21 R1:S1 E15:F18 D12:D18 D1 H15:O18 P15:Q16 K1:O1 C20:T20 B13:B19 R5:R12 S11:S12 S15:S17 W21:W23 R31 C5:C11 R38 R45 R52 U19:W20 X19 X28:X30 V31:X33 W27:W30 V38:X40 W34:X37 V45:X47 A5:A11 W41:X44 V52:X54 B5:B10 W48:X51 W55:X55 U21:U55 S28 S35 S42 S49 H21:P55 C21:C55 A22:B385 R21:R24">
    <cfRule type="containsText" dxfId="2593" priority="2593" operator="containsText" text="Mixte">
      <formula>NOT(ISERROR(SEARCH("Mixte",A1)))</formula>
    </cfRule>
    <cfRule type="containsText" dxfId="2592" priority="2594" operator="containsText" text="Maladie">
      <formula>NOT(ISERROR(SEARCH("Maladie",A1)))</formula>
    </cfRule>
  </conditionalFormatting>
  <conditionalFormatting sqref="X22 W5:X7 S5 W11:X11 D5:G5 D6:F11 H2:O3 G2 S2 R2:R3 A2:F3 H5:O11 V25:W26 W21:W23 S21 G15:G17 T9:X10 T4:X4 T2:V3 T5:V8 T11:V15 R15:R18 C16:C18 A15:A20 D22:F55 D21:G21 R1:S1 E15:F18 D12:D18 D1 H15:O18 P15:Q16 K1:O1 C20:T20 B13:B19 R5:R12 S11:S12 S15:S17 R31 C5:C11 R38 R45 R52 U19:W20 X19 X28:X30 V32:X33 W27:W30 V39:X40 W34:X37 V46:X47 W41:X44 A5:A11 V53:X54 W48:X51 B5:B10 W55:X55 U21:U55 S28 S35 S42 S49 H21:P55 C21:C55 A22:B385 R21:R24">
    <cfRule type="containsText" dxfId="2591" priority="2592" operator="containsText" text="Sans solde">
      <formula>NOT(ISERROR(SEARCH("Sans solde",A1)))</formula>
    </cfRule>
  </conditionalFormatting>
  <conditionalFormatting sqref="C16">
    <cfRule type="containsText" dxfId="2590" priority="2591" operator="containsText" text="NORMAL">
      <formula>NOT(ISERROR(SEARCH("NORMAL",C16)))</formula>
    </cfRule>
  </conditionalFormatting>
  <conditionalFormatting sqref="X22 X28:X55 U21:W55 T52 T45 T38 T21:T24 T31">
    <cfRule type="cellIs" dxfId="2589" priority="2589" operator="lessThan">
      <formula>0</formula>
    </cfRule>
    <cfRule type="cellIs" dxfId="2588" priority="2590" operator="lessThan">
      <formula>0</formula>
    </cfRule>
  </conditionalFormatting>
  <conditionalFormatting sqref="X22 R1:S12 T199:T1048576 X19:X20 Z1:XFD1048576 Y1:Y19 Y21:Y26 G31 X27:X1048576 T1:X16 S15:S17 Y198:Y1048576 Q199:R1048576 B1:B10 G199:G1048576 S19:S1048576 U19:W1048576 Y191:Y196 T192 C1:F1048576 H1:P1048576 Q192:R192 G192 Y184:Y189 T185 Q185:R185 G185 Y177:Y182 T178 Q178:R178 G178 Y170:Y175 T171 Q171:R171 G171 Y163:Y168 T164 Q164:R164 G164 Y156:Y161 T157 Q157:R157 G157 Y149:Y154 T150 Q150:R150 G150 Y142:Y147 T143 Q143:R143 G143 Y135:Y140 T136 Q136:R136 G136 Y128:Y133 T129 Q129:R129 G129 Y121:Y126 T122 Q122:R122 G122 Y114:Y119 T115 Q115:R115 G115 Y107:Y112 T108 Q108:R108 G108 Y100:Y105 T101 Q101:R101 G101 Y93:Y98 T94 Q94:R94 G94 Y86:Y91 T87 Q87:R87 G87 Y79:Y84 T80 Q80:R80 G80 Y72:Y77 T73 Q73:R73 G73 Y65:Y70 T66 Q66:R66 G66 Y58:Y63 T59 Q59:R59 G59 Y51:Y56 T52 Q52:R52 G52 Y44:Y49 T45 Q45:R45 G45 Y37:Y42 T38 Q38:R38 G38 Y30:Y35 T31 Q31:R31 Y28 T19:T24 Q1:Q24 G1:G24 B13:B19 A1:A20 A22:B1048576 R15:R24">
    <cfRule type="containsText" dxfId="2587" priority="2588" operator="containsText" text="Déplacement">
      <formula>NOT(ISERROR(SEARCH("Déplacement",A1)))</formula>
    </cfRule>
  </conditionalFormatting>
  <conditionalFormatting sqref="C56:F62 U56:U62 R59 H56:P62 W56:X58 S56 V61:X61 W62:X62">
    <cfRule type="containsText" dxfId="2586" priority="2586" operator="containsText" text="CP">
      <formula>NOT(ISERROR(SEARCH("CP",C56)))</formula>
    </cfRule>
    <cfRule type="containsText" dxfId="2585" priority="2587" operator="containsText" text="NORMAL">
      <formula>NOT(ISERROR(SEARCH("NORMAL",C56)))</formula>
    </cfRule>
  </conditionalFormatting>
  <conditionalFormatting sqref="C56:F62 U56:U62 R59 H56:P62 W56:X58 S56 V61:X61 W62:X62">
    <cfRule type="containsText" dxfId="2584" priority="2585" operator="containsText" text="Recup">
      <formula>NOT(ISERROR(SEARCH("Recup",C56)))</formula>
    </cfRule>
  </conditionalFormatting>
  <conditionalFormatting sqref="C56:F62 U56:U62 R59 H56:P62 V59:X61 S56 W56:X58 W62:X62">
    <cfRule type="containsText" dxfId="2583" priority="2583" operator="containsText" text="Mixte">
      <formula>NOT(ISERROR(SEARCH("Mixte",C56)))</formula>
    </cfRule>
    <cfRule type="containsText" dxfId="2582" priority="2584" operator="containsText" text="Maladie">
      <formula>NOT(ISERROR(SEARCH("Maladie",C56)))</formula>
    </cfRule>
  </conditionalFormatting>
  <conditionalFormatting sqref="C56:F62 H56:P62 U56:U62 R59 V60:X61 W56:X58 S56 W62:X62">
    <cfRule type="containsText" dxfId="2581" priority="2582" operator="containsText" text="Sans solde">
      <formula>NOT(ISERROR(SEARCH("Sans solde",C56)))</formula>
    </cfRule>
  </conditionalFormatting>
  <conditionalFormatting sqref="U56:X62 T59">
    <cfRule type="cellIs" dxfId="2580" priority="2580" operator="lessThan">
      <formula>0</formula>
    </cfRule>
    <cfRule type="cellIs" dxfId="2579" priority="2581" operator="lessThan">
      <formula>0</formula>
    </cfRule>
  </conditionalFormatting>
  <conditionalFormatting sqref="C63:F69 U63:U69 R66 H63:P69 W63:X65 S63 V68:X68 W69:X69">
    <cfRule type="containsText" dxfId="2578" priority="2578" operator="containsText" text="CP">
      <formula>NOT(ISERROR(SEARCH("CP",C63)))</formula>
    </cfRule>
    <cfRule type="containsText" dxfId="2577" priority="2579" operator="containsText" text="NORMAL">
      <formula>NOT(ISERROR(SEARCH("NORMAL",C63)))</formula>
    </cfRule>
  </conditionalFormatting>
  <conditionalFormatting sqref="C63:F69 U63:U69 R66 H63:P69 W63:X65 S63 V68:X68 W69:X69">
    <cfRule type="containsText" dxfId="2576" priority="2577" operator="containsText" text="Recup">
      <formula>NOT(ISERROR(SEARCH("Recup",C63)))</formula>
    </cfRule>
  </conditionalFormatting>
  <conditionalFormatting sqref="C63:F69 U63:U69 R66 H63:P69 V66:X68 S63 W63:X65 W69:X69">
    <cfRule type="containsText" dxfId="2575" priority="2575" operator="containsText" text="Mixte">
      <formula>NOT(ISERROR(SEARCH("Mixte",C63)))</formula>
    </cfRule>
    <cfRule type="containsText" dxfId="2574" priority="2576" operator="containsText" text="Maladie">
      <formula>NOT(ISERROR(SEARCH("Maladie",C63)))</formula>
    </cfRule>
  </conditionalFormatting>
  <conditionalFormatting sqref="C63:F69 H63:P69 U63:U69 R66 V67:X68 W63:X65 S63 W69:X69">
    <cfRule type="containsText" dxfId="2573" priority="2574" operator="containsText" text="Sans solde">
      <formula>NOT(ISERROR(SEARCH("Sans solde",C63)))</formula>
    </cfRule>
  </conditionalFormatting>
  <conditionalFormatting sqref="U63:X69 T66">
    <cfRule type="cellIs" dxfId="2572" priority="2572" operator="lessThan">
      <formula>0</formula>
    </cfRule>
    <cfRule type="cellIs" dxfId="2571" priority="2573" operator="lessThan">
      <formula>0</formula>
    </cfRule>
  </conditionalFormatting>
  <conditionalFormatting sqref="C70:F76 U70:U76 R73 H70:P76 W70:X72 S70 V75:X75 W76:X76">
    <cfRule type="containsText" dxfId="2570" priority="2570" operator="containsText" text="CP">
      <formula>NOT(ISERROR(SEARCH("CP",C70)))</formula>
    </cfRule>
    <cfRule type="containsText" dxfId="2569" priority="2571" operator="containsText" text="NORMAL">
      <formula>NOT(ISERROR(SEARCH("NORMAL",C70)))</formula>
    </cfRule>
  </conditionalFormatting>
  <conditionalFormatting sqref="C70:F76 U70:U76 R73 H70:P76 W70:X72 S70 V75:X75 W76:X76">
    <cfRule type="containsText" dxfId="2568" priority="2569" operator="containsText" text="Recup">
      <formula>NOT(ISERROR(SEARCH("Recup",C70)))</formula>
    </cfRule>
  </conditionalFormatting>
  <conditionalFormatting sqref="C70:F76 U70:U76 R73 H70:P76 V73:X75 S70 W70:X72 W76:X76">
    <cfRule type="containsText" dxfId="2567" priority="2567" operator="containsText" text="Mixte">
      <formula>NOT(ISERROR(SEARCH("Mixte",C70)))</formula>
    </cfRule>
    <cfRule type="containsText" dxfId="2566" priority="2568" operator="containsText" text="Maladie">
      <formula>NOT(ISERROR(SEARCH("Maladie",C70)))</formula>
    </cfRule>
  </conditionalFormatting>
  <conditionalFormatting sqref="C70:F76 H70:P76 U70:U76 R73 V74:X75 W70:X72 S70 W76:X76">
    <cfRule type="containsText" dxfId="2565" priority="2566" operator="containsText" text="Sans solde">
      <formula>NOT(ISERROR(SEARCH("Sans solde",C70)))</formula>
    </cfRule>
  </conditionalFormatting>
  <conditionalFormatting sqref="U70:X76 T73">
    <cfRule type="cellIs" dxfId="2564" priority="2564" operator="lessThan">
      <formula>0</formula>
    </cfRule>
    <cfRule type="cellIs" dxfId="2563" priority="2565" operator="lessThan">
      <formula>0</formula>
    </cfRule>
  </conditionalFormatting>
  <conditionalFormatting sqref="C77:F83 U77:U83 R80 H77:P83 W77:X79 S77 V82:X82 W83:X83">
    <cfRule type="containsText" dxfId="2562" priority="2562" operator="containsText" text="CP">
      <formula>NOT(ISERROR(SEARCH("CP",C77)))</formula>
    </cfRule>
    <cfRule type="containsText" dxfId="2561" priority="2563" operator="containsText" text="NORMAL">
      <formula>NOT(ISERROR(SEARCH("NORMAL",C77)))</formula>
    </cfRule>
  </conditionalFormatting>
  <conditionalFormatting sqref="C77:F83 U77:U83 R80 H77:P83 W77:X79 S77 V82:X82 W83:X83">
    <cfRule type="containsText" dxfId="2560" priority="2561" operator="containsText" text="Recup">
      <formula>NOT(ISERROR(SEARCH("Recup",C77)))</formula>
    </cfRule>
  </conditionalFormatting>
  <conditionalFormatting sqref="C77:F83 U77:U83 R80 H77:P83 V80:X82 S77 W77:X79 W83:X83">
    <cfRule type="containsText" dxfId="2559" priority="2559" operator="containsText" text="Mixte">
      <formula>NOT(ISERROR(SEARCH("Mixte",C77)))</formula>
    </cfRule>
    <cfRule type="containsText" dxfId="2558" priority="2560" operator="containsText" text="Maladie">
      <formula>NOT(ISERROR(SEARCH("Maladie",C77)))</formula>
    </cfRule>
  </conditionalFormatting>
  <conditionalFormatting sqref="C77:F83 H77:P83 U77:U83 R80 V81:X82 W77:X79 S77 W83:X83">
    <cfRule type="containsText" dxfId="2557" priority="2558" operator="containsText" text="Sans solde">
      <formula>NOT(ISERROR(SEARCH("Sans solde",C77)))</formula>
    </cfRule>
  </conditionalFormatting>
  <conditionalFormatting sqref="U77:X83 T80">
    <cfRule type="cellIs" dxfId="2556" priority="2556" operator="lessThan">
      <formula>0</formula>
    </cfRule>
    <cfRule type="cellIs" dxfId="2555" priority="2557" operator="lessThan">
      <formula>0</formula>
    </cfRule>
  </conditionalFormatting>
  <conditionalFormatting sqref="C84:F97 S84 R87 R94 H84:P97 W84:X86 U84:U97 V89:X89 W90:X93 S91 V96:X96 W97:X97">
    <cfRule type="containsText" dxfId="2554" priority="2554" operator="containsText" text="CP">
      <formula>NOT(ISERROR(SEARCH("CP",C84)))</formula>
    </cfRule>
    <cfRule type="containsText" dxfId="2553" priority="2555" operator="containsText" text="NORMAL">
      <formula>NOT(ISERROR(SEARCH("NORMAL",C84)))</formula>
    </cfRule>
  </conditionalFormatting>
  <conditionalFormatting sqref="C84:F97 S84 R87 R94 H84:P97 W84:X86 U84:U97 V89:X89 W90:X93 S91 V96:X96 W97:X97">
    <cfRule type="containsText" dxfId="2552" priority="2553" operator="containsText" text="Recup">
      <formula>NOT(ISERROR(SEARCH("Recup",C84)))</formula>
    </cfRule>
  </conditionalFormatting>
  <conditionalFormatting sqref="C84:F97 S84 R87 R94 H84:P97 V87:X89 U84:U97 W84:X86 V94:X96 S91 W90:X93 W97:X97">
    <cfRule type="containsText" dxfId="2551" priority="2551" operator="containsText" text="Mixte">
      <formula>NOT(ISERROR(SEARCH("Mixte",C84)))</formula>
    </cfRule>
    <cfRule type="containsText" dxfId="2550" priority="2552" operator="containsText" text="Maladie">
      <formula>NOT(ISERROR(SEARCH("Maladie",C84)))</formula>
    </cfRule>
  </conditionalFormatting>
  <conditionalFormatting sqref="C84:F97 H84:P97 S84 R87 R94 V88:X89 W84:X86 U84:U97 V95:X96 W90:X93 S91 W97:X97">
    <cfRule type="containsText" dxfId="2549" priority="2550" operator="containsText" text="Sans solde">
      <formula>NOT(ISERROR(SEARCH("Sans solde",C84)))</formula>
    </cfRule>
  </conditionalFormatting>
  <conditionalFormatting sqref="U84:X97 T94 T87">
    <cfRule type="cellIs" dxfId="2548" priority="2548" operator="lessThan">
      <formula>0</formula>
    </cfRule>
    <cfRule type="cellIs" dxfId="2547" priority="2549" operator="lessThan">
      <formula>0</formula>
    </cfRule>
  </conditionalFormatting>
  <conditionalFormatting sqref="C98:F104 U98:U104 R101 H98:P104 W98:X100 S98 V103:X103 W104:X104">
    <cfRule type="containsText" dxfId="2546" priority="2546" operator="containsText" text="CP">
      <formula>NOT(ISERROR(SEARCH("CP",C98)))</formula>
    </cfRule>
    <cfRule type="containsText" dxfId="2545" priority="2547" operator="containsText" text="NORMAL">
      <formula>NOT(ISERROR(SEARCH("NORMAL",C98)))</formula>
    </cfRule>
  </conditionalFormatting>
  <conditionalFormatting sqref="C98:F104 U98:U104 R101 H98:P104 W98:X100 S98 V103:X103 W104:X104">
    <cfRule type="containsText" dxfId="2544" priority="2545" operator="containsText" text="Recup">
      <formula>NOT(ISERROR(SEARCH("Recup",C98)))</formula>
    </cfRule>
  </conditionalFormatting>
  <conditionalFormatting sqref="C98:F104 U98:U104 R101 H98:P104 V101:X103 S98 W98:X100 W104:X104">
    <cfRule type="containsText" dxfId="2543" priority="2543" operator="containsText" text="Mixte">
      <formula>NOT(ISERROR(SEARCH("Mixte",C98)))</formula>
    </cfRule>
    <cfRule type="containsText" dxfId="2542" priority="2544" operator="containsText" text="Maladie">
      <formula>NOT(ISERROR(SEARCH("Maladie",C98)))</formula>
    </cfRule>
  </conditionalFormatting>
  <conditionalFormatting sqref="C98:F104 H98:P104 U98:U104 R101 V102:X103 W98:X100 S98 W104:X104">
    <cfRule type="containsText" dxfId="2541" priority="2542" operator="containsText" text="Sans solde">
      <formula>NOT(ISERROR(SEARCH("Sans solde",C98)))</formula>
    </cfRule>
  </conditionalFormatting>
  <conditionalFormatting sqref="U98:X104 T101">
    <cfRule type="cellIs" dxfId="2540" priority="2540" operator="lessThan">
      <formula>0</formula>
    </cfRule>
    <cfRule type="cellIs" dxfId="2539" priority="2541" operator="lessThan">
      <formula>0</formula>
    </cfRule>
  </conditionalFormatting>
  <conditionalFormatting sqref="C105:F111 U105:U111 R108 H105:P111 W105:X107 S105 V110:X110 W111:X111">
    <cfRule type="containsText" dxfId="2538" priority="2538" operator="containsText" text="CP">
      <formula>NOT(ISERROR(SEARCH("CP",C105)))</formula>
    </cfRule>
    <cfRule type="containsText" dxfId="2537" priority="2539" operator="containsText" text="NORMAL">
      <formula>NOT(ISERROR(SEARCH("NORMAL",C105)))</formula>
    </cfRule>
  </conditionalFormatting>
  <conditionalFormatting sqref="C105:F111 U105:U111 R108 H105:P111 W105:X107 S105 V110:X110 W111:X111">
    <cfRule type="containsText" dxfId="2536" priority="2537" operator="containsText" text="Recup">
      <formula>NOT(ISERROR(SEARCH("Recup",C105)))</formula>
    </cfRule>
  </conditionalFormatting>
  <conditionalFormatting sqref="C105:F111 U105:U111 R108 H105:P111 V108:X110 S105 W105:X107 W111:X111">
    <cfRule type="containsText" dxfId="2535" priority="2535" operator="containsText" text="Mixte">
      <formula>NOT(ISERROR(SEARCH("Mixte",C105)))</formula>
    </cfRule>
    <cfRule type="containsText" dxfId="2534" priority="2536" operator="containsText" text="Maladie">
      <formula>NOT(ISERROR(SEARCH("Maladie",C105)))</formula>
    </cfRule>
  </conditionalFormatting>
  <conditionalFormatting sqref="C105:F111 H105:P111 U105:U111 R108 V109:X110 W105:X107 S105 W111:X111">
    <cfRule type="containsText" dxfId="2533" priority="2534" operator="containsText" text="Sans solde">
      <formula>NOT(ISERROR(SEARCH("Sans solde",C105)))</formula>
    </cfRule>
  </conditionalFormatting>
  <conditionalFormatting sqref="U105:X111 T108">
    <cfRule type="cellIs" dxfId="2532" priority="2532" operator="lessThan">
      <formula>0</formula>
    </cfRule>
    <cfRule type="cellIs" dxfId="2531" priority="2533" operator="lessThan">
      <formula>0</formula>
    </cfRule>
  </conditionalFormatting>
  <conditionalFormatting sqref="C112:F118 U112:U118 R115 H112:P118 W112:X114 S112 V117:X117 W118:X118">
    <cfRule type="containsText" dxfId="2530" priority="2530" operator="containsText" text="CP">
      <formula>NOT(ISERROR(SEARCH("CP",C112)))</formula>
    </cfRule>
    <cfRule type="containsText" dxfId="2529" priority="2531" operator="containsText" text="NORMAL">
      <formula>NOT(ISERROR(SEARCH("NORMAL",C112)))</formula>
    </cfRule>
  </conditionalFormatting>
  <conditionalFormatting sqref="C112:F118 U112:U118 R115 H112:P118 W112:X114 S112 V117:X117 W118:X118">
    <cfRule type="containsText" dxfId="2528" priority="2529" operator="containsText" text="Recup">
      <formula>NOT(ISERROR(SEARCH("Recup",C112)))</formula>
    </cfRule>
  </conditionalFormatting>
  <conditionalFormatting sqref="C112:F118 U112:U118 R115 H112:P118 V115:X117 S112 W112:X114 W118:X118">
    <cfRule type="containsText" dxfId="2527" priority="2527" operator="containsText" text="Mixte">
      <formula>NOT(ISERROR(SEARCH("Mixte",C112)))</formula>
    </cfRule>
    <cfRule type="containsText" dxfId="2526" priority="2528" operator="containsText" text="Maladie">
      <formula>NOT(ISERROR(SEARCH("Maladie",C112)))</formula>
    </cfRule>
  </conditionalFormatting>
  <conditionalFormatting sqref="C112:F118 H112:P118 U112:U118 R115 V116:X117 W112:X114 S112 W118:X118">
    <cfRule type="containsText" dxfId="2525" priority="2526" operator="containsText" text="Sans solde">
      <formula>NOT(ISERROR(SEARCH("Sans solde",C112)))</formula>
    </cfRule>
  </conditionalFormatting>
  <conditionalFormatting sqref="U112:X118 T115">
    <cfRule type="cellIs" dxfId="2524" priority="2524" operator="lessThan">
      <formula>0</formula>
    </cfRule>
    <cfRule type="cellIs" dxfId="2523" priority="2525" operator="lessThan">
      <formula>0</formula>
    </cfRule>
  </conditionalFormatting>
  <conditionalFormatting sqref="C119:F125 U119:U125 R122 H119:P125 W119:X121 S119 V124:X124 W125:X125">
    <cfRule type="containsText" dxfId="2522" priority="2522" operator="containsText" text="CP">
      <formula>NOT(ISERROR(SEARCH("CP",C119)))</formula>
    </cfRule>
    <cfRule type="containsText" dxfId="2521" priority="2523" operator="containsText" text="NORMAL">
      <formula>NOT(ISERROR(SEARCH("NORMAL",C119)))</formula>
    </cfRule>
  </conditionalFormatting>
  <conditionalFormatting sqref="C119:F125 U119:U125 R122 H119:P125 W119:X121 S119 V124:X124 W125:X125">
    <cfRule type="containsText" dxfId="2520" priority="2521" operator="containsText" text="Recup">
      <formula>NOT(ISERROR(SEARCH("Recup",C119)))</formula>
    </cfRule>
  </conditionalFormatting>
  <conditionalFormatting sqref="C119:F125 U119:U125 R122 H119:P125 V122:X124 S119 W119:X121 W125:X125">
    <cfRule type="containsText" dxfId="2519" priority="2519" operator="containsText" text="Mixte">
      <formula>NOT(ISERROR(SEARCH("Mixte",C119)))</formula>
    </cfRule>
    <cfRule type="containsText" dxfId="2518" priority="2520" operator="containsText" text="Maladie">
      <formula>NOT(ISERROR(SEARCH("Maladie",C119)))</formula>
    </cfRule>
  </conditionalFormatting>
  <conditionalFormatting sqref="C119:F125 H119:P125 U119:U125 R122 V123:X124 W119:X121 S119 W125:X125">
    <cfRule type="containsText" dxfId="2517" priority="2518" operator="containsText" text="Sans solde">
      <formula>NOT(ISERROR(SEARCH("Sans solde",C119)))</formula>
    </cfRule>
  </conditionalFormatting>
  <conditionalFormatting sqref="U119:X125 T122">
    <cfRule type="cellIs" dxfId="2516" priority="2516" operator="lessThan">
      <formula>0</formula>
    </cfRule>
    <cfRule type="cellIs" dxfId="2515" priority="2517" operator="lessThan">
      <formula>0</formula>
    </cfRule>
  </conditionalFormatting>
  <conditionalFormatting sqref="C126:F139 S126 R129 R136 H126:P139 W126:X128 U126:U139 V131:X131 W132:X135 S133 V138:X138 W139:X139">
    <cfRule type="containsText" dxfId="2514" priority="2514" operator="containsText" text="CP">
      <formula>NOT(ISERROR(SEARCH("CP",C126)))</formula>
    </cfRule>
    <cfRule type="containsText" dxfId="2513" priority="2515" operator="containsText" text="NORMAL">
      <formula>NOT(ISERROR(SEARCH("NORMAL",C126)))</formula>
    </cfRule>
  </conditionalFormatting>
  <conditionalFormatting sqref="C126:F139 S126 R129 R136 H126:P139 W126:X128 U126:U139 V131:X131 W132:X135 S133 V138:X138 W139:X139">
    <cfRule type="containsText" dxfId="2512" priority="2513" operator="containsText" text="Recup">
      <formula>NOT(ISERROR(SEARCH("Recup",C126)))</formula>
    </cfRule>
  </conditionalFormatting>
  <conditionalFormatting sqref="C126:F139 S126 R129 R136 H126:P139 V129:X131 U126:U139 W126:X128 V136:X138 S133 W132:X135 W139:X139">
    <cfRule type="containsText" dxfId="2511" priority="2511" operator="containsText" text="Mixte">
      <formula>NOT(ISERROR(SEARCH("Mixte",C126)))</formula>
    </cfRule>
    <cfRule type="containsText" dxfId="2510" priority="2512" operator="containsText" text="Maladie">
      <formula>NOT(ISERROR(SEARCH("Maladie",C126)))</formula>
    </cfRule>
  </conditionalFormatting>
  <conditionalFormatting sqref="C126:F139 H126:P139 S126 R129 R136 V130:X131 W126:X128 U126:U139 V137:X138 W132:X135 S133 W139:X139">
    <cfRule type="containsText" dxfId="2509" priority="2510" operator="containsText" text="Sans solde">
      <formula>NOT(ISERROR(SEARCH("Sans solde",C126)))</formula>
    </cfRule>
  </conditionalFormatting>
  <conditionalFormatting sqref="U126:X139 T136 T129">
    <cfRule type="cellIs" dxfId="2508" priority="2508" operator="lessThan">
      <formula>0</formula>
    </cfRule>
    <cfRule type="cellIs" dxfId="2507" priority="2509" operator="lessThan">
      <formula>0</formula>
    </cfRule>
  </conditionalFormatting>
  <conditionalFormatting sqref="C140:F146 U140:U146 R143 H140:P146 W140:X142 S140 V145:X145 W146:X146">
    <cfRule type="containsText" dxfId="2506" priority="2506" operator="containsText" text="CP">
      <formula>NOT(ISERROR(SEARCH("CP",C140)))</formula>
    </cfRule>
    <cfRule type="containsText" dxfId="2505" priority="2507" operator="containsText" text="NORMAL">
      <formula>NOT(ISERROR(SEARCH("NORMAL",C140)))</formula>
    </cfRule>
  </conditionalFormatting>
  <conditionalFormatting sqref="C140:F146 U140:U146 R143 H140:P146 W140:X142 S140 V145:X145 W146:X146">
    <cfRule type="containsText" dxfId="2504" priority="2505" operator="containsText" text="Recup">
      <formula>NOT(ISERROR(SEARCH("Recup",C140)))</formula>
    </cfRule>
  </conditionalFormatting>
  <conditionalFormatting sqref="C140:F146 U140:U146 R143 H140:P146 V143:X145 S140 W140:X142 W146:X146">
    <cfRule type="containsText" dxfId="2503" priority="2503" operator="containsText" text="Mixte">
      <formula>NOT(ISERROR(SEARCH("Mixte",C140)))</formula>
    </cfRule>
    <cfRule type="containsText" dxfId="2502" priority="2504" operator="containsText" text="Maladie">
      <formula>NOT(ISERROR(SEARCH("Maladie",C140)))</formula>
    </cfRule>
  </conditionalFormatting>
  <conditionalFormatting sqref="C140:F146 H140:P146 U140:U146 R143 V144:X145 W140:X142 S140 W146:X146">
    <cfRule type="containsText" dxfId="2501" priority="2502" operator="containsText" text="Sans solde">
      <formula>NOT(ISERROR(SEARCH("Sans solde",C140)))</formula>
    </cfRule>
  </conditionalFormatting>
  <conditionalFormatting sqref="U140:X146 T143">
    <cfRule type="cellIs" dxfId="2500" priority="2500" operator="lessThan">
      <formula>0</formula>
    </cfRule>
    <cfRule type="cellIs" dxfId="2499" priority="2501" operator="lessThan">
      <formula>0</formula>
    </cfRule>
  </conditionalFormatting>
  <conditionalFormatting sqref="C147:F153 U147:U153 R150 H147:P153 W147:X149 S147 V152:X152 W153:X153">
    <cfRule type="containsText" dxfId="2498" priority="2498" operator="containsText" text="CP">
      <formula>NOT(ISERROR(SEARCH("CP",C147)))</formula>
    </cfRule>
    <cfRule type="containsText" dxfId="2497" priority="2499" operator="containsText" text="NORMAL">
      <formula>NOT(ISERROR(SEARCH("NORMAL",C147)))</formula>
    </cfRule>
  </conditionalFormatting>
  <conditionalFormatting sqref="C147:F153 U147:U153 R150 H147:P153 W147:X149 S147 V152:X152 W153:X153">
    <cfRule type="containsText" dxfId="2496" priority="2497" operator="containsText" text="Recup">
      <formula>NOT(ISERROR(SEARCH("Recup",C147)))</formula>
    </cfRule>
  </conditionalFormatting>
  <conditionalFormatting sqref="C147:F153 U147:U153 R150 H147:P153 V150:X152 S147 W147:X149 W153:X153">
    <cfRule type="containsText" dxfId="2495" priority="2495" operator="containsText" text="Mixte">
      <formula>NOT(ISERROR(SEARCH("Mixte",C147)))</formula>
    </cfRule>
    <cfRule type="containsText" dxfId="2494" priority="2496" operator="containsText" text="Maladie">
      <formula>NOT(ISERROR(SEARCH("Maladie",C147)))</formula>
    </cfRule>
  </conditionalFormatting>
  <conditionalFormatting sqref="C147:F153 H147:P153 U147:U153 R150 V151:X152 W147:X149 S147 W153:X153">
    <cfRule type="containsText" dxfId="2493" priority="2494" operator="containsText" text="Sans solde">
      <formula>NOT(ISERROR(SEARCH("Sans solde",C147)))</formula>
    </cfRule>
  </conditionalFormatting>
  <conditionalFormatting sqref="U147:X153 T150">
    <cfRule type="cellIs" dxfId="2492" priority="2492" operator="lessThan">
      <formula>0</formula>
    </cfRule>
    <cfRule type="cellIs" dxfId="2491" priority="2493" operator="lessThan">
      <formula>0</formula>
    </cfRule>
  </conditionalFormatting>
  <conditionalFormatting sqref="C154:F160 U154:U160 R157 H154:P160 W154:X156 S154 V159:X159 W160:X160">
    <cfRule type="containsText" dxfId="2490" priority="2490" operator="containsText" text="CP">
      <formula>NOT(ISERROR(SEARCH("CP",C154)))</formula>
    </cfRule>
    <cfRule type="containsText" dxfId="2489" priority="2491" operator="containsText" text="NORMAL">
      <formula>NOT(ISERROR(SEARCH("NORMAL",C154)))</formula>
    </cfRule>
  </conditionalFormatting>
  <conditionalFormatting sqref="C154:F160 U154:U160 R157 H154:P160 W154:X156 S154 V159:X159 W160:X160">
    <cfRule type="containsText" dxfId="2488" priority="2489" operator="containsText" text="Recup">
      <formula>NOT(ISERROR(SEARCH("Recup",C154)))</formula>
    </cfRule>
  </conditionalFormatting>
  <conditionalFormatting sqref="C154:F160 U154:U160 R157 H154:P160 V157:X159 S154 W154:X156 W160:X160">
    <cfRule type="containsText" dxfId="2487" priority="2487" operator="containsText" text="Mixte">
      <formula>NOT(ISERROR(SEARCH("Mixte",C154)))</formula>
    </cfRule>
    <cfRule type="containsText" dxfId="2486" priority="2488" operator="containsText" text="Maladie">
      <formula>NOT(ISERROR(SEARCH("Maladie",C154)))</formula>
    </cfRule>
  </conditionalFormatting>
  <conditionalFormatting sqref="C154:F160 H154:P160 U154:U160 R157 V158:X159 W154:X156 S154 W160:X160">
    <cfRule type="containsText" dxfId="2485" priority="2486" operator="containsText" text="Sans solde">
      <formula>NOT(ISERROR(SEARCH("Sans solde",C154)))</formula>
    </cfRule>
  </conditionalFormatting>
  <conditionalFormatting sqref="U154:X160 T157">
    <cfRule type="cellIs" dxfId="2484" priority="2484" operator="lessThan">
      <formula>0</formula>
    </cfRule>
    <cfRule type="cellIs" dxfId="2483" priority="2485" operator="lessThan">
      <formula>0</formula>
    </cfRule>
  </conditionalFormatting>
  <conditionalFormatting sqref="C161:F167 U161:U167 R164 H161:P167 W161:X163 S161 V166:X166 W167:X167">
    <cfRule type="containsText" dxfId="2482" priority="2482" operator="containsText" text="CP">
      <formula>NOT(ISERROR(SEARCH("CP",C161)))</formula>
    </cfRule>
    <cfRule type="containsText" dxfId="2481" priority="2483" operator="containsText" text="NORMAL">
      <formula>NOT(ISERROR(SEARCH("NORMAL",C161)))</formula>
    </cfRule>
  </conditionalFormatting>
  <conditionalFormatting sqref="C161:F167 U161:U167 R164 H161:P167 W161:X163 S161 V166:X166 W167:X167">
    <cfRule type="containsText" dxfId="2480" priority="2481" operator="containsText" text="Recup">
      <formula>NOT(ISERROR(SEARCH("Recup",C161)))</formula>
    </cfRule>
  </conditionalFormatting>
  <conditionalFormatting sqref="C161:F167 U161:U167 R164 H161:P167 V164:X166 S161 W161:X163 W167:X167">
    <cfRule type="containsText" dxfId="2479" priority="2479" operator="containsText" text="Mixte">
      <formula>NOT(ISERROR(SEARCH("Mixte",C161)))</formula>
    </cfRule>
    <cfRule type="containsText" dxfId="2478" priority="2480" operator="containsText" text="Maladie">
      <formula>NOT(ISERROR(SEARCH("Maladie",C161)))</formula>
    </cfRule>
  </conditionalFormatting>
  <conditionalFormatting sqref="C161:F167 H161:P167 U161:U167 R164 V165:X166 W161:X163 S161 W167:X167">
    <cfRule type="containsText" dxfId="2477" priority="2478" operator="containsText" text="Sans solde">
      <formula>NOT(ISERROR(SEARCH("Sans solde",C161)))</formula>
    </cfRule>
  </conditionalFormatting>
  <conditionalFormatting sqref="U161:X167 T164">
    <cfRule type="cellIs" dxfId="2476" priority="2476" operator="lessThan">
      <formula>0</formula>
    </cfRule>
    <cfRule type="cellIs" dxfId="2475" priority="2477" operator="lessThan">
      <formula>0</formula>
    </cfRule>
  </conditionalFormatting>
  <conditionalFormatting sqref="C168:F181 S168 R171 R178 H168:P181 W168:X170 U168:U181 V173:X173 W174:X177 S175 V180:X180 W181:X181">
    <cfRule type="containsText" dxfId="2474" priority="2474" operator="containsText" text="CP">
      <formula>NOT(ISERROR(SEARCH("CP",C168)))</formula>
    </cfRule>
    <cfRule type="containsText" dxfId="2473" priority="2475" operator="containsText" text="NORMAL">
      <formula>NOT(ISERROR(SEARCH("NORMAL",C168)))</formula>
    </cfRule>
  </conditionalFormatting>
  <conditionalFormatting sqref="C168:F181 S168 R171 R178 H168:P181 W168:X170 U168:U181 V173:X173 W174:X177 S175 V180:X180 W181:X181">
    <cfRule type="containsText" dxfId="2472" priority="2473" operator="containsText" text="Recup">
      <formula>NOT(ISERROR(SEARCH("Recup",C168)))</formula>
    </cfRule>
  </conditionalFormatting>
  <conditionalFormatting sqref="C168:F181 S168 R171 R178 H168:P181 V171:X173 U168:U181 W168:X170 V178:X180 S175 W174:X177 W181:X181">
    <cfRule type="containsText" dxfId="2471" priority="2471" operator="containsText" text="Mixte">
      <formula>NOT(ISERROR(SEARCH("Mixte",C168)))</formula>
    </cfRule>
    <cfRule type="containsText" dxfId="2470" priority="2472" operator="containsText" text="Maladie">
      <formula>NOT(ISERROR(SEARCH("Maladie",C168)))</formula>
    </cfRule>
  </conditionalFormatting>
  <conditionalFormatting sqref="C168:F181 H168:P181 S168 R171 R178 V172:X173 W168:X170 U168:U181 V179:X180 W174:X177 S175 W181:X181">
    <cfRule type="containsText" dxfId="2469" priority="2470" operator="containsText" text="Sans solde">
      <formula>NOT(ISERROR(SEARCH("Sans solde",C168)))</formula>
    </cfRule>
  </conditionalFormatting>
  <conditionalFormatting sqref="U168:X181 T178 T171">
    <cfRule type="cellIs" dxfId="2468" priority="2468" operator="lessThan">
      <formula>0</formula>
    </cfRule>
    <cfRule type="cellIs" dxfId="2467" priority="2469" operator="lessThan">
      <formula>0</formula>
    </cfRule>
  </conditionalFormatting>
  <conditionalFormatting sqref="C182:F188 U182:U188 R185 H182:P188 W182:X184 S182 V187:X187 W188:X188">
    <cfRule type="containsText" dxfId="2466" priority="2466" operator="containsText" text="CP">
      <formula>NOT(ISERROR(SEARCH("CP",C182)))</formula>
    </cfRule>
    <cfRule type="containsText" dxfId="2465" priority="2467" operator="containsText" text="NORMAL">
      <formula>NOT(ISERROR(SEARCH("NORMAL",C182)))</formula>
    </cfRule>
  </conditionalFormatting>
  <conditionalFormatting sqref="C182:F188 U182:U188 R185 H182:P188 W182:X184 S182 V187:X187 W188:X188">
    <cfRule type="containsText" dxfId="2464" priority="2465" operator="containsText" text="Recup">
      <formula>NOT(ISERROR(SEARCH("Recup",C182)))</formula>
    </cfRule>
  </conditionalFormatting>
  <conditionalFormatting sqref="C182:F188 U182:U188 R185 H182:P188 V185:X187 S182 W182:X184 W188:X188">
    <cfRule type="containsText" dxfId="2463" priority="2463" operator="containsText" text="Mixte">
      <formula>NOT(ISERROR(SEARCH("Mixte",C182)))</formula>
    </cfRule>
    <cfRule type="containsText" dxfId="2462" priority="2464" operator="containsText" text="Maladie">
      <formula>NOT(ISERROR(SEARCH("Maladie",C182)))</formula>
    </cfRule>
  </conditionalFormatting>
  <conditionalFormatting sqref="C182:F188 H182:P188 U182:U188 R185 V186:X187 W182:X184 S182 W188:X188">
    <cfRule type="containsText" dxfId="2461" priority="2462" operator="containsText" text="Sans solde">
      <formula>NOT(ISERROR(SEARCH("Sans solde",C182)))</formula>
    </cfRule>
  </conditionalFormatting>
  <conditionalFormatting sqref="U182:X188 T185">
    <cfRule type="cellIs" dxfId="2460" priority="2460" operator="lessThan">
      <formula>0</formula>
    </cfRule>
    <cfRule type="cellIs" dxfId="2459" priority="2461" operator="lessThan">
      <formula>0</formula>
    </cfRule>
  </conditionalFormatting>
  <conditionalFormatting sqref="C189:F195 U189:U195 R192 H189:P195 W189:X191 S189 V194:X194 W195:X195">
    <cfRule type="containsText" dxfId="2458" priority="2458" operator="containsText" text="CP">
      <formula>NOT(ISERROR(SEARCH("CP",C189)))</formula>
    </cfRule>
    <cfRule type="containsText" dxfId="2457" priority="2459" operator="containsText" text="NORMAL">
      <formula>NOT(ISERROR(SEARCH("NORMAL",C189)))</formula>
    </cfRule>
  </conditionalFormatting>
  <conditionalFormatting sqref="C189:F195 U189:U195 R192 H189:P195 W189:X191 S189 V194:X194 W195:X195">
    <cfRule type="containsText" dxfId="2456" priority="2457" operator="containsText" text="Recup">
      <formula>NOT(ISERROR(SEARCH("Recup",C189)))</formula>
    </cfRule>
  </conditionalFormatting>
  <conditionalFormatting sqref="C189:F195 U189:U195 R192 H189:P195 V192:X194 S189 W189:X191 W195:X195">
    <cfRule type="containsText" dxfId="2455" priority="2455" operator="containsText" text="Mixte">
      <formula>NOT(ISERROR(SEARCH("Mixte",C189)))</formula>
    </cfRule>
    <cfRule type="containsText" dxfId="2454" priority="2456" operator="containsText" text="Maladie">
      <formula>NOT(ISERROR(SEARCH("Maladie",C189)))</formula>
    </cfRule>
  </conditionalFormatting>
  <conditionalFormatting sqref="C189:F195 H189:P195 U189:U195 R192 V193:X194 W189:X191 S189 W195:X195">
    <cfRule type="containsText" dxfId="2453" priority="2454" operator="containsText" text="Sans solde">
      <formula>NOT(ISERROR(SEARCH("Sans solde",C189)))</formula>
    </cfRule>
  </conditionalFormatting>
  <conditionalFormatting sqref="U189:X195 T192">
    <cfRule type="cellIs" dxfId="2452" priority="2452" operator="lessThan">
      <formula>0</formula>
    </cfRule>
    <cfRule type="cellIs" dxfId="2451" priority="2453" operator="lessThan">
      <formula>0</formula>
    </cfRule>
  </conditionalFormatting>
  <conditionalFormatting sqref="C196:F202 S196 R199:R202 H196:P202 W196:X198 T202 V201:X201 W202:X202 U196:U202">
    <cfRule type="containsText" dxfId="2450" priority="2450" operator="containsText" text="CP">
      <formula>NOT(ISERROR(SEARCH("CP",C196)))</formula>
    </cfRule>
    <cfRule type="containsText" dxfId="2449" priority="2451" operator="containsText" text="NORMAL">
      <formula>NOT(ISERROR(SEARCH("NORMAL",C196)))</formula>
    </cfRule>
  </conditionalFormatting>
  <conditionalFormatting sqref="C196:F202 S196 R199:R202 H196:P202 W196:X198 T202 V201:X201 W202:X202 U196:U202">
    <cfRule type="containsText" dxfId="2448" priority="2449" operator="containsText" text="Recup">
      <formula>NOT(ISERROR(SEARCH("Recup",C196)))</formula>
    </cfRule>
  </conditionalFormatting>
  <conditionalFormatting sqref="C196:F202 S196 R199:R202 H196:P202 V199:X201 T202 W196:X198 W202:X202 U196:U202">
    <cfRule type="containsText" dxfId="2447" priority="2447" operator="containsText" text="Mixte">
      <formula>NOT(ISERROR(SEARCH("Mixte",C196)))</formula>
    </cfRule>
    <cfRule type="containsText" dxfId="2446" priority="2448" operator="containsText" text="Maladie">
      <formula>NOT(ISERROR(SEARCH("Maladie",C196)))</formula>
    </cfRule>
  </conditionalFormatting>
  <conditionalFormatting sqref="C196:F202 H196:P202 S196 R199:R202 V200:X201 W196:X198 T202 W202:X202 U196:U202">
    <cfRule type="containsText" dxfId="2445" priority="2446" operator="containsText" text="Sans solde">
      <formula>NOT(ISERROR(SEARCH("Sans solde",C196)))</formula>
    </cfRule>
  </conditionalFormatting>
  <conditionalFormatting sqref="U196:X202 T199:T202">
    <cfRule type="cellIs" dxfId="2444" priority="2444" operator="lessThan">
      <formula>0</formula>
    </cfRule>
    <cfRule type="cellIs" dxfId="2443" priority="2445" operator="lessThan">
      <formula>0</formula>
    </cfRule>
  </conditionalFormatting>
  <conditionalFormatting sqref="C203:F209 R203:R209 G203 H203:P209 W203:X205 T209 V208:X208 W209:X209 U203:U209 S203">
    <cfRule type="containsText" dxfId="2442" priority="2442" operator="containsText" text="CP">
      <formula>NOT(ISERROR(SEARCH("CP",C203)))</formula>
    </cfRule>
    <cfRule type="containsText" dxfId="2441" priority="2443" operator="containsText" text="NORMAL">
      <formula>NOT(ISERROR(SEARCH("NORMAL",C203)))</formula>
    </cfRule>
  </conditionalFormatting>
  <conditionalFormatting sqref="C203:F209 R203:R209 G203 H203:P209 W203:X205 T209 V208:X208 W209:X209 U203:U209 S203">
    <cfRule type="containsText" dxfId="2440" priority="2441" operator="containsText" text="Recup">
      <formula>NOT(ISERROR(SEARCH("Recup",C203)))</formula>
    </cfRule>
  </conditionalFormatting>
  <conditionalFormatting sqref="C203:F209 R203:R209 G203 H203:P209 V206:X208 T209 W203:X205 W209:X209 U203:U209 S203">
    <cfRule type="containsText" dxfId="2439" priority="2439" operator="containsText" text="Mixte">
      <formula>NOT(ISERROR(SEARCH("Mixte",C203)))</formula>
    </cfRule>
    <cfRule type="containsText" dxfId="2438" priority="2440" operator="containsText" text="Maladie">
      <formula>NOT(ISERROR(SEARCH("Maladie",C203)))</formula>
    </cfRule>
  </conditionalFormatting>
  <conditionalFormatting sqref="C203:F209 H203:P209 R203:R209 G203 V207:X208 W203:X205 T209 W209:X209 U203:U209 S203">
    <cfRule type="containsText" dxfId="2437" priority="2438" operator="containsText" text="Sans solde">
      <formula>NOT(ISERROR(SEARCH("Sans solde",C203)))</formula>
    </cfRule>
  </conditionalFormatting>
  <conditionalFormatting sqref="T203:X209">
    <cfRule type="cellIs" dxfId="2436" priority="2436" operator="lessThan">
      <formula>0</formula>
    </cfRule>
    <cfRule type="cellIs" dxfId="2435" priority="2437" operator="lessThan">
      <formula>0</formula>
    </cfRule>
  </conditionalFormatting>
  <conditionalFormatting sqref="C210:F223 R210:R223 G210 G217 H210:P223 W210:X212 T216 V215:X215 W216:X219 T223 V222:X222 W223:X223 U210:U223 S210 S217">
    <cfRule type="containsText" dxfId="2434" priority="2434" operator="containsText" text="CP">
      <formula>NOT(ISERROR(SEARCH("CP",C210)))</formula>
    </cfRule>
    <cfRule type="containsText" dxfId="2433" priority="2435" operator="containsText" text="NORMAL">
      <formula>NOT(ISERROR(SEARCH("NORMAL",C210)))</formula>
    </cfRule>
  </conditionalFormatting>
  <conditionalFormatting sqref="C210:F223 R210:R223 G210 G217 H210:P223 W210:X212 T216 V215:X215 W216:X219 T223 V222:X222 W223:X223 U210:U223 S210 S217">
    <cfRule type="containsText" dxfId="2432" priority="2433" operator="containsText" text="Recup">
      <formula>NOT(ISERROR(SEARCH("Recup",C210)))</formula>
    </cfRule>
  </conditionalFormatting>
  <conditionalFormatting sqref="C210:F223 R210:R223 G210 G217 H210:P223 V213:X215 T216 W210:X212 V220:X222 T223 W216:X219 W223:X223 U210:U223 S210 S217">
    <cfRule type="containsText" dxfId="2431" priority="2431" operator="containsText" text="Mixte">
      <formula>NOT(ISERROR(SEARCH("Mixte",C210)))</formula>
    </cfRule>
    <cfRule type="containsText" dxfId="2430" priority="2432" operator="containsText" text="Maladie">
      <formula>NOT(ISERROR(SEARCH("Maladie",C210)))</formula>
    </cfRule>
  </conditionalFormatting>
  <conditionalFormatting sqref="C210:F223 H210:P223 R210:R223 G210 G217 V214:X215 W210:X212 T216 V221:X222 W216:X219 T223 W223:X223 U210:U223 S210 S217">
    <cfRule type="containsText" dxfId="2429" priority="2430" operator="containsText" text="Sans solde">
      <formula>NOT(ISERROR(SEARCH("Sans solde",C210)))</formula>
    </cfRule>
  </conditionalFormatting>
  <conditionalFormatting sqref="T210:X223">
    <cfRule type="cellIs" dxfId="2428" priority="2428" operator="lessThan">
      <formula>0</formula>
    </cfRule>
    <cfRule type="cellIs" dxfId="2427" priority="2429" operator="lessThan">
      <formula>0</formula>
    </cfRule>
  </conditionalFormatting>
  <conditionalFormatting sqref="C224:F230 R224:R230 G224 H224:P230 W224:X226 T230 V229:X229 W230:X230 U224:U230 S224">
    <cfRule type="containsText" dxfId="2426" priority="2426" operator="containsText" text="CP">
      <formula>NOT(ISERROR(SEARCH("CP",C224)))</formula>
    </cfRule>
    <cfRule type="containsText" dxfId="2425" priority="2427" operator="containsText" text="NORMAL">
      <formula>NOT(ISERROR(SEARCH("NORMAL",C224)))</formula>
    </cfRule>
  </conditionalFormatting>
  <conditionalFormatting sqref="C224:F230 R224:R230 G224 H224:P230 W224:X226 T230 V229:X229 W230:X230 U224:U230 S224">
    <cfRule type="containsText" dxfId="2424" priority="2425" operator="containsText" text="Recup">
      <formula>NOT(ISERROR(SEARCH("Recup",C224)))</formula>
    </cfRule>
  </conditionalFormatting>
  <conditionalFormatting sqref="C224:F230 R224:R230 G224 H224:P230 V227:X229 T230 W224:X226 W230:X230 U224:U230 S224">
    <cfRule type="containsText" dxfId="2423" priority="2423" operator="containsText" text="Mixte">
      <formula>NOT(ISERROR(SEARCH("Mixte",C224)))</formula>
    </cfRule>
    <cfRule type="containsText" dxfId="2422" priority="2424" operator="containsText" text="Maladie">
      <formula>NOT(ISERROR(SEARCH("Maladie",C224)))</formula>
    </cfRule>
  </conditionalFormatting>
  <conditionalFormatting sqref="C224:F230 H224:P230 R224:R230 G224 V228:X229 W224:X226 T230 W230:X230 U224:U230 S224">
    <cfRule type="containsText" dxfId="2421" priority="2422" operator="containsText" text="Sans solde">
      <formula>NOT(ISERROR(SEARCH("Sans solde",C224)))</formula>
    </cfRule>
  </conditionalFormatting>
  <conditionalFormatting sqref="T224:X230">
    <cfRule type="cellIs" dxfId="2420" priority="2420" operator="lessThan">
      <formula>0</formula>
    </cfRule>
    <cfRule type="cellIs" dxfId="2419" priority="2421" operator="lessThan">
      <formula>0</formula>
    </cfRule>
  </conditionalFormatting>
  <conditionalFormatting sqref="C231:F237 R231:R237 G231 H231:P237 W231:X233 T237 V236:X236 W237:X237 U231:U237 S231">
    <cfRule type="containsText" dxfId="2418" priority="2418" operator="containsText" text="CP">
      <formula>NOT(ISERROR(SEARCH("CP",C231)))</formula>
    </cfRule>
    <cfRule type="containsText" dxfId="2417" priority="2419" operator="containsText" text="NORMAL">
      <formula>NOT(ISERROR(SEARCH("NORMAL",C231)))</formula>
    </cfRule>
  </conditionalFormatting>
  <conditionalFormatting sqref="C231:F237 R231:R237 G231 H231:P237 W231:X233 T237 V236:X236 W237:X237 U231:U237 S231">
    <cfRule type="containsText" dxfId="2416" priority="2417" operator="containsText" text="Recup">
      <formula>NOT(ISERROR(SEARCH("Recup",C231)))</formula>
    </cfRule>
  </conditionalFormatting>
  <conditionalFormatting sqref="C231:F237 R231:R237 G231 H231:P237 V234:X236 T237 W231:X233 W237:X237 U231:U237 S231">
    <cfRule type="containsText" dxfId="2415" priority="2415" operator="containsText" text="Mixte">
      <formula>NOT(ISERROR(SEARCH("Mixte",C231)))</formula>
    </cfRule>
    <cfRule type="containsText" dxfId="2414" priority="2416" operator="containsText" text="Maladie">
      <formula>NOT(ISERROR(SEARCH("Maladie",C231)))</formula>
    </cfRule>
  </conditionalFormatting>
  <conditionalFormatting sqref="C231:F237 H231:P237 R231:R237 G231 V235:X236 W231:X233 T237 W237:X237 U231:U237 S231">
    <cfRule type="containsText" dxfId="2413" priority="2414" operator="containsText" text="Sans solde">
      <formula>NOT(ISERROR(SEARCH("Sans solde",C231)))</formula>
    </cfRule>
  </conditionalFormatting>
  <conditionalFormatting sqref="T231:X237">
    <cfRule type="cellIs" dxfId="2412" priority="2412" operator="lessThan">
      <formula>0</formula>
    </cfRule>
    <cfRule type="cellIs" dxfId="2411" priority="2413" operator="lessThan">
      <formula>0</formula>
    </cfRule>
  </conditionalFormatting>
  <conditionalFormatting sqref="C238:F244 R238:R244 G238 H238:P244 W238:X240 T244 V243:X243 W244:X244 U238:U244 S238">
    <cfRule type="containsText" dxfId="2410" priority="2410" operator="containsText" text="CP">
      <formula>NOT(ISERROR(SEARCH("CP",C238)))</formula>
    </cfRule>
    <cfRule type="containsText" dxfId="2409" priority="2411" operator="containsText" text="NORMAL">
      <formula>NOT(ISERROR(SEARCH("NORMAL",C238)))</formula>
    </cfRule>
  </conditionalFormatting>
  <conditionalFormatting sqref="C238:F244 R238:R244 G238 H238:P244 W238:X240 T244 V243:X243 W244:X244 U238:U244 S238">
    <cfRule type="containsText" dxfId="2408" priority="2409" operator="containsText" text="Recup">
      <formula>NOT(ISERROR(SEARCH("Recup",C238)))</formula>
    </cfRule>
  </conditionalFormatting>
  <conditionalFormatting sqref="C238:F244 R238:R244 G238 H238:P244 V241:X243 T244 W238:X240 W244:X244 U238:U244 S238">
    <cfRule type="containsText" dxfId="2407" priority="2407" operator="containsText" text="Mixte">
      <formula>NOT(ISERROR(SEARCH("Mixte",C238)))</formula>
    </cfRule>
    <cfRule type="containsText" dxfId="2406" priority="2408" operator="containsText" text="Maladie">
      <formula>NOT(ISERROR(SEARCH("Maladie",C238)))</formula>
    </cfRule>
  </conditionalFormatting>
  <conditionalFormatting sqref="C238:F244 H238:P244 R238:R244 G238 V242:X243 W238:X240 T244 W244:X244 U238:U244 S238">
    <cfRule type="containsText" dxfId="2405" priority="2406" operator="containsText" text="Sans solde">
      <formula>NOT(ISERROR(SEARCH("Sans solde",C238)))</formula>
    </cfRule>
  </conditionalFormatting>
  <conditionalFormatting sqref="T238:X244">
    <cfRule type="cellIs" dxfId="2404" priority="2404" operator="lessThan">
      <formula>0</formula>
    </cfRule>
    <cfRule type="cellIs" dxfId="2403" priority="2405" operator="lessThan">
      <formula>0</formula>
    </cfRule>
  </conditionalFormatting>
  <conditionalFormatting sqref="C245:F251 R245:R251 G245 H245:P251 W245:X247 T251 V250:X250 W251:X251 U245:U251 S245">
    <cfRule type="containsText" dxfId="2402" priority="2402" operator="containsText" text="CP">
      <formula>NOT(ISERROR(SEARCH("CP",C245)))</formula>
    </cfRule>
    <cfRule type="containsText" dxfId="2401" priority="2403" operator="containsText" text="NORMAL">
      <formula>NOT(ISERROR(SEARCH("NORMAL",C245)))</formula>
    </cfRule>
  </conditionalFormatting>
  <conditionalFormatting sqref="C245:F251 R245:R251 G245 H245:P251 W245:X247 T251 V250:X250 W251:X251 U245:U251 S245">
    <cfRule type="containsText" dxfId="2400" priority="2401" operator="containsText" text="Recup">
      <formula>NOT(ISERROR(SEARCH("Recup",C245)))</formula>
    </cfRule>
  </conditionalFormatting>
  <conditionalFormatting sqref="C245:F251 R245:R251 G245 H245:P251 V248:X250 T251 W245:X247 W251:X251 U245:U251 S245">
    <cfRule type="containsText" dxfId="2399" priority="2399" operator="containsText" text="Mixte">
      <formula>NOT(ISERROR(SEARCH("Mixte",C245)))</formula>
    </cfRule>
    <cfRule type="containsText" dxfId="2398" priority="2400" operator="containsText" text="Maladie">
      <formula>NOT(ISERROR(SEARCH("Maladie",C245)))</formula>
    </cfRule>
  </conditionalFormatting>
  <conditionalFormatting sqref="C245:F251 H245:P251 R245:R251 G245 V249:X250 W245:X247 T251 W251:X251 U245:U251 S245">
    <cfRule type="containsText" dxfId="2397" priority="2398" operator="containsText" text="Sans solde">
      <formula>NOT(ISERROR(SEARCH("Sans solde",C245)))</formula>
    </cfRule>
  </conditionalFormatting>
  <conditionalFormatting sqref="T245:X251">
    <cfRule type="cellIs" dxfId="2396" priority="2396" operator="lessThan">
      <formula>0</formula>
    </cfRule>
    <cfRule type="cellIs" dxfId="2395" priority="2397" operator="lessThan">
      <formula>0</formula>
    </cfRule>
  </conditionalFormatting>
  <conditionalFormatting sqref="C252:F265 R252:R265 G252 G259 H252:P265 W252:X254 T258 V257:X257 W258:X261 T265 V264:X264 W265:X265 U252:U265 S252 S259">
    <cfRule type="containsText" dxfId="2394" priority="2394" operator="containsText" text="CP">
      <formula>NOT(ISERROR(SEARCH("CP",C252)))</formula>
    </cfRule>
    <cfRule type="containsText" dxfId="2393" priority="2395" operator="containsText" text="NORMAL">
      <formula>NOT(ISERROR(SEARCH("NORMAL",C252)))</formula>
    </cfRule>
  </conditionalFormatting>
  <conditionalFormatting sqref="C252:F265 R252:R265 G252 G259 H252:P265 W252:X254 T258 V257:X257 W258:X261 T265 V264:X264 W265:X265 U252:U265 S252 S259">
    <cfRule type="containsText" dxfId="2392" priority="2393" operator="containsText" text="Recup">
      <formula>NOT(ISERROR(SEARCH("Recup",C252)))</formula>
    </cfRule>
  </conditionalFormatting>
  <conditionalFormatting sqref="C252:F265 R252:R265 G252 G259 H252:P265 V255:X257 T258 W252:X254 V262:X264 T265 W258:X261 W265:X265 U252:U265 S252 S259">
    <cfRule type="containsText" dxfId="2391" priority="2391" operator="containsText" text="Mixte">
      <formula>NOT(ISERROR(SEARCH("Mixte",C252)))</formula>
    </cfRule>
    <cfRule type="containsText" dxfId="2390" priority="2392" operator="containsText" text="Maladie">
      <formula>NOT(ISERROR(SEARCH("Maladie",C252)))</formula>
    </cfRule>
  </conditionalFormatting>
  <conditionalFormatting sqref="C252:F265 H252:P265 R252:R265 G252 G259 V256:X257 W252:X254 T258 V263:X264 W258:X261 T265 W265:X265 U252:U265 S252 S259">
    <cfRule type="containsText" dxfId="2389" priority="2390" operator="containsText" text="Sans solde">
      <formula>NOT(ISERROR(SEARCH("Sans solde",C252)))</formula>
    </cfRule>
  </conditionalFormatting>
  <conditionalFormatting sqref="T252:X265">
    <cfRule type="cellIs" dxfId="2388" priority="2388" operator="lessThan">
      <formula>0</formula>
    </cfRule>
    <cfRule type="cellIs" dxfId="2387" priority="2389" operator="lessThan">
      <formula>0</formula>
    </cfRule>
  </conditionalFormatting>
  <conditionalFormatting sqref="C266:F272 R266:R272 G266 H266:P272 W266:X268 T272 V271:X271 W272:X272 U266:U272 S266">
    <cfRule type="containsText" dxfId="2386" priority="2386" operator="containsText" text="CP">
      <formula>NOT(ISERROR(SEARCH("CP",C266)))</formula>
    </cfRule>
    <cfRule type="containsText" dxfId="2385" priority="2387" operator="containsText" text="NORMAL">
      <formula>NOT(ISERROR(SEARCH("NORMAL",C266)))</formula>
    </cfRule>
  </conditionalFormatting>
  <conditionalFormatting sqref="C266:F272 R266:R272 G266 H266:P272 W266:X268 T272 V271:X271 W272:X272 U266:U272 S266">
    <cfRule type="containsText" dxfId="2384" priority="2385" operator="containsText" text="Recup">
      <formula>NOT(ISERROR(SEARCH("Recup",C266)))</formula>
    </cfRule>
  </conditionalFormatting>
  <conditionalFormatting sqref="C266:F272 R266:R272 G266 H266:P272 V269:X271 T272 W266:X268 W272:X272 U266:U272 S266">
    <cfRule type="containsText" dxfId="2383" priority="2383" operator="containsText" text="Mixte">
      <formula>NOT(ISERROR(SEARCH("Mixte",C266)))</formula>
    </cfRule>
    <cfRule type="containsText" dxfId="2382" priority="2384" operator="containsText" text="Maladie">
      <formula>NOT(ISERROR(SEARCH("Maladie",C266)))</formula>
    </cfRule>
  </conditionalFormatting>
  <conditionalFormatting sqref="C266:F272 H266:P272 R266:R272 G266 V270:X271 W266:X268 T272 W272:X272 U266:U272 S266">
    <cfRule type="containsText" dxfId="2381" priority="2382" operator="containsText" text="Sans solde">
      <formula>NOT(ISERROR(SEARCH("Sans solde",C266)))</formula>
    </cfRule>
  </conditionalFormatting>
  <conditionalFormatting sqref="T266:X272">
    <cfRule type="cellIs" dxfId="2380" priority="2380" operator="lessThan">
      <formula>0</formula>
    </cfRule>
    <cfRule type="cellIs" dxfId="2379" priority="2381" operator="lessThan">
      <formula>0</formula>
    </cfRule>
  </conditionalFormatting>
  <conditionalFormatting sqref="C273:F279 R273:R279 G273 H273:P279 W273:X275 T279 V278:X278 W279:X279 U273:U279 S273">
    <cfRule type="containsText" dxfId="2378" priority="2378" operator="containsText" text="CP">
      <formula>NOT(ISERROR(SEARCH("CP",C273)))</formula>
    </cfRule>
    <cfRule type="containsText" dxfId="2377" priority="2379" operator="containsText" text="NORMAL">
      <formula>NOT(ISERROR(SEARCH("NORMAL",C273)))</formula>
    </cfRule>
  </conditionalFormatting>
  <conditionalFormatting sqref="C273:F279 R273:R279 G273 H273:P279 W273:X275 T279 V278:X278 W279:X279 U273:U279 S273">
    <cfRule type="containsText" dxfId="2376" priority="2377" operator="containsText" text="Recup">
      <formula>NOT(ISERROR(SEARCH("Recup",C273)))</formula>
    </cfRule>
  </conditionalFormatting>
  <conditionalFormatting sqref="C273:F279 R273:R279 G273 H273:P279 V276:X278 T279 W273:X275 W279:X279 U273:U279 S273">
    <cfRule type="containsText" dxfId="2375" priority="2375" operator="containsText" text="Mixte">
      <formula>NOT(ISERROR(SEARCH("Mixte",C273)))</formula>
    </cfRule>
    <cfRule type="containsText" dxfId="2374" priority="2376" operator="containsText" text="Maladie">
      <formula>NOT(ISERROR(SEARCH("Maladie",C273)))</formula>
    </cfRule>
  </conditionalFormatting>
  <conditionalFormatting sqref="C273:F279 H273:P279 R273:R279 G273 V277:X278 W273:X275 T279 W279:X279 U273:U279 S273">
    <cfRule type="containsText" dxfId="2373" priority="2374" operator="containsText" text="Sans solde">
      <formula>NOT(ISERROR(SEARCH("Sans solde",C273)))</formula>
    </cfRule>
  </conditionalFormatting>
  <conditionalFormatting sqref="T273:X279">
    <cfRule type="cellIs" dxfId="2372" priority="2372" operator="lessThan">
      <formula>0</formula>
    </cfRule>
    <cfRule type="cellIs" dxfId="2371" priority="2373" operator="lessThan">
      <formula>0</formula>
    </cfRule>
  </conditionalFormatting>
  <conditionalFormatting sqref="C280:F286 R280:R286 G280 H280:P286 W280:X282 T286 V285:X285 W286:X286 U280:U286 S280">
    <cfRule type="containsText" dxfId="2370" priority="2370" operator="containsText" text="CP">
      <formula>NOT(ISERROR(SEARCH("CP",C280)))</formula>
    </cfRule>
    <cfRule type="containsText" dxfId="2369" priority="2371" operator="containsText" text="NORMAL">
      <formula>NOT(ISERROR(SEARCH("NORMAL",C280)))</formula>
    </cfRule>
  </conditionalFormatting>
  <conditionalFormatting sqref="C280:F286 R280:R286 G280 H280:P286 W280:X282 T286 V285:X285 W286:X286 U280:U286 S280">
    <cfRule type="containsText" dxfId="2368" priority="2369" operator="containsText" text="Recup">
      <formula>NOT(ISERROR(SEARCH("Recup",C280)))</formula>
    </cfRule>
  </conditionalFormatting>
  <conditionalFormatting sqref="C280:F286 R280:R286 G280 H280:P286 V283:X285 T286 W280:X282 W286:X286 U280:U286 S280">
    <cfRule type="containsText" dxfId="2367" priority="2367" operator="containsText" text="Mixte">
      <formula>NOT(ISERROR(SEARCH("Mixte",C280)))</formula>
    </cfRule>
    <cfRule type="containsText" dxfId="2366" priority="2368" operator="containsText" text="Maladie">
      <formula>NOT(ISERROR(SEARCH("Maladie",C280)))</formula>
    </cfRule>
  </conditionalFormatting>
  <conditionalFormatting sqref="C280:F286 H280:P286 R280:R286 G280 V284:X285 W280:X282 T286 W286:X286 U280:U286 S280">
    <cfRule type="containsText" dxfId="2365" priority="2366" operator="containsText" text="Sans solde">
      <formula>NOT(ISERROR(SEARCH("Sans solde",C280)))</formula>
    </cfRule>
  </conditionalFormatting>
  <conditionalFormatting sqref="T280:X286">
    <cfRule type="cellIs" dxfId="2364" priority="2364" operator="lessThan">
      <formula>0</formula>
    </cfRule>
    <cfRule type="cellIs" dxfId="2363" priority="2365" operator="lessThan">
      <formula>0</formula>
    </cfRule>
  </conditionalFormatting>
  <conditionalFormatting sqref="C287:F293 R287:R293 G287 H287:P293 W287:X289 T293 V292:X292 W293:X293 U287:U293 S287">
    <cfRule type="containsText" dxfId="2362" priority="2362" operator="containsText" text="CP">
      <formula>NOT(ISERROR(SEARCH("CP",C287)))</formula>
    </cfRule>
    <cfRule type="containsText" dxfId="2361" priority="2363" operator="containsText" text="NORMAL">
      <formula>NOT(ISERROR(SEARCH("NORMAL",C287)))</formula>
    </cfRule>
  </conditionalFormatting>
  <conditionalFormatting sqref="C287:F293 R287:R293 G287 H287:P293 W287:X289 T293 V292:X292 W293:X293 U287:U293 S287">
    <cfRule type="containsText" dxfId="2360" priority="2361" operator="containsText" text="Recup">
      <formula>NOT(ISERROR(SEARCH("Recup",C287)))</formula>
    </cfRule>
  </conditionalFormatting>
  <conditionalFormatting sqref="C287:F293 R287:R293 G287 H287:P293 V290:X292 T293 W287:X289 W293:X293 U287:U293 S287">
    <cfRule type="containsText" dxfId="2359" priority="2359" operator="containsText" text="Mixte">
      <formula>NOT(ISERROR(SEARCH("Mixte",C287)))</formula>
    </cfRule>
    <cfRule type="containsText" dxfId="2358" priority="2360" operator="containsText" text="Maladie">
      <formula>NOT(ISERROR(SEARCH("Maladie",C287)))</formula>
    </cfRule>
  </conditionalFormatting>
  <conditionalFormatting sqref="C287:F293 H287:P293 R287:R293 G287 V291:X292 W287:X289 T293 W293:X293 U287:U293 S287">
    <cfRule type="containsText" dxfId="2357" priority="2358" operator="containsText" text="Sans solde">
      <formula>NOT(ISERROR(SEARCH("Sans solde",C287)))</formula>
    </cfRule>
  </conditionalFormatting>
  <conditionalFormatting sqref="T287:X293">
    <cfRule type="cellIs" dxfId="2356" priority="2356" operator="lessThan">
      <formula>0</formula>
    </cfRule>
    <cfRule type="cellIs" dxfId="2355" priority="2357" operator="lessThan">
      <formula>0</formula>
    </cfRule>
  </conditionalFormatting>
  <conditionalFormatting sqref="C294:F307 R294:R307 G294 G301 H294:P307 W294:X296 T300 V299:X299 W300:X303 T307 V306:X306 W307:X307 U294:U307 S294 S301">
    <cfRule type="containsText" dxfId="2354" priority="2354" operator="containsText" text="CP">
      <formula>NOT(ISERROR(SEARCH("CP",C294)))</formula>
    </cfRule>
    <cfRule type="containsText" dxfId="2353" priority="2355" operator="containsText" text="NORMAL">
      <formula>NOT(ISERROR(SEARCH("NORMAL",C294)))</formula>
    </cfRule>
  </conditionalFormatting>
  <conditionalFormatting sqref="C294:F307 R294:R307 G294 G301 H294:P307 W294:X296 T300 V299:X299 W300:X303 T307 V306:X306 W307:X307 U294:U307 S294 S301">
    <cfRule type="containsText" dxfId="2352" priority="2353" operator="containsText" text="Recup">
      <formula>NOT(ISERROR(SEARCH("Recup",C294)))</formula>
    </cfRule>
  </conditionalFormatting>
  <conditionalFormatting sqref="C294:F307 R294:R307 G294 G301 H294:P307 V297:X299 T300 W294:X296 V304:X306 T307 W300:X303 W307:X307 U294:U307 S294 S301">
    <cfRule type="containsText" dxfId="2351" priority="2351" operator="containsText" text="Mixte">
      <formula>NOT(ISERROR(SEARCH("Mixte",C294)))</formula>
    </cfRule>
    <cfRule type="containsText" dxfId="2350" priority="2352" operator="containsText" text="Maladie">
      <formula>NOT(ISERROR(SEARCH("Maladie",C294)))</formula>
    </cfRule>
  </conditionalFormatting>
  <conditionalFormatting sqref="C294:F307 H294:P307 R294:R307 G294 G301 V298:X299 W294:X296 T300 V305:X306 W300:X303 T307 W307:X307 U294:U307 S294 S301">
    <cfRule type="containsText" dxfId="2349" priority="2350" operator="containsText" text="Sans solde">
      <formula>NOT(ISERROR(SEARCH("Sans solde",C294)))</formula>
    </cfRule>
  </conditionalFormatting>
  <conditionalFormatting sqref="T294:X307">
    <cfRule type="cellIs" dxfId="2348" priority="2348" operator="lessThan">
      <formula>0</formula>
    </cfRule>
    <cfRule type="cellIs" dxfId="2347" priority="2349" operator="lessThan">
      <formula>0</formula>
    </cfRule>
  </conditionalFormatting>
  <conditionalFormatting sqref="C308:F314 R308:R314 G308 H308:P314 W308:X310 T314 V313:X313 W314:X314 U308:U314 S308">
    <cfRule type="containsText" dxfId="2346" priority="2346" operator="containsText" text="CP">
      <formula>NOT(ISERROR(SEARCH("CP",C308)))</formula>
    </cfRule>
    <cfRule type="containsText" dxfId="2345" priority="2347" operator="containsText" text="NORMAL">
      <formula>NOT(ISERROR(SEARCH("NORMAL",C308)))</formula>
    </cfRule>
  </conditionalFormatting>
  <conditionalFormatting sqref="C308:F314 R308:R314 G308 H308:P314 W308:X310 T314 V313:X313 W314:X314 U308:U314 S308">
    <cfRule type="containsText" dxfId="2344" priority="2345" operator="containsText" text="Recup">
      <formula>NOT(ISERROR(SEARCH("Recup",C308)))</formula>
    </cfRule>
  </conditionalFormatting>
  <conditionalFormatting sqref="C308:F314 R308:R314 G308 H308:P314 V311:X313 T314 W308:X310 W314:X314 U308:U314 S308">
    <cfRule type="containsText" dxfId="2343" priority="2343" operator="containsText" text="Mixte">
      <formula>NOT(ISERROR(SEARCH("Mixte",C308)))</formula>
    </cfRule>
    <cfRule type="containsText" dxfId="2342" priority="2344" operator="containsText" text="Maladie">
      <formula>NOT(ISERROR(SEARCH("Maladie",C308)))</formula>
    </cfRule>
  </conditionalFormatting>
  <conditionalFormatting sqref="C308:F314 H308:P314 R308:R314 G308 V312:X313 W308:X310 T314 W314:X314 U308:U314 S308">
    <cfRule type="containsText" dxfId="2341" priority="2342" operator="containsText" text="Sans solde">
      <formula>NOT(ISERROR(SEARCH("Sans solde",C308)))</formula>
    </cfRule>
  </conditionalFormatting>
  <conditionalFormatting sqref="T308:X314">
    <cfRule type="cellIs" dxfId="2340" priority="2340" operator="lessThan">
      <formula>0</formula>
    </cfRule>
    <cfRule type="cellIs" dxfId="2339" priority="2341" operator="lessThan">
      <formula>0</formula>
    </cfRule>
  </conditionalFormatting>
  <conditionalFormatting sqref="C315:F321 R315:R321 G315 H315:P321 W315:X317 T321 V320:X320 W321:X321 U315:U321 S315">
    <cfRule type="containsText" dxfId="2338" priority="2338" operator="containsText" text="CP">
      <formula>NOT(ISERROR(SEARCH("CP",C315)))</formula>
    </cfRule>
    <cfRule type="containsText" dxfId="2337" priority="2339" operator="containsText" text="NORMAL">
      <formula>NOT(ISERROR(SEARCH("NORMAL",C315)))</formula>
    </cfRule>
  </conditionalFormatting>
  <conditionalFormatting sqref="C315:F321 R315:R321 G315 H315:P321 W315:X317 T321 V320:X320 W321:X321 U315:U321 S315">
    <cfRule type="containsText" dxfId="2336" priority="2337" operator="containsText" text="Recup">
      <formula>NOT(ISERROR(SEARCH("Recup",C315)))</formula>
    </cfRule>
  </conditionalFormatting>
  <conditionalFormatting sqref="C315:F321 R315:R321 G315 H315:P321 V318:X320 T321 W315:X317 W321:X321 U315:U321 S315">
    <cfRule type="containsText" dxfId="2335" priority="2335" operator="containsText" text="Mixte">
      <formula>NOT(ISERROR(SEARCH("Mixte",C315)))</formula>
    </cfRule>
    <cfRule type="containsText" dxfId="2334" priority="2336" operator="containsText" text="Maladie">
      <formula>NOT(ISERROR(SEARCH("Maladie",C315)))</formula>
    </cfRule>
  </conditionalFormatting>
  <conditionalFormatting sqref="C315:F321 H315:P321 R315:R321 G315 V319:X320 W315:X317 T321 W321:X321 U315:U321 S315">
    <cfRule type="containsText" dxfId="2333" priority="2334" operator="containsText" text="Sans solde">
      <formula>NOT(ISERROR(SEARCH("Sans solde",C315)))</formula>
    </cfRule>
  </conditionalFormatting>
  <conditionalFormatting sqref="T315:X321">
    <cfRule type="cellIs" dxfId="2332" priority="2332" operator="lessThan">
      <formula>0</formula>
    </cfRule>
    <cfRule type="cellIs" dxfId="2331" priority="2333" operator="lessThan">
      <formula>0</formula>
    </cfRule>
  </conditionalFormatting>
  <conditionalFormatting sqref="C322:F328 R322:R328 G322 H322:P328 W322:X324 T328 V327:X327 W328:X328 U322:U328 S322">
    <cfRule type="containsText" dxfId="2330" priority="2330" operator="containsText" text="CP">
      <formula>NOT(ISERROR(SEARCH("CP",C322)))</formula>
    </cfRule>
    <cfRule type="containsText" dxfId="2329" priority="2331" operator="containsText" text="NORMAL">
      <formula>NOT(ISERROR(SEARCH("NORMAL",C322)))</formula>
    </cfRule>
  </conditionalFormatting>
  <conditionalFormatting sqref="C322:F328 R322:R328 G322 H322:P328 W322:X324 T328 V327:X327 W328:X328 U322:U328 S322">
    <cfRule type="containsText" dxfId="2328" priority="2329" operator="containsText" text="Recup">
      <formula>NOT(ISERROR(SEARCH("Recup",C322)))</formula>
    </cfRule>
  </conditionalFormatting>
  <conditionalFormatting sqref="C322:F328 R322:R328 G322 H322:P328 V325:X327 T328 W322:X324 W328:X328 U322:U328 S322">
    <cfRule type="containsText" dxfId="2327" priority="2327" operator="containsText" text="Mixte">
      <formula>NOT(ISERROR(SEARCH("Mixte",C322)))</formula>
    </cfRule>
    <cfRule type="containsText" dxfId="2326" priority="2328" operator="containsText" text="Maladie">
      <formula>NOT(ISERROR(SEARCH("Maladie",C322)))</formula>
    </cfRule>
  </conditionalFormatting>
  <conditionalFormatting sqref="C322:F328 H322:P328 R322:R328 G322 V326:X327 W322:X324 T328 W328:X328 U322:U328 S322">
    <cfRule type="containsText" dxfId="2325" priority="2326" operator="containsText" text="Sans solde">
      <formula>NOT(ISERROR(SEARCH("Sans solde",C322)))</formula>
    </cfRule>
  </conditionalFormatting>
  <conditionalFormatting sqref="T322:X328">
    <cfRule type="cellIs" dxfId="2324" priority="2324" operator="lessThan">
      <formula>0</formula>
    </cfRule>
    <cfRule type="cellIs" dxfId="2323" priority="2325" operator="lessThan">
      <formula>0</formula>
    </cfRule>
  </conditionalFormatting>
  <conditionalFormatting sqref="C329:F335 R329:R335 G329 H329:P335 W329:X331 T335 V334:X334 W335:X335 U329:U335 S329">
    <cfRule type="containsText" dxfId="2322" priority="2322" operator="containsText" text="CP">
      <formula>NOT(ISERROR(SEARCH("CP",C329)))</formula>
    </cfRule>
    <cfRule type="containsText" dxfId="2321" priority="2323" operator="containsText" text="NORMAL">
      <formula>NOT(ISERROR(SEARCH("NORMAL",C329)))</formula>
    </cfRule>
  </conditionalFormatting>
  <conditionalFormatting sqref="C329:F335 R329:R335 G329 H329:P335 W329:X331 T335 V334:X334 W335:X335 U329:U335 S329">
    <cfRule type="containsText" dxfId="2320" priority="2321" operator="containsText" text="Recup">
      <formula>NOT(ISERROR(SEARCH("Recup",C329)))</formula>
    </cfRule>
  </conditionalFormatting>
  <conditionalFormatting sqref="C329:F335 R329:R335 G329 H329:P335 V332:X334 T335 W329:X331 W335:X335 U329:U335 S329">
    <cfRule type="containsText" dxfId="2319" priority="2319" operator="containsText" text="Mixte">
      <formula>NOT(ISERROR(SEARCH("Mixte",C329)))</formula>
    </cfRule>
    <cfRule type="containsText" dxfId="2318" priority="2320" operator="containsText" text="Maladie">
      <formula>NOT(ISERROR(SEARCH("Maladie",C329)))</formula>
    </cfRule>
  </conditionalFormatting>
  <conditionalFormatting sqref="C329:F335 H329:P335 R329:R335 G329 V333:X334 W329:X331 T335 W335:X335 U329:U335 S329">
    <cfRule type="containsText" dxfId="2317" priority="2318" operator="containsText" text="Sans solde">
      <formula>NOT(ISERROR(SEARCH("Sans solde",C329)))</formula>
    </cfRule>
  </conditionalFormatting>
  <conditionalFormatting sqref="T329:X335">
    <cfRule type="cellIs" dxfId="2316" priority="2316" operator="lessThan">
      <formula>0</formula>
    </cfRule>
    <cfRule type="cellIs" dxfId="2315" priority="2317" operator="lessThan">
      <formula>0</formula>
    </cfRule>
  </conditionalFormatting>
  <conditionalFormatting sqref="C336:F349 R336:R349 G336 G343 H336:P349 W336:X338 T342 V341:X341 W342:X345 T349 V348:X348 W349:X349 U336:U349 S336 S343">
    <cfRule type="containsText" dxfId="2314" priority="2314" operator="containsText" text="CP">
      <formula>NOT(ISERROR(SEARCH("CP",C336)))</formula>
    </cfRule>
    <cfRule type="containsText" dxfId="2313" priority="2315" operator="containsText" text="NORMAL">
      <formula>NOT(ISERROR(SEARCH("NORMAL",C336)))</formula>
    </cfRule>
  </conditionalFormatting>
  <conditionalFormatting sqref="C336:F349 R336:R349 G336 G343 H336:P349 W336:X338 T342 V341:X341 W342:X345 T349 V348:X348 W349:X349 U336:U349 S336 S343">
    <cfRule type="containsText" dxfId="2312" priority="2313" operator="containsText" text="Recup">
      <formula>NOT(ISERROR(SEARCH("Recup",C336)))</formula>
    </cfRule>
  </conditionalFormatting>
  <conditionalFormatting sqref="C336:F349 R336:R349 G336 G343 H336:P349 V339:X341 T342 W336:X338 V346:X348 T349 W342:X345 W349:X349 U336:U349 S336 S343">
    <cfRule type="containsText" dxfId="2311" priority="2311" operator="containsText" text="Mixte">
      <formula>NOT(ISERROR(SEARCH("Mixte",C336)))</formula>
    </cfRule>
    <cfRule type="containsText" dxfId="2310" priority="2312" operator="containsText" text="Maladie">
      <formula>NOT(ISERROR(SEARCH("Maladie",C336)))</formula>
    </cfRule>
  </conditionalFormatting>
  <conditionalFormatting sqref="C336:F349 H336:P349 R336:R349 G336 G343 V340:X341 W336:X338 T342 V347:X348 W342:X345 T349 W349:X349 U336:U349 S336 S343">
    <cfRule type="containsText" dxfId="2309" priority="2310" operator="containsText" text="Sans solde">
      <formula>NOT(ISERROR(SEARCH("Sans solde",C336)))</formula>
    </cfRule>
  </conditionalFormatting>
  <conditionalFormatting sqref="T336:X349">
    <cfRule type="cellIs" dxfId="2308" priority="2308" operator="lessThan">
      <formula>0</formula>
    </cfRule>
    <cfRule type="cellIs" dxfId="2307" priority="2309" operator="lessThan">
      <formula>0</formula>
    </cfRule>
  </conditionalFormatting>
  <conditionalFormatting sqref="C350:F356 R350:R356 G350 H350:P356 W350:X352 T356 V355:X355 W356:X356 U350:U356 S350">
    <cfRule type="containsText" dxfId="2306" priority="2306" operator="containsText" text="CP">
      <formula>NOT(ISERROR(SEARCH("CP",C350)))</formula>
    </cfRule>
    <cfRule type="containsText" dxfId="2305" priority="2307" operator="containsText" text="NORMAL">
      <formula>NOT(ISERROR(SEARCH("NORMAL",C350)))</formula>
    </cfRule>
  </conditionalFormatting>
  <conditionalFormatting sqref="C350:F356 R350:R356 G350 H350:P356 W350:X352 T356 V355:X355 W356:X356 U350:U356 S350">
    <cfRule type="containsText" dxfId="2304" priority="2305" operator="containsText" text="Recup">
      <formula>NOT(ISERROR(SEARCH("Recup",C350)))</formula>
    </cfRule>
  </conditionalFormatting>
  <conditionalFormatting sqref="C350:F356 R350:R356 G350 H350:P356 V353:X355 T356 W350:X352 W356:X356 U350:U356 S350">
    <cfRule type="containsText" dxfId="2303" priority="2303" operator="containsText" text="Mixte">
      <formula>NOT(ISERROR(SEARCH("Mixte",C350)))</formula>
    </cfRule>
    <cfRule type="containsText" dxfId="2302" priority="2304" operator="containsText" text="Maladie">
      <formula>NOT(ISERROR(SEARCH("Maladie",C350)))</formula>
    </cfRule>
  </conditionalFormatting>
  <conditionalFormatting sqref="C350:F356 H350:P356 R350:R356 G350 V354:X355 W350:X352 T356 W356:X356 U350:U356 S350">
    <cfRule type="containsText" dxfId="2301" priority="2302" operator="containsText" text="Sans solde">
      <formula>NOT(ISERROR(SEARCH("Sans solde",C350)))</formula>
    </cfRule>
  </conditionalFormatting>
  <conditionalFormatting sqref="T350:X356">
    <cfRule type="cellIs" dxfId="2300" priority="2300" operator="lessThan">
      <formula>0</formula>
    </cfRule>
    <cfRule type="cellIs" dxfId="2299" priority="2301" operator="lessThan">
      <formula>0</formula>
    </cfRule>
  </conditionalFormatting>
  <conditionalFormatting sqref="C357:F363 R357:R363 G357 H357:P363 W357:X359 T363 V362:X362 W363:X363 U357:U363 S357">
    <cfRule type="containsText" dxfId="2298" priority="2298" operator="containsText" text="CP">
      <formula>NOT(ISERROR(SEARCH("CP",C357)))</formula>
    </cfRule>
    <cfRule type="containsText" dxfId="2297" priority="2299" operator="containsText" text="NORMAL">
      <formula>NOT(ISERROR(SEARCH("NORMAL",C357)))</formula>
    </cfRule>
  </conditionalFormatting>
  <conditionalFormatting sqref="C357:F363 R357:R363 G357 H357:P363 W357:X359 T363 V362:X362 W363:X363 U357:U363 S357">
    <cfRule type="containsText" dxfId="2296" priority="2297" operator="containsText" text="Recup">
      <formula>NOT(ISERROR(SEARCH("Recup",C357)))</formula>
    </cfRule>
  </conditionalFormatting>
  <conditionalFormatting sqref="C357:F363 R357:R363 G357 H357:P363 V360:X362 T363 W357:X359 W363:X363 U357:U363 S357">
    <cfRule type="containsText" dxfId="2295" priority="2295" operator="containsText" text="Mixte">
      <formula>NOT(ISERROR(SEARCH("Mixte",C357)))</formula>
    </cfRule>
    <cfRule type="containsText" dxfId="2294" priority="2296" operator="containsText" text="Maladie">
      <formula>NOT(ISERROR(SEARCH("Maladie",C357)))</formula>
    </cfRule>
  </conditionalFormatting>
  <conditionalFormatting sqref="C357:F363 H357:P363 R357:R363 G357 V361:X362 W357:X359 T363 W363:X363 U357:U363 S357">
    <cfRule type="containsText" dxfId="2293" priority="2294" operator="containsText" text="Sans solde">
      <formula>NOT(ISERROR(SEARCH("Sans solde",C357)))</formula>
    </cfRule>
  </conditionalFormatting>
  <conditionalFormatting sqref="T357:X363">
    <cfRule type="cellIs" dxfId="2292" priority="2292" operator="lessThan">
      <formula>0</formula>
    </cfRule>
    <cfRule type="cellIs" dxfId="2291" priority="2293" operator="lessThan">
      <formula>0</formula>
    </cfRule>
  </conditionalFormatting>
  <conditionalFormatting sqref="C364:F370 R364:R370 G364 H364:P370 W364:X366 T370 V369:X369 W370:X370 U364:U370 S364">
    <cfRule type="containsText" dxfId="2290" priority="2290" operator="containsText" text="CP">
      <formula>NOT(ISERROR(SEARCH("CP",C364)))</formula>
    </cfRule>
    <cfRule type="containsText" dxfId="2289" priority="2291" operator="containsText" text="NORMAL">
      <formula>NOT(ISERROR(SEARCH("NORMAL",C364)))</formula>
    </cfRule>
  </conditionalFormatting>
  <conditionalFormatting sqref="C364:F370 R364:R370 G364 H364:P370 W364:X366 T370 V369:X369 W370:X370 U364:U370 S364">
    <cfRule type="containsText" dxfId="2288" priority="2289" operator="containsText" text="Recup">
      <formula>NOT(ISERROR(SEARCH("Recup",C364)))</formula>
    </cfRule>
  </conditionalFormatting>
  <conditionalFormatting sqref="C364:F370 R364:R370 G364 H364:P370 V367:X369 T370 W364:X366 W370:X370 U364:U370 S364">
    <cfRule type="containsText" dxfId="2287" priority="2287" operator="containsText" text="Mixte">
      <formula>NOT(ISERROR(SEARCH("Mixte",C364)))</formula>
    </cfRule>
    <cfRule type="containsText" dxfId="2286" priority="2288" operator="containsText" text="Maladie">
      <formula>NOT(ISERROR(SEARCH("Maladie",C364)))</formula>
    </cfRule>
  </conditionalFormatting>
  <conditionalFormatting sqref="C364:F370 H364:P370 R364:R370 G364 V368:X369 W364:X366 T370 W370:X370 U364:U370 S364">
    <cfRule type="containsText" dxfId="2285" priority="2286" operator="containsText" text="Sans solde">
      <formula>NOT(ISERROR(SEARCH("Sans solde",C364)))</formula>
    </cfRule>
  </conditionalFormatting>
  <conditionalFormatting sqref="T364:X370">
    <cfRule type="cellIs" dxfId="2284" priority="2284" operator="lessThan">
      <formula>0</formula>
    </cfRule>
    <cfRule type="cellIs" dxfId="2283" priority="2285" operator="lessThan">
      <formula>0</formula>
    </cfRule>
  </conditionalFormatting>
  <conditionalFormatting sqref="C371:F377 R371:R377 G371 H371:P377 W371:X373 T377 V376:X376 W377:X377 U371:U377 S371">
    <cfRule type="containsText" dxfId="2282" priority="2282" operator="containsText" text="CP">
      <formula>NOT(ISERROR(SEARCH("CP",C371)))</formula>
    </cfRule>
    <cfRule type="containsText" dxfId="2281" priority="2283" operator="containsText" text="NORMAL">
      <formula>NOT(ISERROR(SEARCH("NORMAL",C371)))</formula>
    </cfRule>
  </conditionalFormatting>
  <conditionalFormatting sqref="C371:F377 R371:R377 G371 H371:P377 W371:X373 T377 V376:X376 W377:X377 U371:U377 S371">
    <cfRule type="containsText" dxfId="2280" priority="2281" operator="containsText" text="Recup">
      <formula>NOT(ISERROR(SEARCH("Recup",C371)))</formula>
    </cfRule>
  </conditionalFormatting>
  <conditionalFormatting sqref="C371:F377 R371:R377 G371 H371:P377 V374:X376 T377 W371:X373 W377:X377 U371:U377 S371">
    <cfRule type="containsText" dxfId="2279" priority="2279" operator="containsText" text="Mixte">
      <formula>NOT(ISERROR(SEARCH("Mixte",C371)))</formula>
    </cfRule>
    <cfRule type="containsText" dxfId="2278" priority="2280" operator="containsText" text="Maladie">
      <formula>NOT(ISERROR(SEARCH("Maladie",C371)))</formula>
    </cfRule>
  </conditionalFormatting>
  <conditionalFormatting sqref="C371:F377 H371:P377 R371:R377 G371 V375:X376 W371:X373 T377 W377:X377 U371:U377 S371">
    <cfRule type="containsText" dxfId="2277" priority="2278" operator="containsText" text="Sans solde">
      <formula>NOT(ISERROR(SEARCH("Sans solde",C371)))</formula>
    </cfRule>
  </conditionalFormatting>
  <conditionalFormatting sqref="T371:X377">
    <cfRule type="cellIs" dxfId="2276" priority="2276" operator="lessThan">
      <formula>0</formula>
    </cfRule>
    <cfRule type="cellIs" dxfId="2275" priority="2277" operator="lessThan">
      <formula>0</formula>
    </cfRule>
  </conditionalFormatting>
  <conditionalFormatting sqref="C378:F384 R378:R384 G378 H378:P384 W378:X380 T384 V383:X383 W384:X384 U378:U384 S378">
    <cfRule type="containsText" dxfId="2274" priority="2274" operator="containsText" text="CP">
      <formula>NOT(ISERROR(SEARCH("CP",C378)))</formula>
    </cfRule>
    <cfRule type="containsText" dxfId="2273" priority="2275" operator="containsText" text="NORMAL">
      <formula>NOT(ISERROR(SEARCH("NORMAL",C378)))</formula>
    </cfRule>
  </conditionalFormatting>
  <conditionalFormatting sqref="C378:F384 R378:R384 G378 H378:P384 W378:X380 T384 V383:X383 W384:X384 U378:U384 S378">
    <cfRule type="containsText" dxfId="2272" priority="2273" operator="containsText" text="Recup">
      <formula>NOT(ISERROR(SEARCH("Recup",C378)))</formula>
    </cfRule>
  </conditionalFormatting>
  <conditionalFormatting sqref="C378:F384 R378:R384 G378 H378:P384 V381:X383 T384 W378:X380 W384:X384 U378:U384 S378">
    <cfRule type="containsText" dxfId="2271" priority="2271" operator="containsText" text="Mixte">
      <formula>NOT(ISERROR(SEARCH("Mixte",C378)))</formula>
    </cfRule>
    <cfRule type="containsText" dxfId="2270" priority="2272" operator="containsText" text="Maladie">
      <formula>NOT(ISERROR(SEARCH("Maladie",C378)))</formula>
    </cfRule>
  </conditionalFormatting>
  <conditionalFormatting sqref="C378:F384 H378:P384 R378:R384 G378 V382:X383 W378:X380 T384 W384:X384 U378:U384 S378">
    <cfRule type="containsText" dxfId="2269" priority="2270" operator="containsText" text="Sans solde">
      <formula>NOT(ISERROR(SEARCH("Sans solde",C378)))</formula>
    </cfRule>
  </conditionalFormatting>
  <conditionalFormatting sqref="T378:X384">
    <cfRule type="cellIs" dxfId="2268" priority="2268" operator="lessThan">
      <formula>0</formula>
    </cfRule>
    <cfRule type="cellIs" dxfId="2267" priority="2269" operator="lessThan">
      <formula>0</formula>
    </cfRule>
  </conditionalFormatting>
  <conditionalFormatting sqref="C385:F391 R385:R391 G385 H385:P391 W385:X387 T391 V390:X390 W391:X391 U385:U391 S385">
    <cfRule type="containsText" dxfId="2266" priority="2266" operator="containsText" text="CP">
      <formula>NOT(ISERROR(SEARCH("CP",C385)))</formula>
    </cfRule>
    <cfRule type="containsText" dxfId="2265" priority="2267" operator="containsText" text="NORMAL">
      <formula>NOT(ISERROR(SEARCH("NORMAL",C385)))</formula>
    </cfRule>
  </conditionalFormatting>
  <conditionalFormatting sqref="C385:F391 R385:R391 G385 H385:P391 W385:X387 T391 V390:X390 W391:X391 U385:U391 S385">
    <cfRule type="containsText" dxfId="2264" priority="2265" operator="containsText" text="Recup">
      <formula>NOT(ISERROR(SEARCH("Recup",C385)))</formula>
    </cfRule>
  </conditionalFormatting>
  <conditionalFormatting sqref="C385:F391 R385:R391 G385 H385:P391 V388:X390 T391 W385:X387 W391:X391 U385:U391 S385">
    <cfRule type="containsText" dxfId="2263" priority="2263" operator="containsText" text="Mixte">
      <formula>NOT(ISERROR(SEARCH("Mixte",C385)))</formula>
    </cfRule>
    <cfRule type="containsText" dxfId="2262" priority="2264" operator="containsText" text="Maladie">
      <formula>NOT(ISERROR(SEARCH("Maladie",C385)))</formula>
    </cfRule>
  </conditionalFormatting>
  <conditionalFormatting sqref="C385:F391 H385:P391 R385:R391 G385 V389:X390 W385:X387 T391 W391:X391 U385:U391 S385">
    <cfRule type="containsText" dxfId="2261" priority="2262" operator="containsText" text="Sans solde">
      <formula>NOT(ISERROR(SEARCH("Sans solde",C385)))</formula>
    </cfRule>
  </conditionalFormatting>
  <conditionalFormatting sqref="T385:X391">
    <cfRule type="cellIs" dxfId="2260" priority="2260" operator="lessThan">
      <formula>0</formula>
    </cfRule>
    <cfRule type="cellIs" dxfId="2259" priority="2261" operator="lessThan">
      <formula>0</formula>
    </cfRule>
  </conditionalFormatting>
  <conditionalFormatting sqref="C84:F88">
    <cfRule type="containsText" dxfId="2258" priority="2258" operator="containsText" text="CP">
      <formula>NOT(ISERROR(SEARCH("CP",C84)))</formula>
    </cfRule>
    <cfRule type="containsText" dxfId="2257" priority="2259" operator="containsText" text="NORMAL">
      <formula>NOT(ISERROR(SEARCH("NORMAL",C84)))</formula>
    </cfRule>
  </conditionalFormatting>
  <conditionalFormatting sqref="C84:F88">
    <cfRule type="containsText" dxfId="2256" priority="2257" operator="containsText" text="Recup">
      <formula>NOT(ISERROR(SEARCH("Recup",C84)))</formula>
    </cfRule>
  </conditionalFormatting>
  <conditionalFormatting sqref="C84:F88">
    <cfRule type="containsText" dxfId="2255" priority="2255" operator="containsText" text="Mixte">
      <formula>NOT(ISERROR(SEARCH("Mixte",C84)))</formula>
    </cfRule>
    <cfRule type="containsText" dxfId="2254" priority="2256" operator="containsText" text="Maladie">
      <formula>NOT(ISERROR(SEARCH("Maladie",C84)))</formula>
    </cfRule>
  </conditionalFormatting>
  <conditionalFormatting sqref="C84:F88">
    <cfRule type="containsText" dxfId="2253" priority="2254" operator="containsText" text="Sans solde">
      <formula>NOT(ISERROR(SEARCH("Sans solde",C84)))</formula>
    </cfRule>
  </conditionalFormatting>
  <conditionalFormatting sqref="C336:F340">
    <cfRule type="containsText" dxfId="2252" priority="2252" operator="containsText" text="CP">
      <formula>NOT(ISERROR(SEARCH("CP",C336)))</formula>
    </cfRule>
    <cfRule type="containsText" dxfId="2251" priority="2253" operator="containsText" text="NORMAL">
      <formula>NOT(ISERROR(SEARCH("NORMAL",C336)))</formula>
    </cfRule>
  </conditionalFormatting>
  <conditionalFormatting sqref="C336:F340">
    <cfRule type="containsText" dxfId="2250" priority="2251" operator="containsText" text="Recup">
      <formula>NOT(ISERROR(SEARCH("Recup",C336)))</formula>
    </cfRule>
  </conditionalFormatting>
  <conditionalFormatting sqref="C336:F340">
    <cfRule type="containsText" dxfId="2249" priority="2249" operator="containsText" text="Mixte">
      <formula>NOT(ISERROR(SEARCH("Mixte",C336)))</formula>
    </cfRule>
    <cfRule type="containsText" dxfId="2248" priority="2250" operator="containsText" text="Maladie">
      <formula>NOT(ISERROR(SEARCH("Maladie",C336)))</formula>
    </cfRule>
  </conditionalFormatting>
  <conditionalFormatting sqref="C336:F340">
    <cfRule type="containsText" dxfId="2247" priority="2248" operator="containsText" text="Sans solde">
      <formula>NOT(ISERROR(SEARCH("Sans solde",C336)))</formula>
    </cfRule>
  </conditionalFormatting>
  <conditionalFormatting sqref="C294:F298">
    <cfRule type="containsText" dxfId="2246" priority="2246" operator="containsText" text="CP">
      <formula>NOT(ISERROR(SEARCH("CP",C294)))</formula>
    </cfRule>
    <cfRule type="containsText" dxfId="2245" priority="2247" operator="containsText" text="NORMAL">
      <formula>NOT(ISERROR(SEARCH("NORMAL",C294)))</formula>
    </cfRule>
  </conditionalFormatting>
  <conditionalFormatting sqref="C294:F298">
    <cfRule type="containsText" dxfId="2244" priority="2245" operator="containsText" text="Recup">
      <formula>NOT(ISERROR(SEARCH("Recup",C294)))</formula>
    </cfRule>
  </conditionalFormatting>
  <conditionalFormatting sqref="C294:F298">
    <cfRule type="containsText" dxfId="2243" priority="2243" operator="containsText" text="Mixte">
      <formula>NOT(ISERROR(SEARCH("Mixte",C294)))</formula>
    </cfRule>
    <cfRule type="containsText" dxfId="2242" priority="2244" operator="containsText" text="Maladie">
      <formula>NOT(ISERROR(SEARCH("Maladie",C294)))</formula>
    </cfRule>
  </conditionalFormatting>
  <conditionalFormatting sqref="C294:F298">
    <cfRule type="containsText" dxfId="2241" priority="2242" operator="containsText" text="Sans solde">
      <formula>NOT(ISERROR(SEARCH("Sans solde",C294)))</formula>
    </cfRule>
  </conditionalFormatting>
  <conditionalFormatting sqref="C252:F256">
    <cfRule type="containsText" dxfId="2240" priority="2240" operator="containsText" text="CP">
      <formula>NOT(ISERROR(SEARCH("CP",C252)))</formula>
    </cfRule>
    <cfRule type="containsText" dxfId="2239" priority="2241" operator="containsText" text="NORMAL">
      <formula>NOT(ISERROR(SEARCH("NORMAL",C252)))</formula>
    </cfRule>
  </conditionalFormatting>
  <conditionalFormatting sqref="C252:F256">
    <cfRule type="containsText" dxfId="2238" priority="2239" operator="containsText" text="Recup">
      <formula>NOT(ISERROR(SEARCH("Recup",C252)))</formula>
    </cfRule>
  </conditionalFormatting>
  <conditionalFormatting sqref="C252:F256">
    <cfRule type="containsText" dxfId="2237" priority="2237" operator="containsText" text="Mixte">
      <formula>NOT(ISERROR(SEARCH("Mixte",C252)))</formula>
    </cfRule>
    <cfRule type="containsText" dxfId="2236" priority="2238" operator="containsText" text="Maladie">
      <formula>NOT(ISERROR(SEARCH("Maladie",C252)))</formula>
    </cfRule>
  </conditionalFormatting>
  <conditionalFormatting sqref="C252:F256">
    <cfRule type="containsText" dxfId="2235" priority="2236" operator="containsText" text="Sans solde">
      <formula>NOT(ISERROR(SEARCH("Sans solde",C252)))</formula>
    </cfRule>
  </conditionalFormatting>
  <conditionalFormatting sqref="C210:F214">
    <cfRule type="containsText" dxfId="2234" priority="2234" operator="containsText" text="CP">
      <formula>NOT(ISERROR(SEARCH("CP",C210)))</formula>
    </cfRule>
    <cfRule type="containsText" dxfId="2233" priority="2235" operator="containsText" text="NORMAL">
      <formula>NOT(ISERROR(SEARCH("NORMAL",C210)))</formula>
    </cfRule>
  </conditionalFormatting>
  <conditionalFormatting sqref="C210:F214">
    <cfRule type="containsText" dxfId="2232" priority="2233" operator="containsText" text="Recup">
      <formula>NOT(ISERROR(SEARCH("Recup",C210)))</formula>
    </cfRule>
  </conditionalFormatting>
  <conditionalFormatting sqref="C210:F214">
    <cfRule type="containsText" dxfId="2231" priority="2231" operator="containsText" text="Mixte">
      <formula>NOT(ISERROR(SEARCH("Mixte",C210)))</formula>
    </cfRule>
    <cfRule type="containsText" dxfId="2230" priority="2232" operator="containsText" text="Maladie">
      <formula>NOT(ISERROR(SEARCH("Maladie",C210)))</formula>
    </cfRule>
  </conditionalFormatting>
  <conditionalFormatting sqref="C210:F214">
    <cfRule type="containsText" dxfId="2229" priority="2230" operator="containsText" text="Sans solde">
      <formula>NOT(ISERROR(SEARCH("Sans solde",C210)))</formula>
    </cfRule>
  </conditionalFormatting>
  <conditionalFormatting sqref="C168:F172">
    <cfRule type="containsText" dxfId="2228" priority="2228" operator="containsText" text="CP">
      <formula>NOT(ISERROR(SEARCH("CP",C168)))</formula>
    </cfRule>
    <cfRule type="containsText" dxfId="2227" priority="2229" operator="containsText" text="NORMAL">
      <formula>NOT(ISERROR(SEARCH("NORMAL",C168)))</formula>
    </cfRule>
  </conditionalFormatting>
  <conditionalFormatting sqref="C168:F172">
    <cfRule type="containsText" dxfId="2226" priority="2227" operator="containsText" text="Recup">
      <formula>NOT(ISERROR(SEARCH("Recup",C168)))</formula>
    </cfRule>
  </conditionalFormatting>
  <conditionalFormatting sqref="C168:F172">
    <cfRule type="containsText" dxfId="2225" priority="2225" operator="containsText" text="Mixte">
      <formula>NOT(ISERROR(SEARCH("Mixte",C168)))</formula>
    </cfRule>
    <cfRule type="containsText" dxfId="2224" priority="2226" operator="containsText" text="Maladie">
      <formula>NOT(ISERROR(SEARCH("Maladie",C168)))</formula>
    </cfRule>
  </conditionalFormatting>
  <conditionalFormatting sqref="C168:F172">
    <cfRule type="containsText" dxfId="2223" priority="2224" operator="containsText" text="Sans solde">
      <formula>NOT(ISERROR(SEARCH("Sans solde",C168)))</formula>
    </cfRule>
  </conditionalFormatting>
  <conditionalFormatting sqref="C126:F130">
    <cfRule type="containsText" dxfId="2222" priority="2222" operator="containsText" text="CP">
      <formula>NOT(ISERROR(SEARCH("CP",C126)))</formula>
    </cfRule>
    <cfRule type="containsText" dxfId="2221" priority="2223" operator="containsText" text="NORMAL">
      <formula>NOT(ISERROR(SEARCH("NORMAL",C126)))</formula>
    </cfRule>
  </conditionalFormatting>
  <conditionalFormatting sqref="C126:F130">
    <cfRule type="containsText" dxfId="2220" priority="2221" operator="containsText" text="Recup">
      <formula>NOT(ISERROR(SEARCH("Recup",C126)))</formula>
    </cfRule>
  </conditionalFormatting>
  <conditionalFormatting sqref="C126:F130">
    <cfRule type="containsText" dxfId="2219" priority="2219" operator="containsText" text="Mixte">
      <formula>NOT(ISERROR(SEARCH("Mixte",C126)))</formula>
    </cfRule>
    <cfRule type="containsText" dxfId="2218" priority="2220" operator="containsText" text="Maladie">
      <formula>NOT(ISERROR(SEARCH("Maladie",C126)))</formula>
    </cfRule>
  </conditionalFormatting>
  <conditionalFormatting sqref="C126:F130">
    <cfRule type="containsText" dxfId="2217" priority="2218" operator="containsText" text="Sans solde">
      <formula>NOT(ISERROR(SEARCH("Sans solde",C126)))</formula>
    </cfRule>
  </conditionalFormatting>
  <conditionalFormatting sqref="C35:F39">
    <cfRule type="containsText" dxfId="2216" priority="2216" operator="containsText" text="CP">
      <formula>NOT(ISERROR(SEARCH("CP",C35)))</formula>
    </cfRule>
    <cfRule type="containsText" dxfId="2215" priority="2217" operator="containsText" text="NORMAL">
      <formula>NOT(ISERROR(SEARCH("NORMAL",C35)))</formula>
    </cfRule>
  </conditionalFormatting>
  <conditionalFormatting sqref="C35:F39">
    <cfRule type="containsText" dxfId="2214" priority="2215" operator="containsText" text="Recup">
      <formula>NOT(ISERROR(SEARCH("Recup",C35)))</formula>
    </cfRule>
  </conditionalFormatting>
  <conditionalFormatting sqref="C35:F39">
    <cfRule type="containsText" dxfId="2213" priority="2213" operator="containsText" text="Mixte">
      <formula>NOT(ISERROR(SEARCH("Mixte",C35)))</formula>
    </cfRule>
    <cfRule type="containsText" dxfId="2212" priority="2214" operator="containsText" text="Maladie">
      <formula>NOT(ISERROR(SEARCH("Maladie",C35)))</formula>
    </cfRule>
  </conditionalFormatting>
  <conditionalFormatting sqref="C35:F39">
    <cfRule type="containsText" dxfId="2211" priority="2212" operator="containsText" text="Sans solde">
      <formula>NOT(ISERROR(SEARCH("Sans solde",C35)))</formula>
    </cfRule>
  </conditionalFormatting>
  <conditionalFormatting sqref="C21:F25">
    <cfRule type="containsText" dxfId="2210" priority="2210" operator="containsText" text="CP">
      <formula>NOT(ISERROR(SEARCH("CP",C21)))</formula>
    </cfRule>
    <cfRule type="containsText" dxfId="2209" priority="2211" operator="containsText" text="NORMAL">
      <formula>NOT(ISERROR(SEARCH("NORMAL",C21)))</formula>
    </cfRule>
  </conditionalFormatting>
  <conditionalFormatting sqref="C21:F25">
    <cfRule type="containsText" dxfId="2208" priority="2209" operator="containsText" text="Recup">
      <formula>NOT(ISERROR(SEARCH("Recup",C21)))</formula>
    </cfRule>
  </conditionalFormatting>
  <conditionalFormatting sqref="C21:F25">
    <cfRule type="containsText" dxfId="2207" priority="2207" operator="containsText" text="Mixte">
      <formula>NOT(ISERROR(SEARCH("Mixte",C21)))</formula>
    </cfRule>
    <cfRule type="containsText" dxfId="2206" priority="2208" operator="containsText" text="Maladie">
      <formula>NOT(ISERROR(SEARCH("Maladie",C21)))</formula>
    </cfRule>
  </conditionalFormatting>
  <conditionalFormatting sqref="C21:F25">
    <cfRule type="containsText" dxfId="2205" priority="2206" operator="containsText" text="Sans solde">
      <formula>NOT(ISERROR(SEARCH("Sans solde",C21)))</formula>
    </cfRule>
  </conditionalFormatting>
  <conditionalFormatting sqref="C28:F32">
    <cfRule type="containsText" dxfId="2204" priority="2204" operator="containsText" text="CP">
      <formula>NOT(ISERROR(SEARCH("CP",C28)))</formula>
    </cfRule>
    <cfRule type="containsText" dxfId="2203" priority="2205" operator="containsText" text="NORMAL">
      <formula>NOT(ISERROR(SEARCH("NORMAL",C28)))</formula>
    </cfRule>
  </conditionalFormatting>
  <conditionalFormatting sqref="C28:F32">
    <cfRule type="containsText" dxfId="2202" priority="2203" operator="containsText" text="Recup">
      <formula>NOT(ISERROR(SEARCH("Recup",C28)))</formula>
    </cfRule>
  </conditionalFormatting>
  <conditionalFormatting sqref="C28:F32">
    <cfRule type="containsText" dxfId="2201" priority="2201" operator="containsText" text="Mixte">
      <formula>NOT(ISERROR(SEARCH("Mixte",C28)))</formula>
    </cfRule>
    <cfRule type="containsText" dxfId="2200" priority="2202" operator="containsText" text="Maladie">
      <formula>NOT(ISERROR(SEARCH("Maladie",C28)))</formula>
    </cfRule>
  </conditionalFormatting>
  <conditionalFormatting sqref="C28:F32">
    <cfRule type="containsText" dxfId="2199" priority="2200" operator="containsText" text="Sans solde">
      <formula>NOT(ISERROR(SEARCH("Sans solde",C28)))</formula>
    </cfRule>
  </conditionalFormatting>
  <conditionalFormatting sqref="C42:F46">
    <cfRule type="containsText" dxfId="2198" priority="2198" operator="containsText" text="CP">
      <formula>NOT(ISERROR(SEARCH("CP",C42)))</formula>
    </cfRule>
    <cfRule type="containsText" dxfId="2197" priority="2199" operator="containsText" text="NORMAL">
      <formula>NOT(ISERROR(SEARCH("NORMAL",C42)))</formula>
    </cfRule>
  </conditionalFormatting>
  <conditionalFormatting sqref="C42:F46">
    <cfRule type="containsText" dxfId="2196" priority="2197" operator="containsText" text="Recup">
      <formula>NOT(ISERROR(SEARCH("Recup",C42)))</formula>
    </cfRule>
  </conditionalFormatting>
  <conditionalFormatting sqref="C42:F46">
    <cfRule type="containsText" dxfId="2195" priority="2195" operator="containsText" text="Mixte">
      <formula>NOT(ISERROR(SEARCH("Mixte",C42)))</formula>
    </cfRule>
    <cfRule type="containsText" dxfId="2194" priority="2196" operator="containsText" text="Maladie">
      <formula>NOT(ISERROR(SEARCH("Maladie",C42)))</formula>
    </cfRule>
  </conditionalFormatting>
  <conditionalFormatting sqref="C42:F46">
    <cfRule type="containsText" dxfId="2193" priority="2194" operator="containsText" text="Sans solde">
      <formula>NOT(ISERROR(SEARCH("Sans solde",C42)))</formula>
    </cfRule>
  </conditionalFormatting>
  <conditionalFormatting sqref="S21 S28 S35 S42 S49 S56 S63 S70 S77 S84 S91 S98 S105 S112 S119 S126 S133 S140 S147 S154 S161 S168 S175 S182 S315 S189 S322 S196 S329 S203 S336 S210 S343 S217 S350 S224 S357 S231 S364 S238 S371 S245 S378 S252 S385 S259 S266 S273 S280 S287 S294 S301 S308">
    <cfRule type="containsText" dxfId="2192" priority="2192" operator="containsText" text="CP">
      <formula>NOT(ISERROR(SEARCH("CP",S21)))</formula>
    </cfRule>
    <cfRule type="containsText" dxfId="2191" priority="2193" operator="containsText" text="NORMAL">
      <formula>NOT(ISERROR(SEARCH("NORMAL",S21)))</formula>
    </cfRule>
  </conditionalFormatting>
  <conditionalFormatting sqref="S21 S28 S35 S42 S49 S56 S63 S70 S77 S84 S91 S98 S105 S112 S119 S126 S133 S140 S147 S154 S161 S168 S175 S182 S315 S189 S322 S196 S329 S203 S336 S210 S343 S217 S350 S224 S357 S231 S364 S238 S371 S245 S378 S252 S385 S259 S266 S273 S280 S287 S294 S301 S308">
    <cfRule type="containsText" dxfId="2190" priority="2191" operator="containsText" text="Recup">
      <formula>NOT(ISERROR(SEARCH("Recup",S21)))</formula>
    </cfRule>
  </conditionalFormatting>
  <conditionalFormatting sqref="S21 S28 S35 S42 S49 S56 S63 S70 S77 S84 S91 S98 S105 S112 S119 S126 S133 S140 S147 S154 S161 S168 S175 S182 S315 S189 S322 S196 S329 S203 S336 S210 S343 S217 S350 S224 S357 S231 S364 S238 S371 S245 S378 S252 S385 S259 S266 S273 S280 S287 S294 S301 S308">
    <cfRule type="containsText" dxfId="2189" priority="2189" operator="containsText" text="Mixte">
      <formula>NOT(ISERROR(SEARCH("Mixte",S21)))</formula>
    </cfRule>
    <cfRule type="containsText" dxfId="2188" priority="2190" operator="containsText" text="Maladie">
      <formula>NOT(ISERROR(SEARCH("Maladie",S21)))</formula>
    </cfRule>
  </conditionalFormatting>
  <conditionalFormatting sqref="S21 S28 S35 S42 S49 S56 S63 S70 S77 S84 S91 S98 S105 S112 S119 S126 S133 S140 S147 S154 S161 S168 S175 S182 S315 S189 S322 S196 S329 S203 S336 S210 S343 S217 S350 S224 S357 S231 S364 S238 S371 S245 S378 S252 S385 S259 S266 S273 S280 S287 S294 S301 S308">
    <cfRule type="containsText" dxfId="2187" priority="2188" operator="containsText" text="Sans solde">
      <formula>NOT(ISERROR(SEARCH("Sans solde",S21)))</formula>
    </cfRule>
  </conditionalFormatting>
  <conditionalFormatting sqref="S21:S391">
    <cfRule type="containsText" dxfId="2186" priority="2187" operator="containsText" text="Déplacement">
      <formula>NOT(ISERROR(SEARCH("Déplacement",S21)))</formula>
    </cfRule>
  </conditionalFormatting>
  <conditionalFormatting sqref="S56 S91 S126 S161 S189 S322 S224 S357 S259 S294">
    <cfRule type="containsText" dxfId="2185" priority="2185" operator="containsText" text="CP">
      <formula>NOT(ISERROR(SEARCH("CP",S56)))</formula>
    </cfRule>
    <cfRule type="containsText" dxfId="2184" priority="2186" operator="containsText" text="NORMAL">
      <formula>NOT(ISERROR(SEARCH("NORMAL",S56)))</formula>
    </cfRule>
  </conditionalFormatting>
  <conditionalFormatting sqref="S56 S91 S126 S161 S189 S322 S224 S357 S259 S294">
    <cfRule type="containsText" dxfId="2183" priority="2184" operator="containsText" text="Recup">
      <formula>NOT(ISERROR(SEARCH("Recup",S56)))</formula>
    </cfRule>
  </conditionalFormatting>
  <conditionalFormatting sqref="S56 S91 S126 S161 S189 S322 S224 S357 S259 S294">
    <cfRule type="containsText" dxfId="2182" priority="2182" operator="containsText" text="Mixte">
      <formula>NOT(ISERROR(SEARCH("Mixte",S56)))</formula>
    </cfRule>
    <cfRule type="containsText" dxfId="2181" priority="2183" operator="containsText" text="Maladie">
      <formula>NOT(ISERROR(SEARCH("Maladie",S56)))</formula>
    </cfRule>
  </conditionalFormatting>
  <conditionalFormatting sqref="S56 S91 S126 S161 S189 S322 S224 S357 S259 S294">
    <cfRule type="containsText" dxfId="2180" priority="2181" operator="containsText" text="Sans solde">
      <formula>NOT(ISERROR(SEARCH("Sans solde",S56)))</formula>
    </cfRule>
  </conditionalFormatting>
  <conditionalFormatting sqref="S63 S98 S133 S168 S196 S329 S231 S364 S266 S301">
    <cfRule type="containsText" dxfId="2179" priority="2179" operator="containsText" text="CP">
      <formula>NOT(ISERROR(SEARCH("CP",S63)))</formula>
    </cfRule>
    <cfRule type="containsText" dxfId="2178" priority="2180" operator="containsText" text="NORMAL">
      <formula>NOT(ISERROR(SEARCH("NORMAL",S63)))</formula>
    </cfRule>
  </conditionalFormatting>
  <conditionalFormatting sqref="S63 S98 S133 S168 S196 S329 S231 S364 S266 S301">
    <cfRule type="containsText" dxfId="2177" priority="2178" operator="containsText" text="Recup">
      <formula>NOT(ISERROR(SEARCH("Recup",S63)))</formula>
    </cfRule>
  </conditionalFormatting>
  <conditionalFormatting sqref="S63 S98 S133 S168 S196 S329 S231 S364 S266 S301">
    <cfRule type="containsText" dxfId="2176" priority="2176" operator="containsText" text="Mixte">
      <formula>NOT(ISERROR(SEARCH("Mixte",S63)))</formula>
    </cfRule>
    <cfRule type="containsText" dxfId="2175" priority="2177" operator="containsText" text="Maladie">
      <formula>NOT(ISERROR(SEARCH("Maladie",S63)))</formula>
    </cfRule>
  </conditionalFormatting>
  <conditionalFormatting sqref="S63 S98 S133 S168 S196 S329 S231 S364 S266 S301">
    <cfRule type="containsText" dxfId="2174" priority="2175" operator="containsText" text="Sans solde">
      <formula>NOT(ISERROR(SEARCH("Sans solde",S63)))</formula>
    </cfRule>
  </conditionalFormatting>
  <conditionalFormatting sqref="S70 S105 S140 S175 S203 S336 S238 S371 S273 S308">
    <cfRule type="containsText" dxfId="2173" priority="2173" operator="containsText" text="CP">
      <formula>NOT(ISERROR(SEARCH("CP",S70)))</formula>
    </cfRule>
    <cfRule type="containsText" dxfId="2172" priority="2174" operator="containsText" text="NORMAL">
      <formula>NOT(ISERROR(SEARCH("NORMAL",S70)))</formula>
    </cfRule>
  </conditionalFormatting>
  <conditionalFormatting sqref="S70 S105 S140 S175 S203 S336 S238 S371 S273 S308">
    <cfRule type="containsText" dxfId="2171" priority="2172" operator="containsText" text="Recup">
      <formula>NOT(ISERROR(SEARCH("Recup",S70)))</formula>
    </cfRule>
  </conditionalFormatting>
  <conditionalFormatting sqref="S70 S105 S140 S175 S203 S336 S238 S371 S273 S308">
    <cfRule type="containsText" dxfId="2170" priority="2170" operator="containsText" text="Mixte">
      <formula>NOT(ISERROR(SEARCH("Mixte",S70)))</formula>
    </cfRule>
    <cfRule type="containsText" dxfId="2169" priority="2171" operator="containsText" text="Maladie">
      <formula>NOT(ISERROR(SEARCH("Maladie",S70)))</formula>
    </cfRule>
  </conditionalFormatting>
  <conditionalFormatting sqref="S70 S105 S140 S175 S203 S336 S238 S371 S273 S308">
    <cfRule type="containsText" dxfId="2168" priority="2169" operator="containsText" text="Sans solde">
      <formula>NOT(ISERROR(SEARCH("Sans solde",S70)))</formula>
    </cfRule>
  </conditionalFormatting>
  <conditionalFormatting sqref="S77 S112 S147 S210 S343 S245 S378 S280">
    <cfRule type="containsText" dxfId="2167" priority="2167" operator="containsText" text="CP">
      <formula>NOT(ISERROR(SEARCH("CP",S77)))</formula>
    </cfRule>
    <cfRule type="containsText" dxfId="2166" priority="2168" operator="containsText" text="NORMAL">
      <formula>NOT(ISERROR(SEARCH("NORMAL",S77)))</formula>
    </cfRule>
  </conditionalFormatting>
  <conditionalFormatting sqref="S77 S112 S147 S210 S343 S245 S378 S280">
    <cfRule type="containsText" dxfId="2165" priority="2166" operator="containsText" text="Recup">
      <formula>NOT(ISERROR(SEARCH("Recup",S77)))</formula>
    </cfRule>
  </conditionalFormatting>
  <conditionalFormatting sqref="S77 S112 S147 S210 S343 S245 S378 S280">
    <cfRule type="containsText" dxfId="2164" priority="2164" operator="containsText" text="Mixte">
      <formula>NOT(ISERROR(SEARCH("Mixte",S77)))</formula>
    </cfRule>
    <cfRule type="containsText" dxfId="2163" priority="2165" operator="containsText" text="Maladie">
      <formula>NOT(ISERROR(SEARCH("Maladie",S77)))</formula>
    </cfRule>
  </conditionalFormatting>
  <conditionalFormatting sqref="S77 S112 S147 S210 S343 S245 S378 S280">
    <cfRule type="containsText" dxfId="2162" priority="2163" operator="containsText" text="Sans solde">
      <formula>NOT(ISERROR(SEARCH("Sans solde",S77)))</formula>
    </cfRule>
  </conditionalFormatting>
  <conditionalFormatting sqref="S84 S91 S154 S161 S217 S350 S224 S357 S287 S294">
    <cfRule type="containsText" dxfId="2161" priority="2161" operator="containsText" text="CP">
      <formula>NOT(ISERROR(SEARCH("CP",S84)))</formula>
    </cfRule>
    <cfRule type="containsText" dxfId="2160" priority="2162" operator="containsText" text="NORMAL">
      <formula>NOT(ISERROR(SEARCH("NORMAL",S84)))</formula>
    </cfRule>
  </conditionalFormatting>
  <conditionalFormatting sqref="S84 S91 S154 S161 S217 S350 S224 S357 S287 S294">
    <cfRule type="containsText" dxfId="2159" priority="2160" operator="containsText" text="Recup">
      <formula>NOT(ISERROR(SEARCH("Recup",S84)))</formula>
    </cfRule>
  </conditionalFormatting>
  <conditionalFormatting sqref="S84 S91 S154 S161 S217 S350 S224 S357 S287 S294">
    <cfRule type="containsText" dxfId="2158" priority="2158" operator="containsText" text="Mixte">
      <formula>NOT(ISERROR(SEARCH("Mixte",S84)))</formula>
    </cfRule>
    <cfRule type="containsText" dxfId="2157" priority="2159" operator="containsText" text="Maladie">
      <formula>NOT(ISERROR(SEARCH("Maladie",S84)))</formula>
    </cfRule>
  </conditionalFormatting>
  <conditionalFormatting sqref="S84 S91 S154 S161 S217 S350 S224 S357 S287 S294">
    <cfRule type="containsText" dxfId="2156" priority="2157" operator="containsText" text="Sans solde">
      <formula>NOT(ISERROR(SEARCH("Sans solde",S84)))</formula>
    </cfRule>
  </conditionalFormatting>
  <conditionalFormatting sqref="S98 S168 S231 S364 S301">
    <cfRule type="containsText" dxfId="2155" priority="2155" operator="containsText" text="CP">
      <formula>NOT(ISERROR(SEARCH("CP",S98)))</formula>
    </cfRule>
    <cfRule type="containsText" dxfId="2154" priority="2156" operator="containsText" text="NORMAL">
      <formula>NOT(ISERROR(SEARCH("NORMAL",S98)))</formula>
    </cfRule>
  </conditionalFormatting>
  <conditionalFormatting sqref="S98 S168 S231 S364 S301">
    <cfRule type="containsText" dxfId="2153" priority="2154" operator="containsText" text="Recup">
      <formula>NOT(ISERROR(SEARCH("Recup",S98)))</formula>
    </cfRule>
  </conditionalFormatting>
  <conditionalFormatting sqref="S98 S168 S231 S364 S301">
    <cfRule type="containsText" dxfId="2152" priority="2152" operator="containsText" text="Mixte">
      <formula>NOT(ISERROR(SEARCH("Mixte",S98)))</formula>
    </cfRule>
    <cfRule type="containsText" dxfId="2151" priority="2153" operator="containsText" text="Maladie">
      <formula>NOT(ISERROR(SEARCH("Maladie",S98)))</formula>
    </cfRule>
  </conditionalFormatting>
  <conditionalFormatting sqref="S98 S168 S231 S364 S301">
    <cfRule type="containsText" dxfId="2150" priority="2151" operator="containsText" text="Sans solde">
      <formula>NOT(ISERROR(SEARCH("Sans solde",S98)))</formula>
    </cfRule>
  </conditionalFormatting>
  <conditionalFormatting sqref="S105 S175 S238 S371 S308">
    <cfRule type="containsText" dxfId="2149" priority="2149" operator="containsText" text="CP">
      <formula>NOT(ISERROR(SEARCH("CP",S105)))</formula>
    </cfRule>
    <cfRule type="containsText" dxfId="2148" priority="2150" operator="containsText" text="NORMAL">
      <formula>NOT(ISERROR(SEARCH("NORMAL",S105)))</formula>
    </cfRule>
  </conditionalFormatting>
  <conditionalFormatting sqref="S105 S175 S238 S371 S308">
    <cfRule type="containsText" dxfId="2147" priority="2148" operator="containsText" text="Recup">
      <formula>NOT(ISERROR(SEARCH("Recup",S105)))</formula>
    </cfRule>
  </conditionalFormatting>
  <conditionalFormatting sqref="S105 S175 S238 S371 S308">
    <cfRule type="containsText" dxfId="2146" priority="2146" operator="containsText" text="Mixte">
      <formula>NOT(ISERROR(SEARCH("Mixte",S105)))</formula>
    </cfRule>
    <cfRule type="containsText" dxfId="2145" priority="2147" operator="containsText" text="Maladie">
      <formula>NOT(ISERROR(SEARCH("Maladie",S105)))</formula>
    </cfRule>
  </conditionalFormatting>
  <conditionalFormatting sqref="S105 S175 S238 S371 S308">
    <cfRule type="containsText" dxfId="2144" priority="2145" operator="containsText" text="Sans solde">
      <formula>NOT(ISERROR(SEARCH("Sans solde",S105)))</formula>
    </cfRule>
  </conditionalFormatting>
  <conditionalFormatting sqref="S112 S245 S378">
    <cfRule type="containsText" dxfId="2143" priority="2143" operator="containsText" text="CP">
      <formula>NOT(ISERROR(SEARCH("CP",S112)))</formula>
    </cfRule>
    <cfRule type="containsText" dxfId="2142" priority="2144" operator="containsText" text="NORMAL">
      <formula>NOT(ISERROR(SEARCH("NORMAL",S112)))</formula>
    </cfRule>
  </conditionalFormatting>
  <conditionalFormatting sqref="S112 S245 S378">
    <cfRule type="containsText" dxfId="2141" priority="2142" operator="containsText" text="Recup">
      <formula>NOT(ISERROR(SEARCH("Recup",S112)))</formula>
    </cfRule>
  </conditionalFormatting>
  <conditionalFormatting sqref="S112 S245 S378">
    <cfRule type="containsText" dxfId="2140" priority="2140" operator="containsText" text="Mixte">
      <formula>NOT(ISERROR(SEARCH("Mixte",S112)))</formula>
    </cfRule>
    <cfRule type="containsText" dxfId="2139" priority="2141" operator="containsText" text="Maladie">
      <formula>NOT(ISERROR(SEARCH("Maladie",S112)))</formula>
    </cfRule>
  </conditionalFormatting>
  <conditionalFormatting sqref="S112 S245 S378">
    <cfRule type="containsText" dxfId="2138" priority="2139" operator="containsText" text="Sans solde">
      <formula>NOT(ISERROR(SEARCH("Sans solde",S112)))</formula>
    </cfRule>
  </conditionalFormatting>
  <conditionalFormatting sqref="S119 S252 S385">
    <cfRule type="containsText" dxfId="2137" priority="2137" operator="containsText" text="CP">
      <formula>NOT(ISERROR(SEARCH("CP",S119)))</formula>
    </cfRule>
    <cfRule type="containsText" dxfId="2136" priority="2138" operator="containsText" text="NORMAL">
      <formula>NOT(ISERROR(SEARCH("NORMAL",S119)))</formula>
    </cfRule>
  </conditionalFormatting>
  <conditionalFormatting sqref="S119 S252 S385">
    <cfRule type="containsText" dxfId="2135" priority="2136" operator="containsText" text="Recup">
      <formula>NOT(ISERROR(SEARCH("Recup",S119)))</formula>
    </cfRule>
  </conditionalFormatting>
  <conditionalFormatting sqref="S119 S252 S385">
    <cfRule type="containsText" dxfId="2134" priority="2134" operator="containsText" text="Mixte">
      <formula>NOT(ISERROR(SEARCH("Mixte",S119)))</formula>
    </cfRule>
    <cfRule type="containsText" dxfId="2133" priority="2135" operator="containsText" text="Maladie">
      <formula>NOT(ISERROR(SEARCH("Maladie",S119)))</formula>
    </cfRule>
  </conditionalFormatting>
  <conditionalFormatting sqref="S119 S252 S385">
    <cfRule type="containsText" dxfId="2132" priority="2133" operator="containsText" text="Sans solde">
      <formula>NOT(ISERROR(SEARCH("Sans solde",S119)))</formula>
    </cfRule>
  </conditionalFormatting>
  <conditionalFormatting sqref="S126 S133 S259 S266">
    <cfRule type="containsText" dxfId="2131" priority="2131" operator="containsText" text="CP">
      <formula>NOT(ISERROR(SEARCH("CP",S126)))</formula>
    </cfRule>
    <cfRule type="containsText" dxfId="2130" priority="2132" operator="containsText" text="NORMAL">
      <formula>NOT(ISERROR(SEARCH("NORMAL",S126)))</formula>
    </cfRule>
  </conditionalFormatting>
  <conditionalFormatting sqref="S126 S133 S259 S266">
    <cfRule type="containsText" dxfId="2129" priority="2130" operator="containsText" text="Recup">
      <formula>NOT(ISERROR(SEARCH("Recup",S126)))</formula>
    </cfRule>
  </conditionalFormatting>
  <conditionalFormatting sqref="S126 S133 S259 S266">
    <cfRule type="containsText" dxfId="2128" priority="2128" operator="containsText" text="Mixte">
      <formula>NOT(ISERROR(SEARCH("Mixte",S126)))</formula>
    </cfRule>
    <cfRule type="containsText" dxfId="2127" priority="2129" operator="containsText" text="Maladie">
      <formula>NOT(ISERROR(SEARCH("Maladie",S126)))</formula>
    </cfRule>
  </conditionalFormatting>
  <conditionalFormatting sqref="S126 S133 S259 S266">
    <cfRule type="containsText" dxfId="2126" priority="2127" operator="containsText" text="Sans solde">
      <formula>NOT(ISERROR(SEARCH("Sans solde",S126)))</formula>
    </cfRule>
  </conditionalFormatting>
  <conditionalFormatting sqref="S140 S273">
    <cfRule type="containsText" dxfId="2125" priority="2125" operator="containsText" text="CP">
      <formula>NOT(ISERROR(SEARCH("CP",S140)))</formula>
    </cfRule>
    <cfRule type="containsText" dxfId="2124" priority="2126" operator="containsText" text="NORMAL">
      <formula>NOT(ISERROR(SEARCH("NORMAL",S140)))</formula>
    </cfRule>
  </conditionalFormatting>
  <conditionalFormatting sqref="S140 S273">
    <cfRule type="containsText" dxfId="2123" priority="2124" operator="containsText" text="Recup">
      <formula>NOT(ISERROR(SEARCH("Recup",S140)))</formula>
    </cfRule>
  </conditionalFormatting>
  <conditionalFormatting sqref="S140 S273">
    <cfRule type="containsText" dxfId="2122" priority="2122" operator="containsText" text="Mixte">
      <formula>NOT(ISERROR(SEARCH("Mixte",S140)))</formula>
    </cfRule>
    <cfRule type="containsText" dxfId="2121" priority="2123" operator="containsText" text="Maladie">
      <formula>NOT(ISERROR(SEARCH("Maladie",S140)))</formula>
    </cfRule>
  </conditionalFormatting>
  <conditionalFormatting sqref="S140 S273">
    <cfRule type="containsText" dxfId="2120" priority="2121" operator="containsText" text="Sans solde">
      <formula>NOT(ISERROR(SEARCH("Sans solde",S140)))</formula>
    </cfRule>
  </conditionalFormatting>
  <conditionalFormatting sqref="S147 S280">
    <cfRule type="containsText" dxfId="2119" priority="2119" operator="containsText" text="CP">
      <formula>NOT(ISERROR(SEARCH("CP",S147)))</formula>
    </cfRule>
    <cfRule type="containsText" dxfId="2118" priority="2120" operator="containsText" text="NORMAL">
      <formula>NOT(ISERROR(SEARCH("NORMAL",S147)))</formula>
    </cfRule>
  </conditionalFormatting>
  <conditionalFormatting sqref="S147 S280">
    <cfRule type="containsText" dxfId="2117" priority="2118" operator="containsText" text="Recup">
      <formula>NOT(ISERROR(SEARCH("Recup",S147)))</formula>
    </cfRule>
  </conditionalFormatting>
  <conditionalFormatting sqref="S147 S280">
    <cfRule type="containsText" dxfId="2116" priority="2116" operator="containsText" text="Mixte">
      <formula>NOT(ISERROR(SEARCH("Mixte",S147)))</formula>
    </cfRule>
    <cfRule type="containsText" dxfId="2115" priority="2117" operator="containsText" text="Maladie">
      <formula>NOT(ISERROR(SEARCH("Maladie",S147)))</formula>
    </cfRule>
  </conditionalFormatting>
  <conditionalFormatting sqref="S147 S280">
    <cfRule type="containsText" dxfId="2114" priority="2115" operator="containsText" text="Sans solde">
      <formula>NOT(ISERROR(SEARCH("Sans solde",S147)))</formula>
    </cfRule>
  </conditionalFormatting>
  <conditionalFormatting sqref="S154 S287">
    <cfRule type="containsText" dxfId="2113" priority="2113" operator="containsText" text="CP">
      <formula>NOT(ISERROR(SEARCH("CP",S154)))</formula>
    </cfRule>
    <cfRule type="containsText" dxfId="2112" priority="2114" operator="containsText" text="NORMAL">
      <formula>NOT(ISERROR(SEARCH("NORMAL",S154)))</formula>
    </cfRule>
  </conditionalFormatting>
  <conditionalFormatting sqref="S154 S287">
    <cfRule type="containsText" dxfId="2111" priority="2112" operator="containsText" text="Recup">
      <formula>NOT(ISERROR(SEARCH("Recup",S154)))</formula>
    </cfRule>
  </conditionalFormatting>
  <conditionalFormatting sqref="S154 S287">
    <cfRule type="containsText" dxfId="2110" priority="2110" operator="containsText" text="Mixte">
      <formula>NOT(ISERROR(SEARCH("Mixte",S154)))</formula>
    </cfRule>
    <cfRule type="containsText" dxfId="2109" priority="2111" operator="containsText" text="Maladie">
      <formula>NOT(ISERROR(SEARCH("Maladie",S154)))</formula>
    </cfRule>
  </conditionalFormatting>
  <conditionalFormatting sqref="S154 S287">
    <cfRule type="containsText" dxfId="2108" priority="2109" operator="containsText" text="Sans solde">
      <formula>NOT(ISERROR(SEARCH("Sans solde",S154)))</formula>
    </cfRule>
  </conditionalFormatting>
  <conditionalFormatting sqref="S161 S294">
    <cfRule type="containsText" dxfId="2107" priority="2107" operator="containsText" text="CP">
      <formula>NOT(ISERROR(SEARCH("CP",S161)))</formula>
    </cfRule>
    <cfRule type="containsText" dxfId="2106" priority="2108" operator="containsText" text="NORMAL">
      <formula>NOT(ISERROR(SEARCH("NORMAL",S161)))</formula>
    </cfRule>
  </conditionalFormatting>
  <conditionalFormatting sqref="S161 S294">
    <cfRule type="containsText" dxfId="2105" priority="2106" operator="containsText" text="Recup">
      <formula>NOT(ISERROR(SEARCH("Recup",S161)))</formula>
    </cfRule>
  </conditionalFormatting>
  <conditionalFormatting sqref="S161 S294">
    <cfRule type="containsText" dxfId="2104" priority="2104" operator="containsText" text="Mixte">
      <formula>NOT(ISERROR(SEARCH("Mixte",S161)))</formula>
    </cfRule>
    <cfRule type="containsText" dxfId="2103" priority="2105" operator="containsText" text="Maladie">
      <formula>NOT(ISERROR(SEARCH("Maladie",S161)))</formula>
    </cfRule>
  </conditionalFormatting>
  <conditionalFormatting sqref="S161 S294">
    <cfRule type="containsText" dxfId="2102" priority="2103" operator="containsText" text="Sans solde">
      <formula>NOT(ISERROR(SEARCH("Sans solde",S161)))</formula>
    </cfRule>
  </conditionalFormatting>
  <conditionalFormatting sqref="S168 S175 S301 S308">
    <cfRule type="containsText" dxfId="2101" priority="2101" operator="containsText" text="CP">
      <formula>NOT(ISERROR(SEARCH("CP",S168)))</formula>
    </cfRule>
    <cfRule type="containsText" dxfId="2100" priority="2102" operator="containsText" text="NORMAL">
      <formula>NOT(ISERROR(SEARCH("NORMAL",S168)))</formula>
    </cfRule>
  </conditionalFormatting>
  <conditionalFormatting sqref="S168 S175 S301 S308">
    <cfRule type="containsText" dxfId="2099" priority="2100" operator="containsText" text="Recup">
      <formula>NOT(ISERROR(SEARCH("Recup",S168)))</formula>
    </cfRule>
  </conditionalFormatting>
  <conditionalFormatting sqref="S168 S175 S301 S308">
    <cfRule type="containsText" dxfId="2098" priority="2098" operator="containsText" text="Mixte">
      <formula>NOT(ISERROR(SEARCH("Mixte",S168)))</formula>
    </cfRule>
    <cfRule type="containsText" dxfId="2097" priority="2099" operator="containsText" text="Maladie">
      <formula>NOT(ISERROR(SEARCH("Maladie",S168)))</formula>
    </cfRule>
  </conditionalFormatting>
  <conditionalFormatting sqref="S168 S175 S301 S308">
    <cfRule type="containsText" dxfId="2096" priority="2097" operator="containsText" text="Sans solde">
      <formula>NOT(ISERROR(SEARCH("Sans solde",S168)))</formula>
    </cfRule>
  </conditionalFormatting>
  <conditionalFormatting sqref="S182">
    <cfRule type="containsText" dxfId="2095" priority="2095" operator="containsText" text="CP">
      <formula>NOT(ISERROR(SEARCH("CP",S182)))</formula>
    </cfRule>
    <cfRule type="containsText" dxfId="2094" priority="2096" operator="containsText" text="NORMAL">
      <formula>NOT(ISERROR(SEARCH("NORMAL",S182)))</formula>
    </cfRule>
  </conditionalFormatting>
  <conditionalFormatting sqref="S182">
    <cfRule type="containsText" dxfId="2093" priority="2094" operator="containsText" text="Recup">
      <formula>NOT(ISERROR(SEARCH("Recup",S182)))</formula>
    </cfRule>
  </conditionalFormatting>
  <conditionalFormatting sqref="S182">
    <cfRule type="containsText" dxfId="2092" priority="2092" operator="containsText" text="Mixte">
      <formula>NOT(ISERROR(SEARCH("Mixte",S182)))</formula>
    </cfRule>
    <cfRule type="containsText" dxfId="2091" priority="2093" operator="containsText" text="Maladie">
      <formula>NOT(ISERROR(SEARCH("Maladie",S182)))</formula>
    </cfRule>
  </conditionalFormatting>
  <conditionalFormatting sqref="S182">
    <cfRule type="containsText" dxfId="2090" priority="2091" operator="containsText" text="Sans solde">
      <formula>NOT(ISERROR(SEARCH("Sans solde",S182)))</formula>
    </cfRule>
  </conditionalFormatting>
  <conditionalFormatting sqref="S189">
    <cfRule type="containsText" dxfId="2089" priority="2089" operator="containsText" text="CP">
      <formula>NOT(ISERROR(SEARCH("CP",S189)))</formula>
    </cfRule>
    <cfRule type="containsText" dxfId="2088" priority="2090" operator="containsText" text="NORMAL">
      <formula>NOT(ISERROR(SEARCH("NORMAL",S189)))</formula>
    </cfRule>
  </conditionalFormatting>
  <conditionalFormatting sqref="S189">
    <cfRule type="containsText" dxfId="2087" priority="2088" operator="containsText" text="Recup">
      <formula>NOT(ISERROR(SEARCH("Recup",S189)))</formula>
    </cfRule>
  </conditionalFormatting>
  <conditionalFormatting sqref="S189">
    <cfRule type="containsText" dxfId="2086" priority="2086" operator="containsText" text="Mixte">
      <formula>NOT(ISERROR(SEARCH("Mixte",S189)))</formula>
    </cfRule>
    <cfRule type="containsText" dxfId="2085" priority="2087" operator="containsText" text="Maladie">
      <formula>NOT(ISERROR(SEARCH("Maladie",S189)))</formula>
    </cfRule>
  </conditionalFormatting>
  <conditionalFormatting sqref="S189">
    <cfRule type="containsText" dxfId="2084" priority="2085" operator="containsText" text="Sans solde">
      <formula>NOT(ISERROR(SEARCH("Sans solde",S189)))</formula>
    </cfRule>
  </conditionalFormatting>
  <conditionalFormatting sqref="S196">
    <cfRule type="containsText" dxfId="2083" priority="2083" operator="containsText" text="CP">
      <formula>NOT(ISERROR(SEARCH("CP",S196)))</formula>
    </cfRule>
    <cfRule type="containsText" dxfId="2082" priority="2084" operator="containsText" text="NORMAL">
      <formula>NOT(ISERROR(SEARCH("NORMAL",S196)))</formula>
    </cfRule>
  </conditionalFormatting>
  <conditionalFormatting sqref="S196">
    <cfRule type="containsText" dxfId="2081" priority="2082" operator="containsText" text="Recup">
      <formula>NOT(ISERROR(SEARCH("Recup",S196)))</formula>
    </cfRule>
  </conditionalFormatting>
  <conditionalFormatting sqref="S196">
    <cfRule type="containsText" dxfId="2080" priority="2080" operator="containsText" text="Mixte">
      <formula>NOT(ISERROR(SEARCH("Mixte",S196)))</formula>
    </cfRule>
    <cfRule type="containsText" dxfId="2079" priority="2081" operator="containsText" text="Maladie">
      <formula>NOT(ISERROR(SEARCH("Maladie",S196)))</formula>
    </cfRule>
  </conditionalFormatting>
  <conditionalFormatting sqref="S196">
    <cfRule type="containsText" dxfId="2078" priority="2079" operator="containsText" text="Sans solde">
      <formula>NOT(ISERROR(SEARCH("Sans solde",S196)))</formula>
    </cfRule>
  </conditionalFormatting>
  <conditionalFormatting sqref="S203">
    <cfRule type="containsText" dxfId="2077" priority="2077" operator="containsText" text="CP">
      <formula>NOT(ISERROR(SEARCH("CP",S203)))</formula>
    </cfRule>
    <cfRule type="containsText" dxfId="2076" priority="2078" operator="containsText" text="NORMAL">
      <formula>NOT(ISERROR(SEARCH("NORMAL",S203)))</formula>
    </cfRule>
  </conditionalFormatting>
  <conditionalFormatting sqref="S203">
    <cfRule type="containsText" dxfId="2075" priority="2076" operator="containsText" text="Recup">
      <formula>NOT(ISERROR(SEARCH("Recup",S203)))</formula>
    </cfRule>
  </conditionalFormatting>
  <conditionalFormatting sqref="S203">
    <cfRule type="containsText" dxfId="2074" priority="2074" operator="containsText" text="Mixte">
      <formula>NOT(ISERROR(SEARCH("Mixte",S203)))</formula>
    </cfRule>
    <cfRule type="containsText" dxfId="2073" priority="2075" operator="containsText" text="Maladie">
      <formula>NOT(ISERROR(SEARCH("Maladie",S203)))</formula>
    </cfRule>
  </conditionalFormatting>
  <conditionalFormatting sqref="S203">
    <cfRule type="containsText" dxfId="2072" priority="2073" operator="containsText" text="Sans solde">
      <formula>NOT(ISERROR(SEARCH("Sans solde",S203)))</formula>
    </cfRule>
  </conditionalFormatting>
  <conditionalFormatting sqref="S210 S217">
    <cfRule type="containsText" dxfId="2071" priority="2071" operator="containsText" text="CP">
      <formula>NOT(ISERROR(SEARCH("CP",S210)))</formula>
    </cfRule>
    <cfRule type="containsText" dxfId="2070" priority="2072" operator="containsText" text="NORMAL">
      <formula>NOT(ISERROR(SEARCH("NORMAL",S210)))</formula>
    </cfRule>
  </conditionalFormatting>
  <conditionalFormatting sqref="S210 S217">
    <cfRule type="containsText" dxfId="2069" priority="2070" operator="containsText" text="Recup">
      <formula>NOT(ISERROR(SEARCH("Recup",S210)))</formula>
    </cfRule>
  </conditionalFormatting>
  <conditionalFormatting sqref="S210 S217">
    <cfRule type="containsText" dxfId="2068" priority="2068" operator="containsText" text="Mixte">
      <formula>NOT(ISERROR(SEARCH("Mixte",S210)))</formula>
    </cfRule>
    <cfRule type="containsText" dxfId="2067" priority="2069" operator="containsText" text="Maladie">
      <formula>NOT(ISERROR(SEARCH("Maladie",S210)))</formula>
    </cfRule>
  </conditionalFormatting>
  <conditionalFormatting sqref="S210 S217">
    <cfRule type="containsText" dxfId="2066" priority="2067" operator="containsText" text="Sans solde">
      <formula>NOT(ISERROR(SEARCH("Sans solde",S210)))</formula>
    </cfRule>
  </conditionalFormatting>
  <conditionalFormatting sqref="S224">
    <cfRule type="containsText" dxfId="2065" priority="2065" operator="containsText" text="CP">
      <formula>NOT(ISERROR(SEARCH("CP",S224)))</formula>
    </cfRule>
    <cfRule type="containsText" dxfId="2064" priority="2066" operator="containsText" text="NORMAL">
      <formula>NOT(ISERROR(SEARCH("NORMAL",S224)))</formula>
    </cfRule>
  </conditionalFormatting>
  <conditionalFormatting sqref="S224">
    <cfRule type="containsText" dxfId="2063" priority="2064" operator="containsText" text="Recup">
      <formula>NOT(ISERROR(SEARCH("Recup",S224)))</formula>
    </cfRule>
  </conditionalFormatting>
  <conditionalFormatting sqref="S224">
    <cfRule type="containsText" dxfId="2062" priority="2062" operator="containsText" text="Mixte">
      <formula>NOT(ISERROR(SEARCH("Mixte",S224)))</formula>
    </cfRule>
    <cfRule type="containsText" dxfId="2061" priority="2063" operator="containsText" text="Maladie">
      <formula>NOT(ISERROR(SEARCH("Maladie",S224)))</formula>
    </cfRule>
  </conditionalFormatting>
  <conditionalFormatting sqref="S224">
    <cfRule type="containsText" dxfId="2060" priority="2061" operator="containsText" text="Sans solde">
      <formula>NOT(ISERROR(SEARCH("Sans solde",S224)))</formula>
    </cfRule>
  </conditionalFormatting>
  <conditionalFormatting sqref="S231">
    <cfRule type="containsText" dxfId="2059" priority="2059" operator="containsText" text="CP">
      <formula>NOT(ISERROR(SEARCH("CP",S231)))</formula>
    </cfRule>
    <cfRule type="containsText" dxfId="2058" priority="2060" operator="containsText" text="NORMAL">
      <formula>NOT(ISERROR(SEARCH("NORMAL",S231)))</formula>
    </cfRule>
  </conditionalFormatting>
  <conditionalFormatting sqref="S231">
    <cfRule type="containsText" dxfId="2057" priority="2058" operator="containsText" text="Recup">
      <formula>NOT(ISERROR(SEARCH("Recup",S231)))</formula>
    </cfRule>
  </conditionalFormatting>
  <conditionalFormatting sqref="S231">
    <cfRule type="containsText" dxfId="2056" priority="2056" operator="containsText" text="Mixte">
      <formula>NOT(ISERROR(SEARCH("Mixte",S231)))</formula>
    </cfRule>
    <cfRule type="containsText" dxfId="2055" priority="2057" operator="containsText" text="Maladie">
      <formula>NOT(ISERROR(SEARCH("Maladie",S231)))</formula>
    </cfRule>
  </conditionalFormatting>
  <conditionalFormatting sqref="S231">
    <cfRule type="containsText" dxfId="2054" priority="2055" operator="containsText" text="Sans solde">
      <formula>NOT(ISERROR(SEARCH("Sans solde",S231)))</formula>
    </cfRule>
  </conditionalFormatting>
  <conditionalFormatting sqref="S238">
    <cfRule type="containsText" dxfId="2053" priority="2053" operator="containsText" text="CP">
      <formula>NOT(ISERROR(SEARCH("CP",S238)))</formula>
    </cfRule>
    <cfRule type="containsText" dxfId="2052" priority="2054" operator="containsText" text="NORMAL">
      <formula>NOT(ISERROR(SEARCH("NORMAL",S238)))</formula>
    </cfRule>
  </conditionalFormatting>
  <conditionalFormatting sqref="S238">
    <cfRule type="containsText" dxfId="2051" priority="2052" operator="containsText" text="Recup">
      <formula>NOT(ISERROR(SEARCH("Recup",S238)))</formula>
    </cfRule>
  </conditionalFormatting>
  <conditionalFormatting sqref="S238">
    <cfRule type="containsText" dxfId="2050" priority="2050" operator="containsText" text="Mixte">
      <formula>NOT(ISERROR(SEARCH("Mixte",S238)))</formula>
    </cfRule>
    <cfRule type="containsText" dxfId="2049" priority="2051" operator="containsText" text="Maladie">
      <formula>NOT(ISERROR(SEARCH("Maladie",S238)))</formula>
    </cfRule>
  </conditionalFormatting>
  <conditionalFormatting sqref="S238">
    <cfRule type="containsText" dxfId="2048" priority="2049" operator="containsText" text="Sans solde">
      <formula>NOT(ISERROR(SEARCH("Sans solde",S238)))</formula>
    </cfRule>
  </conditionalFormatting>
  <conditionalFormatting sqref="S245">
    <cfRule type="containsText" dxfId="2047" priority="2047" operator="containsText" text="CP">
      <formula>NOT(ISERROR(SEARCH("CP",S245)))</formula>
    </cfRule>
    <cfRule type="containsText" dxfId="2046" priority="2048" operator="containsText" text="NORMAL">
      <formula>NOT(ISERROR(SEARCH("NORMAL",S245)))</formula>
    </cfRule>
  </conditionalFormatting>
  <conditionalFormatting sqref="S245">
    <cfRule type="containsText" dxfId="2045" priority="2046" operator="containsText" text="Recup">
      <formula>NOT(ISERROR(SEARCH("Recup",S245)))</formula>
    </cfRule>
  </conditionalFormatting>
  <conditionalFormatting sqref="S245">
    <cfRule type="containsText" dxfId="2044" priority="2044" operator="containsText" text="Mixte">
      <formula>NOT(ISERROR(SEARCH("Mixte",S245)))</formula>
    </cfRule>
    <cfRule type="containsText" dxfId="2043" priority="2045" operator="containsText" text="Maladie">
      <formula>NOT(ISERROR(SEARCH("Maladie",S245)))</formula>
    </cfRule>
  </conditionalFormatting>
  <conditionalFormatting sqref="S245">
    <cfRule type="containsText" dxfId="2042" priority="2043" operator="containsText" text="Sans solde">
      <formula>NOT(ISERROR(SEARCH("Sans solde",S245)))</formula>
    </cfRule>
  </conditionalFormatting>
  <conditionalFormatting sqref="S252 S259">
    <cfRule type="containsText" dxfId="2041" priority="2041" operator="containsText" text="CP">
      <formula>NOT(ISERROR(SEARCH("CP",S252)))</formula>
    </cfRule>
    <cfRule type="containsText" dxfId="2040" priority="2042" operator="containsText" text="NORMAL">
      <formula>NOT(ISERROR(SEARCH("NORMAL",S252)))</formula>
    </cfRule>
  </conditionalFormatting>
  <conditionalFormatting sqref="S252 S259">
    <cfRule type="containsText" dxfId="2039" priority="2040" operator="containsText" text="Recup">
      <formula>NOT(ISERROR(SEARCH("Recup",S252)))</formula>
    </cfRule>
  </conditionalFormatting>
  <conditionalFormatting sqref="S252 S259">
    <cfRule type="containsText" dxfId="2038" priority="2038" operator="containsText" text="Mixte">
      <formula>NOT(ISERROR(SEARCH("Mixte",S252)))</formula>
    </cfRule>
    <cfRule type="containsText" dxfId="2037" priority="2039" operator="containsText" text="Maladie">
      <formula>NOT(ISERROR(SEARCH("Maladie",S252)))</formula>
    </cfRule>
  </conditionalFormatting>
  <conditionalFormatting sqref="S252 S259">
    <cfRule type="containsText" dxfId="2036" priority="2037" operator="containsText" text="Sans solde">
      <formula>NOT(ISERROR(SEARCH("Sans solde",S252)))</formula>
    </cfRule>
  </conditionalFormatting>
  <conditionalFormatting sqref="S266">
    <cfRule type="containsText" dxfId="2035" priority="2035" operator="containsText" text="CP">
      <formula>NOT(ISERROR(SEARCH("CP",S266)))</formula>
    </cfRule>
    <cfRule type="containsText" dxfId="2034" priority="2036" operator="containsText" text="NORMAL">
      <formula>NOT(ISERROR(SEARCH("NORMAL",S266)))</formula>
    </cfRule>
  </conditionalFormatting>
  <conditionalFormatting sqref="S266">
    <cfRule type="containsText" dxfId="2033" priority="2034" operator="containsText" text="Recup">
      <formula>NOT(ISERROR(SEARCH("Recup",S266)))</formula>
    </cfRule>
  </conditionalFormatting>
  <conditionalFormatting sqref="S266">
    <cfRule type="containsText" dxfId="2032" priority="2032" operator="containsText" text="Mixte">
      <formula>NOT(ISERROR(SEARCH("Mixte",S266)))</formula>
    </cfRule>
    <cfRule type="containsText" dxfId="2031" priority="2033" operator="containsText" text="Maladie">
      <formula>NOT(ISERROR(SEARCH("Maladie",S266)))</formula>
    </cfRule>
  </conditionalFormatting>
  <conditionalFormatting sqref="S266">
    <cfRule type="containsText" dxfId="2030" priority="2031" operator="containsText" text="Sans solde">
      <formula>NOT(ISERROR(SEARCH("Sans solde",S266)))</formula>
    </cfRule>
  </conditionalFormatting>
  <conditionalFormatting sqref="S273">
    <cfRule type="containsText" dxfId="2029" priority="2029" operator="containsText" text="CP">
      <formula>NOT(ISERROR(SEARCH("CP",S273)))</formula>
    </cfRule>
    <cfRule type="containsText" dxfId="2028" priority="2030" operator="containsText" text="NORMAL">
      <formula>NOT(ISERROR(SEARCH("NORMAL",S273)))</formula>
    </cfRule>
  </conditionalFormatting>
  <conditionalFormatting sqref="S273">
    <cfRule type="containsText" dxfId="2027" priority="2028" operator="containsText" text="Recup">
      <formula>NOT(ISERROR(SEARCH("Recup",S273)))</formula>
    </cfRule>
  </conditionalFormatting>
  <conditionalFormatting sqref="S273">
    <cfRule type="containsText" dxfId="2026" priority="2026" operator="containsText" text="Mixte">
      <formula>NOT(ISERROR(SEARCH("Mixte",S273)))</formula>
    </cfRule>
    <cfRule type="containsText" dxfId="2025" priority="2027" operator="containsText" text="Maladie">
      <formula>NOT(ISERROR(SEARCH("Maladie",S273)))</formula>
    </cfRule>
  </conditionalFormatting>
  <conditionalFormatting sqref="S273">
    <cfRule type="containsText" dxfId="2024" priority="2025" operator="containsText" text="Sans solde">
      <formula>NOT(ISERROR(SEARCH("Sans solde",S273)))</formula>
    </cfRule>
  </conditionalFormatting>
  <conditionalFormatting sqref="S280">
    <cfRule type="containsText" dxfId="2023" priority="2023" operator="containsText" text="CP">
      <formula>NOT(ISERROR(SEARCH("CP",S280)))</formula>
    </cfRule>
    <cfRule type="containsText" dxfId="2022" priority="2024" operator="containsText" text="NORMAL">
      <formula>NOT(ISERROR(SEARCH("NORMAL",S280)))</formula>
    </cfRule>
  </conditionalFormatting>
  <conditionalFormatting sqref="S280">
    <cfRule type="containsText" dxfId="2021" priority="2022" operator="containsText" text="Recup">
      <formula>NOT(ISERROR(SEARCH("Recup",S280)))</formula>
    </cfRule>
  </conditionalFormatting>
  <conditionalFormatting sqref="S280">
    <cfRule type="containsText" dxfId="2020" priority="2020" operator="containsText" text="Mixte">
      <formula>NOT(ISERROR(SEARCH("Mixte",S280)))</formula>
    </cfRule>
    <cfRule type="containsText" dxfId="2019" priority="2021" operator="containsText" text="Maladie">
      <formula>NOT(ISERROR(SEARCH("Maladie",S280)))</formula>
    </cfRule>
  </conditionalFormatting>
  <conditionalFormatting sqref="S280">
    <cfRule type="containsText" dxfId="2018" priority="2019" operator="containsText" text="Sans solde">
      <formula>NOT(ISERROR(SEARCH("Sans solde",S280)))</formula>
    </cfRule>
  </conditionalFormatting>
  <conditionalFormatting sqref="S287">
    <cfRule type="containsText" dxfId="2017" priority="2017" operator="containsText" text="CP">
      <formula>NOT(ISERROR(SEARCH("CP",S287)))</formula>
    </cfRule>
    <cfRule type="containsText" dxfId="2016" priority="2018" operator="containsText" text="NORMAL">
      <formula>NOT(ISERROR(SEARCH("NORMAL",S287)))</formula>
    </cfRule>
  </conditionalFormatting>
  <conditionalFormatting sqref="S287">
    <cfRule type="containsText" dxfId="2015" priority="2016" operator="containsText" text="Recup">
      <formula>NOT(ISERROR(SEARCH("Recup",S287)))</formula>
    </cfRule>
  </conditionalFormatting>
  <conditionalFormatting sqref="S287">
    <cfRule type="containsText" dxfId="2014" priority="2014" operator="containsText" text="Mixte">
      <formula>NOT(ISERROR(SEARCH("Mixte",S287)))</formula>
    </cfRule>
    <cfRule type="containsText" dxfId="2013" priority="2015" operator="containsText" text="Maladie">
      <formula>NOT(ISERROR(SEARCH("Maladie",S287)))</formula>
    </cfRule>
  </conditionalFormatting>
  <conditionalFormatting sqref="S287">
    <cfRule type="containsText" dxfId="2012" priority="2013" operator="containsText" text="Sans solde">
      <formula>NOT(ISERROR(SEARCH("Sans solde",S287)))</formula>
    </cfRule>
  </conditionalFormatting>
  <conditionalFormatting sqref="S294 S301">
    <cfRule type="containsText" dxfId="2011" priority="2011" operator="containsText" text="CP">
      <formula>NOT(ISERROR(SEARCH("CP",S294)))</formula>
    </cfRule>
    <cfRule type="containsText" dxfId="2010" priority="2012" operator="containsText" text="NORMAL">
      <formula>NOT(ISERROR(SEARCH("NORMAL",S294)))</formula>
    </cfRule>
  </conditionalFormatting>
  <conditionalFormatting sqref="S294 S301">
    <cfRule type="containsText" dxfId="2009" priority="2010" operator="containsText" text="Recup">
      <formula>NOT(ISERROR(SEARCH("Recup",S294)))</formula>
    </cfRule>
  </conditionalFormatting>
  <conditionalFormatting sqref="S294 S301">
    <cfRule type="containsText" dxfId="2008" priority="2008" operator="containsText" text="Mixte">
      <formula>NOT(ISERROR(SEARCH("Mixte",S294)))</formula>
    </cfRule>
    <cfRule type="containsText" dxfId="2007" priority="2009" operator="containsText" text="Maladie">
      <formula>NOT(ISERROR(SEARCH("Maladie",S294)))</formula>
    </cfRule>
  </conditionalFormatting>
  <conditionalFormatting sqref="S294 S301">
    <cfRule type="containsText" dxfId="2006" priority="2007" operator="containsText" text="Sans solde">
      <formula>NOT(ISERROR(SEARCH("Sans solde",S294)))</formula>
    </cfRule>
  </conditionalFormatting>
  <conditionalFormatting sqref="S308">
    <cfRule type="containsText" dxfId="2005" priority="2005" operator="containsText" text="CP">
      <formula>NOT(ISERROR(SEARCH("CP",S308)))</formula>
    </cfRule>
    <cfRule type="containsText" dxfId="2004" priority="2006" operator="containsText" text="NORMAL">
      <formula>NOT(ISERROR(SEARCH("NORMAL",S308)))</formula>
    </cfRule>
  </conditionalFormatting>
  <conditionalFormatting sqref="S308">
    <cfRule type="containsText" dxfId="2003" priority="2004" operator="containsText" text="Recup">
      <formula>NOT(ISERROR(SEARCH("Recup",S308)))</formula>
    </cfRule>
  </conditionalFormatting>
  <conditionalFormatting sqref="S308">
    <cfRule type="containsText" dxfId="2002" priority="2002" operator="containsText" text="Mixte">
      <formula>NOT(ISERROR(SEARCH("Mixte",S308)))</formula>
    </cfRule>
    <cfRule type="containsText" dxfId="2001" priority="2003" operator="containsText" text="Maladie">
      <formula>NOT(ISERROR(SEARCH("Maladie",S308)))</formula>
    </cfRule>
  </conditionalFormatting>
  <conditionalFormatting sqref="S308">
    <cfRule type="containsText" dxfId="2000" priority="2001" operator="containsText" text="Sans solde">
      <formula>NOT(ISERROR(SEARCH("Sans solde",S308)))</formula>
    </cfRule>
  </conditionalFormatting>
  <conditionalFormatting sqref="S315">
    <cfRule type="containsText" dxfId="1999" priority="1999" operator="containsText" text="CP">
      <formula>NOT(ISERROR(SEARCH("CP",S315)))</formula>
    </cfRule>
    <cfRule type="containsText" dxfId="1998" priority="2000" operator="containsText" text="NORMAL">
      <formula>NOT(ISERROR(SEARCH("NORMAL",S315)))</formula>
    </cfRule>
  </conditionalFormatting>
  <conditionalFormatting sqref="S315">
    <cfRule type="containsText" dxfId="1997" priority="1998" operator="containsText" text="Recup">
      <formula>NOT(ISERROR(SEARCH("Recup",S315)))</formula>
    </cfRule>
  </conditionalFormatting>
  <conditionalFormatting sqref="S315">
    <cfRule type="containsText" dxfId="1996" priority="1996" operator="containsText" text="Mixte">
      <formula>NOT(ISERROR(SEARCH("Mixte",S315)))</formula>
    </cfRule>
    <cfRule type="containsText" dxfId="1995" priority="1997" operator="containsText" text="Maladie">
      <formula>NOT(ISERROR(SEARCH("Maladie",S315)))</formula>
    </cfRule>
  </conditionalFormatting>
  <conditionalFormatting sqref="S315">
    <cfRule type="containsText" dxfId="1994" priority="1995" operator="containsText" text="Sans solde">
      <formula>NOT(ISERROR(SEARCH("Sans solde",S315)))</formula>
    </cfRule>
  </conditionalFormatting>
  <conditionalFormatting sqref="S322">
    <cfRule type="containsText" dxfId="1993" priority="1993" operator="containsText" text="CP">
      <formula>NOT(ISERROR(SEARCH("CP",S322)))</formula>
    </cfRule>
    <cfRule type="containsText" dxfId="1992" priority="1994" operator="containsText" text="NORMAL">
      <formula>NOT(ISERROR(SEARCH("NORMAL",S322)))</formula>
    </cfRule>
  </conditionalFormatting>
  <conditionalFormatting sqref="S322">
    <cfRule type="containsText" dxfId="1991" priority="1992" operator="containsText" text="Recup">
      <formula>NOT(ISERROR(SEARCH("Recup",S322)))</formula>
    </cfRule>
  </conditionalFormatting>
  <conditionalFormatting sqref="S322">
    <cfRule type="containsText" dxfId="1990" priority="1990" operator="containsText" text="Mixte">
      <formula>NOT(ISERROR(SEARCH("Mixte",S322)))</formula>
    </cfRule>
    <cfRule type="containsText" dxfId="1989" priority="1991" operator="containsText" text="Maladie">
      <formula>NOT(ISERROR(SEARCH("Maladie",S322)))</formula>
    </cfRule>
  </conditionalFormatting>
  <conditionalFormatting sqref="S322">
    <cfRule type="containsText" dxfId="1988" priority="1989" operator="containsText" text="Sans solde">
      <formula>NOT(ISERROR(SEARCH("Sans solde",S322)))</formula>
    </cfRule>
  </conditionalFormatting>
  <conditionalFormatting sqref="S329">
    <cfRule type="containsText" dxfId="1987" priority="1987" operator="containsText" text="CP">
      <formula>NOT(ISERROR(SEARCH("CP",S329)))</formula>
    </cfRule>
    <cfRule type="containsText" dxfId="1986" priority="1988" operator="containsText" text="NORMAL">
      <formula>NOT(ISERROR(SEARCH("NORMAL",S329)))</formula>
    </cfRule>
  </conditionalFormatting>
  <conditionalFormatting sqref="S329">
    <cfRule type="containsText" dxfId="1985" priority="1986" operator="containsText" text="Recup">
      <formula>NOT(ISERROR(SEARCH("Recup",S329)))</formula>
    </cfRule>
  </conditionalFormatting>
  <conditionalFormatting sqref="S329">
    <cfRule type="containsText" dxfId="1984" priority="1984" operator="containsText" text="Mixte">
      <formula>NOT(ISERROR(SEARCH("Mixte",S329)))</formula>
    </cfRule>
    <cfRule type="containsText" dxfId="1983" priority="1985" operator="containsText" text="Maladie">
      <formula>NOT(ISERROR(SEARCH("Maladie",S329)))</formula>
    </cfRule>
  </conditionalFormatting>
  <conditionalFormatting sqref="S329">
    <cfRule type="containsText" dxfId="1982" priority="1983" operator="containsText" text="Sans solde">
      <formula>NOT(ISERROR(SEARCH("Sans solde",S329)))</formula>
    </cfRule>
  </conditionalFormatting>
  <conditionalFormatting sqref="S336 S343">
    <cfRule type="containsText" dxfId="1981" priority="1981" operator="containsText" text="CP">
      <formula>NOT(ISERROR(SEARCH("CP",S336)))</formula>
    </cfRule>
    <cfRule type="containsText" dxfId="1980" priority="1982" operator="containsText" text="NORMAL">
      <formula>NOT(ISERROR(SEARCH("NORMAL",S336)))</formula>
    </cfRule>
  </conditionalFormatting>
  <conditionalFormatting sqref="S336 S343">
    <cfRule type="containsText" dxfId="1979" priority="1980" operator="containsText" text="Recup">
      <formula>NOT(ISERROR(SEARCH("Recup",S336)))</formula>
    </cfRule>
  </conditionalFormatting>
  <conditionalFormatting sqref="S336 S343">
    <cfRule type="containsText" dxfId="1978" priority="1978" operator="containsText" text="Mixte">
      <formula>NOT(ISERROR(SEARCH("Mixte",S336)))</formula>
    </cfRule>
    <cfRule type="containsText" dxfId="1977" priority="1979" operator="containsText" text="Maladie">
      <formula>NOT(ISERROR(SEARCH("Maladie",S336)))</formula>
    </cfRule>
  </conditionalFormatting>
  <conditionalFormatting sqref="S336 S343">
    <cfRule type="containsText" dxfId="1976" priority="1977" operator="containsText" text="Sans solde">
      <formula>NOT(ISERROR(SEARCH("Sans solde",S336)))</formula>
    </cfRule>
  </conditionalFormatting>
  <conditionalFormatting sqref="S350">
    <cfRule type="containsText" dxfId="1975" priority="1975" operator="containsText" text="CP">
      <formula>NOT(ISERROR(SEARCH("CP",S350)))</formula>
    </cfRule>
    <cfRule type="containsText" dxfId="1974" priority="1976" operator="containsText" text="NORMAL">
      <formula>NOT(ISERROR(SEARCH("NORMAL",S350)))</formula>
    </cfRule>
  </conditionalFormatting>
  <conditionalFormatting sqref="S350">
    <cfRule type="containsText" dxfId="1973" priority="1974" operator="containsText" text="Recup">
      <formula>NOT(ISERROR(SEARCH("Recup",S350)))</formula>
    </cfRule>
  </conditionalFormatting>
  <conditionalFormatting sqref="S350">
    <cfRule type="containsText" dxfId="1972" priority="1972" operator="containsText" text="Mixte">
      <formula>NOT(ISERROR(SEARCH("Mixte",S350)))</formula>
    </cfRule>
    <cfRule type="containsText" dxfId="1971" priority="1973" operator="containsText" text="Maladie">
      <formula>NOT(ISERROR(SEARCH("Maladie",S350)))</formula>
    </cfRule>
  </conditionalFormatting>
  <conditionalFormatting sqref="S350">
    <cfRule type="containsText" dxfId="1970" priority="1971" operator="containsText" text="Sans solde">
      <formula>NOT(ISERROR(SEARCH("Sans solde",S350)))</formula>
    </cfRule>
  </conditionalFormatting>
  <conditionalFormatting sqref="S357">
    <cfRule type="containsText" dxfId="1969" priority="1969" operator="containsText" text="CP">
      <formula>NOT(ISERROR(SEARCH("CP",S357)))</formula>
    </cfRule>
    <cfRule type="containsText" dxfId="1968" priority="1970" operator="containsText" text="NORMAL">
      <formula>NOT(ISERROR(SEARCH("NORMAL",S357)))</formula>
    </cfRule>
  </conditionalFormatting>
  <conditionalFormatting sqref="S357">
    <cfRule type="containsText" dxfId="1967" priority="1968" operator="containsText" text="Recup">
      <formula>NOT(ISERROR(SEARCH("Recup",S357)))</formula>
    </cfRule>
  </conditionalFormatting>
  <conditionalFormatting sqref="S357">
    <cfRule type="containsText" dxfId="1966" priority="1966" operator="containsText" text="Mixte">
      <formula>NOT(ISERROR(SEARCH("Mixte",S357)))</formula>
    </cfRule>
    <cfRule type="containsText" dxfId="1965" priority="1967" operator="containsText" text="Maladie">
      <formula>NOT(ISERROR(SEARCH("Maladie",S357)))</formula>
    </cfRule>
  </conditionalFormatting>
  <conditionalFormatting sqref="S357">
    <cfRule type="containsText" dxfId="1964" priority="1965" operator="containsText" text="Sans solde">
      <formula>NOT(ISERROR(SEARCH("Sans solde",S357)))</formula>
    </cfRule>
  </conditionalFormatting>
  <conditionalFormatting sqref="S364">
    <cfRule type="containsText" dxfId="1963" priority="1963" operator="containsText" text="CP">
      <formula>NOT(ISERROR(SEARCH("CP",S364)))</formula>
    </cfRule>
    <cfRule type="containsText" dxfId="1962" priority="1964" operator="containsText" text="NORMAL">
      <formula>NOT(ISERROR(SEARCH("NORMAL",S364)))</formula>
    </cfRule>
  </conditionalFormatting>
  <conditionalFormatting sqref="S364">
    <cfRule type="containsText" dxfId="1961" priority="1962" operator="containsText" text="Recup">
      <formula>NOT(ISERROR(SEARCH("Recup",S364)))</formula>
    </cfRule>
  </conditionalFormatting>
  <conditionalFormatting sqref="S364">
    <cfRule type="containsText" dxfId="1960" priority="1960" operator="containsText" text="Mixte">
      <formula>NOT(ISERROR(SEARCH("Mixte",S364)))</formula>
    </cfRule>
    <cfRule type="containsText" dxfId="1959" priority="1961" operator="containsText" text="Maladie">
      <formula>NOT(ISERROR(SEARCH("Maladie",S364)))</formula>
    </cfRule>
  </conditionalFormatting>
  <conditionalFormatting sqref="S364">
    <cfRule type="containsText" dxfId="1958" priority="1959" operator="containsText" text="Sans solde">
      <formula>NOT(ISERROR(SEARCH("Sans solde",S364)))</formula>
    </cfRule>
  </conditionalFormatting>
  <conditionalFormatting sqref="S371">
    <cfRule type="containsText" dxfId="1957" priority="1957" operator="containsText" text="CP">
      <formula>NOT(ISERROR(SEARCH("CP",S371)))</formula>
    </cfRule>
    <cfRule type="containsText" dxfId="1956" priority="1958" operator="containsText" text="NORMAL">
      <formula>NOT(ISERROR(SEARCH("NORMAL",S371)))</formula>
    </cfRule>
  </conditionalFormatting>
  <conditionalFormatting sqref="S371">
    <cfRule type="containsText" dxfId="1955" priority="1956" operator="containsText" text="Recup">
      <formula>NOT(ISERROR(SEARCH("Recup",S371)))</formula>
    </cfRule>
  </conditionalFormatting>
  <conditionalFormatting sqref="S371">
    <cfRule type="containsText" dxfId="1954" priority="1954" operator="containsText" text="Mixte">
      <formula>NOT(ISERROR(SEARCH("Mixte",S371)))</formula>
    </cfRule>
    <cfRule type="containsText" dxfId="1953" priority="1955" operator="containsText" text="Maladie">
      <formula>NOT(ISERROR(SEARCH("Maladie",S371)))</formula>
    </cfRule>
  </conditionalFormatting>
  <conditionalFormatting sqref="S371">
    <cfRule type="containsText" dxfId="1952" priority="1953" operator="containsText" text="Sans solde">
      <formula>NOT(ISERROR(SEARCH("Sans solde",S371)))</formula>
    </cfRule>
  </conditionalFormatting>
  <conditionalFormatting sqref="S378">
    <cfRule type="containsText" dxfId="1951" priority="1951" operator="containsText" text="CP">
      <formula>NOT(ISERROR(SEARCH("CP",S378)))</formula>
    </cfRule>
    <cfRule type="containsText" dxfId="1950" priority="1952" operator="containsText" text="NORMAL">
      <formula>NOT(ISERROR(SEARCH("NORMAL",S378)))</formula>
    </cfRule>
  </conditionalFormatting>
  <conditionalFormatting sqref="S378">
    <cfRule type="containsText" dxfId="1949" priority="1950" operator="containsText" text="Recup">
      <formula>NOT(ISERROR(SEARCH("Recup",S378)))</formula>
    </cfRule>
  </conditionalFormatting>
  <conditionalFormatting sqref="S378">
    <cfRule type="containsText" dxfId="1948" priority="1948" operator="containsText" text="Mixte">
      <formula>NOT(ISERROR(SEARCH("Mixte",S378)))</formula>
    </cfRule>
    <cfRule type="containsText" dxfId="1947" priority="1949" operator="containsText" text="Maladie">
      <formula>NOT(ISERROR(SEARCH("Maladie",S378)))</formula>
    </cfRule>
  </conditionalFormatting>
  <conditionalFormatting sqref="S378">
    <cfRule type="containsText" dxfId="1946" priority="1947" operator="containsText" text="Sans solde">
      <formula>NOT(ISERROR(SEARCH("Sans solde",S378)))</formula>
    </cfRule>
  </conditionalFormatting>
  <conditionalFormatting sqref="S385">
    <cfRule type="containsText" dxfId="1945" priority="1945" operator="containsText" text="CP">
      <formula>NOT(ISERROR(SEARCH("CP",S385)))</formula>
    </cfRule>
    <cfRule type="containsText" dxfId="1944" priority="1946" operator="containsText" text="NORMAL">
      <formula>NOT(ISERROR(SEARCH("NORMAL",S385)))</formula>
    </cfRule>
  </conditionalFormatting>
  <conditionalFormatting sqref="S385">
    <cfRule type="containsText" dxfId="1943" priority="1944" operator="containsText" text="Recup">
      <formula>NOT(ISERROR(SEARCH("Recup",S385)))</formula>
    </cfRule>
  </conditionalFormatting>
  <conditionalFormatting sqref="S385">
    <cfRule type="containsText" dxfId="1942" priority="1942" operator="containsText" text="Mixte">
      <formula>NOT(ISERROR(SEARCH("Mixte",S385)))</formula>
    </cfRule>
    <cfRule type="containsText" dxfId="1941" priority="1943" operator="containsText" text="Maladie">
      <formula>NOT(ISERROR(SEARCH("Maladie",S385)))</formula>
    </cfRule>
  </conditionalFormatting>
  <conditionalFormatting sqref="S385">
    <cfRule type="containsText" dxfId="1940" priority="1941" operator="containsText" text="Sans solde">
      <formula>NOT(ISERROR(SEARCH("Sans solde",S385)))</formula>
    </cfRule>
  </conditionalFormatting>
  <conditionalFormatting sqref="X5:Y7 T5 X11:Y11 T388 G5 W197:X197 A2:F3 H2:J3 T2 S2:S3 G2 B13:B19 X24:X26 U30 T24 Y31:Y33 H15:J21 U10:Y10 U4:Y4 U2:W3 U5:W9 U11:W18 S15:S21 D12:D21 D1 G24 C19:C21 S1:T1 A15:A20 A22:A23 G15:G20 E15:F21 K21:O21 Q31 B22 S5:S12 T11:T12 T15:T20 W29:X29 G31 G38 G45 G52 V22:X23 Y22 T31 T38 T45 T52 K1:M1 H5:M11 K3: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X30:X33 U37 Q45 X37:Y40 U44 Q52 X44:Y47 U51 Q59 X51:Y54 U58 Q66 X58:Y61 U65 Q73 X65:Y68 U72 Q80 X72:Y75 U79 Q87 X79:Y82 U86 Q94 X86:Y89 U93 Q101 X93:Y96 U100 Q108 X100:Y103 U107 Q115 X107:Y110 U114 Q122 X114:Y117 U121 Q129 X121:Y124 U128 Q136 X128:Y131 U135 Q143 X135:Y138 U142 Q150 X142:Y145 U149 Q157 X149:Y152 U156 Q164 X156:Y159 U163 Q171 X163:Y166 U170 Q178 X170:Y173 U177 Q185 X177:Y180 U184 Q192 X184:Y187 U191 Q199:Q394 X191:Y194 U198 B5:B10 X198:Y201 U205 W204:Y204 X205:Y208 U212 W211:Y211 X212:Y215 U219 W218:Y218 X219:Y222 U226 W225:Y225 X226:Y229 U233 W232:Y232 X233:Y236 U240 W239:Y239 X240:Y243 U247 W246:Y246 X247:Y250 U254 W253:Y253 X254:Y257 U261 W260:Y260 X261:Y264 U268 W267:Y267 X268:Y271 U275 W274:Y274 X275:Y278 U282 W281:Y281 X282:Y285 U289 W288:Y288 X289:Y292 U296 W295:Y295 X296:Y299 U303 W302:Y302 X303:Y306 U310 W309:Y309 X310:Y313 U317 W316:Y316 X317:Y320 U324 W323:Y323 X324:Y327 U331 W330:Y330 X331:Y334 U338 W337:Y337 X338:Y341 U345 W344:Y344 X345:Y348 U352 W351:Y351 X352:Y355 U359 W358:Y358 X359:Y362 U366 W365:Y365 X366:Y369 U373 W372:Y372 X373:Y376 U380 W379:Y379 X380:Y383 U387 W386:Y386 X387:Y390 U394 W393:Y393 X394:Y397 U401 W400:Y400 X401:Y401 V24:V401 K15:R19 B23:U23 A24:F394 H24:P394 W36:X36 A5:A11 C5:F11 W190:X190 W183:X183 W176:X176 W169:X169 W162:X162 W155:X155 W148:X148 W141:X141 W134:X134 W127:X127 W120:X120 W113:X113 W106:X106 W99:X99 W92:X92 W85:X85 W78:X78 W71:X71 W64:X64 W57:X57 W50:X50 W43:X43 Q38 Q24">
    <cfRule type="containsText" dxfId="1939" priority="1939" operator="containsText" text="CP">
      <formula>NOT(ISERROR(SEARCH("CP",A1)))</formula>
    </cfRule>
    <cfRule type="containsText" dxfId="1938" priority="1940" operator="containsText" text="NORMAL">
      <formula>NOT(ISERROR(SEARCH("NORMAL",A1)))</formula>
    </cfRule>
  </conditionalFormatting>
  <conditionalFormatting sqref="X5:Y7 T5 X11:Y11 T388 G5 W197:X197 A2:F3 H2:J3 T2 S2:S3 G2 B13:B19 X24:X26 U30 T24 Y31:Y33 H15:J21 U10:Y10 U4:Y4 U2:W3 U5:W9 U11:W18 S15:S21 D12:D21 D1 G24 C19:C21 S1:T1 A15:A20 A22:A23 G15:G20 E15:F21 K21:O21 Q31 B22 S5:S12 T11:T12 T15:T20 W29:X29 G31 G38 G45 G52 V22:X23 Y22 T31 T38 T45 T52 K1:M1 H5:M11 K3: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X30:X33 U37 Q45 X37:Y40 U44 Q52 X44:Y47 U51 Q59 X51:Y54 U58 Q66 X58:Y61 U65 Q73 X65:Y68 U72 Q80 X72:Y75 U79 Q87 X79:Y82 U86 Q94 X86:Y89 U93 Q101 X93:Y96 U100 Q108 X100:Y103 U107 Q115 X107:Y110 U114 Q122 X114:Y117 U121 Q129 X121:Y124 U128 Q136 X128:Y131 U135 Q143 X135:Y138 U142 Q150 X142:Y145 U149 Q157 X149:Y152 U156 Q164 X156:Y159 U163 Q171 X163:Y166 U170 Q178 X170:Y173 U177 Q185 X177:Y180 U184 Q192 X184:Y187 U191 Q199:Q394 X191:Y194 U198 B5:B10 X198:Y201 U205 W204:Y204 X205:Y208 U212 W211:Y211 X212:Y215 U219 W218:Y218 X219:Y222 U226 W225:Y225 X226:Y229 U233 W232:Y232 X233:Y236 U240 W239:Y239 X240:Y243 U247 W246:Y246 X247:Y250 U254 W253:Y253 X254:Y257 U261 W260:Y260 X261:Y264 U268 W267:Y267 X268:Y271 U275 W274:Y274 X275:Y278 U282 W281:Y281 X282:Y285 U289 W288:Y288 X289:Y292 U296 W295:Y295 X296:Y299 U303 W302:Y302 X303:Y306 U310 W309:Y309 X310:Y313 U317 W316:Y316 X317:Y320 U324 W323:Y323 X324:Y327 U331 W330:Y330 X331:Y334 U338 W337:Y337 X338:Y341 U345 W344:Y344 X345:Y348 U352 W351:Y351 X352:Y355 U359 W358:Y358 X359:Y362 U366 W365:Y365 X366:Y369 U373 W372:Y372 X373:Y376 U380 W379:Y379 X380:Y383 U387 W386:Y386 X387:Y390 U394 W393:Y393 X394:Y397 U401 W400:Y400 X401:Y401 V24:V401 K15:R19 B23:U23 A24:F394 H24:P394 W36:X36 A5:A11 C5:F11 W190:X190 W183:X183 W176:X176 W169:X169 W162:X162 W155:X155 W148:X148 W141:X141 W134:X134 W127:X127 W120:X120 W113:X113 W106:X106 W99:X99 W92:X92 W85:X85 W78:X78 W71:X71 W64:X64 W57:X57 W50:X50 W43:X43 Q38 Q24">
    <cfRule type="containsText" dxfId="1937" priority="1938" operator="containsText" text="Recup">
      <formula>NOT(ISERROR(SEARCH("Recup",A1)))</formula>
    </cfRule>
  </conditionalFormatting>
  <conditionalFormatting sqref="Y25 T5 X11:Y11 D6:F11 Y195:Y196 D5:G5 C45:F49 G2 T2 S2:S3 A2:F3 W27:X29 U30 T24 G15:G20 U4:Y10 U2:W3 U11:W18 S15:S21 C19:C21 B22 S1:T1 E15:F21 D12:D21 D1 H15:O21 A24:C30 Q31 S5:S12 T11:T12 T15:T20 X24:X26 D31:G31 D38:G38 G45 D52:G52 V22:X23 Y22 T31 T38 T45 T52 D25:F30 D32:F37 D39:F44 D50:F51 D53:F58 C31:C44 C50:C58 K1:M1 H5:M11 H2: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T388 C59:F394 Q45 U37 X30:X33 Q52 U44 X37:Y40 Q59 U51 X44:Y47 Q66 U58 X51:Y54 Q73 U65 X58:Y61 Q80 U72 X65:Y68 Q87 U79 X72:Y75 Q94 U86 X79:Y82 Q101 U93 X86:Y89 Q108 U100 X93:Y96 Q115 U107 X100:Y103 Q122 U114 X107:Y110 Q129 U121 X114:Y117 Q136 U128 X121:Y124 Q143 U135 X128:Y131 Q150 U142 X135:Y138 Q157 U149 X142:Y145 Q164 U156 X149:Y152 Q171 U163 X156:Y159 Q178 U170 X163:Y166 Q185 U177 X170:Y173 Q192 U184 X177:Y180 Q199:Q394 U191 X184:Y187 B5:B10 U198 X191:Y194 W202:Y204 U205 X198:Y201 W209:Y211 U212 X205:Y208 W216:Y218 U219 X212:Y215 W223:Y225 U226 X219:Y222 W230:Y232 U233 X226:Y229 W237:Y239 U240 X233:Y236 W244:Y246 U247 X240:Y243 W251:Y253 U254 X247:Y250 W258:Y260 U261 X254:Y257 W265:Y267 U268 X261:Y264 W272:Y274 U275 X268:Y271 W279:Y281 U282 X275:Y278 W286:Y288 U289 X282:Y285 W293:Y295 U296 X289:Y292 W300:Y302 U303 X296:Y299 W307:Y309 U310 X303:Y306 W314:Y316 U317 X310:Y313 W321:Y323 U324 X317:Y320 W328:Y330 U331 X324:Y327 W335:Y337 U338 X331:Y334 W342:Y344 U345 X338:Y341 W349:Y351 U352 X345:Y348 W356:Y358 U359 X352:Y355 W363:Y365 U366 X359:Y362 W370:Y372 U373 X366:Y369 W377:Y379 U380 X373:Y376 W384:Y386 U387 X380:Y383 W391:Y393 U394 X387:Y390 W398:Y400 U401 X394:Y397 X401:Y401 V24:V401 B23:U23 P15:R19 D24:G24 A31:B394 H24:P394 Y31:Y35 A5:A11 C5:C11 W195:X197 Y188:Y189 W188:X190 Y181:Y182 W181:X183 Y174:Y175 W174:X176 Y167:Y168 W167:X169 Y160:Y161 W160:X162 Y153:Y154 W153:X155 Y146:Y147 W146:X148 Y139:Y140 W139:X141 Y132:Y133 W132:X134 Y125:Y126 W125:X127 Y118:Y119 W118:X120 Y111:Y112 W111:X113 Y104:Y105 W104:X106 Y97:Y98 W97:X99 Y90:Y91 W90:X92 Y83:Y84 W83:X85 Y76:Y77 W76:X78 Y69:Y70 W69:X71 Y62:Y63 W62:X64 Y55:Y56 W55:X57 Y48:Y49 W48:X50 Y41:Y42 W41:X43 Q38 W34:X36 Q24 B13:B19 A15:A20 A22:A23">
    <cfRule type="containsText" dxfId="1936" priority="1936" operator="containsText" text="Mixte">
      <formula>NOT(ISERROR(SEARCH("Mixte",A1)))</formula>
    </cfRule>
    <cfRule type="containsText" dxfId="1935" priority="1937" operator="containsText" text="Maladie">
      <formula>NOT(ISERROR(SEARCH("Maladie",A1)))</formula>
    </cfRule>
  </conditionalFormatting>
  <conditionalFormatting sqref="Y25 X5:Y7 T5 X11:Y11 Y196 D5:G5 D6:F11 C45:F49 G2 T2 S2:S3 A2:F3 W28:X29 X24:X26 U30 T24 G15:G20 U9:Y10 U4:Y4 U2:W3 U5:W8 U11:W18 S15:S21 C19:C21 B22 S1:T1 E15:F21 D12:D21 D1 H15:O21 A24:C30 Q31 S5:S12 T11:T12 T15:T20 D31:G31 D38:G38 G45 D52:G52 V22:X23 Y22 T31 T38 T45 T52 D25:F30 D32:F37 D39:F44 D50:F51 D53:F58 C31:C44 C50:C58 K1:M1 H5:M11 H2: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T388 C59:F394 Y31:Y33 Q45 X30:X33 U37 Q52 X37:Y40 U44 Q59 X44:Y47 U51 Q66 X51:Y54 U58 Q73 X58:Y61 U65 Q80 X65:Y68 U72 Q87 X72:Y75 U79 Q94 X79:Y82 U86 Q101 X86:Y89 U93 Q108 X93:Y96 U100 Q115 X100:Y103 U107 Q122 X107:Y110 U114 Q129 X114:Y117 U121 Q136 X121:Y124 U128 Q143 X128:Y131 U135 Q150 X135:Y138 U142 Q157 X142:Y145 U149 Q164 X149:Y152 U156 Q171 X156:Y159 U163 Q178 X163:Y166 U170 Q185 X170:Y173 U177 Q192 X177:Y180 U184 Q199:Q394 X184:Y187 U191 B5:B10 X191:Y194 U198 W203:Y204 X198:Y201 U205 W210:Y211 X205:Y208 U212 W217:Y218 X212:Y215 U219 W224:Y225 X219:Y222 U226 W231:Y232 X226:Y229 U233 W238:Y239 X233:Y236 U240 W245:Y246 X240:Y243 U247 W252:Y253 X247:Y250 U254 W259:Y260 X254:Y257 U261 W266:Y267 X261:Y264 U268 W273:Y274 X268:Y271 U275 W280:Y281 X275:Y278 U282 W287:Y288 X282:Y285 U289 W294:Y295 X289:Y292 U296 W301:Y302 X296:Y299 U303 W308:Y309 X303:Y306 U310 W315:Y316 X310:Y313 U317 W322:Y323 X317:Y320 U324 W329:Y330 X324:Y327 U331 W336:Y337 X331:Y334 U338 W343:Y344 X338:Y341 U345 W350:Y351 X345:Y348 U352 W357:Y358 X352:Y355 U359 W364:Y365 X359:Y362 U366 W371:Y372 X366:Y369 U373 W378:Y379 X373:Y376 U380 W385:Y386 X380:Y383 U387 W392:Y393 X387:Y390 U394 W399:Y400 X394:Y397 U401 X401:Y401 V24:V401 B23:U23 P15:R19 D24:G24 A31:B394 H24:P394 Y35 A5:A11 C5:C11 W196:X197 Y189 W189:X190 Y182 W182:X183 Y175 W175:X176 Y168 W168:X169 Y161 W161:X162 Y154 W154:X155 Y147 W147:X148 Y140 W140:X141 Y133 W133:X134 Y126 W126:X127 Y119 W119:X120 Y112 W112:X113 Y105 W105:X106 Y98 W98:X99 Y91 W91:X92 Y84 W84:X85 Y77 W77:X78 Y70 W70:X71 Y63 W63:X64 Y56 W56:X57 Y49 W49:X50 Y42 W42:X43 Q38 W35:X36 Q24 B13:B19 A15:A20 A22:A23">
    <cfRule type="containsText" dxfId="1934" priority="1935" operator="containsText" text="Sans solde">
      <formula>NOT(ISERROR(SEARCH("Sans solde",A1)))</formula>
    </cfRule>
  </conditionalFormatting>
  <conditionalFormatting sqref="C19">
    <cfRule type="containsText" dxfId="1933" priority="1934" operator="containsText" text="NORMAL">
      <formula>NOT(ISERROR(SEARCH("NORMAL",C19)))</formula>
    </cfRule>
  </conditionalFormatting>
  <conditionalFormatting sqref="Y25 U24:X401 Y198:Y401 Y191:Y196 Y184:Y189 Y177:Y182 Y170:Y175 Y163:Y168 Y156:Y161 Y149:Y154 Y142:Y147 Y135:Y140 Y128:Y133 Y121:Y126 Y114:Y119 Y107:Y112 Y100:Y105 Y93:Y98 Y86:Y91 Y79:Y84 Y72:Y77 Y65:Y70 Y58:Y63 Y51:Y56 Y44:Y49 Y31:Y35 Y37:Y42">
    <cfRule type="cellIs" dxfId="1932" priority="1932" operator="lessThan">
      <formula>0</formula>
    </cfRule>
    <cfRule type="cellIs" dxfId="1931" priority="1933" operator="lessThan">
      <formula>0</formula>
    </cfRule>
  </conditionalFormatting>
  <conditionalFormatting sqref="Y25 S1:T12 S15:S1048576 Y22:Y23 AA1:XFD1048576 Z1:Z22 Z24:Z29 Z31:Z1048576 U1:Y19 T15:T20 G31 Y198:Y1048576 R1:R19 O15:P1048576 Q1:Q20 T199:T1048576 Q199:R1048576 B1:B10 G199:G1048576 U22:X1048576 Y191:Y196 T192 C1:F1048576 H1:N1048576 Q192:R192 G192 Y184:Y189 T185 Q185:R185 G185 Y177:Y182 T178 Q178:R178 G178 Y170:Y175 T171 Q171:R171 G171 Y163:Y168 T164 Q164:R164 G164 Y156:Y161 T157 Q157:R157 G157 Y149:Y154 T150 Q150:R150 G150 Y142:Y147 T143 Q143:R143 G143 Y135:Y140 T136 Q136:R136 G136 Y128:Y133 T129 Q129:R129 G129 Y121:Y126 T122 Q122:R122 G122 Y114:Y119 T115 Q115:R115 G115 Y107:Y112 T108 Q108:R108 G108 Y100:Y105 T101 Q101:R101 G101 Y93:Y98 T94 Q94:R94 G94 Y86:Y91 T87 Q87:R87 G87 Y79:Y84 T80 Q80:R80 G80 Y72:Y77 T73 Q73:R73 G73 Y65:Y70 T66 Q66:R66 G66 Y58:Y63 T59 Q59:R59 G59 Y51:Y56 T52 Q52:R52 G52 Y44:Y49 T45 Q45:R45 G45 Y37:Y42 T38 Q38:R38 Y30:Y35 G38 T31 Q31:R31 T22:T24 Q22:R24 G1:G24 B13:B19 A1:A20 A22:B1048576">
    <cfRule type="containsText" dxfId="1930" priority="1931" operator="containsText" text="Déplacement">
      <formula>NOT(ISERROR(SEARCH("Déplacement",A1)))</formula>
    </cfRule>
  </conditionalFormatting>
  <conditionalFormatting sqref="H1:H1048576">
    <cfRule type="containsText" dxfId="1929" priority="1930" operator="containsText" text="Férié">
      <formula>NOT(ISERROR(SEARCH("Férié",H1)))</formula>
    </cfRule>
  </conditionalFormatting>
  <conditionalFormatting sqref="X5:Y7 T5 X11:Y11 T388 G5 W197:X197 A2:F3 H2:J3 T2 S2:S3 G2 B13:B19 X24:X26 U30 T24 Y31:Y33 H15:J21 U10:Y10 U4:Y4 U2:W3 U5:W9 U11:W18 S15:S21 D12:D21 D1 G24 C19:C21 S1:T1 A15:A20 A22:A23 G15:G20 E15:F21 K21:O21 Q31 B22 S5:S12 T11:T12 T15:T20 W29:X29 G31 G38 G45 G52 V22:X23 Y22 T31 T38 T45 T52 K1:M1 H5:M11 K3: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X30:X33 U37 Q45 X37:Y40 U44 Q52 X44:Y47 U51 Q59 X51:Y54 U58 Q66 X58:Y61 U65 Q73 X65:Y68 U72 Q80 X72:Y75 U79 Q87 X79:Y82 U86 Q94 X86:Y89 U93 Q101 X93:Y96 U100 Q108 X100:Y103 U107 Q115 X107:Y110 U114 Q122 X114:Y117 U121 Q129 X121:Y124 U128 Q136 X128:Y131 U135 Q143 X135:Y138 U142 Q150 X142:Y145 U149 Q157 X149:Y152 U156 Q164 X156:Y159 U163 Q171 X163:Y166 U170 Q178 X170:Y173 U177 Q185 X177:Y180 U184 Q192 X184:Y187 U191 Q199:Q394 X191:Y194 U198 B5:B10 X198:Y201 U205 W204:Y204 X205:Y208 U212 W211:Y211 X212:Y215 U219 W218:Y218 X219:Y222 U226 W225:Y225 X226:Y229 U233 W232:Y232 X233:Y236 U240 W239:Y239 X240:Y243 U247 W246:Y246 X247:Y250 U254 W253:Y253 X254:Y257 U261 W260:Y260 X261:Y264 U268 W267:Y267 X268:Y271 U275 W274:Y274 X275:Y278 U282 W281:Y281 X282:Y285 U289 W288:Y288 X289:Y292 U296 W295:Y295 X296:Y299 U303 W302:Y302 X303:Y306 U310 W309:Y309 X310:Y313 U317 W316:Y316 X317:Y320 U324 W323:Y323 X324:Y327 U331 W330:Y330 X331:Y334 U338 W337:Y337 X338:Y341 U345 W344:Y344 X345:Y348 U352 W351:Y351 X352:Y355 U359 W358:Y358 X359:Y362 U366 W365:Y365 X366:Y369 U373 W372:Y372 X373:Y376 U380 W379:Y379 X380:Y383 U387 W386:Y386 X387:Y390 U394 W393:Y393 X394:Y397 U401 W400:Y400 X401:Y401 V24:V401 K15:R19 B23:U23 A24:F394 A5:A11 C5:F11 H24:P394 W190:X190 W183:X183 W176:X176 W169:X169 W162:X162 W155:X155 W148:X148 W141:X141 W134:X134 W127:X127 W120:X120 W113:X113 W106:X106 W99:X99 W92:X92 W85:X85 W78:X78 W71:X71 W64:X64 W57:X57 W50:X50 W43:X43 W36:X36 Q38 Q24">
    <cfRule type="containsText" dxfId="1928" priority="1928" operator="containsText" text="CP">
      <formula>NOT(ISERROR(SEARCH("CP",A1)))</formula>
    </cfRule>
    <cfRule type="containsText" dxfId="1927" priority="1929" operator="containsText" text="NORMAL">
      <formula>NOT(ISERROR(SEARCH("NORMAL",A1)))</formula>
    </cfRule>
  </conditionalFormatting>
  <conditionalFormatting sqref="X5:Y7 T5 X11:Y11 T388 G5 W197:X197 A2:F3 H2:J3 T2 S2:S3 G2 B13:B19 X24:X26 U30 T24 Y31:Y33 H15:J21 U10:Y10 U4:Y4 U2:W3 U5:W9 U11:W18 S15:S21 D12:D21 D1 G24 C19:C21 S1:T1 A15:A20 A22:A23 G15:G20 E15:F21 K21:O21 Q31 B22 S5:S12 T11:T12 T15:T20 W29:X29 G31 G38 G45 G52 V22:X23 Y22 T31 T38 T45 T52 K1:M1 H5:M11 K3: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X30:X33 U37 Q45 X37:Y40 U44 Q52 X44:Y47 U51 Q59 X51:Y54 U58 Q66 X58:Y61 U65 Q73 X65:Y68 U72 Q80 X72:Y75 U79 Q87 X79:Y82 U86 Q94 X86:Y89 U93 Q101 X93:Y96 U100 Q108 X100:Y103 U107 Q115 X107:Y110 U114 Q122 X114:Y117 U121 Q129 X121:Y124 U128 Q136 X128:Y131 U135 Q143 X135:Y138 U142 Q150 X142:Y145 U149 Q157 X149:Y152 U156 Q164 X156:Y159 U163 Q171 X163:Y166 U170 Q178 X170:Y173 U177 Q185 X177:Y180 U184 Q192 X184:Y187 U191 Q199:Q394 X191:Y194 U198 B5:B10 X198:Y201 U205 W204:Y204 X205:Y208 U212 W211:Y211 X212:Y215 U219 W218:Y218 X219:Y222 U226 W225:Y225 X226:Y229 U233 W232:Y232 X233:Y236 U240 W239:Y239 X240:Y243 U247 W246:Y246 X247:Y250 U254 W253:Y253 X254:Y257 U261 W260:Y260 X261:Y264 U268 W267:Y267 X268:Y271 U275 W274:Y274 X275:Y278 U282 W281:Y281 X282:Y285 U289 W288:Y288 X289:Y292 U296 W295:Y295 X296:Y299 U303 W302:Y302 X303:Y306 U310 W309:Y309 X310:Y313 U317 W316:Y316 X317:Y320 U324 W323:Y323 X324:Y327 U331 W330:Y330 X331:Y334 U338 W337:Y337 X338:Y341 U345 W344:Y344 X345:Y348 U352 W351:Y351 X352:Y355 U359 W358:Y358 X359:Y362 U366 W365:Y365 X366:Y369 U373 W372:Y372 X373:Y376 U380 W379:Y379 X380:Y383 U387 W386:Y386 X387:Y390 U394 W393:Y393 X394:Y397 U401 W400:Y400 X401:Y401 V24:V401 K15:R19 B23:U23 A24:F394 A5:A11 C5:F11 H24:P394 W190:X190 W183:X183 W176:X176 W169:X169 W162:X162 W155:X155 W148:X148 W141:X141 W134:X134 W127:X127 W120:X120 W113:X113 W106:X106 W99:X99 W92:X92 W85:X85 W78:X78 W71:X71 W64:X64 W57:X57 W50:X50 W43:X43 W36:X36 Q38 Q24">
    <cfRule type="containsText" dxfId="1926" priority="1927" operator="containsText" text="Recup">
      <formula>NOT(ISERROR(SEARCH("Recup",A1)))</formula>
    </cfRule>
  </conditionalFormatting>
  <conditionalFormatting sqref="Y25 T5 X11:Y11 D6:F11 Y195:Y196 D5:G5 C45:F49 G2 T2 S2:S3 A2:F3 W27:X29 U30 T24 G15:G20 U4:Y10 U2:W3 U11:W18 S15:S21 C19:C21 B22 D24:G24 S1:T1 E15:F21 D12:D21 D1 H15:O21 A24:C30 Q31 S5:S12 T11:T12 T15:T20 X24:X26 D31:G31 D38:G38 G45 D52:G52 V22:X23 Y22 T31 T38 T45 T52 D25:F30 D32:F37 D39:F44 D50:F51 D53:F58 C31:C44 C50:C58 K1:M1 H5:M11 H2: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T388 C59:F394 Q45 U37 X30:X33 Q52 U44 X37:Y40 Q59 U51 X44:Y47 Q66 U58 X51:Y54 Q73 U65 X58:Y61 Q80 U72 X65:Y68 Q87 U79 X72:Y75 Q94 U86 X79:Y82 Q101 U93 X86:Y89 Q108 U100 X93:Y96 Q115 U107 X100:Y103 Q122 U114 X107:Y110 Q129 U121 X114:Y117 Q136 U128 X121:Y124 Q143 U135 X128:Y131 Q150 U142 X135:Y138 Q157 U149 X142:Y145 Q164 U156 X149:Y152 Q171 U163 X156:Y159 Q178 U170 X163:Y166 Q185 U177 X170:Y173 Q192 U184 X177:Y180 Q199:Q394 U191 X184:Y187 B5:B10 U198 X191:Y194 W202:Y204 U205 X198:Y201 W209:Y211 U212 X205:Y208 W216:Y218 U219 X212:Y215 W223:Y225 U226 X219:Y222 W230:Y232 U233 X226:Y229 W237:Y239 U240 X233:Y236 W244:Y246 U247 X240:Y243 W251:Y253 U254 X247:Y250 W258:Y260 U261 X254:Y257 W265:Y267 U268 X261:Y264 W272:Y274 U275 X268:Y271 W279:Y281 U282 X275:Y278 W286:Y288 U289 X282:Y285 W293:Y295 U296 X289:Y292 W300:Y302 U303 X296:Y299 W307:Y309 U310 X303:Y306 W314:Y316 U317 X310:Y313 W321:Y323 U324 X317:Y320 W328:Y330 U331 X324:Y327 W335:Y337 U338 X331:Y334 W342:Y344 U345 X338:Y341 W349:Y351 U352 X345:Y348 W356:Y358 U359 X352:Y355 W363:Y365 U366 X359:Y362 W370:Y372 U373 X366:Y369 W377:Y379 U380 X373:Y376 W384:Y386 U387 X380:Y383 W391:Y393 U394 X387:Y390 W398:Y400 U401 X394:Y397 X401:Y401 V24:V401 B23:U23 P15:R19 A31:B394 A5:A11 C5:C11 W195:X197 H24:P394 Y188:Y189 W188:X190 Y181:Y182 W181:X183 Y174:Y175 W174:X176 Y167:Y168 W167:X169 Y160:Y161 W160:X162 Y153:Y154 W153:X155 Y146:Y147 W146:X148 Y139:Y140 W139:X141 Y132:Y133 W132:X134 Y125:Y126 W125:X127 Y118:Y119 W118:X120 Y111:Y112 W111:X113 Y104:Y105 W104:X106 Y97:Y98 W97:X99 Y90:Y91 W90:X92 Y83:Y84 W83:X85 Y76:Y77 W76:X78 Y69:Y70 W69:X71 Y62:Y63 W62:X64 Y55:Y56 W55:X57 Y48:Y49 W48:X50 Y41:Y42 W41:X43 Y31:Y35 W34:X36 Q38 Q24 B13:B19 A15:A20 A22:A23">
    <cfRule type="containsText" dxfId="1925" priority="1925" operator="containsText" text="Mixte">
      <formula>NOT(ISERROR(SEARCH("Mixte",A1)))</formula>
    </cfRule>
    <cfRule type="containsText" dxfId="1924" priority="1926" operator="containsText" text="Maladie">
      <formula>NOT(ISERROR(SEARCH("Maladie",A1)))</formula>
    </cfRule>
  </conditionalFormatting>
  <conditionalFormatting sqref="Y25 X5:Y7 T5 X11:Y11 Y196 D5:G5 D6:F11 C45:F49 G2 T2 S2:S3 A2:F3 W28:X29 X24:X26 U30 T24 G15:G20 U9:Y10 U4:Y4 U2:W3 U5:W8 U11:W18 S15:S21 C19:C21 B22 D24:G24 S1:T1 E15:F21 D12:D21 D1 H15:O21 A24:C30 Q31 S5:S12 T11:T12 T15:T20 D31:G31 D38:G38 G45 D52:G52 V22:X23 Y22 T31 T38 T45 T52 D25:F30 D32:F37 D39:F44 D50:F51 D53:F58 C31:C44 C50:C58 K1:M1 H5:M11 H2: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T388 C59:F394 Y31:Y33 Q45 X30:X33 U37 Q52 X37:Y40 U44 Q59 X44:Y47 U51 Q66 X51:Y54 U58 Q73 X58:Y61 U65 Q80 X65:Y68 U72 Q87 X72:Y75 U79 Q94 X79:Y82 U86 Q101 X86:Y89 U93 Q108 X93:Y96 U100 Q115 X100:Y103 U107 Q122 X107:Y110 U114 Q129 X114:Y117 U121 Q136 X121:Y124 U128 Q143 X128:Y131 U135 Q150 X135:Y138 U142 Q157 X142:Y145 U149 Q164 X149:Y152 U156 Q171 X156:Y159 U163 Q178 X163:Y166 U170 Q185 X170:Y173 U177 Q192 X177:Y180 U184 Q199:Q394 X184:Y187 U191 B5:B10 X191:Y194 U198 W203:Y204 X198:Y201 U205 W210:Y211 X205:Y208 U212 W217:Y218 X212:Y215 U219 W224:Y225 X219:Y222 U226 W231:Y232 X226:Y229 U233 W238:Y239 X233:Y236 U240 W245:Y246 X240:Y243 U247 W252:Y253 X247:Y250 U254 W259:Y260 X254:Y257 U261 W266:Y267 X261:Y264 U268 W273:Y274 X268:Y271 U275 W280:Y281 X275:Y278 U282 W287:Y288 X282:Y285 U289 W294:Y295 X289:Y292 U296 W301:Y302 X296:Y299 U303 W308:Y309 X303:Y306 U310 W315:Y316 X310:Y313 U317 W322:Y323 X317:Y320 U324 W329:Y330 X324:Y327 U331 W336:Y337 X331:Y334 U338 W343:Y344 X338:Y341 U345 W350:Y351 X345:Y348 U352 W357:Y358 X352:Y355 U359 W364:Y365 X359:Y362 U366 W371:Y372 X366:Y369 U373 W378:Y379 X373:Y376 U380 W385:Y386 X380:Y383 U387 W392:Y393 X387:Y390 U394 W399:Y400 X394:Y397 U401 X401:Y401 V24:V401 B23:U23 P15:R19 A31:B394 A5:A11 C5:C11 W196:X197 H24:P394 Y189 W189:X190 Y182 W182:X183 Y175 W175:X176 Y168 W168:X169 Y161 W161:X162 Y154 W154:X155 Y147 W147:X148 Y140 W140:X141 Y133 W133:X134 Y126 W126:X127 Y119 W119:X120 Y112 W112:X113 Y105 W105:X106 Y98 W98:X99 Y91 W91:X92 Y84 W84:X85 Y77 W77:X78 Y70 W70:X71 Y63 W63:X64 Y56 W56:X57 Y49 W49:X50 Y42 W42:X43 Y35 W35:X36 Q38 Q24 B13:B19 A15:A20 A22:A23">
    <cfRule type="containsText" dxfId="1923" priority="1924" operator="containsText" text="Sans solde">
      <formula>NOT(ISERROR(SEARCH("Sans solde",A1)))</formula>
    </cfRule>
  </conditionalFormatting>
  <conditionalFormatting sqref="C19">
    <cfRule type="containsText" dxfId="1922" priority="1923" operator="containsText" text="NORMAL">
      <formula>NOT(ISERROR(SEARCH("NORMAL",C19)))</formula>
    </cfRule>
  </conditionalFormatting>
  <conditionalFormatting sqref="Y25 U24:X401 Y198:Y401 Y191:Y196 Y184:Y189 Y177:Y182 Y170:Y175 Y163:Y168 Y156:Y161 Y149:Y154 Y142:Y147 Y135:Y140 Y128:Y133 Y121:Y126 Y114:Y119 Y107:Y112 Y100:Y105 Y93:Y98 Y86:Y91 Y79:Y84 Y72:Y77 Y65:Y70 Y58:Y63 Y51:Y56 Y44:Y49 Y31:Y35 Y37:Y42">
    <cfRule type="cellIs" dxfId="1921" priority="1921" operator="lessThan">
      <formula>0</formula>
    </cfRule>
    <cfRule type="cellIs" dxfId="1920" priority="1922" operator="lessThan">
      <formula>0</formula>
    </cfRule>
  </conditionalFormatting>
  <conditionalFormatting sqref="Y25 S1:T12 S15:S1048576 Y22:Y23 AA1:XFD1048576 Z1:Z22 Z24:Z29 Z31:Z1048576 U1:Y19 T15:T20 G31 Y198:Y1048576 R1:R19 O15:P1048576 Q1:Q20 T199:T1048576 Q199:R1048576 B1:B10 G199:G1048576 U22:X1048576 Y191:Y196 T192 C1:F1048576 H1:N1048576 Q192:R192 G192 Y184:Y189 T185 Q185:R185 G185 Y177:Y182 T178 Q178:R178 G178 Y170:Y175 T171 Q171:R171 G171 Y163:Y168 T164 Q164:R164 G164 Y156:Y161 T157 Q157:R157 G157 Y149:Y154 T150 Q150:R150 G150 Y142:Y147 T143 Q143:R143 G143 Y135:Y140 T136 Q136:R136 G136 Y128:Y133 T129 Q129:R129 G129 Y121:Y126 T122 Q122:R122 G122 Y114:Y119 T115 Q115:R115 G115 Y107:Y112 T108 Q108:R108 G108 Y100:Y105 T101 Q101:R101 G101 Y93:Y98 T94 Q94:R94 G94 Y86:Y91 T87 Q87:R87 G87 Y79:Y84 T80 Q80:R80 G80 Y72:Y77 T73 Q73:R73 G73 Y65:Y70 T66 Q66:R66 G66 Y58:Y63 T59 Q59:R59 G59 Y51:Y56 T52 Q52:R52 G52 Y44:Y49 T45 Q45:R45 G45 Y37:Y42 T38 Q38:R38 Y30:Y35 G38 T31 Q31:R31 T22:T24 Q22:R24 G1:G24 B13:B19 A1:A20 A22:B1048576">
    <cfRule type="containsText" dxfId="1919" priority="1920" operator="containsText" text="Déplacement">
      <formula>NOT(ISERROR(SEARCH("Déplacement",A1)))</formula>
    </cfRule>
  </conditionalFormatting>
  <conditionalFormatting sqref="H1:H1048576">
    <cfRule type="containsText" dxfId="1918" priority="1919" operator="containsText" text="Férié">
      <formula>NOT(ISERROR(SEARCH("Férié",H1)))</formula>
    </cfRule>
  </conditionalFormatting>
  <conditionalFormatting sqref="G21 C21:F55 C20:P20 H21:P55 A20 A22:B385">
    <cfRule type="containsText" dxfId="1917" priority="1917" operator="containsText" text="CP">
      <formula>NOT(ISERROR(SEARCH("CP",A20)))</formula>
    </cfRule>
    <cfRule type="containsText" dxfId="1916" priority="1918" operator="containsText" text="NORMAL">
      <formula>NOT(ISERROR(SEARCH("NORMAL",A20)))</formula>
    </cfRule>
  </conditionalFormatting>
  <conditionalFormatting sqref="G21 C21:F55 C20:P20 H21:P55 A20 A22:B385">
    <cfRule type="containsText" dxfId="1915" priority="1916" operator="containsText" text="Recup">
      <formula>NOT(ISERROR(SEARCH("Recup",A20)))</formula>
    </cfRule>
  </conditionalFormatting>
  <conditionalFormatting sqref="D22:F55 D21:G21 C20:P20 H21:P55 A20 C21:C55 A22:B385">
    <cfRule type="containsText" dxfId="1914" priority="1914" operator="containsText" text="Mixte">
      <formula>NOT(ISERROR(SEARCH("Mixte",A20)))</formula>
    </cfRule>
    <cfRule type="containsText" dxfId="1913" priority="1915" operator="containsText" text="Maladie">
      <formula>NOT(ISERROR(SEARCH("Maladie",A20)))</formula>
    </cfRule>
  </conditionalFormatting>
  <conditionalFormatting sqref="D22:F55 D21:G21 C20:P20 H21:P55 A20 C21:C55 A22:B385">
    <cfRule type="containsText" dxfId="1912" priority="1913" operator="containsText" text="Sans solde">
      <formula>NOT(ISERROR(SEARCH("Sans solde",A20)))</formula>
    </cfRule>
  </conditionalFormatting>
  <conditionalFormatting sqref="G31 H20:P394 G199:G394 G192 G185 G178 G171 G164 G157 G150 G143 G136 G129 G122 G115 G108 G101 G94 G87 G80 G73 G66 G59 G52 G45 G38 G20:G24 C20:F394 A20 A22:B394">
    <cfRule type="containsText" dxfId="1911" priority="1912" operator="containsText" text="Déplacement">
      <formula>NOT(ISERROR(SEARCH("Déplacement",A20)))</formula>
    </cfRule>
  </conditionalFormatting>
  <conditionalFormatting sqref="C56:F62 H56:P62">
    <cfRule type="containsText" dxfId="1910" priority="1910" operator="containsText" text="CP">
      <formula>NOT(ISERROR(SEARCH("CP",C56)))</formula>
    </cfRule>
    <cfRule type="containsText" dxfId="1909" priority="1911" operator="containsText" text="NORMAL">
      <formula>NOT(ISERROR(SEARCH("NORMAL",C56)))</formula>
    </cfRule>
  </conditionalFormatting>
  <conditionalFormatting sqref="C56:F62 H56:P62">
    <cfRule type="containsText" dxfId="1908" priority="1909" operator="containsText" text="Recup">
      <formula>NOT(ISERROR(SEARCH("Recup",C56)))</formula>
    </cfRule>
  </conditionalFormatting>
  <conditionalFormatting sqref="C56:F62 H56:P62">
    <cfRule type="containsText" dxfId="1907" priority="1907" operator="containsText" text="Mixte">
      <formula>NOT(ISERROR(SEARCH("Mixte",C56)))</formula>
    </cfRule>
    <cfRule type="containsText" dxfId="1906" priority="1908" operator="containsText" text="Maladie">
      <formula>NOT(ISERROR(SEARCH("Maladie",C56)))</formula>
    </cfRule>
  </conditionalFormatting>
  <conditionalFormatting sqref="C56:F62 H56:P62">
    <cfRule type="containsText" dxfId="1905" priority="1906" operator="containsText" text="Sans solde">
      <formula>NOT(ISERROR(SEARCH("Sans solde",C56)))</formula>
    </cfRule>
  </conditionalFormatting>
  <conditionalFormatting sqref="C63:F69 H63:P69">
    <cfRule type="containsText" dxfId="1904" priority="1904" operator="containsText" text="CP">
      <formula>NOT(ISERROR(SEARCH("CP",C63)))</formula>
    </cfRule>
    <cfRule type="containsText" dxfId="1903" priority="1905" operator="containsText" text="NORMAL">
      <formula>NOT(ISERROR(SEARCH("NORMAL",C63)))</formula>
    </cfRule>
  </conditionalFormatting>
  <conditionalFormatting sqref="C63:F69 H63:P69">
    <cfRule type="containsText" dxfId="1902" priority="1903" operator="containsText" text="Recup">
      <formula>NOT(ISERROR(SEARCH("Recup",C63)))</formula>
    </cfRule>
  </conditionalFormatting>
  <conditionalFormatting sqref="C63:F69 H63:P69">
    <cfRule type="containsText" dxfId="1901" priority="1901" operator="containsText" text="Mixte">
      <formula>NOT(ISERROR(SEARCH("Mixte",C63)))</formula>
    </cfRule>
    <cfRule type="containsText" dxfId="1900" priority="1902" operator="containsText" text="Maladie">
      <formula>NOT(ISERROR(SEARCH("Maladie",C63)))</formula>
    </cfRule>
  </conditionalFormatting>
  <conditionalFormatting sqref="C63:F69 H63:P69">
    <cfRule type="containsText" dxfId="1899" priority="1900" operator="containsText" text="Sans solde">
      <formula>NOT(ISERROR(SEARCH("Sans solde",C63)))</formula>
    </cfRule>
  </conditionalFormatting>
  <conditionalFormatting sqref="C70:F76 H70:P76">
    <cfRule type="containsText" dxfId="1898" priority="1898" operator="containsText" text="CP">
      <formula>NOT(ISERROR(SEARCH("CP",C70)))</formula>
    </cfRule>
    <cfRule type="containsText" dxfId="1897" priority="1899" operator="containsText" text="NORMAL">
      <formula>NOT(ISERROR(SEARCH("NORMAL",C70)))</formula>
    </cfRule>
  </conditionalFormatting>
  <conditionalFormatting sqref="C70:F76 H70:P76">
    <cfRule type="containsText" dxfId="1896" priority="1897" operator="containsText" text="Recup">
      <formula>NOT(ISERROR(SEARCH("Recup",C70)))</formula>
    </cfRule>
  </conditionalFormatting>
  <conditionalFormatting sqref="C70:F76 H70:P76">
    <cfRule type="containsText" dxfId="1895" priority="1895" operator="containsText" text="Mixte">
      <formula>NOT(ISERROR(SEARCH("Mixte",C70)))</formula>
    </cfRule>
    <cfRule type="containsText" dxfId="1894" priority="1896" operator="containsText" text="Maladie">
      <formula>NOT(ISERROR(SEARCH("Maladie",C70)))</formula>
    </cfRule>
  </conditionalFormatting>
  <conditionalFormatting sqref="C70:F76 H70:P76">
    <cfRule type="containsText" dxfId="1893" priority="1894" operator="containsText" text="Sans solde">
      <formula>NOT(ISERROR(SEARCH("Sans solde",C70)))</formula>
    </cfRule>
  </conditionalFormatting>
  <conditionalFormatting sqref="C77:F83 H77:P83">
    <cfRule type="containsText" dxfId="1892" priority="1892" operator="containsText" text="CP">
      <formula>NOT(ISERROR(SEARCH("CP",C77)))</formula>
    </cfRule>
    <cfRule type="containsText" dxfId="1891" priority="1893" operator="containsText" text="NORMAL">
      <formula>NOT(ISERROR(SEARCH("NORMAL",C77)))</formula>
    </cfRule>
  </conditionalFormatting>
  <conditionalFormatting sqref="C77:F83 H77:P83">
    <cfRule type="containsText" dxfId="1890" priority="1891" operator="containsText" text="Recup">
      <formula>NOT(ISERROR(SEARCH("Recup",C77)))</formula>
    </cfRule>
  </conditionalFormatting>
  <conditionalFormatting sqref="C77:F83 H77:P83">
    <cfRule type="containsText" dxfId="1889" priority="1889" operator="containsText" text="Mixte">
      <formula>NOT(ISERROR(SEARCH("Mixte",C77)))</formula>
    </cfRule>
    <cfRule type="containsText" dxfId="1888" priority="1890" operator="containsText" text="Maladie">
      <formula>NOT(ISERROR(SEARCH("Maladie",C77)))</formula>
    </cfRule>
  </conditionalFormatting>
  <conditionalFormatting sqref="C77:F83 H77:P83">
    <cfRule type="containsText" dxfId="1887" priority="1888" operator="containsText" text="Sans solde">
      <formula>NOT(ISERROR(SEARCH("Sans solde",C77)))</formula>
    </cfRule>
  </conditionalFormatting>
  <conditionalFormatting sqref="C84:F97 H84:P97">
    <cfRule type="containsText" dxfId="1886" priority="1886" operator="containsText" text="CP">
      <formula>NOT(ISERROR(SEARCH("CP",C84)))</formula>
    </cfRule>
    <cfRule type="containsText" dxfId="1885" priority="1887" operator="containsText" text="NORMAL">
      <formula>NOT(ISERROR(SEARCH("NORMAL",C84)))</formula>
    </cfRule>
  </conditionalFormatting>
  <conditionalFormatting sqref="C84:F97 H84:P97">
    <cfRule type="containsText" dxfId="1884" priority="1885" operator="containsText" text="Recup">
      <formula>NOT(ISERROR(SEARCH("Recup",C84)))</formula>
    </cfRule>
  </conditionalFormatting>
  <conditionalFormatting sqref="C84:F97 H84:P97">
    <cfRule type="containsText" dxfId="1883" priority="1883" operator="containsText" text="Mixte">
      <formula>NOT(ISERROR(SEARCH("Mixte",C84)))</formula>
    </cfRule>
    <cfRule type="containsText" dxfId="1882" priority="1884" operator="containsText" text="Maladie">
      <formula>NOT(ISERROR(SEARCH("Maladie",C84)))</formula>
    </cfRule>
  </conditionalFormatting>
  <conditionalFormatting sqref="C84:F97 H84:P97">
    <cfRule type="containsText" dxfId="1881" priority="1882" operator="containsText" text="Sans solde">
      <formula>NOT(ISERROR(SEARCH("Sans solde",C84)))</formula>
    </cfRule>
  </conditionalFormatting>
  <conditionalFormatting sqref="C98:F104 H98:P104">
    <cfRule type="containsText" dxfId="1880" priority="1880" operator="containsText" text="CP">
      <formula>NOT(ISERROR(SEARCH("CP",C98)))</formula>
    </cfRule>
    <cfRule type="containsText" dxfId="1879" priority="1881" operator="containsText" text="NORMAL">
      <formula>NOT(ISERROR(SEARCH("NORMAL",C98)))</formula>
    </cfRule>
  </conditionalFormatting>
  <conditionalFormatting sqref="C98:F104 H98:P104">
    <cfRule type="containsText" dxfId="1878" priority="1879" operator="containsText" text="Recup">
      <formula>NOT(ISERROR(SEARCH("Recup",C98)))</formula>
    </cfRule>
  </conditionalFormatting>
  <conditionalFormatting sqref="C98:F104 H98:P104">
    <cfRule type="containsText" dxfId="1877" priority="1877" operator="containsText" text="Mixte">
      <formula>NOT(ISERROR(SEARCH("Mixte",C98)))</formula>
    </cfRule>
    <cfRule type="containsText" dxfId="1876" priority="1878" operator="containsText" text="Maladie">
      <formula>NOT(ISERROR(SEARCH("Maladie",C98)))</formula>
    </cfRule>
  </conditionalFormatting>
  <conditionalFormatting sqref="C98:F104 H98:P104">
    <cfRule type="containsText" dxfId="1875" priority="1876" operator="containsText" text="Sans solde">
      <formula>NOT(ISERROR(SEARCH("Sans solde",C98)))</formula>
    </cfRule>
  </conditionalFormatting>
  <conditionalFormatting sqref="C105:F111 H105:P111">
    <cfRule type="containsText" dxfId="1874" priority="1874" operator="containsText" text="CP">
      <formula>NOT(ISERROR(SEARCH("CP",C105)))</formula>
    </cfRule>
    <cfRule type="containsText" dxfId="1873" priority="1875" operator="containsText" text="NORMAL">
      <formula>NOT(ISERROR(SEARCH("NORMAL",C105)))</formula>
    </cfRule>
  </conditionalFormatting>
  <conditionalFormatting sqref="C105:F111 H105:P111">
    <cfRule type="containsText" dxfId="1872" priority="1873" operator="containsText" text="Recup">
      <formula>NOT(ISERROR(SEARCH("Recup",C105)))</formula>
    </cfRule>
  </conditionalFormatting>
  <conditionalFormatting sqref="C105:F111 H105:P111">
    <cfRule type="containsText" dxfId="1871" priority="1871" operator="containsText" text="Mixte">
      <formula>NOT(ISERROR(SEARCH("Mixte",C105)))</formula>
    </cfRule>
    <cfRule type="containsText" dxfId="1870" priority="1872" operator="containsText" text="Maladie">
      <formula>NOT(ISERROR(SEARCH("Maladie",C105)))</formula>
    </cfRule>
  </conditionalFormatting>
  <conditionalFormatting sqref="C105:F111 H105:P111">
    <cfRule type="containsText" dxfId="1869" priority="1870" operator="containsText" text="Sans solde">
      <formula>NOT(ISERROR(SEARCH("Sans solde",C105)))</formula>
    </cfRule>
  </conditionalFormatting>
  <conditionalFormatting sqref="C112:F118 H112:P118">
    <cfRule type="containsText" dxfId="1868" priority="1868" operator="containsText" text="CP">
      <formula>NOT(ISERROR(SEARCH("CP",C112)))</formula>
    </cfRule>
    <cfRule type="containsText" dxfId="1867" priority="1869" operator="containsText" text="NORMAL">
      <formula>NOT(ISERROR(SEARCH("NORMAL",C112)))</formula>
    </cfRule>
  </conditionalFormatting>
  <conditionalFormatting sqref="C112:F118 H112:P118">
    <cfRule type="containsText" dxfId="1866" priority="1867" operator="containsText" text="Recup">
      <formula>NOT(ISERROR(SEARCH("Recup",C112)))</formula>
    </cfRule>
  </conditionalFormatting>
  <conditionalFormatting sqref="C112:F118 H112:P118">
    <cfRule type="containsText" dxfId="1865" priority="1865" operator="containsText" text="Mixte">
      <formula>NOT(ISERROR(SEARCH("Mixte",C112)))</formula>
    </cfRule>
    <cfRule type="containsText" dxfId="1864" priority="1866" operator="containsText" text="Maladie">
      <formula>NOT(ISERROR(SEARCH("Maladie",C112)))</formula>
    </cfRule>
  </conditionalFormatting>
  <conditionalFormatting sqref="C112:F118 H112:P118">
    <cfRule type="containsText" dxfId="1863" priority="1864" operator="containsText" text="Sans solde">
      <formula>NOT(ISERROR(SEARCH("Sans solde",C112)))</formula>
    </cfRule>
  </conditionalFormatting>
  <conditionalFormatting sqref="C119:F125 H119:P125">
    <cfRule type="containsText" dxfId="1862" priority="1862" operator="containsText" text="CP">
      <formula>NOT(ISERROR(SEARCH("CP",C119)))</formula>
    </cfRule>
    <cfRule type="containsText" dxfId="1861" priority="1863" operator="containsText" text="NORMAL">
      <formula>NOT(ISERROR(SEARCH("NORMAL",C119)))</formula>
    </cfRule>
  </conditionalFormatting>
  <conditionalFormatting sqref="C119:F125 H119:P125">
    <cfRule type="containsText" dxfId="1860" priority="1861" operator="containsText" text="Recup">
      <formula>NOT(ISERROR(SEARCH("Recup",C119)))</formula>
    </cfRule>
  </conditionalFormatting>
  <conditionalFormatting sqref="C119:F125 H119:P125">
    <cfRule type="containsText" dxfId="1859" priority="1859" operator="containsText" text="Mixte">
      <formula>NOT(ISERROR(SEARCH("Mixte",C119)))</formula>
    </cfRule>
    <cfRule type="containsText" dxfId="1858" priority="1860" operator="containsText" text="Maladie">
      <formula>NOT(ISERROR(SEARCH("Maladie",C119)))</formula>
    </cfRule>
  </conditionalFormatting>
  <conditionalFormatting sqref="C119:F125 H119:P125">
    <cfRule type="containsText" dxfId="1857" priority="1858" operator="containsText" text="Sans solde">
      <formula>NOT(ISERROR(SEARCH("Sans solde",C119)))</formula>
    </cfRule>
  </conditionalFormatting>
  <conditionalFormatting sqref="C126:F139 H126:P139">
    <cfRule type="containsText" dxfId="1856" priority="1856" operator="containsText" text="CP">
      <formula>NOT(ISERROR(SEARCH("CP",C126)))</formula>
    </cfRule>
    <cfRule type="containsText" dxfId="1855" priority="1857" operator="containsText" text="NORMAL">
      <formula>NOT(ISERROR(SEARCH("NORMAL",C126)))</formula>
    </cfRule>
  </conditionalFormatting>
  <conditionalFormatting sqref="C126:F139 H126:P139">
    <cfRule type="containsText" dxfId="1854" priority="1855" operator="containsText" text="Recup">
      <formula>NOT(ISERROR(SEARCH("Recup",C126)))</formula>
    </cfRule>
  </conditionalFormatting>
  <conditionalFormatting sqref="C126:F139 H126:P139">
    <cfRule type="containsText" dxfId="1853" priority="1853" operator="containsText" text="Mixte">
      <formula>NOT(ISERROR(SEARCH("Mixte",C126)))</formula>
    </cfRule>
    <cfRule type="containsText" dxfId="1852" priority="1854" operator="containsText" text="Maladie">
      <formula>NOT(ISERROR(SEARCH("Maladie",C126)))</formula>
    </cfRule>
  </conditionalFormatting>
  <conditionalFormatting sqref="C126:F139 H126:P139">
    <cfRule type="containsText" dxfId="1851" priority="1852" operator="containsText" text="Sans solde">
      <formula>NOT(ISERROR(SEARCH("Sans solde",C126)))</formula>
    </cfRule>
  </conditionalFormatting>
  <conditionalFormatting sqref="C140:F146 H140:P146">
    <cfRule type="containsText" dxfId="1850" priority="1850" operator="containsText" text="CP">
      <formula>NOT(ISERROR(SEARCH("CP",C140)))</formula>
    </cfRule>
    <cfRule type="containsText" dxfId="1849" priority="1851" operator="containsText" text="NORMAL">
      <formula>NOT(ISERROR(SEARCH("NORMAL",C140)))</formula>
    </cfRule>
  </conditionalFormatting>
  <conditionalFormatting sqref="C140:F146 H140:P146">
    <cfRule type="containsText" dxfId="1848" priority="1849" operator="containsText" text="Recup">
      <formula>NOT(ISERROR(SEARCH("Recup",C140)))</formula>
    </cfRule>
  </conditionalFormatting>
  <conditionalFormatting sqref="C140:F146 H140:P146">
    <cfRule type="containsText" dxfId="1847" priority="1847" operator="containsText" text="Mixte">
      <formula>NOT(ISERROR(SEARCH("Mixte",C140)))</formula>
    </cfRule>
    <cfRule type="containsText" dxfId="1846" priority="1848" operator="containsText" text="Maladie">
      <formula>NOT(ISERROR(SEARCH("Maladie",C140)))</formula>
    </cfRule>
  </conditionalFormatting>
  <conditionalFormatting sqref="C140:F146 H140:P146">
    <cfRule type="containsText" dxfId="1845" priority="1846" operator="containsText" text="Sans solde">
      <formula>NOT(ISERROR(SEARCH("Sans solde",C140)))</formula>
    </cfRule>
  </conditionalFormatting>
  <conditionalFormatting sqref="C147:F153 H147:P153">
    <cfRule type="containsText" dxfId="1844" priority="1844" operator="containsText" text="CP">
      <formula>NOT(ISERROR(SEARCH("CP",C147)))</formula>
    </cfRule>
    <cfRule type="containsText" dxfId="1843" priority="1845" operator="containsText" text="NORMAL">
      <formula>NOT(ISERROR(SEARCH("NORMAL",C147)))</formula>
    </cfRule>
  </conditionalFormatting>
  <conditionalFormatting sqref="C147:F153 H147:P153">
    <cfRule type="containsText" dxfId="1842" priority="1843" operator="containsText" text="Recup">
      <formula>NOT(ISERROR(SEARCH("Recup",C147)))</formula>
    </cfRule>
  </conditionalFormatting>
  <conditionalFormatting sqref="C147:F153 H147:P153">
    <cfRule type="containsText" dxfId="1841" priority="1841" operator="containsText" text="Mixte">
      <formula>NOT(ISERROR(SEARCH("Mixte",C147)))</formula>
    </cfRule>
    <cfRule type="containsText" dxfId="1840" priority="1842" operator="containsText" text="Maladie">
      <formula>NOT(ISERROR(SEARCH("Maladie",C147)))</formula>
    </cfRule>
  </conditionalFormatting>
  <conditionalFormatting sqref="C147:F153 H147:P153">
    <cfRule type="containsText" dxfId="1839" priority="1840" operator="containsText" text="Sans solde">
      <formula>NOT(ISERROR(SEARCH("Sans solde",C147)))</formula>
    </cfRule>
  </conditionalFormatting>
  <conditionalFormatting sqref="C154:F160 H154:P160">
    <cfRule type="containsText" dxfId="1838" priority="1838" operator="containsText" text="CP">
      <formula>NOT(ISERROR(SEARCH("CP",C154)))</formula>
    </cfRule>
    <cfRule type="containsText" dxfId="1837" priority="1839" operator="containsText" text="NORMAL">
      <formula>NOT(ISERROR(SEARCH("NORMAL",C154)))</formula>
    </cfRule>
  </conditionalFormatting>
  <conditionalFormatting sqref="C154:F160 H154:P160">
    <cfRule type="containsText" dxfId="1836" priority="1837" operator="containsText" text="Recup">
      <formula>NOT(ISERROR(SEARCH("Recup",C154)))</formula>
    </cfRule>
  </conditionalFormatting>
  <conditionalFormatting sqref="C154:F160 H154:P160">
    <cfRule type="containsText" dxfId="1835" priority="1835" operator="containsText" text="Mixte">
      <formula>NOT(ISERROR(SEARCH("Mixte",C154)))</formula>
    </cfRule>
    <cfRule type="containsText" dxfId="1834" priority="1836" operator="containsText" text="Maladie">
      <formula>NOT(ISERROR(SEARCH("Maladie",C154)))</formula>
    </cfRule>
  </conditionalFormatting>
  <conditionalFormatting sqref="C154:F160 H154:P160">
    <cfRule type="containsText" dxfId="1833" priority="1834" operator="containsText" text="Sans solde">
      <formula>NOT(ISERROR(SEARCH("Sans solde",C154)))</formula>
    </cfRule>
  </conditionalFormatting>
  <conditionalFormatting sqref="C161:F167 H161:P167">
    <cfRule type="containsText" dxfId="1832" priority="1832" operator="containsText" text="CP">
      <formula>NOT(ISERROR(SEARCH("CP",C161)))</formula>
    </cfRule>
    <cfRule type="containsText" dxfId="1831" priority="1833" operator="containsText" text="NORMAL">
      <formula>NOT(ISERROR(SEARCH("NORMAL",C161)))</formula>
    </cfRule>
  </conditionalFormatting>
  <conditionalFormatting sqref="C161:F167 H161:P167">
    <cfRule type="containsText" dxfId="1830" priority="1831" operator="containsText" text="Recup">
      <formula>NOT(ISERROR(SEARCH("Recup",C161)))</formula>
    </cfRule>
  </conditionalFormatting>
  <conditionalFormatting sqref="C161:F167 H161:P167">
    <cfRule type="containsText" dxfId="1829" priority="1829" operator="containsText" text="Mixte">
      <formula>NOT(ISERROR(SEARCH("Mixte",C161)))</formula>
    </cfRule>
    <cfRule type="containsText" dxfId="1828" priority="1830" operator="containsText" text="Maladie">
      <formula>NOT(ISERROR(SEARCH("Maladie",C161)))</formula>
    </cfRule>
  </conditionalFormatting>
  <conditionalFormatting sqref="C161:F167 H161:P167">
    <cfRule type="containsText" dxfId="1827" priority="1828" operator="containsText" text="Sans solde">
      <formula>NOT(ISERROR(SEARCH("Sans solde",C161)))</formula>
    </cfRule>
  </conditionalFormatting>
  <conditionalFormatting sqref="C168:F181 H168:P181">
    <cfRule type="containsText" dxfId="1826" priority="1826" operator="containsText" text="CP">
      <formula>NOT(ISERROR(SEARCH("CP",C168)))</formula>
    </cfRule>
    <cfRule type="containsText" dxfId="1825" priority="1827" operator="containsText" text="NORMAL">
      <formula>NOT(ISERROR(SEARCH("NORMAL",C168)))</formula>
    </cfRule>
  </conditionalFormatting>
  <conditionalFormatting sqref="C168:F181 H168:P181">
    <cfRule type="containsText" dxfId="1824" priority="1825" operator="containsText" text="Recup">
      <formula>NOT(ISERROR(SEARCH("Recup",C168)))</formula>
    </cfRule>
  </conditionalFormatting>
  <conditionalFormatting sqref="C168:F181 H168:P181">
    <cfRule type="containsText" dxfId="1823" priority="1823" operator="containsText" text="Mixte">
      <formula>NOT(ISERROR(SEARCH("Mixte",C168)))</formula>
    </cfRule>
    <cfRule type="containsText" dxfId="1822" priority="1824" operator="containsText" text="Maladie">
      <formula>NOT(ISERROR(SEARCH("Maladie",C168)))</formula>
    </cfRule>
  </conditionalFormatting>
  <conditionalFormatting sqref="C168:F181 H168:P181">
    <cfRule type="containsText" dxfId="1821" priority="1822" operator="containsText" text="Sans solde">
      <formula>NOT(ISERROR(SEARCH("Sans solde",C168)))</formula>
    </cfRule>
  </conditionalFormatting>
  <conditionalFormatting sqref="C182:F188 H182:P188">
    <cfRule type="containsText" dxfId="1820" priority="1820" operator="containsText" text="CP">
      <formula>NOT(ISERROR(SEARCH("CP",C182)))</formula>
    </cfRule>
    <cfRule type="containsText" dxfId="1819" priority="1821" operator="containsText" text="NORMAL">
      <formula>NOT(ISERROR(SEARCH("NORMAL",C182)))</formula>
    </cfRule>
  </conditionalFormatting>
  <conditionalFormatting sqref="C182:F188 H182:P188">
    <cfRule type="containsText" dxfId="1818" priority="1819" operator="containsText" text="Recup">
      <formula>NOT(ISERROR(SEARCH("Recup",C182)))</formula>
    </cfRule>
  </conditionalFormatting>
  <conditionalFormatting sqref="C182:F188 H182:P188">
    <cfRule type="containsText" dxfId="1817" priority="1817" operator="containsText" text="Mixte">
      <formula>NOT(ISERROR(SEARCH("Mixte",C182)))</formula>
    </cfRule>
    <cfRule type="containsText" dxfId="1816" priority="1818" operator="containsText" text="Maladie">
      <formula>NOT(ISERROR(SEARCH("Maladie",C182)))</formula>
    </cfRule>
  </conditionalFormatting>
  <conditionalFormatting sqref="C182:F188 H182:P188">
    <cfRule type="containsText" dxfId="1815" priority="1816" operator="containsText" text="Sans solde">
      <formula>NOT(ISERROR(SEARCH("Sans solde",C182)))</formula>
    </cfRule>
  </conditionalFormatting>
  <conditionalFormatting sqref="C189:F195 H189:P195">
    <cfRule type="containsText" dxfId="1814" priority="1814" operator="containsText" text="CP">
      <formula>NOT(ISERROR(SEARCH("CP",C189)))</formula>
    </cfRule>
    <cfRule type="containsText" dxfId="1813" priority="1815" operator="containsText" text="NORMAL">
      <formula>NOT(ISERROR(SEARCH("NORMAL",C189)))</formula>
    </cfRule>
  </conditionalFormatting>
  <conditionalFormatting sqref="C189:F195 H189:P195">
    <cfRule type="containsText" dxfId="1812" priority="1813" operator="containsText" text="Recup">
      <formula>NOT(ISERROR(SEARCH("Recup",C189)))</formula>
    </cfRule>
  </conditionalFormatting>
  <conditionalFormatting sqref="C189:F195 H189:P195">
    <cfRule type="containsText" dxfId="1811" priority="1811" operator="containsText" text="Mixte">
      <formula>NOT(ISERROR(SEARCH("Mixte",C189)))</formula>
    </cfRule>
    <cfRule type="containsText" dxfId="1810" priority="1812" operator="containsText" text="Maladie">
      <formula>NOT(ISERROR(SEARCH("Maladie",C189)))</formula>
    </cfRule>
  </conditionalFormatting>
  <conditionalFormatting sqref="C189:F195 H189:P195">
    <cfRule type="containsText" dxfId="1809" priority="1810" operator="containsText" text="Sans solde">
      <formula>NOT(ISERROR(SEARCH("Sans solde",C189)))</formula>
    </cfRule>
  </conditionalFormatting>
  <conditionalFormatting sqref="C196:F202 H196:P202">
    <cfRule type="containsText" dxfId="1808" priority="1808" operator="containsText" text="CP">
      <formula>NOT(ISERROR(SEARCH("CP",C196)))</formula>
    </cfRule>
    <cfRule type="containsText" dxfId="1807" priority="1809" operator="containsText" text="NORMAL">
      <formula>NOT(ISERROR(SEARCH("NORMAL",C196)))</formula>
    </cfRule>
  </conditionalFormatting>
  <conditionalFormatting sqref="C196:F202 H196:P202">
    <cfRule type="containsText" dxfId="1806" priority="1807" operator="containsText" text="Recup">
      <formula>NOT(ISERROR(SEARCH("Recup",C196)))</formula>
    </cfRule>
  </conditionalFormatting>
  <conditionalFormatting sqref="C196:F202 H196:P202">
    <cfRule type="containsText" dxfId="1805" priority="1805" operator="containsText" text="Mixte">
      <formula>NOT(ISERROR(SEARCH("Mixte",C196)))</formula>
    </cfRule>
    <cfRule type="containsText" dxfId="1804" priority="1806" operator="containsText" text="Maladie">
      <formula>NOT(ISERROR(SEARCH("Maladie",C196)))</formula>
    </cfRule>
  </conditionalFormatting>
  <conditionalFormatting sqref="C196:F202 H196:P202">
    <cfRule type="containsText" dxfId="1803" priority="1804" operator="containsText" text="Sans solde">
      <formula>NOT(ISERROR(SEARCH("Sans solde",C196)))</formula>
    </cfRule>
  </conditionalFormatting>
  <conditionalFormatting sqref="C203:F209 G203 H203:P209">
    <cfRule type="containsText" dxfId="1802" priority="1802" operator="containsText" text="CP">
      <formula>NOT(ISERROR(SEARCH("CP",C203)))</formula>
    </cfRule>
    <cfRule type="containsText" dxfId="1801" priority="1803" operator="containsText" text="NORMAL">
      <formula>NOT(ISERROR(SEARCH("NORMAL",C203)))</formula>
    </cfRule>
  </conditionalFormatting>
  <conditionalFormatting sqref="C203:F209 G203 H203:P209">
    <cfRule type="containsText" dxfId="1800" priority="1801" operator="containsText" text="Recup">
      <formula>NOT(ISERROR(SEARCH("Recup",C203)))</formula>
    </cfRule>
  </conditionalFormatting>
  <conditionalFormatting sqref="C203:F209 G203 H203:P209">
    <cfRule type="containsText" dxfId="1799" priority="1799" operator="containsText" text="Mixte">
      <formula>NOT(ISERROR(SEARCH("Mixte",C203)))</formula>
    </cfRule>
    <cfRule type="containsText" dxfId="1798" priority="1800" operator="containsText" text="Maladie">
      <formula>NOT(ISERROR(SEARCH("Maladie",C203)))</formula>
    </cfRule>
  </conditionalFormatting>
  <conditionalFormatting sqref="C203:F209 H203:P209 G203">
    <cfRule type="containsText" dxfId="1797" priority="1798" operator="containsText" text="Sans solde">
      <formula>NOT(ISERROR(SEARCH("Sans solde",C203)))</formula>
    </cfRule>
  </conditionalFormatting>
  <conditionalFormatting sqref="C210:F223 G210 G217 H210:P223">
    <cfRule type="containsText" dxfId="1796" priority="1796" operator="containsText" text="CP">
      <formula>NOT(ISERROR(SEARCH("CP",C210)))</formula>
    </cfRule>
    <cfRule type="containsText" dxfId="1795" priority="1797" operator="containsText" text="NORMAL">
      <formula>NOT(ISERROR(SEARCH("NORMAL",C210)))</formula>
    </cfRule>
  </conditionalFormatting>
  <conditionalFormatting sqref="C210:F223 G210 G217 H210:P223">
    <cfRule type="containsText" dxfId="1794" priority="1795" operator="containsText" text="Recup">
      <formula>NOT(ISERROR(SEARCH("Recup",C210)))</formula>
    </cfRule>
  </conditionalFormatting>
  <conditionalFormatting sqref="C210:F223 G210 G217 H210:P223">
    <cfRule type="containsText" dxfId="1793" priority="1793" operator="containsText" text="Mixte">
      <formula>NOT(ISERROR(SEARCH("Mixte",C210)))</formula>
    </cfRule>
    <cfRule type="containsText" dxfId="1792" priority="1794" operator="containsText" text="Maladie">
      <formula>NOT(ISERROR(SEARCH("Maladie",C210)))</formula>
    </cfRule>
  </conditionalFormatting>
  <conditionalFormatting sqref="C210:F223 H210:P223 G210 G217">
    <cfRule type="containsText" dxfId="1791" priority="1792" operator="containsText" text="Sans solde">
      <formula>NOT(ISERROR(SEARCH("Sans solde",C210)))</formula>
    </cfRule>
  </conditionalFormatting>
  <conditionalFormatting sqref="C224:F230 G224 H224:P230">
    <cfRule type="containsText" dxfId="1790" priority="1790" operator="containsText" text="CP">
      <formula>NOT(ISERROR(SEARCH("CP",C224)))</formula>
    </cfRule>
    <cfRule type="containsText" dxfId="1789" priority="1791" operator="containsText" text="NORMAL">
      <formula>NOT(ISERROR(SEARCH("NORMAL",C224)))</formula>
    </cfRule>
  </conditionalFormatting>
  <conditionalFormatting sqref="C224:F230 G224 H224:P230">
    <cfRule type="containsText" dxfId="1788" priority="1789" operator="containsText" text="Recup">
      <formula>NOT(ISERROR(SEARCH("Recup",C224)))</formula>
    </cfRule>
  </conditionalFormatting>
  <conditionalFormatting sqref="C224:F230 G224 H224:P230">
    <cfRule type="containsText" dxfId="1787" priority="1787" operator="containsText" text="Mixte">
      <formula>NOT(ISERROR(SEARCH("Mixte",C224)))</formula>
    </cfRule>
    <cfRule type="containsText" dxfId="1786" priority="1788" operator="containsText" text="Maladie">
      <formula>NOT(ISERROR(SEARCH("Maladie",C224)))</formula>
    </cfRule>
  </conditionalFormatting>
  <conditionalFormatting sqref="C224:F230 H224:P230 G224">
    <cfRule type="containsText" dxfId="1785" priority="1786" operator="containsText" text="Sans solde">
      <formula>NOT(ISERROR(SEARCH("Sans solde",C224)))</formula>
    </cfRule>
  </conditionalFormatting>
  <conditionalFormatting sqref="C231:F237 G231 H231:P237">
    <cfRule type="containsText" dxfId="1784" priority="1784" operator="containsText" text="CP">
      <formula>NOT(ISERROR(SEARCH("CP",C231)))</formula>
    </cfRule>
    <cfRule type="containsText" dxfId="1783" priority="1785" operator="containsText" text="NORMAL">
      <formula>NOT(ISERROR(SEARCH("NORMAL",C231)))</formula>
    </cfRule>
  </conditionalFormatting>
  <conditionalFormatting sqref="C231:F237 G231 H231:P237">
    <cfRule type="containsText" dxfId="1782" priority="1783" operator="containsText" text="Recup">
      <formula>NOT(ISERROR(SEARCH("Recup",C231)))</formula>
    </cfRule>
  </conditionalFormatting>
  <conditionalFormatting sqref="C231:F237 G231 H231:P237">
    <cfRule type="containsText" dxfId="1781" priority="1781" operator="containsText" text="Mixte">
      <formula>NOT(ISERROR(SEARCH("Mixte",C231)))</formula>
    </cfRule>
    <cfRule type="containsText" dxfId="1780" priority="1782" operator="containsText" text="Maladie">
      <formula>NOT(ISERROR(SEARCH("Maladie",C231)))</formula>
    </cfRule>
  </conditionalFormatting>
  <conditionalFormatting sqref="C231:F237 H231:P237 G231">
    <cfRule type="containsText" dxfId="1779" priority="1780" operator="containsText" text="Sans solde">
      <formula>NOT(ISERROR(SEARCH("Sans solde",C231)))</formula>
    </cfRule>
  </conditionalFormatting>
  <conditionalFormatting sqref="C238:F244 G238 H238:P244">
    <cfRule type="containsText" dxfId="1778" priority="1778" operator="containsText" text="CP">
      <formula>NOT(ISERROR(SEARCH("CP",C238)))</formula>
    </cfRule>
    <cfRule type="containsText" dxfId="1777" priority="1779" operator="containsText" text="NORMAL">
      <formula>NOT(ISERROR(SEARCH("NORMAL",C238)))</formula>
    </cfRule>
  </conditionalFormatting>
  <conditionalFormatting sqref="C238:F244 G238 H238:P244">
    <cfRule type="containsText" dxfId="1776" priority="1777" operator="containsText" text="Recup">
      <formula>NOT(ISERROR(SEARCH("Recup",C238)))</formula>
    </cfRule>
  </conditionalFormatting>
  <conditionalFormatting sqref="C238:F244 G238 H238:P244">
    <cfRule type="containsText" dxfId="1775" priority="1775" operator="containsText" text="Mixte">
      <formula>NOT(ISERROR(SEARCH("Mixte",C238)))</formula>
    </cfRule>
    <cfRule type="containsText" dxfId="1774" priority="1776" operator="containsText" text="Maladie">
      <formula>NOT(ISERROR(SEARCH("Maladie",C238)))</formula>
    </cfRule>
  </conditionalFormatting>
  <conditionalFormatting sqref="C238:F244 H238:P244 G238">
    <cfRule type="containsText" dxfId="1773" priority="1774" operator="containsText" text="Sans solde">
      <formula>NOT(ISERROR(SEARCH("Sans solde",C238)))</formula>
    </cfRule>
  </conditionalFormatting>
  <conditionalFormatting sqref="C245:F251 G245 H245:P251">
    <cfRule type="containsText" dxfId="1772" priority="1772" operator="containsText" text="CP">
      <formula>NOT(ISERROR(SEARCH("CP",C245)))</formula>
    </cfRule>
    <cfRule type="containsText" dxfId="1771" priority="1773" operator="containsText" text="NORMAL">
      <formula>NOT(ISERROR(SEARCH("NORMAL",C245)))</formula>
    </cfRule>
  </conditionalFormatting>
  <conditionalFormatting sqref="C245:F251 G245 H245:P251">
    <cfRule type="containsText" dxfId="1770" priority="1771" operator="containsText" text="Recup">
      <formula>NOT(ISERROR(SEARCH("Recup",C245)))</formula>
    </cfRule>
  </conditionalFormatting>
  <conditionalFormatting sqref="C245:F251 G245 H245:P251">
    <cfRule type="containsText" dxfId="1769" priority="1769" operator="containsText" text="Mixte">
      <formula>NOT(ISERROR(SEARCH("Mixte",C245)))</formula>
    </cfRule>
    <cfRule type="containsText" dxfId="1768" priority="1770" operator="containsText" text="Maladie">
      <formula>NOT(ISERROR(SEARCH("Maladie",C245)))</formula>
    </cfRule>
  </conditionalFormatting>
  <conditionalFormatting sqref="C245:F251 H245:P251 G245">
    <cfRule type="containsText" dxfId="1767" priority="1768" operator="containsText" text="Sans solde">
      <formula>NOT(ISERROR(SEARCH("Sans solde",C245)))</formula>
    </cfRule>
  </conditionalFormatting>
  <conditionalFormatting sqref="C252:F265 G252 G259 H252:P265">
    <cfRule type="containsText" dxfId="1766" priority="1766" operator="containsText" text="CP">
      <formula>NOT(ISERROR(SEARCH("CP",C252)))</formula>
    </cfRule>
    <cfRule type="containsText" dxfId="1765" priority="1767" operator="containsText" text="NORMAL">
      <formula>NOT(ISERROR(SEARCH("NORMAL",C252)))</formula>
    </cfRule>
  </conditionalFormatting>
  <conditionalFormatting sqref="C252:F265 G252 G259 H252:P265">
    <cfRule type="containsText" dxfId="1764" priority="1765" operator="containsText" text="Recup">
      <formula>NOT(ISERROR(SEARCH("Recup",C252)))</formula>
    </cfRule>
  </conditionalFormatting>
  <conditionalFormatting sqref="C252:F265 G252 G259 H252:P265">
    <cfRule type="containsText" dxfId="1763" priority="1763" operator="containsText" text="Mixte">
      <formula>NOT(ISERROR(SEARCH("Mixte",C252)))</formula>
    </cfRule>
    <cfRule type="containsText" dxfId="1762" priority="1764" operator="containsText" text="Maladie">
      <formula>NOT(ISERROR(SEARCH("Maladie",C252)))</formula>
    </cfRule>
  </conditionalFormatting>
  <conditionalFormatting sqref="C252:F265 H252:P265 G252 G259">
    <cfRule type="containsText" dxfId="1761" priority="1762" operator="containsText" text="Sans solde">
      <formula>NOT(ISERROR(SEARCH("Sans solde",C252)))</formula>
    </cfRule>
  </conditionalFormatting>
  <conditionalFormatting sqref="C266:F272 G266 H266:P272">
    <cfRule type="containsText" dxfId="1760" priority="1760" operator="containsText" text="CP">
      <formula>NOT(ISERROR(SEARCH("CP",C266)))</formula>
    </cfRule>
    <cfRule type="containsText" dxfId="1759" priority="1761" operator="containsText" text="NORMAL">
      <formula>NOT(ISERROR(SEARCH("NORMAL",C266)))</formula>
    </cfRule>
  </conditionalFormatting>
  <conditionalFormatting sqref="C266:F272 G266 H266:P272">
    <cfRule type="containsText" dxfId="1758" priority="1759" operator="containsText" text="Recup">
      <formula>NOT(ISERROR(SEARCH("Recup",C266)))</formula>
    </cfRule>
  </conditionalFormatting>
  <conditionalFormatting sqref="C266:F272 G266 H266:P272">
    <cfRule type="containsText" dxfId="1757" priority="1757" operator="containsText" text="Mixte">
      <formula>NOT(ISERROR(SEARCH("Mixte",C266)))</formula>
    </cfRule>
    <cfRule type="containsText" dxfId="1756" priority="1758" operator="containsText" text="Maladie">
      <formula>NOT(ISERROR(SEARCH("Maladie",C266)))</formula>
    </cfRule>
  </conditionalFormatting>
  <conditionalFormatting sqref="C266:F272 H266:P272 G266">
    <cfRule type="containsText" dxfId="1755" priority="1756" operator="containsText" text="Sans solde">
      <formula>NOT(ISERROR(SEARCH("Sans solde",C266)))</formula>
    </cfRule>
  </conditionalFormatting>
  <conditionalFormatting sqref="C273:F279 G273 H273:P279">
    <cfRule type="containsText" dxfId="1754" priority="1754" operator="containsText" text="CP">
      <formula>NOT(ISERROR(SEARCH("CP",C273)))</formula>
    </cfRule>
    <cfRule type="containsText" dxfId="1753" priority="1755" operator="containsText" text="NORMAL">
      <formula>NOT(ISERROR(SEARCH("NORMAL",C273)))</formula>
    </cfRule>
  </conditionalFormatting>
  <conditionalFormatting sqref="C273:F279 G273 H273:P279">
    <cfRule type="containsText" dxfId="1752" priority="1753" operator="containsText" text="Recup">
      <formula>NOT(ISERROR(SEARCH("Recup",C273)))</formula>
    </cfRule>
  </conditionalFormatting>
  <conditionalFormatting sqref="C273:F279 G273 H273:P279">
    <cfRule type="containsText" dxfId="1751" priority="1751" operator="containsText" text="Mixte">
      <formula>NOT(ISERROR(SEARCH("Mixte",C273)))</formula>
    </cfRule>
    <cfRule type="containsText" dxfId="1750" priority="1752" operator="containsText" text="Maladie">
      <formula>NOT(ISERROR(SEARCH("Maladie",C273)))</formula>
    </cfRule>
  </conditionalFormatting>
  <conditionalFormatting sqref="C273:F279 H273:P279 G273">
    <cfRule type="containsText" dxfId="1749" priority="1750" operator="containsText" text="Sans solde">
      <formula>NOT(ISERROR(SEARCH("Sans solde",C273)))</formula>
    </cfRule>
  </conditionalFormatting>
  <conditionalFormatting sqref="C280:F286 G280 H280:P286">
    <cfRule type="containsText" dxfId="1748" priority="1748" operator="containsText" text="CP">
      <formula>NOT(ISERROR(SEARCH("CP",C280)))</formula>
    </cfRule>
    <cfRule type="containsText" dxfId="1747" priority="1749" operator="containsText" text="NORMAL">
      <formula>NOT(ISERROR(SEARCH("NORMAL",C280)))</formula>
    </cfRule>
  </conditionalFormatting>
  <conditionalFormatting sqref="C280:F286 G280 H280:P286">
    <cfRule type="containsText" dxfId="1746" priority="1747" operator="containsText" text="Recup">
      <formula>NOT(ISERROR(SEARCH("Recup",C280)))</formula>
    </cfRule>
  </conditionalFormatting>
  <conditionalFormatting sqref="C280:F286 G280 H280:P286">
    <cfRule type="containsText" dxfId="1745" priority="1745" operator="containsText" text="Mixte">
      <formula>NOT(ISERROR(SEARCH("Mixte",C280)))</formula>
    </cfRule>
    <cfRule type="containsText" dxfId="1744" priority="1746" operator="containsText" text="Maladie">
      <formula>NOT(ISERROR(SEARCH("Maladie",C280)))</formula>
    </cfRule>
  </conditionalFormatting>
  <conditionalFormatting sqref="C280:F286 H280:P286 G280">
    <cfRule type="containsText" dxfId="1743" priority="1744" operator="containsText" text="Sans solde">
      <formula>NOT(ISERROR(SEARCH("Sans solde",C280)))</formula>
    </cfRule>
  </conditionalFormatting>
  <conditionalFormatting sqref="C287:F293 G287 H287:P293">
    <cfRule type="containsText" dxfId="1742" priority="1742" operator="containsText" text="CP">
      <formula>NOT(ISERROR(SEARCH("CP",C287)))</formula>
    </cfRule>
    <cfRule type="containsText" dxfId="1741" priority="1743" operator="containsText" text="NORMAL">
      <formula>NOT(ISERROR(SEARCH("NORMAL",C287)))</formula>
    </cfRule>
  </conditionalFormatting>
  <conditionalFormatting sqref="C287:F293 G287 H287:P293">
    <cfRule type="containsText" dxfId="1740" priority="1741" operator="containsText" text="Recup">
      <formula>NOT(ISERROR(SEARCH("Recup",C287)))</formula>
    </cfRule>
  </conditionalFormatting>
  <conditionalFormatting sqref="C287:F293 G287 H287:P293">
    <cfRule type="containsText" dxfId="1739" priority="1739" operator="containsText" text="Mixte">
      <formula>NOT(ISERROR(SEARCH("Mixte",C287)))</formula>
    </cfRule>
    <cfRule type="containsText" dxfId="1738" priority="1740" operator="containsText" text="Maladie">
      <formula>NOT(ISERROR(SEARCH("Maladie",C287)))</formula>
    </cfRule>
  </conditionalFormatting>
  <conditionalFormatting sqref="C287:F293 H287:P293 G287">
    <cfRule type="containsText" dxfId="1737" priority="1738" operator="containsText" text="Sans solde">
      <formula>NOT(ISERROR(SEARCH("Sans solde",C287)))</formula>
    </cfRule>
  </conditionalFormatting>
  <conditionalFormatting sqref="C294:F307 G294 G301 H294:P307">
    <cfRule type="containsText" dxfId="1736" priority="1736" operator="containsText" text="CP">
      <formula>NOT(ISERROR(SEARCH("CP",C294)))</formula>
    </cfRule>
    <cfRule type="containsText" dxfId="1735" priority="1737" operator="containsText" text="NORMAL">
      <formula>NOT(ISERROR(SEARCH("NORMAL",C294)))</formula>
    </cfRule>
  </conditionalFormatting>
  <conditionalFormatting sqref="C294:F307 G294 G301 H294:P307">
    <cfRule type="containsText" dxfId="1734" priority="1735" operator="containsText" text="Recup">
      <formula>NOT(ISERROR(SEARCH("Recup",C294)))</formula>
    </cfRule>
  </conditionalFormatting>
  <conditionalFormatting sqref="C294:F307 G294 G301 H294:P307">
    <cfRule type="containsText" dxfId="1733" priority="1733" operator="containsText" text="Mixte">
      <formula>NOT(ISERROR(SEARCH("Mixte",C294)))</formula>
    </cfRule>
    <cfRule type="containsText" dxfId="1732" priority="1734" operator="containsText" text="Maladie">
      <formula>NOT(ISERROR(SEARCH("Maladie",C294)))</formula>
    </cfRule>
  </conditionalFormatting>
  <conditionalFormatting sqref="C294:F307 H294:P307 G294 G301">
    <cfRule type="containsText" dxfId="1731" priority="1732" operator="containsText" text="Sans solde">
      <formula>NOT(ISERROR(SEARCH("Sans solde",C294)))</formula>
    </cfRule>
  </conditionalFormatting>
  <conditionalFormatting sqref="C308:F314 G308 H308:P314">
    <cfRule type="containsText" dxfId="1730" priority="1730" operator="containsText" text="CP">
      <formula>NOT(ISERROR(SEARCH("CP",C308)))</formula>
    </cfRule>
    <cfRule type="containsText" dxfId="1729" priority="1731" operator="containsText" text="NORMAL">
      <formula>NOT(ISERROR(SEARCH("NORMAL",C308)))</formula>
    </cfRule>
  </conditionalFormatting>
  <conditionalFormatting sqref="C308:F314 G308 H308:P314">
    <cfRule type="containsText" dxfId="1728" priority="1729" operator="containsText" text="Recup">
      <formula>NOT(ISERROR(SEARCH("Recup",C308)))</formula>
    </cfRule>
  </conditionalFormatting>
  <conditionalFormatting sqref="C308:F314 G308 H308:P314">
    <cfRule type="containsText" dxfId="1727" priority="1727" operator="containsText" text="Mixte">
      <formula>NOT(ISERROR(SEARCH("Mixte",C308)))</formula>
    </cfRule>
    <cfRule type="containsText" dxfId="1726" priority="1728" operator="containsText" text="Maladie">
      <formula>NOT(ISERROR(SEARCH("Maladie",C308)))</formula>
    </cfRule>
  </conditionalFormatting>
  <conditionalFormatting sqref="C308:F314 H308:P314 G308">
    <cfRule type="containsText" dxfId="1725" priority="1726" operator="containsText" text="Sans solde">
      <formula>NOT(ISERROR(SEARCH("Sans solde",C308)))</formula>
    </cfRule>
  </conditionalFormatting>
  <conditionalFormatting sqref="C315:F321 G315 H315:P321">
    <cfRule type="containsText" dxfId="1724" priority="1724" operator="containsText" text="CP">
      <formula>NOT(ISERROR(SEARCH("CP",C315)))</formula>
    </cfRule>
    <cfRule type="containsText" dxfId="1723" priority="1725" operator="containsText" text="NORMAL">
      <formula>NOT(ISERROR(SEARCH("NORMAL",C315)))</formula>
    </cfRule>
  </conditionalFormatting>
  <conditionalFormatting sqref="C315:F321 G315 H315:P321">
    <cfRule type="containsText" dxfId="1722" priority="1723" operator="containsText" text="Recup">
      <formula>NOT(ISERROR(SEARCH("Recup",C315)))</formula>
    </cfRule>
  </conditionalFormatting>
  <conditionalFormatting sqref="C315:F321 G315 H315:P321">
    <cfRule type="containsText" dxfId="1721" priority="1721" operator="containsText" text="Mixte">
      <formula>NOT(ISERROR(SEARCH("Mixte",C315)))</formula>
    </cfRule>
    <cfRule type="containsText" dxfId="1720" priority="1722" operator="containsText" text="Maladie">
      <formula>NOT(ISERROR(SEARCH("Maladie",C315)))</formula>
    </cfRule>
  </conditionalFormatting>
  <conditionalFormatting sqref="C315:F321 H315:P321 G315">
    <cfRule type="containsText" dxfId="1719" priority="1720" operator="containsText" text="Sans solde">
      <formula>NOT(ISERROR(SEARCH("Sans solde",C315)))</formula>
    </cfRule>
  </conditionalFormatting>
  <conditionalFormatting sqref="C322:F328 G322 H322:P328">
    <cfRule type="containsText" dxfId="1718" priority="1718" operator="containsText" text="CP">
      <formula>NOT(ISERROR(SEARCH("CP",C322)))</formula>
    </cfRule>
    <cfRule type="containsText" dxfId="1717" priority="1719" operator="containsText" text="NORMAL">
      <formula>NOT(ISERROR(SEARCH("NORMAL",C322)))</formula>
    </cfRule>
  </conditionalFormatting>
  <conditionalFormatting sqref="C322:F328 G322 H322:P328">
    <cfRule type="containsText" dxfId="1716" priority="1717" operator="containsText" text="Recup">
      <formula>NOT(ISERROR(SEARCH("Recup",C322)))</formula>
    </cfRule>
  </conditionalFormatting>
  <conditionalFormatting sqref="C322:F328 G322 H322:P328">
    <cfRule type="containsText" dxfId="1715" priority="1715" operator="containsText" text="Mixte">
      <formula>NOT(ISERROR(SEARCH("Mixte",C322)))</formula>
    </cfRule>
    <cfRule type="containsText" dxfId="1714" priority="1716" operator="containsText" text="Maladie">
      <formula>NOT(ISERROR(SEARCH("Maladie",C322)))</formula>
    </cfRule>
  </conditionalFormatting>
  <conditionalFormatting sqref="C322:F328 H322:P328 G322">
    <cfRule type="containsText" dxfId="1713" priority="1714" operator="containsText" text="Sans solde">
      <formula>NOT(ISERROR(SEARCH("Sans solde",C322)))</formula>
    </cfRule>
  </conditionalFormatting>
  <conditionalFormatting sqref="C329:F335 G329 H329:P335">
    <cfRule type="containsText" dxfId="1712" priority="1712" operator="containsText" text="CP">
      <formula>NOT(ISERROR(SEARCH("CP",C329)))</formula>
    </cfRule>
    <cfRule type="containsText" dxfId="1711" priority="1713" operator="containsText" text="NORMAL">
      <formula>NOT(ISERROR(SEARCH("NORMAL",C329)))</formula>
    </cfRule>
  </conditionalFormatting>
  <conditionalFormatting sqref="C329:F335 G329 H329:P335">
    <cfRule type="containsText" dxfId="1710" priority="1711" operator="containsText" text="Recup">
      <formula>NOT(ISERROR(SEARCH("Recup",C329)))</formula>
    </cfRule>
  </conditionalFormatting>
  <conditionalFormatting sqref="C329:F335 G329 H329:P335">
    <cfRule type="containsText" dxfId="1709" priority="1709" operator="containsText" text="Mixte">
      <formula>NOT(ISERROR(SEARCH("Mixte",C329)))</formula>
    </cfRule>
    <cfRule type="containsText" dxfId="1708" priority="1710" operator="containsText" text="Maladie">
      <formula>NOT(ISERROR(SEARCH("Maladie",C329)))</formula>
    </cfRule>
  </conditionalFormatting>
  <conditionalFormatting sqref="C329:F335 H329:P335 G329">
    <cfRule type="containsText" dxfId="1707" priority="1708" operator="containsText" text="Sans solde">
      <formula>NOT(ISERROR(SEARCH("Sans solde",C329)))</formula>
    </cfRule>
  </conditionalFormatting>
  <conditionalFormatting sqref="C336:F349 G336 G343 H336:P349">
    <cfRule type="containsText" dxfId="1706" priority="1706" operator="containsText" text="CP">
      <formula>NOT(ISERROR(SEARCH("CP",C336)))</formula>
    </cfRule>
    <cfRule type="containsText" dxfId="1705" priority="1707" operator="containsText" text="NORMAL">
      <formula>NOT(ISERROR(SEARCH("NORMAL",C336)))</formula>
    </cfRule>
  </conditionalFormatting>
  <conditionalFormatting sqref="C336:F349 G336 G343 H336:P349">
    <cfRule type="containsText" dxfId="1704" priority="1705" operator="containsText" text="Recup">
      <formula>NOT(ISERROR(SEARCH("Recup",C336)))</formula>
    </cfRule>
  </conditionalFormatting>
  <conditionalFormatting sqref="C336:F349 G336 G343 H336:P349">
    <cfRule type="containsText" dxfId="1703" priority="1703" operator="containsText" text="Mixte">
      <formula>NOT(ISERROR(SEARCH("Mixte",C336)))</formula>
    </cfRule>
    <cfRule type="containsText" dxfId="1702" priority="1704" operator="containsText" text="Maladie">
      <formula>NOT(ISERROR(SEARCH("Maladie",C336)))</formula>
    </cfRule>
  </conditionalFormatting>
  <conditionalFormatting sqref="C336:F349 H336:P349 G336 G343">
    <cfRule type="containsText" dxfId="1701" priority="1702" operator="containsText" text="Sans solde">
      <formula>NOT(ISERROR(SEARCH("Sans solde",C336)))</formula>
    </cfRule>
  </conditionalFormatting>
  <conditionalFormatting sqref="C350:F356 G350 H350:P356">
    <cfRule type="containsText" dxfId="1700" priority="1700" operator="containsText" text="CP">
      <formula>NOT(ISERROR(SEARCH("CP",C350)))</formula>
    </cfRule>
    <cfRule type="containsText" dxfId="1699" priority="1701" operator="containsText" text="NORMAL">
      <formula>NOT(ISERROR(SEARCH("NORMAL",C350)))</formula>
    </cfRule>
  </conditionalFormatting>
  <conditionalFormatting sqref="C350:F356 G350 H350:P356">
    <cfRule type="containsText" dxfId="1698" priority="1699" operator="containsText" text="Recup">
      <formula>NOT(ISERROR(SEARCH("Recup",C350)))</formula>
    </cfRule>
  </conditionalFormatting>
  <conditionalFormatting sqref="C350:F356 G350 H350:P356">
    <cfRule type="containsText" dxfId="1697" priority="1697" operator="containsText" text="Mixte">
      <formula>NOT(ISERROR(SEARCH("Mixte",C350)))</formula>
    </cfRule>
    <cfRule type="containsText" dxfId="1696" priority="1698" operator="containsText" text="Maladie">
      <formula>NOT(ISERROR(SEARCH("Maladie",C350)))</formula>
    </cfRule>
  </conditionalFormatting>
  <conditionalFormatting sqref="C350:F356 H350:P356 G350">
    <cfRule type="containsText" dxfId="1695" priority="1696" operator="containsText" text="Sans solde">
      <formula>NOT(ISERROR(SEARCH("Sans solde",C350)))</formula>
    </cfRule>
  </conditionalFormatting>
  <conditionalFormatting sqref="C357:F363 G357 H357:P363">
    <cfRule type="containsText" dxfId="1694" priority="1694" operator="containsText" text="CP">
      <formula>NOT(ISERROR(SEARCH("CP",C357)))</formula>
    </cfRule>
    <cfRule type="containsText" dxfId="1693" priority="1695" operator="containsText" text="NORMAL">
      <formula>NOT(ISERROR(SEARCH("NORMAL",C357)))</formula>
    </cfRule>
  </conditionalFormatting>
  <conditionalFormatting sqref="C357:F363 G357 H357:P363">
    <cfRule type="containsText" dxfId="1692" priority="1693" operator="containsText" text="Recup">
      <formula>NOT(ISERROR(SEARCH("Recup",C357)))</formula>
    </cfRule>
  </conditionalFormatting>
  <conditionalFormatting sqref="C357:F363 G357 H357:P363">
    <cfRule type="containsText" dxfId="1691" priority="1691" operator="containsText" text="Mixte">
      <formula>NOT(ISERROR(SEARCH("Mixte",C357)))</formula>
    </cfRule>
    <cfRule type="containsText" dxfId="1690" priority="1692" operator="containsText" text="Maladie">
      <formula>NOT(ISERROR(SEARCH("Maladie",C357)))</formula>
    </cfRule>
  </conditionalFormatting>
  <conditionalFormatting sqref="C357:F363 H357:P363 G357">
    <cfRule type="containsText" dxfId="1689" priority="1690" operator="containsText" text="Sans solde">
      <formula>NOT(ISERROR(SEARCH("Sans solde",C357)))</formula>
    </cfRule>
  </conditionalFormatting>
  <conditionalFormatting sqref="C364:F370 G364 H364:P370">
    <cfRule type="containsText" dxfId="1688" priority="1688" operator="containsText" text="CP">
      <formula>NOT(ISERROR(SEARCH("CP",C364)))</formula>
    </cfRule>
    <cfRule type="containsText" dxfId="1687" priority="1689" operator="containsText" text="NORMAL">
      <formula>NOT(ISERROR(SEARCH("NORMAL",C364)))</formula>
    </cfRule>
  </conditionalFormatting>
  <conditionalFormatting sqref="C364:F370 G364 H364:P370">
    <cfRule type="containsText" dxfId="1686" priority="1687" operator="containsText" text="Recup">
      <formula>NOT(ISERROR(SEARCH("Recup",C364)))</formula>
    </cfRule>
  </conditionalFormatting>
  <conditionalFormatting sqref="C364:F370 G364 H364:P370">
    <cfRule type="containsText" dxfId="1685" priority="1685" operator="containsText" text="Mixte">
      <formula>NOT(ISERROR(SEARCH("Mixte",C364)))</formula>
    </cfRule>
    <cfRule type="containsText" dxfId="1684" priority="1686" operator="containsText" text="Maladie">
      <formula>NOT(ISERROR(SEARCH("Maladie",C364)))</formula>
    </cfRule>
  </conditionalFormatting>
  <conditionalFormatting sqref="C364:F370 H364:P370 G364">
    <cfRule type="containsText" dxfId="1683" priority="1684" operator="containsText" text="Sans solde">
      <formula>NOT(ISERROR(SEARCH("Sans solde",C364)))</formula>
    </cfRule>
  </conditionalFormatting>
  <conditionalFormatting sqref="C371:F377 G371 H371:P377">
    <cfRule type="containsText" dxfId="1682" priority="1682" operator="containsText" text="CP">
      <formula>NOT(ISERROR(SEARCH("CP",C371)))</formula>
    </cfRule>
    <cfRule type="containsText" dxfId="1681" priority="1683" operator="containsText" text="NORMAL">
      <formula>NOT(ISERROR(SEARCH("NORMAL",C371)))</formula>
    </cfRule>
  </conditionalFormatting>
  <conditionalFormatting sqref="C371:F377 G371 H371:P377">
    <cfRule type="containsText" dxfId="1680" priority="1681" operator="containsText" text="Recup">
      <formula>NOT(ISERROR(SEARCH("Recup",C371)))</formula>
    </cfRule>
  </conditionalFormatting>
  <conditionalFormatting sqref="C371:F377 G371 H371:P377">
    <cfRule type="containsText" dxfId="1679" priority="1679" operator="containsText" text="Mixte">
      <formula>NOT(ISERROR(SEARCH("Mixte",C371)))</formula>
    </cfRule>
    <cfRule type="containsText" dxfId="1678" priority="1680" operator="containsText" text="Maladie">
      <formula>NOT(ISERROR(SEARCH("Maladie",C371)))</formula>
    </cfRule>
  </conditionalFormatting>
  <conditionalFormatting sqref="C371:F377 H371:P377 G371">
    <cfRule type="containsText" dxfId="1677" priority="1678" operator="containsText" text="Sans solde">
      <formula>NOT(ISERROR(SEARCH("Sans solde",C371)))</formula>
    </cfRule>
  </conditionalFormatting>
  <conditionalFormatting sqref="C378:F384 G378 H378:P384">
    <cfRule type="containsText" dxfId="1676" priority="1676" operator="containsText" text="CP">
      <formula>NOT(ISERROR(SEARCH("CP",C378)))</formula>
    </cfRule>
    <cfRule type="containsText" dxfId="1675" priority="1677" operator="containsText" text="NORMAL">
      <formula>NOT(ISERROR(SEARCH("NORMAL",C378)))</formula>
    </cfRule>
  </conditionalFormatting>
  <conditionalFormatting sqref="C378:F384 G378 H378:P384">
    <cfRule type="containsText" dxfId="1674" priority="1675" operator="containsText" text="Recup">
      <formula>NOT(ISERROR(SEARCH("Recup",C378)))</formula>
    </cfRule>
  </conditionalFormatting>
  <conditionalFormatting sqref="C378:F384 G378 H378:P384">
    <cfRule type="containsText" dxfId="1673" priority="1673" operator="containsText" text="Mixte">
      <formula>NOT(ISERROR(SEARCH("Mixte",C378)))</formula>
    </cfRule>
    <cfRule type="containsText" dxfId="1672" priority="1674" operator="containsText" text="Maladie">
      <formula>NOT(ISERROR(SEARCH("Maladie",C378)))</formula>
    </cfRule>
  </conditionalFormatting>
  <conditionalFormatting sqref="C378:F384 H378:P384 G378">
    <cfRule type="containsText" dxfId="1671" priority="1672" operator="containsText" text="Sans solde">
      <formula>NOT(ISERROR(SEARCH("Sans solde",C378)))</formula>
    </cfRule>
  </conditionalFormatting>
  <conditionalFormatting sqref="C385:F391 G385 H385:P391">
    <cfRule type="containsText" dxfId="1670" priority="1670" operator="containsText" text="CP">
      <formula>NOT(ISERROR(SEARCH("CP",C385)))</formula>
    </cfRule>
    <cfRule type="containsText" dxfId="1669" priority="1671" operator="containsText" text="NORMAL">
      <formula>NOT(ISERROR(SEARCH("NORMAL",C385)))</formula>
    </cfRule>
  </conditionalFormatting>
  <conditionalFormatting sqref="C385:F391 G385 H385:P391">
    <cfRule type="containsText" dxfId="1668" priority="1669" operator="containsText" text="Recup">
      <formula>NOT(ISERROR(SEARCH("Recup",C385)))</formula>
    </cfRule>
  </conditionalFormatting>
  <conditionalFormatting sqref="C385:F391 G385 H385:P391">
    <cfRule type="containsText" dxfId="1667" priority="1667" operator="containsText" text="Mixte">
      <formula>NOT(ISERROR(SEARCH("Mixte",C385)))</formula>
    </cfRule>
    <cfRule type="containsText" dxfId="1666" priority="1668" operator="containsText" text="Maladie">
      <formula>NOT(ISERROR(SEARCH("Maladie",C385)))</formula>
    </cfRule>
  </conditionalFormatting>
  <conditionalFormatting sqref="C385:F391 H385:P391 G385">
    <cfRule type="containsText" dxfId="1665" priority="1666" operator="containsText" text="Sans solde">
      <formula>NOT(ISERROR(SEARCH("Sans solde",C385)))</formula>
    </cfRule>
  </conditionalFormatting>
  <conditionalFormatting sqref="C84:F88">
    <cfRule type="containsText" dxfId="1664" priority="1664" operator="containsText" text="CP">
      <formula>NOT(ISERROR(SEARCH("CP",C84)))</formula>
    </cfRule>
    <cfRule type="containsText" dxfId="1663" priority="1665" operator="containsText" text="NORMAL">
      <formula>NOT(ISERROR(SEARCH("NORMAL",C84)))</formula>
    </cfRule>
  </conditionalFormatting>
  <conditionalFormatting sqref="C84:F88">
    <cfRule type="containsText" dxfId="1662" priority="1663" operator="containsText" text="Recup">
      <formula>NOT(ISERROR(SEARCH("Recup",C84)))</formula>
    </cfRule>
  </conditionalFormatting>
  <conditionalFormatting sqref="C84:F88">
    <cfRule type="containsText" dxfId="1661" priority="1661" operator="containsText" text="Mixte">
      <formula>NOT(ISERROR(SEARCH("Mixte",C84)))</formula>
    </cfRule>
    <cfRule type="containsText" dxfId="1660" priority="1662" operator="containsText" text="Maladie">
      <formula>NOT(ISERROR(SEARCH("Maladie",C84)))</formula>
    </cfRule>
  </conditionalFormatting>
  <conditionalFormatting sqref="C84:F88">
    <cfRule type="containsText" dxfId="1659" priority="1660" operator="containsText" text="Sans solde">
      <formula>NOT(ISERROR(SEARCH("Sans solde",C84)))</formula>
    </cfRule>
  </conditionalFormatting>
  <conditionalFormatting sqref="C336:F340">
    <cfRule type="containsText" dxfId="1658" priority="1658" operator="containsText" text="CP">
      <formula>NOT(ISERROR(SEARCH("CP",C336)))</formula>
    </cfRule>
    <cfRule type="containsText" dxfId="1657" priority="1659" operator="containsText" text="NORMAL">
      <formula>NOT(ISERROR(SEARCH("NORMAL",C336)))</formula>
    </cfRule>
  </conditionalFormatting>
  <conditionalFormatting sqref="C336:F340">
    <cfRule type="containsText" dxfId="1656" priority="1657" operator="containsText" text="Recup">
      <formula>NOT(ISERROR(SEARCH("Recup",C336)))</formula>
    </cfRule>
  </conditionalFormatting>
  <conditionalFormatting sqref="C336:F340">
    <cfRule type="containsText" dxfId="1655" priority="1655" operator="containsText" text="Mixte">
      <formula>NOT(ISERROR(SEARCH("Mixte",C336)))</formula>
    </cfRule>
    <cfRule type="containsText" dxfId="1654" priority="1656" operator="containsText" text="Maladie">
      <formula>NOT(ISERROR(SEARCH("Maladie",C336)))</formula>
    </cfRule>
  </conditionalFormatting>
  <conditionalFormatting sqref="C336:F340">
    <cfRule type="containsText" dxfId="1653" priority="1654" operator="containsText" text="Sans solde">
      <formula>NOT(ISERROR(SEARCH("Sans solde",C336)))</formula>
    </cfRule>
  </conditionalFormatting>
  <conditionalFormatting sqref="C294:F298">
    <cfRule type="containsText" dxfId="1652" priority="1652" operator="containsText" text="CP">
      <formula>NOT(ISERROR(SEARCH("CP",C294)))</formula>
    </cfRule>
    <cfRule type="containsText" dxfId="1651" priority="1653" operator="containsText" text="NORMAL">
      <formula>NOT(ISERROR(SEARCH("NORMAL",C294)))</formula>
    </cfRule>
  </conditionalFormatting>
  <conditionalFormatting sqref="C294:F298">
    <cfRule type="containsText" dxfId="1650" priority="1651" operator="containsText" text="Recup">
      <formula>NOT(ISERROR(SEARCH("Recup",C294)))</formula>
    </cfRule>
  </conditionalFormatting>
  <conditionalFormatting sqref="C294:F298">
    <cfRule type="containsText" dxfId="1649" priority="1649" operator="containsText" text="Mixte">
      <formula>NOT(ISERROR(SEARCH("Mixte",C294)))</formula>
    </cfRule>
    <cfRule type="containsText" dxfId="1648" priority="1650" operator="containsText" text="Maladie">
      <formula>NOT(ISERROR(SEARCH("Maladie",C294)))</formula>
    </cfRule>
  </conditionalFormatting>
  <conditionalFormatting sqref="C294:F298">
    <cfRule type="containsText" dxfId="1647" priority="1648" operator="containsText" text="Sans solde">
      <formula>NOT(ISERROR(SEARCH("Sans solde",C294)))</formula>
    </cfRule>
  </conditionalFormatting>
  <conditionalFormatting sqref="C252:F256">
    <cfRule type="containsText" dxfId="1646" priority="1646" operator="containsText" text="CP">
      <formula>NOT(ISERROR(SEARCH("CP",C252)))</formula>
    </cfRule>
    <cfRule type="containsText" dxfId="1645" priority="1647" operator="containsText" text="NORMAL">
      <formula>NOT(ISERROR(SEARCH("NORMAL",C252)))</formula>
    </cfRule>
  </conditionalFormatting>
  <conditionalFormatting sqref="C252:F256">
    <cfRule type="containsText" dxfId="1644" priority="1645" operator="containsText" text="Recup">
      <formula>NOT(ISERROR(SEARCH("Recup",C252)))</formula>
    </cfRule>
  </conditionalFormatting>
  <conditionalFormatting sqref="C252:F256">
    <cfRule type="containsText" dxfId="1643" priority="1643" operator="containsText" text="Mixte">
      <formula>NOT(ISERROR(SEARCH("Mixte",C252)))</formula>
    </cfRule>
    <cfRule type="containsText" dxfId="1642" priority="1644" operator="containsText" text="Maladie">
      <formula>NOT(ISERROR(SEARCH("Maladie",C252)))</formula>
    </cfRule>
  </conditionalFormatting>
  <conditionalFormatting sqref="C252:F256">
    <cfRule type="containsText" dxfId="1641" priority="1642" operator="containsText" text="Sans solde">
      <formula>NOT(ISERROR(SEARCH("Sans solde",C252)))</formula>
    </cfRule>
  </conditionalFormatting>
  <conditionalFormatting sqref="C210:F214">
    <cfRule type="containsText" dxfId="1640" priority="1640" operator="containsText" text="CP">
      <formula>NOT(ISERROR(SEARCH("CP",C210)))</formula>
    </cfRule>
    <cfRule type="containsText" dxfId="1639" priority="1641" operator="containsText" text="NORMAL">
      <formula>NOT(ISERROR(SEARCH("NORMAL",C210)))</formula>
    </cfRule>
  </conditionalFormatting>
  <conditionalFormatting sqref="C210:F214">
    <cfRule type="containsText" dxfId="1638" priority="1639" operator="containsText" text="Recup">
      <formula>NOT(ISERROR(SEARCH("Recup",C210)))</formula>
    </cfRule>
  </conditionalFormatting>
  <conditionalFormatting sqref="C210:F214">
    <cfRule type="containsText" dxfId="1637" priority="1637" operator="containsText" text="Mixte">
      <formula>NOT(ISERROR(SEARCH("Mixte",C210)))</formula>
    </cfRule>
    <cfRule type="containsText" dxfId="1636" priority="1638" operator="containsText" text="Maladie">
      <formula>NOT(ISERROR(SEARCH("Maladie",C210)))</formula>
    </cfRule>
  </conditionalFormatting>
  <conditionalFormatting sqref="C210:F214">
    <cfRule type="containsText" dxfId="1635" priority="1636" operator="containsText" text="Sans solde">
      <formula>NOT(ISERROR(SEARCH("Sans solde",C210)))</formula>
    </cfRule>
  </conditionalFormatting>
  <conditionalFormatting sqref="C168:F172">
    <cfRule type="containsText" dxfId="1634" priority="1634" operator="containsText" text="CP">
      <formula>NOT(ISERROR(SEARCH("CP",C168)))</formula>
    </cfRule>
    <cfRule type="containsText" dxfId="1633" priority="1635" operator="containsText" text="NORMAL">
      <formula>NOT(ISERROR(SEARCH("NORMAL",C168)))</formula>
    </cfRule>
  </conditionalFormatting>
  <conditionalFormatting sqref="C168:F172">
    <cfRule type="containsText" dxfId="1632" priority="1633" operator="containsText" text="Recup">
      <formula>NOT(ISERROR(SEARCH("Recup",C168)))</formula>
    </cfRule>
  </conditionalFormatting>
  <conditionalFormatting sqref="C168:F172">
    <cfRule type="containsText" dxfId="1631" priority="1631" operator="containsText" text="Mixte">
      <formula>NOT(ISERROR(SEARCH("Mixte",C168)))</formula>
    </cfRule>
    <cfRule type="containsText" dxfId="1630" priority="1632" operator="containsText" text="Maladie">
      <formula>NOT(ISERROR(SEARCH("Maladie",C168)))</formula>
    </cfRule>
  </conditionalFormatting>
  <conditionalFormatting sqref="C168:F172">
    <cfRule type="containsText" dxfId="1629" priority="1630" operator="containsText" text="Sans solde">
      <formula>NOT(ISERROR(SEARCH("Sans solde",C168)))</formula>
    </cfRule>
  </conditionalFormatting>
  <conditionalFormatting sqref="C126:F130">
    <cfRule type="containsText" dxfId="1628" priority="1628" operator="containsText" text="CP">
      <formula>NOT(ISERROR(SEARCH("CP",C126)))</formula>
    </cfRule>
    <cfRule type="containsText" dxfId="1627" priority="1629" operator="containsText" text="NORMAL">
      <formula>NOT(ISERROR(SEARCH("NORMAL",C126)))</formula>
    </cfRule>
  </conditionalFormatting>
  <conditionalFormatting sqref="C126:F130">
    <cfRule type="containsText" dxfId="1626" priority="1627" operator="containsText" text="Recup">
      <formula>NOT(ISERROR(SEARCH("Recup",C126)))</formula>
    </cfRule>
  </conditionalFormatting>
  <conditionalFormatting sqref="C126:F130">
    <cfRule type="containsText" dxfId="1625" priority="1625" operator="containsText" text="Mixte">
      <formula>NOT(ISERROR(SEARCH("Mixte",C126)))</formula>
    </cfRule>
    <cfRule type="containsText" dxfId="1624" priority="1626" operator="containsText" text="Maladie">
      <formula>NOT(ISERROR(SEARCH("Maladie",C126)))</formula>
    </cfRule>
  </conditionalFormatting>
  <conditionalFormatting sqref="C126:F130">
    <cfRule type="containsText" dxfId="1623" priority="1624" operator="containsText" text="Sans solde">
      <formula>NOT(ISERROR(SEARCH("Sans solde",C126)))</formula>
    </cfRule>
  </conditionalFormatting>
  <conditionalFormatting sqref="C35:F39">
    <cfRule type="containsText" dxfId="1622" priority="1622" operator="containsText" text="CP">
      <formula>NOT(ISERROR(SEARCH("CP",C35)))</formula>
    </cfRule>
    <cfRule type="containsText" dxfId="1621" priority="1623" operator="containsText" text="NORMAL">
      <formula>NOT(ISERROR(SEARCH("NORMAL",C35)))</formula>
    </cfRule>
  </conditionalFormatting>
  <conditionalFormatting sqref="C35:F39">
    <cfRule type="containsText" dxfId="1620" priority="1621" operator="containsText" text="Recup">
      <formula>NOT(ISERROR(SEARCH("Recup",C35)))</formula>
    </cfRule>
  </conditionalFormatting>
  <conditionalFormatting sqref="C35:F39">
    <cfRule type="containsText" dxfId="1619" priority="1619" operator="containsText" text="Mixte">
      <formula>NOT(ISERROR(SEARCH("Mixte",C35)))</formula>
    </cfRule>
    <cfRule type="containsText" dxfId="1618" priority="1620" operator="containsText" text="Maladie">
      <formula>NOT(ISERROR(SEARCH("Maladie",C35)))</formula>
    </cfRule>
  </conditionalFormatting>
  <conditionalFormatting sqref="C35:F39">
    <cfRule type="containsText" dxfId="1617" priority="1618" operator="containsText" text="Sans solde">
      <formula>NOT(ISERROR(SEARCH("Sans solde",C35)))</formula>
    </cfRule>
  </conditionalFormatting>
  <conditionalFormatting sqref="C21:F25">
    <cfRule type="containsText" dxfId="1616" priority="1616" operator="containsText" text="CP">
      <formula>NOT(ISERROR(SEARCH("CP",C21)))</formula>
    </cfRule>
    <cfRule type="containsText" dxfId="1615" priority="1617" operator="containsText" text="NORMAL">
      <formula>NOT(ISERROR(SEARCH("NORMAL",C21)))</formula>
    </cfRule>
  </conditionalFormatting>
  <conditionalFormatting sqref="C21:F25">
    <cfRule type="containsText" dxfId="1614" priority="1615" operator="containsText" text="Recup">
      <formula>NOT(ISERROR(SEARCH("Recup",C21)))</formula>
    </cfRule>
  </conditionalFormatting>
  <conditionalFormatting sqref="C21:F25">
    <cfRule type="containsText" dxfId="1613" priority="1613" operator="containsText" text="Mixte">
      <formula>NOT(ISERROR(SEARCH("Mixte",C21)))</formula>
    </cfRule>
    <cfRule type="containsText" dxfId="1612" priority="1614" operator="containsText" text="Maladie">
      <formula>NOT(ISERROR(SEARCH("Maladie",C21)))</formula>
    </cfRule>
  </conditionalFormatting>
  <conditionalFormatting sqref="C21:F25">
    <cfRule type="containsText" dxfId="1611" priority="1612" operator="containsText" text="Sans solde">
      <formula>NOT(ISERROR(SEARCH("Sans solde",C21)))</formula>
    </cfRule>
  </conditionalFormatting>
  <conditionalFormatting sqref="C28:F32">
    <cfRule type="containsText" dxfId="1610" priority="1610" operator="containsText" text="CP">
      <formula>NOT(ISERROR(SEARCH("CP",C28)))</formula>
    </cfRule>
    <cfRule type="containsText" dxfId="1609" priority="1611" operator="containsText" text="NORMAL">
      <formula>NOT(ISERROR(SEARCH("NORMAL",C28)))</formula>
    </cfRule>
  </conditionalFormatting>
  <conditionalFormatting sqref="C28:F32">
    <cfRule type="containsText" dxfId="1608" priority="1609" operator="containsText" text="Recup">
      <formula>NOT(ISERROR(SEARCH("Recup",C28)))</formula>
    </cfRule>
  </conditionalFormatting>
  <conditionalFormatting sqref="C28:F32">
    <cfRule type="containsText" dxfId="1607" priority="1607" operator="containsText" text="Mixte">
      <formula>NOT(ISERROR(SEARCH("Mixte",C28)))</formula>
    </cfRule>
    <cfRule type="containsText" dxfId="1606" priority="1608" operator="containsText" text="Maladie">
      <formula>NOT(ISERROR(SEARCH("Maladie",C28)))</formula>
    </cfRule>
  </conditionalFormatting>
  <conditionalFormatting sqref="C28:F32">
    <cfRule type="containsText" dxfId="1605" priority="1606" operator="containsText" text="Sans solde">
      <formula>NOT(ISERROR(SEARCH("Sans solde",C28)))</formula>
    </cfRule>
  </conditionalFormatting>
  <conditionalFormatting sqref="C42:F46">
    <cfRule type="containsText" dxfId="1604" priority="1604" operator="containsText" text="CP">
      <formula>NOT(ISERROR(SEARCH("CP",C42)))</formula>
    </cfRule>
    <cfRule type="containsText" dxfId="1603" priority="1605" operator="containsText" text="NORMAL">
      <formula>NOT(ISERROR(SEARCH("NORMAL",C42)))</formula>
    </cfRule>
  </conditionalFormatting>
  <conditionalFormatting sqref="C42:F46">
    <cfRule type="containsText" dxfId="1602" priority="1603" operator="containsText" text="Recup">
      <formula>NOT(ISERROR(SEARCH("Recup",C42)))</formula>
    </cfRule>
  </conditionalFormatting>
  <conditionalFormatting sqref="C42:F46">
    <cfRule type="containsText" dxfId="1601" priority="1601" operator="containsText" text="Mixte">
      <formula>NOT(ISERROR(SEARCH("Mixte",C42)))</formula>
    </cfRule>
    <cfRule type="containsText" dxfId="1600" priority="1602" operator="containsText" text="Maladie">
      <formula>NOT(ISERROR(SEARCH("Maladie",C42)))</formula>
    </cfRule>
  </conditionalFormatting>
  <conditionalFormatting sqref="C42:F46">
    <cfRule type="containsText" dxfId="1599" priority="1600" operator="containsText" text="Sans solde">
      <formula>NOT(ISERROR(SEARCH("Sans solde",C42)))</formula>
    </cfRule>
  </conditionalFormatting>
  <conditionalFormatting sqref="H20:J21 G24 G20 K21:O21 A24:F394 G31 G38 G45 G52 G59 G66 G73 G80 G87 G94 G101 G108 G115 G122 G129 G136 G143 G150 G157 G164 G171 G178 G185 G192 G199 G206 G213 G220 G227 G234 G241 G248 G255 G262 G269 G276 G283 G290 G297 G304 G311 G318 G325 G332 G339 G346 G353 G360 G367 G374 G381 G388 B23:P23 H24:P394 B22 C20:F21 A20 A22:A23">
    <cfRule type="containsText" dxfId="1598" priority="1598" operator="containsText" text="CP">
      <formula>NOT(ISERROR(SEARCH("CP",A20)))</formula>
    </cfRule>
    <cfRule type="containsText" dxfId="1597" priority="1599" operator="containsText" text="NORMAL">
      <formula>NOT(ISERROR(SEARCH("NORMAL",A20)))</formula>
    </cfRule>
  </conditionalFormatting>
  <conditionalFormatting sqref="H20:J21 G24 G20 K21:O21 A24:F394 G31 G38 G45 G52 G59 G66 G73 G80 G87 G94 G101 G108 G115 G122 G129 G136 G143 G150 G157 G164 G171 G178 G185 G192 G199 G206 G213 G220 G227 G234 G241 G248 G255 G262 G269 G276 G283 G290 G297 G304 G311 G318 G325 G332 G339 G346 G353 G360 G367 G374 G381 G388 B23:P23 H24:P394 B22 C20:F21 A20 A22:A23">
    <cfRule type="containsText" dxfId="1596" priority="1597" operator="containsText" text="Recup">
      <formula>NOT(ISERROR(SEARCH("Recup",A20)))</formula>
    </cfRule>
  </conditionalFormatting>
  <conditionalFormatting sqref="C45:F49 G20 B22 D24:G24 C20:F21 H20:O21 A24:C30 A31:B394 D31:G31 D38:G38 G45 D52:G52 D25:F30 D32:F37 D39:F44 D50:F51 D53:F58 C31:C44 C50:C58 G59 G66 G73 G80 G87 G94 G101 G108 G115 G122 G129 G136 G143 G150 G157 G164 G171 G178 G185 G192 G199 G206 G213 G220 G227 G234 G241 G248 G255 G262 G269 G276 G283 G290 G297 G304 G311 G318 G325 G332 G339 G346 G353 G360 G367 G374 G381 G388 C59:F394 B23:P23 H24:P394 A20 A22:A23">
    <cfRule type="containsText" dxfId="1595" priority="1595" operator="containsText" text="Mixte">
      <formula>NOT(ISERROR(SEARCH("Mixte",A20)))</formula>
    </cfRule>
    <cfRule type="containsText" dxfId="1594" priority="1596" operator="containsText" text="Maladie">
      <formula>NOT(ISERROR(SEARCH("Maladie",A20)))</formula>
    </cfRule>
  </conditionalFormatting>
  <conditionalFormatting sqref="C45:F49 G20 B22 D24:G24 C20:F21 H20:O21 A24:C30 A31:B394 D31:G31 D38:G38 G45 D52:G52 D25:F30 D32:F37 D39:F44 D50:F51 D53:F58 C31:C44 C50:C58 G59 G66 G73 G80 G87 G94 G101 G108 G115 G122 G129 G136 G143 G150 G157 G164 G171 G178 G185 G192 G199 G206 G213 G220 G227 G234 G241 G248 G255 G262 G269 G276 G283 G290 G297 G304 G311 G318 G325 G332 G339 G346 G353 G360 G367 G374 G381 G388 C59:F394 B23:P23 H24:P394 A20 A22:A23">
    <cfRule type="containsText" dxfId="1593" priority="1594" operator="containsText" text="Sans solde">
      <formula>NOT(ISERROR(SEARCH("Sans solde",A20)))</formula>
    </cfRule>
  </conditionalFormatting>
  <conditionalFormatting sqref="G31 H20:P394 G199:G394 G192 G185 G178 G171 G164 G157 G150 G143 G136 G129 G122 G115 G108 G101 G94 G87 G80 G73 G66 G59 G52 G45 G38 G20:G24 C20:F394 A20 A22:B394">
    <cfRule type="containsText" dxfId="1592" priority="1593" operator="containsText" text="Déplacement">
      <formula>NOT(ISERROR(SEARCH("Déplacement",A20)))</formula>
    </cfRule>
  </conditionalFormatting>
  <conditionalFormatting sqref="H20:H394">
    <cfRule type="containsText" dxfId="1591" priority="1592" operator="containsText" text="Férié">
      <formula>NOT(ISERROR(SEARCH("Férié",H20)))</formula>
    </cfRule>
  </conditionalFormatting>
  <conditionalFormatting sqref="X5:Y7 T5 X11:Y11 T388 G5 W197:X197 A2:F3 H2:J3 T2 S2:S3 G2 B13:B19 X24:X26 U30 T24 Y31:Y33 H15:J21 U10:Y10 U4:Y4 U2:W3 U5:W9 U11:W18 S15:S21 D12:D21 D1 G24 C19:C21 S1:T1 A15:A20 A22:A23 G15:G20 E15:F21 K21:O21 Q31 B22 S5:S12 T11:T12 T15:T20 W29:X29 G31 G38 G45 G52 V22:X23 Y22 T31 T38 T45 T52 K1:M1 H5:M11 K3: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X30:X33 U37 Q45 X37:Y40 U44 Q52 X44:Y47 U51 Q59 X51:Y54 U58 Q66 X58:Y61 U65 Q73 X65:Y68 U72 Q80 X72:Y75 U79 Q87 X79:Y82 U86 Q94 X86:Y89 U93 Q101 X93:Y96 U100 Q108 X100:Y103 U107 Q115 X107:Y110 U114 Q122 X114:Y117 U121 Q129 X121:Y124 U128 Q136 X128:Y131 U135 Q143 X135:Y138 U142 Q150 X142:Y145 U149 Q157 X149:Y152 U156 Q164 X156:Y159 U163 Q171 X163:Y166 U170 Q178 X170:Y173 U177 Q185 X177:Y180 U184 Q192 X184:Y187 U191 Q199:Q394 X191:Y194 U198 B5:B10 X198:Y201 U205 W204:Y204 X205:Y208 U212 W211:Y211 X212:Y215 U219 W218:Y218 X219:Y222 U226 W225:Y225 X226:Y229 U233 W232:Y232 X233:Y236 U240 W239:Y239 X240:Y243 U247 W246:Y246 X247:Y250 U254 W253:Y253 X254:Y257 U261 W260:Y260 X261:Y264 U268 W267:Y267 X268:Y271 U275 W274:Y274 X275:Y278 U282 W281:Y281 X282:Y285 U289 W288:Y288 X289:Y292 U296 W295:Y295 X296:Y299 U303 W302:Y302 X303:Y306 U310 W309:Y309 X310:Y313 U317 W316:Y316 X317:Y320 U324 W323:Y323 X324:Y327 U331 W330:Y330 X331:Y334 U338 W337:Y337 X338:Y341 U345 W344:Y344 X345:Y348 U352 W351:Y351 X352:Y355 U359 W358:Y358 X359:Y362 U366 W365:Y365 X366:Y369 U373 W372:Y372 X373:Y376 U380 W379:Y379 X380:Y383 U387 W386:Y386 X387:Y390 U394 W393:Y393 X394:Y397 U401 W400:Y400 X401:Y401 V24:V401 K15:R19 B23:U23 A24:F394 A5:A11 C5:F11 H24:P394 W190:X190 W183:X183 W176:X176 W169:X169 W162:X162 W155:X155 W148:X148 W141:X141 W134:X134 W127:X127 W120:X120 W113:X113 W106:X106 W99:X99 W92:X92 W85:X85 W78:X78 W71:X71 W64:X64 W57:X57 W50:X50 W43:X43 W36:X36 Q38 Q24">
    <cfRule type="containsText" dxfId="1590" priority="1590" operator="containsText" text="CP">
      <formula>NOT(ISERROR(SEARCH("CP",A1)))</formula>
    </cfRule>
    <cfRule type="containsText" dxfId="1589" priority="1591" operator="containsText" text="NORMAL">
      <formula>NOT(ISERROR(SEARCH("NORMAL",A1)))</formula>
    </cfRule>
  </conditionalFormatting>
  <conditionalFormatting sqref="X5:Y7 T5 X11:Y11 T388 G5 W197:X197 A2:F3 H2:J3 T2 S2:S3 G2 B13:B19 X24:X26 U30 T24 Y31:Y33 H15:J21 U10:Y10 U4:Y4 U2:W3 U5:W9 U11:W18 S15:S21 D12:D21 D1 G24 C19:C21 S1:T1 A15:A20 A22:A23 G15:G20 E15:F21 K21:O21 Q31 B22 S5:S12 T11:T12 T15:T20 W29:X29 G31 G38 G45 G52 V22:X23 Y22 T31 T38 T45 T52 K1:M1 H5:M11 K3: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X30:X33 U37 Q45 X37:Y40 U44 Q52 X44:Y47 U51 Q59 X51:Y54 U58 Q66 X58:Y61 U65 Q73 X65:Y68 U72 Q80 X72:Y75 U79 Q87 X79:Y82 U86 Q94 X86:Y89 U93 Q101 X93:Y96 U100 Q108 X100:Y103 U107 Q115 X107:Y110 U114 Q122 X114:Y117 U121 Q129 X121:Y124 U128 Q136 X128:Y131 U135 Q143 X135:Y138 U142 Q150 X142:Y145 U149 Q157 X149:Y152 U156 Q164 X156:Y159 U163 Q171 X163:Y166 U170 Q178 X170:Y173 U177 Q185 X177:Y180 U184 Q192 X184:Y187 U191 Q199:Q394 X191:Y194 U198 B5:B10 X198:Y201 U205 W204:Y204 X205:Y208 U212 W211:Y211 X212:Y215 U219 W218:Y218 X219:Y222 U226 W225:Y225 X226:Y229 U233 W232:Y232 X233:Y236 U240 W239:Y239 X240:Y243 U247 W246:Y246 X247:Y250 U254 W253:Y253 X254:Y257 U261 W260:Y260 X261:Y264 U268 W267:Y267 X268:Y271 U275 W274:Y274 X275:Y278 U282 W281:Y281 X282:Y285 U289 W288:Y288 X289:Y292 U296 W295:Y295 X296:Y299 U303 W302:Y302 X303:Y306 U310 W309:Y309 X310:Y313 U317 W316:Y316 X317:Y320 U324 W323:Y323 X324:Y327 U331 W330:Y330 X331:Y334 U338 W337:Y337 X338:Y341 U345 W344:Y344 X345:Y348 U352 W351:Y351 X352:Y355 U359 W358:Y358 X359:Y362 U366 W365:Y365 X366:Y369 U373 W372:Y372 X373:Y376 U380 W379:Y379 X380:Y383 U387 W386:Y386 X387:Y390 U394 W393:Y393 X394:Y397 U401 W400:Y400 X401:Y401 V24:V401 K15:R19 B23:U23 A24:F394 A5:A11 C5:F11 H24:P394 W190:X190 W183:X183 W176:X176 W169:X169 W162:X162 W155:X155 W148:X148 W141:X141 W134:X134 W127:X127 W120:X120 W113:X113 W106:X106 W99:X99 W92:X92 W85:X85 W78:X78 W71:X71 W64:X64 W57:X57 W50:X50 W43:X43 W36:X36 Q38 Q24">
    <cfRule type="containsText" dxfId="1588" priority="1589" operator="containsText" text="Recup">
      <formula>NOT(ISERROR(SEARCH("Recup",A1)))</formula>
    </cfRule>
  </conditionalFormatting>
  <conditionalFormatting sqref="Y25 T5 X11:Y11 D6:F11 Y195:Y196 D5:G5 C45:F49 G2 T2 S2:S3 A2:F3 W27:X29 U30 T24 G15:G20 U4:Y10 U2:W3 U11:W18 S15:S21 C19:C21 B22 D24:G24 S1:T1 E15:F21 D12:D21 D1 H15:O21 A24:C30 Q31 S5:S12 T11:T12 T15:T20 X24:X26 D31:G31 D38:G38 G45 D52:G52 V22:X23 Y22 T31 T38 T45 T52 D25:F30 D32:F37 D39:F44 D50:F51 D53:F58 C31:C44 C50:C58 K1:M1 H5:M11 H2: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T388 C59:F394 Q45 U37 X30:X33 Q52 U44 X37:Y40 Q59 U51 X44:Y47 Q66 U58 X51:Y54 Q73 U65 X58:Y61 Q80 U72 X65:Y68 Q87 U79 X72:Y75 Q94 U86 X79:Y82 Q101 U93 X86:Y89 Q108 U100 X93:Y96 Q115 U107 X100:Y103 Q122 U114 X107:Y110 Q129 U121 X114:Y117 Q136 U128 X121:Y124 Q143 U135 X128:Y131 Q150 U142 X135:Y138 Q157 U149 X142:Y145 Q164 U156 X149:Y152 Q171 U163 X156:Y159 Q178 U170 X163:Y166 Q185 U177 X170:Y173 Q192 U184 X177:Y180 Q199:Q394 U191 X184:Y187 B5:B10 U198 X191:Y194 W202:Y204 U205 X198:Y201 W209:Y211 U212 X205:Y208 W216:Y218 U219 X212:Y215 W223:Y225 U226 X219:Y222 W230:Y232 U233 X226:Y229 W237:Y239 U240 X233:Y236 W244:Y246 U247 X240:Y243 W251:Y253 U254 X247:Y250 W258:Y260 U261 X254:Y257 W265:Y267 U268 X261:Y264 W272:Y274 U275 X268:Y271 W279:Y281 U282 X275:Y278 W286:Y288 U289 X282:Y285 W293:Y295 U296 X289:Y292 W300:Y302 U303 X296:Y299 W307:Y309 U310 X303:Y306 W314:Y316 U317 X310:Y313 W321:Y323 U324 X317:Y320 W328:Y330 U331 X324:Y327 W335:Y337 U338 X331:Y334 W342:Y344 U345 X338:Y341 W349:Y351 U352 X345:Y348 W356:Y358 U359 X352:Y355 W363:Y365 U366 X359:Y362 W370:Y372 U373 X366:Y369 W377:Y379 U380 X373:Y376 W384:Y386 U387 X380:Y383 W391:Y393 U394 X387:Y390 W398:Y400 U401 X394:Y397 X401:Y401 V24:V401 B23:U23 P15:R19 A31:B394 A5:A11 C5:C11 W195:X197 H24:P394 Y188:Y189 W188:X190 Y181:Y182 W181:X183 Y174:Y175 W174:X176 Y167:Y168 W167:X169 Y160:Y161 W160:X162 Y153:Y154 W153:X155 Y146:Y147 W146:X148 Y139:Y140 W139:X141 Y132:Y133 W132:X134 Y125:Y126 W125:X127 Y118:Y119 W118:X120 Y111:Y112 W111:X113 Y104:Y105 W104:X106 Y97:Y98 W97:X99 Y90:Y91 W90:X92 Y83:Y84 W83:X85 Y76:Y77 W76:X78 Y69:Y70 W69:X71 Y62:Y63 W62:X64 Y55:Y56 W55:X57 Y48:Y49 W48:X50 Y41:Y42 W41:X43 Y31:Y35 W34:X36 Q38 Q24 B13:B19 A15:A20 A22:A23">
    <cfRule type="containsText" dxfId="1587" priority="1587" operator="containsText" text="Mixte">
      <formula>NOT(ISERROR(SEARCH("Mixte",A1)))</formula>
    </cfRule>
    <cfRule type="containsText" dxfId="1586" priority="1588" operator="containsText" text="Maladie">
      <formula>NOT(ISERROR(SEARCH("Maladie",A1)))</formula>
    </cfRule>
  </conditionalFormatting>
  <conditionalFormatting sqref="Y25 X5:Y7 T5 X11:Y11 Y196 D5:G5 D6:F11 C45:F49 G2 T2 S2:S3 A2:F3 W28:X29 X24:X26 U30 T24 G15:G20 U9:Y10 U4:Y4 U2:W3 U5:W8 U11:W18 S15:S21 C19:C21 B22 D24:G24 S1:T1 E15:F21 D12:D21 D1 H15:O21 A24:C30 Q31 S5:S12 T11:T12 T15:T20 D31:G31 D38:G38 G45 D52:G52 V22:X23 Y22 T31 T38 T45 T52 D25:F30 D32:F37 D39:F44 D50:F51 D53:F58 C31:C44 C50:C58 K1:M1 H5:M11 H2:M3 G59 T59 G66 T66 G73 T73 G80 T80 G87 G94 T87 T94 G101 T101 G108 T108 G115 T115 G122 T122 G129 G136 T129 T136 G143 T143 G150 T150 G157 T157 G164 T164 G171 G178 T171 T178 G185 T185 G192 T192 G199 T199 G206 T206 G213 G220 T213 T220 G227 T227 G234 T234 G241 T241 G248 T248 G255 G262 T255 T262 G269 T269 G276 T276 G283 T283 G290 T290 G297 G304 T297 T304 G311 T311 G318 T318 G325 T325 G332 T332 G339 G346 T339 T346 G353 T353 G360 T360 G367 T367 G374 T374 G381 T381 S24:S394 G388 T388 C59:F394 Y31:Y33 Q45 X30:X33 U37 Q52 X37:Y40 U44 Q59 X44:Y47 U51 Q66 X51:Y54 U58 Q73 X58:Y61 U65 Q80 X65:Y68 U72 Q87 X72:Y75 U79 Q94 X79:Y82 U86 Q101 X86:Y89 U93 Q108 X93:Y96 U100 Q115 X100:Y103 U107 Q122 X107:Y110 U114 Q129 X114:Y117 U121 Q136 X121:Y124 U128 Q143 X128:Y131 U135 Q150 X135:Y138 U142 Q157 X142:Y145 U149 Q164 X149:Y152 U156 Q171 X156:Y159 U163 Q178 X163:Y166 U170 Q185 X170:Y173 U177 Q192 X177:Y180 U184 Q199:Q394 X184:Y187 U191 B5:B10 X191:Y194 U198 W203:Y204 X198:Y201 U205 W210:Y211 X205:Y208 U212 W217:Y218 X212:Y215 U219 W224:Y225 X219:Y222 U226 W231:Y232 X226:Y229 U233 W238:Y239 X233:Y236 U240 W245:Y246 X240:Y243 U247 W252:Y253 X247:Y250 U254 W259:Y260 X254:Y257 U261 W266:Y267 X261:Y264 U268 W273:Y274 X268:Y271 U275 W280:Y281 X275:Y278 U282 W287:Y288 X282:Y285 U289 W294:Y295 X289:Y292 U296 W301:Y302 X296:Y299 U303 W308:Y309 X303:Y306 U310 W315:Y316 X310:Y313 U317 W322:Y323 X317:Y320 U324 W329:Y330 X324:Y327 U331 W336:Y337 X331:Y334 U338 W343:Y344 X338:Y341 U345 W350:Y351 X345:Y348 U352 W357:Y358 X352:Y355 U359 W364:Y365 X359:Y362 U366 W371:Y372 X366:Y369 U373 W378:Y379 X373:Y376 U380 W385:Y386 X380:Y383 U387 W392:Y393 X387:Y390 U394 W399:Y400 X394:Y397 U401 X401:Y401 V24:V401 B23:U23 P15:R19 A31:B394 A5:A11 C5:C11 W196:X197 H24:P394 Y189 W189:X190 Y182 W182:X183 Y175 W175:X176 Y168 W168:X169 Y161 W161:X162 Y154 W154:X155 Y147 W147:X148 Y140 W140:X141 Y133 W133:X134 Y126 W126:X127 Y119 W119:X120 Y112 W112:X113 Y105 W105:X106 Y98 W98:X99 Y91 W91:X92 Y84 W84:X85 Y77 W77:X78 Y70 W70:X71 Y63 W63:X64 Y56 W56:X57 Y49 W49:X50 Y42 W42:X43 Y35 W35:X36 Q38 Q24 B13:B19 A15:A20 A22:A23">
    <cfRule type="containsText" dxfId="1585" priority="1586" operator="containsText" text="Sans solde">
      <formula>NOT(ISERROR(SEARCH("Sans solde",A1)))</formula>
    </cfRule>
  </conditionalFormatting>
  <conditionalFormatting sqref="C19">
    <cfRule type="containsText" dxfId="1584" priority="1585" operator="containsText" text="NORMAL">
      <formula>NOT(ISERROR(SEARCH("NORMAL",C19)))</formula>
    </cfRule>
  </conditionalFormatting>
  <conditionalFormatting sqref="Y25 U24:X401 Y198:Y401 Y191:Y196 Y184:Y189 Y177:Y182 Y170:Y175 Y163:Y168 Y156:Y161 Y149:Y154 Y142:Y147 Y135:Y140 Y128:Y133 Y121:Y126 Y114:Y119 Y107:Y112 Y100:Y105 Y93:Y98 Y86:Y91 Y79:Y84 Y72:Y77 Y65:Y70 Y58:Y63 Y51:Y56 Y44:Y49 Y31:Y35 Y37:Y42">
    <cfRule type="cellIs" dxfId="1583" priority="1583" operator="lessThan">
      <formula>0</formula>
    </cfRule>
    <cfRule type="cellIs" dxfId="1582" priority="1584" operator="lessThan">
      <formula>0</formula>
    </cfRule>
  </conditionalFormatting>
  <conditionalFormatting sqref="Y25 S1:T12 S15:S1048576 Y22:Y23 AA1:XFD1048576 Z1:Z22 Z24:Z29 Z31:Z1048576 U1:Y19 T15:T20 G31 Y198:Y1048576 R1:R19 O15:P1048576 Q1:Q20 T199:T1048576 Q199:R1048576 B1:B10 G199:G1048576 U22:X1048576 Y191:Y196 T192 C1:F1048576 H1:N1048576 Q192:R192 G192 Y184:Y189 T185 Q185:R185 G185 Y177:Y182 T178 Q178:R178 G178 Y170:Y175 T171 Q171:R171 G171 Y163:Y168 T164 Q164:R164 G164 Y156:Y161 T157 Q157:R157 G157 Y149:Y154 T150 Q150:R150 G150 Y142:Y147 T143 Q143:R143 G143 Y135:Y140 T136 Q136:R136 G136 Y128:Y133 T129 Q129:R129 G129 Y121:Y126 T122 Q122:R122 G122 Y114:Y119 T115 Q115:R115 G115 Y107:Y112 T108 Q108:R108 G108 Y100:Y105 T101 Q101:R101 G101 Y93:Y98 T94 Q94:R94 G94 Y86:Y91 T87 Q87:R87 G87 Y79:Y84 T80 Q80:R80 G80 Y72:Y77 T73 Q73:R73 G73 Y65:Y70 T66 Q66:R66 G66 Y58:Y63 T59 Q59:R59 G59 Y51:Y56 T52 Q52:R52 G52 Y44:Y49 T45 Q45:R45 G45 Y37:Y42 T38 Q38:R38 Y30:Y35 G38 T31 Q31:R31 T22:T24 Q22:R24 G1:G24 B13:B19 A1:A20 A22:B1048576">
    <cfRule type="containsText" dxfId="1581" priority="1582" operator="containsText" text="Déplacement">
      <formula>NOT(ISERROR(SEARCH("Déplacement",A1)))</formula>
    </cfRule>
  </conditionalFormatting>
  <conditionalFormatting sqref="H1:H1048576">
    <cfRule type="containsText" dxfId="1580" priority="1581" operator="containsText" text="Férié">
      <formula>NOT(ISERROR(SEARCH("Férié",H1)))</formula>
    </cfRule>
  </conditionalFormatting>
  <conditionalFormatting sqref="G21 C21:F55 C20:P20 H21:P55 A20 A22:B385">
    <cfRule type="containsText" dxfId="1579" priority="1579" operator="containsText" text="CP">
      <formula>NOT(ISERROR(SEARCH("CP",A20)))</formula>
    </cfRule>
    <cfRule type="containsText" dxfId="1578" priority="1580" operator="containsText" text="NORMAL">
      <formula>NOT(ISERROR(SEARCH("NORMAL",A20)))</formula>
    </cfRule>
  </conditionalFormatting>
  <conditionalFormatting sqref="G21 C21:F55 C20:P20 H21:P55 A20 A22:B385">
    <cfRule type="containsText" dxfId="1577" priority="1578" operator="containsText" text="Recup">
      <formula>NOT(ISERROR(SEARCH("Recup",A20)))</formula>
    </cfRule>
  </conditionalFormatting>
  <conditionalFormatting sqref="D22:F55 D21:G21 C20:P20 H21:P55 A20 C21:C55 A22:B385">
    <cfRule type="containsText" dxfId="1576" priority="1576" operator="containsText" text="Mixte">
      <formula>NOT(ISERROR(SEARCH("Mixte",A20)))</formula>
    </cfRule>
    <cfRule type="containsText" dxfId="1575" priority="1577" operator="containsText" text="Maladie">
      <formula>NOT(ISERROR(SEARCH("Maladie",A20)))</formula>
    </cfRule>
  </conditionalFormatting>
  <conditionalFormatting sqref="D22:F55 D21:G21 C20:P20 H21:P55 A20 C21:C55 A22:B385">
    <cfRule type="containsText" dxfId="1574" priority="1575" operator="containsText" text="Sans solde">
      <formula>NOT(ISERROR(SEARCH("Sans solde",A20)))</formula>
    </cfRule>
  </conditionalFormatting>
  <conditionalFormatting sqref="G31 H20:P394 G199:G394 G192 G185 G178 G171 G164 G157 G150 G143 G136 G129 G122 G115 G108 G101 G94 G87 G80 G73 G66 G59 G52 G45 G38 G20:G24 C20:F394 A20 A22:B394">
    <cfRule type="containsText" dxfId="1573" priority="1574" operator="containsText" text="Déplacement">
      <formula>NOT(ISERROR(SEARCH("Déplacement",A20)))</formula>
    </cfRule>
  </conditionalFormatting>
  <conditionalFormatting sqref="C56:F62 H56:P62">
    <cfRule type="containsText" dxfId="1572" priority="1572" operator="containsText" text="CP">
      <formula>NOT(ISERROR(SEARCH("CP",C56)))</formula>
    </cfRule>
    <cfRule type="containsText" dxfId="1571" priority="1573" operator="containsText" text="NORMAL">
      <formula>NOT(ISERROR(SEARCH("NORMAL",C56)))</formula>
    </cfRule>
  </conditionalFormatting>
  <conditionalFormatting sqref="C56:F62 H56:P62">
    <cfRule type="containsText" dxfId="1570" priority="1571" operator="containsText" text="Recup">
      <formula>NOT(ISERROR(SEARCH("Recup",C56)))</formula>
    </cfRule>
  </conditionalFormatting>
  <conditionalFormatting sqref="C56:F62 H56:P62">
    <cfRule type="containsText" dxfId="1569" priority="1569" operator="containsText" text="Mixte">
      <formula>NOT(ISERROR(SEARCH("Mixte",C56)))</formula>
    </cfRule>
    <cfRule type="containsText" dxfId="1568" priority="1570" operator="containsText" text="Maladie">
      <formula>NOT(ISERROR(SEARCH("Maladie",C56)))</formula>
    </cfRule>
  </conditionalFormatting>
  <conditionalFormatting sqref="C56:F62 H56:P62">
    <cfRule type="containsText" dxfId="1567" priority="1568" operator="containsText" text="Sans solde">
      <formula>NOT(ISERROR(SEARCH("Sans solde",C56)))</formula>
    </cfRule>
  </conditionalFormatting>
  <conditionalFormatting sqref="C63:F69 H63:P69">
    <cfRule type="containsText" dxfId="1566" priority="1566" operator="containsText" text="CP">
      <formula>NOT(ISERROR(SEARCH("CP",C63)))</formula>
    </cfRule>
    <cfRule type="containsText" dxfId="1565" priority="1567" operator="containsText" text="NORMAL">
      <formula>NOT(ISERROR(SEARCH("NORMAL",C63)))</formula>
    </cfRule>
  </conditionalFormatting>
  <conditionalFormatting sqref="C63:F69 H63:P69">
    <cfRule type="containsText" dxfId="1564" priority="1565" operator="containsText" text="Recup">
      <formula>NOT(ISERROR(SEARCH("Recup",C63)))</formula>
    </cfRule>
  </conditionalFormatting>
  <conditionalFormatting sqref="C63:F69 H63:P69">
    <cfRule type="containsText" dxfId="1563" priority="1563" operator="containsText" text="Mixte">
      <formula>NOT(ISERROR(SEARCH("Mixte",C63)))</formula>
    </cfRule>
    <cfRule type="containsText" dxfId="1562" priority="1564" operator="containsText" text="Maladie">
      <formula>NOT(ISERROR(SEARCH("Maladie",C63)))</formula>
    </cfRule>
  </conditionalFormatting>
  <conditionalFormatting sqref="C63:F69 H63:P69">
    <cfRule type="containsText" dxfId="1561" priority="1562" operator="containsText" text="Sans solde">
      <formula>NOT(ISERROR(SEARCH("Sans solde",C63)))</formula>
    </cfRule>
  </conditionalFormatting>
  <conditionalFormatting sqref="C70:F76 H70:P76">
    <cfRule type="containsText" dxfId="1560" priority="1560" operator="containsText" text="CP">
      <formula>NOT(ISERROR(SEARCH("CP",C70)))</formula>
    </cfRule>
    <cfRule type="containsText" dxfId="1559" priority="1561" operator="containsText" text="NORMAL">
      <formula>NOT(ISERROR(SEARCH("NORMAL",C70)))</formula>
    </cfRule>
  </conditionalFormatting>
  <conditionalFormatting sqref="C70:F76 H70:P76">
    <cfRule type="containsText" dxfId="1558" priority="1559" operator="containsText" text="Recup">
      <formula>NOT(ISERROR(SEARCH("Recup",C70)))</formula>
    </cfRule>
  </conditionalFormatting>
  <conditionalFormatting sqref="C70:F76 H70:P76">
    <cfRule type="containsText" dxfId="1557" priority="1557" operator="containsText" text="Mixte">
      <formula>NOT(ISERROR(SEARCH("Mixte",C70)))</formula>
    </cfRule>
    <cfRule type="containsText" dxfId="1556" priority="1558" operator="containsText" text="Maladie">
      <formula>NOT(ISERROR(SEARCH("Maladie",C70)))</formula>
    </cfRule>
  </conditionalFormatting>
  <conditionalFormatting sqref="C70:F76 H70:P76">
    <cfRule type="containsText" dxfId="1555" priority="1556" operator="containsText" text="Sans solde">
      <formula>NOT(ISERROR(SEARCH("Sans solde",C70)))</formula>
    </cfRule>
  </conditionalFormatting>
  <conditionalFormatting sqref="C77:F83 H77:P83">
    <cfRule type="containsText" dxfId="1554" priority="1554" operator="containsText" text="CP">
      <formula>NOT(ISERROR(SEARCH("CP",C77)))</formula>
    </cfRule>
    <cfRule type="containsText" dxfId="1553" priority="1555" operator="containsText" text="NORMAL">
      <formula>NOT(ISERROR(SEARCH("NORMAL",C77)))</formula>
    </cfRule>
  </conditionalFormatting>
  <conditionalFormatting sqref="C77:F83 H77:P83">
    <cfRule type="containsText" dxfId="1552" priority="1553" operator="containsText" text="Recup">
      <formula>NOT(ISERROR(SEARCH("Recup",C77)))</formula>
    </cfRule>
  </conditionalFormatting>
  <conditionalFormatting sqref="C77:F83 H77:P83">
    <cfRule type="containsText" dxfId="1551" priority="1551" operator="containsText" text="Mixte">
      <formula>NOT(ISERROR(SEARCH("Mixte",C77)))</formula>
    </cfRule>
    <cfRule type="containsText" dxfId="1550" priority="1552" operator="containsText" text="Maladie">
      <formula>NOT(ISERROR(SEARCH("Maladie",C77)))</formula>
    </cfRule>
  </conditionalFormatting>
  <conditionalFormatting sqref="C77:F83 H77:P83">
    <cfRule type="containsText" dxfId="1549" priority="1550" operator="containsText" text="Sans solde">
      <formula>NOT(ISERROR(SEARCH("Sans solde",C77)))</formula>
    </cfRule>
  </conditionalFormatting>
  <conditionalFormatting sqref="C84:F97 H84:P97">
    <cfRule type="containsText" dxfId="1548" priority="1548" operator="containsText" text="CP">
      <formula>NOT(ISERROR(SEARCH("CP",C84)))</formula>
    </cfRule>
    <cfRule type="containsText" dxfId="1547" priority="1549" operator="containsText" text="NORMAL">
      <formula>NOT(ISERROR(SEARCH("NORMAL",C84)))</formula>
    </cfRule>
  </conditionalFormatting>
  <conditionalFormatting sqref="C84:F97 H84:P97">
    <cfRule type="containsText" dxfId="1546" priority="1547" operator="containsText" text="Recup">
      <formula>NOT(ISERROR(SEARCH("Recup",C84)))</formula>
    </cfRule>
  </conditionalFormatting>
  <conditionalFormatting sqref="C84:F97 H84:P97">
    <cfRule type="containsText" dxfId="1545" priority="1545" operator="containsText" text="Mixte">
      <formula>NOT(ISERROR(SEARCH("Mixte",C84)))</formula>
    </cfRule>
    <cfRule type="containsText" dxfId="1544" priority="1546" operator="containsText" text="Maladie">
      <formula>NOT(ISERROR(SEARCH("Maladie",C84)))</formula>
    </cfRule>
  </conditionalFormatting>
  <conditionalFormatting sqref="C84:F97 H84:P97">
    <cfRule type="containsText" dxfId="1543" priority="1544" operator="containsText" text="Sans solde">
      <formula>NOT(ISERROR(SEARCH("Sans solde",C84)))</formula>
    </cfRule>
  </conditionalFormatting>
  <conditionalFormatting sqref="C98:F104 H98:P104">
    <cfRule type="containsText" dxfId="1542" priority="1542" operator="containsText" text="CP">
      <formula>NOT(ISERROR(SEARCH("CP",C98)))</formula>
    </cfRule>
    <cfRule type="containsText" dxfId="1541" priority="1543" operator="containsText" text="NORMAL">
      <formula>NOT(ISERROR(SEARCH("NORMAL",C98)))</formula>
    </cfRule>
  </conditionalFormatting>
  <conditionalFormatting sqref="C98:F104 H98:P104">
    <cfRule type="containsText" dxfId="1540" priority="1541" operator="containsText" text="Recup">
      <formula>NOT(ISERROR(SEARCH("Recup",C98)))</formula>
    </cfRule>
  </conditionalFormatting>
  <conditionalFormatting sqref="C98:F104 H98:P104">
    <cfRule type="containsText" dxfId="1539" priority="1539" operator="containsText" text="Mixte">
      <formula>NOT(ISERROR(SEARCH("Mixte",C98)))</formula>
    </cfRule>
    <cfRule type="containsText" dxfId="1538" priority="1540" operator="containsText" text="Maladie">
      <formula>NOT(ISERROR(SEARCH("Maladie",C98)))</formula>
    </cfRule>
  </conditionalFormatting>
  <conditionalFormatting sqref="C98:F104 H98:P104">
    <cfRule type="containsText" dxfId="1537" priority="1538" operator="containsText" text="Sans solde">
      <formula>NOT(ISERROR(SEARCH("Sans solde",C98)))</formula>
    </cfRule>
  </conditionalFormatting>
  <conditionalFormatting sqref="C105:F111 H105:P111">
    <cfRule type="containsText" dxfId="1536" priority="1536" operator="containsText" text="CP">
      <formula>NOT(ISERROR(SEARCH("CP",C105)))</formula>
    </cfRule>
    <cfRule type="containsText" dxfId="1535" priority="1537" operator="containsText" text="NORMAL">
      <formula>NOT(ISERROR(SEARCH("NORMAL",C105)))</formula>
    </cfRule>
  </conditionalFormatting>
  <conditionalFormatting sqref="C105:F111 H105:P111">
    <cfRule type="containsText" dxfId="1534" priority="1535" operator="containsText" text="Recup">
      <formula>NOT(ISERROR(SEARCH("Recup",C105)))</formula>
    </cfRule>
  </conditionalFormatting>
  <conditionalFormatting sqref="C105:F111 H105:P111">
    <cfRule type="containsText" dxfId="1533" priority="1533" operator="containsText" text="Mixte">
      <formula>NOT(ISERROR(SEARCH("Mixte",C105)))</formula>
    </cfRule>
    <cfRule type="containsText" dxfId="1532" priority="1534" operator="containsText" text="Maladie">
      <formula>NOT(ISERROR(SEARCH("Maladie",C105)))</formula>
    </cfRule>
  </conditionalFormatting>
  <conditionalFormatting sqref="C105:F111 H105:P111">
    <cfRule type="containsText" dxfId="1531" priority="1532" operator="containsText" text="Sans solde">
      <formula>NOT(ISERROR(SEARCH("Sans solde",C105)))</formula>
    </cfRule>
  </conditionalFormatting>
  <conditionalFormatting sqref="C112:F118 H112:P118">
    <cfRule type="containsText" dxfId="1530" priority="1530" operator="containsText" text="CP">
      <formula>NOT(ISERROR(SEARCH("CP",C112)))</formula>
    </cfRule>
    <cfRule type="containsText" dxfId="1529" priority="1531" operator="containsText" text="NORMAL">
      <formula>NOT(ISERROR(SEARCH("NORMAL",C112)))</formula>
    </cfRule>
  </conditionalFormatting>
  <conditionalFormatting sqref="C112:F118 H112:P118">
    <cfRule type="containsText" dxfId="1528" priority="1529" operator="containsText" text="Recup">
      <formula>NOT(ISERROR(SEARCH("Recup",C112)))</formula>
    </cfRule>
  </conditionalFormatting>
  <conditionalFormatting sqref="C112:F118 H112:P118">
    <cfRule type="containsText" dxfId="1527" priority="1527" operator="containsText" text="Mixte">
      <formula>NOT(ISERROR(SEARCH("Mixte",C112)))</formula>
    </cfRule>
    <cfRule type="containsText" dxfId="1526" priority="1528" operator="containsText" text="Maladie">
      <formula>NOT(ISERROR(SEARCH("Maladie",C112)))</formula>
    </cfRule>
  </conditionalFormatting>
  <conditionalFormatting sqref="C112:F118 H112:P118">
    <cfRule type="containsText" dxfId="1525" priority="1526" operator="containsText" text="Sans solde">
      <formula>NOT(ISERROR(SEARCH("Sans solde",C112)))</formula>
    </cfRule>
  </conditionalFormatting>
  <conditionalFormatting sqref="C119:F125 H119:P125">
    <cfRule type="containsText" dxfId="1524" priority="1524" operator="containsText" text="CP">
      <formula>NOT(ISERROR(SEARCH("CP",C119)))</formula>
    </cfRule>
    <cfRule type="containsText" dxfId="1523" priority="1525" operator="containsText" text="NORMAL">
      <formula>NOT(ISERROR(SEARCH("NORMAL",C119)))</formula>
    </cfRule>
  </conditionalFormatting>
  <conditionalFormatting sqref="C119:F125 H119:P125">
    <cfRule type="containsText" dxfId="1522" priority="1523" operator="containsText" text="Recup">
      <formula>NOT(ISERROR(SEARCH("Recup",C119)))</formula>
    </cfRule>
  </conditionalFormatting>
  <conditionalFormatting sqref="C119:F125 H119:P125">
    <cfRule type="containsText" dxfId="1521" priority="1521" operator="containsText" text="Mixte">
      <formula>NOT(ISERROR(SEARCH("Mixte",C119)))</formula>
    </cfRule>
    <cfRule type="containsText" dxfId="1520" priority="1522" operator="containsText" text="Maladie">
      <formula>NOT(ISERROR(SEARCH("Maladie",C119)))</formula>
    </cfRule>
  </conditionalFormatting>
  <conditionalFormatting sqref="C119:F125 H119:P125">
    <cfRule type="containsText" dxfId="1519" priority="1520" operator="containsText" text="Sans solde">
      <formula>NOT(ISERROR(SEARCH("Sans solde",C119)))</formula>
    </cfRule>
  </conditionalFormatting>
  <conditionalFormatting sqref="C126:F139 H126:P139">
    <cfRule type="containsText" dxfId="1518" priority="1518" operator="containsText" text="CP">
      <formula>NOT(ISERROR(SEARCH("CP",C126)))</formula>
    </cfRule>
    <cfRule type="containsText" dxfId="1517" priority="1519" operator="containsText" text="NORMAL">
      <formula>NOT(ISERROR(SEARCH("NORMAL",C126)))</formula>
    </cfRule>
  </conditionalFormatting>
  <conditionalFormatting sqref="C126:F139 H126:P139">
    <cfRule type="containsText" dxfId="1516" priority="1517" operator="containsText" text="Recup">
      <formula>NOT(ISERROR(SEARCH("Recup",C126)))</formula>
    </cfRule>
  </conditionalFormatting>
  <conditionalFormatting sqref="C126:F139 H126:P139">
    <cfRule type="containsText" dxfId="1515" priority="1515" operator="containsText" text="Mixte">
      <formula>NOT(ISERROR(SEARCH("Mixte",C126)))</formula>
    </cfRule>
    <cfRule type="containsText" dxfId="1514" priority="1516" operator="containsText" text="Maladie">
      <formula>NOT(ISERROR(SEARCH("Maladie",C126)))</formula>
    </cfRule>
  </conditionalFormatting>
  <conditionalFormatting sqref="C126:F139 H126:P139">
    <cfRule type="containsText" dxfId="1513" priority="1514" operator="containsText" text="Sans solde">
      <formula>NOT(ISERROR(SEARCH("Sans solde",C126)))</formula>
    </cfRule>
  </conditionalFormatting>
  <conditionalFormatting sqref="C140:F146 H140:P146">
    <cfRule type="containsText" dxfId="1512" priority="1512" operator="containsText" text="CP">
      <formula>NOT(ISERROR(SEARCH("CP",C140)))</formula>
    </cfRule>
    <cfRule type="containsText" dxfId="1511" priority="1513" operator="containsText" text="NORMAL">
      <formula>NOT(ISERROR(SEARCH("NORMAL",C140)))</formula>
    </cfRule>
  </conditionalFormatting>
  <conditionalFormatting sqref="C140:F146 H140:P146">
    <cfRule type="containsText" dxfId="1510" priority="1511" operator="containsText" text="Recup">
      <formula>NOT(ISERROR(SEARCH("Recup",C140)))</formula>
    </cfRule>
  </conditionalFormatting>
  <conditionalFormatting sqref="C140:F146 H140:P146">
    <cfRule type="containsText" dxfId="1509" priority="1509" operator="containsText" text="Mixte">
      <formula>NOT(ISERROR(SEARCH("Mixte",C140)))</formula>
    </cfRule>
    <cfRule type="containsText" dxfId="1508" priority="1510" operator="containsText" text="Maladie">
      <formula>NOT(ISERROR(SEARCH("Maladie",C140)))</formula>
    </cfRule>
  </conditionalFormatting>
  <conditionalFormatting sqref="C140:F146 H140:P146">
    <cfRule type="containsText" dxfId="1507" priority="1508" operator="containsText" text="Sans solde">
      <formula>NOT(ISERROR(SEARCH("Sans solde",C140)))</formula>
    </cfRule>
  </conditionalFormatting>
  <conditionalFormatting sqref="C147:F153 H147:P153">
    <cfRule type="containsText" dxfId="1506" priority="1506" operator="containsText" text="CP">
      <formula>NOT(ISERROR(SEARCH("CP",C147)))</formula>
    </cfRule>
    <cfRule type="containsText" dxfId="1505" priority="1507" operator="containsText" text="NORMAL">
      <formula>NOT(ISERROR(SEARCH("NORMAL",C147)))</formula>
    </cfRule>
  </conditionalFormatting>
  <conditionalFormatting sqref="C147:F153 H147:P153">
    <cfRule type="containsText" dxfId="1504" priority="1505" operator="containsText" text="Recup">
      <formula>NOT(ISERROR(SEARCH("Recup",C147)))</formula>
    </cfRule>
  </conditionalFormatting>
  <conditionalFormatting sqref="C147:F153 H147:P153">
    <cfRule type="containsText" dxfId="1503" priority="1503" operator="containsText" text="Mixte">
      <formula>NOT(ISERROR(SEARCH("Mixte",C147)))</formula>
    </cfRule>
    <cfRule type="containsText" dxfId="1502" priority="1504" operator="containsText" text="Maladie">
      <formula>NOT(ISERROR(SEARCH("Maladie",C147)))</formula>
    </cfRule>
  </conditionalFormatting>
  <conditionalFormatting sqref="C147:F153 H147:P153">
    <cfRule type="containsText" dxfId="1501" priority="1502" operator="containsText" text="Sans solde">
      <formula>NOT(ISERROR(SEARCH("Sans solde",C147)))</formula>
    </cfRule>
  </conditionalFormatting>
  <conditionalFormatting sqref="C154:F160 H154:P160">
    <cfRule type="containsText" dxfId="1500" priority="1500" operator="containsText" text="CP">
      <formula>NOT(ISERROR(SEARCH("CP",C154)))</formula>
    </cfRule>
    <cfRule type="containsText" dxfId="1499" priority="1501" operator="containsText" text="NORMAL">
      <formula>NOT(ISERROR(SEARCH("NORMAL",C154)))</formula>
    </cfRule>
  </conditionalFormatting>
  <conditionalFormatting sqref="C154:F160 H154:P160">
    <cfRule type="containsText" dxfId="1498" priority="1499" operator="containsText" text="Recup">
      <formula>NOT(ISERROR(SEARCH("Recup",C154)))</formula>
    </cfRule>
  </conditionalFormatting>
  <conditionalFormatting sqref="C154:F160 H154:P160">
    <cfRule type="containsText" dxfId="1497" priority="1497" operator="containsText" text="Mixte">
      <formula>NOT(ISERROR(SEARCH("Mixte",C154)))</formula>
    </cfRule>
    <cfRule type="containsText" dxfId="1496" priority="1498" operator="containsText" text="Maladie">
      <formula>NOT(ISERROR(SEARCH("Maladie",C154)))</formula>
    </cfRule>
  </conditionalFormatting>
  <conditionalFormatting sqref="C154:F160 H154:P160">
    <cfRule type="containsText" dxfId="1495" priority="1496" operator="containsText" text="Sans solde">
      <formula>NOT(ISERROR(SEARCH("Sans solde",C154)))</formula>
    </cfRule>
  </conditionalFormatting>
  <conditionalFormatting sqref="C161:F167 H161:P167">
    <cfRule type="containsText" dxfId="1494" priority="1494" operator="containsText" text="CP">
      <formula>NOT(ISERROR(SEARCH("CP",C161)))</formula>
    </cfRule>
    <cfRule type="containsText" dxfId="1493" priority="1495" operator="containsText" text="NORMAL">
      <formula>NOT(ISERROR(SEARCH("NORMAL",C161)))</formula>
    </cfRule>
  </conditionalFormatting>
  <conditionalFormatting sqref="C161:F167 H161:P167">
    <cfRule type="containsText" dxfId="1492" priority="1493" operator="containsText" text="Recup">
      <formula>NOT(ISERROR(SEARCH("Recup",C161)))</formula>
    </cfRule>
  </conditionalFormatting>
  <conditionalFormatting sqref="C161:F167 H161:P167">
    <cfRule type="containsText" dxfId="1491" priority="1491" operator="containsText" text="Mixte">
      <formula>NOT(ISERROR(SEARCH("Mixte",C161)))</formula>
    </cfRule>
    <cfRule type="containsText" dxfId="1490" priority="1492" operator="containsText" text="Maladie">
      <formula>NOT(ISERROR(SEARCH("Maladie",C161)))</formula>
    </cfRule>
  </conditionalFormatting>
  <conditionalFormatting sqref="C161:F167 H161:P167">
    <cfRule type="containsText" dxfId="1489" priority="1490" operator="containsText" text="Sans solde">
      <formula>NOT(ISERROR(SEARCH("Sans solde",C161)))</formula>
    </cfRule>
  </conditionalFormatting>
  <conditionalFormatting sqref="C168:F181 H168:P181">
    <cfRule type="containsText" dxfId="1488" priority="1488" operator="containsText" text="CP">
      <formula>NOT(ISERROR(SEARCH("CP",C168)))</formula>
    </cfRule>
    <cfRule type="containsText" dxfId="1487" priority="1489" operator="containsText" text="NORMAL">
      <formula>NOT(ISERROR(SEARCH("NORMAL",C168)))</formula>
    </cfRule>
  </conditionalFormatting>
  <conditionalFormatting sqref="C168:F181 H168:P181">
    <cfRule type="containsText" dxfId="1486" priority="1487" operator="containsText" text="Recup">
      <formula>NOT(ISERROR(SEARCH("Recup",C168)))</formula>
    </cfRule>
  </conditionalFormatting>
  <conditionalFormatting sqref="C168:F181 H168:P181">
    <cfRule type="containsText" dxfId="1485" priority="1485" operator="containsText" text="Mixte">
      <formula>NOT(ISERROR(SEARCH("Mixte",C168)))</formula>
    </cfRule>
    <cfRule type="containsText" dxfId="1484" priority="1486" operator="containsText" text="Maladie">
      <formula>NOT(ISERROR(SEARCH("Maladie",C168)))</formula>
    </cfRule>
  </conditionalFormatting>
  <conditionalFormatting sqref="C168:F181 H168:P181">
    <cfRule type="containsText" dxfId="1483" priority="1484" operator="containsText" text="Sans solde">
      <formula>NOT(ISERROR(SEARCH("Sans solde",C168)))</formula>
    </cfRule>
  </conditionalFormatting>
  <conditionalFormatting sqref="C182:F188 H182:P188">
    <cfRule type="containsText" dxfId="1482" priority="1482" operator="containsText" text="CP">
      <formula>NOT(ISERROR(SEARCH("CP",C182)))</formula>
    </cfRule>
    <cfRule type="containsText" dxfId="1481" priority="1483" operator="containsText" text="NORMAL">
      <formula>NOT(ISERROR(SEARCH("NORMAL",C182)))</formula>
    </cfRule>
  </conditionalFormatting>
  <conditionalFormatting sqref="C182:F188 H182:P188">
    <cfRule type="containsText" dxfId="1480" priority="1481" operator="containsText" text="Recup">
      <formula>NOT(ISERROR(SEARCH("Recup",C182)))</formula>
    </cfRule>
  </conditionalFormatting>
  <conditionalFormatting sqref="C182:F188 H182:P188">
    <cfRule type="containsText" dxfId="1479" priority="1479" operator="containsText" text="Mixte">
      <formula>NOT(ISERROR(SEARCH("Mixte",C182)))</formula>
    </cfRule>
    <cfRule type="containsText" dxfId="1478" priority="1480" operator="containsText" text="Maladie">
      <formula>NOT(ISERROR(SEARCH("Maladie",C182)))</formula>
    </cfRule>
  </conditionalFormatting>
  <conditionalFormatting sqref="C182:F188 H182:P188">
    <cfRule type="containsText" dxfId="1477" priority="1478" operator="containsText" text="Sans solde">
      <formula>NOT(ISERROR(SEARCH("Sans solde",C182)))</formula>
    </cfRule>
  </conditionalFormatting>
  <conditionalFormatting sqref="C189:F195 H189:P195">
    <cfRule type="containsText" dxfId="1476" priority="1476" operator="containsText" text="CP">
      <formula>NOT(ISERROR(SEARCH("CP",C189)))</formula>
    </cfRule>
    <cfRule type="containsText" dxfId="1475" priority="1477" operator="containsText" text="NORMAL">
      <formula>NOT(ISERROR(SEARCH("NORMAL",C189)))</formula>
    </cfRule>
  </conditionalFormatting>
  <conditionalFormatting sqref="C189:F195 H189:P195">
    <cfRule type="containsText" dxfId="1474" priority="1475" operator="containsText" text="Recup">
      <formula>NOT(ISERROR(SEARCH("Recup",C189)))</formula>
    </cfRule>
  </conditionalFormatting>
  <conditionalFormatting sqref="C189:F195 H189:P195">
    <cfRule type="containsText" dxfId="1473" priority="1473" operator="containsText" text="Mixte">
      <formula>NOT(ISERROR(SEARCH("Mixte",C189)))</formula>
    </cfRule>
    <cfRule type="containsText" dxfId="1472" priority="1474" operator="containsText" text="Maladie">
      <formula>NOT(ISERROR(SEARCH("Maladie",C189)))</formula>
    </cfRule>
  </conditionalFormatting>
  <conditionalFormatting sqref="C189:F195 H189:P195">
    <cfRule type="containsText" dxfId="1471" priority="1472" operator="containsText" text="Sans solde">
      <formula>NOT(ISERROR(SEARCH("Sans solde",C189)))</formula>
    </cfRule>
  </conditionalFormatting>
  <conditionalFormatting sqref="C196:F202 H196:P202">
    <cfRule type="containsText" dxfId="1470" priority="1470" operator="containsText" text="CP">
      <formula>NOT(ISERROR(SEARCH("CP",C196)))</formula>
    </cfRule>
    <cfRule type="containsText" dxfId="1469" priority="1471" operator="containsText" text="NORMAL">
      <formula>NOT(ISERROR(SEARCH("NORMAL",C196)))</formula>
    </cfRule>
  </conditionalFormatting>
  <conditionalFormatting sqref="C196:F202 H196:P202">
    <cfRule type="containsText" dxfId="1468" priority="1469" operator="containsText" text="Recup">
      <formula>NOT(ISERROR(SEARCH("Recup",C196)))</formula>
    </cfRule>
  </conditionalFormatting>
  <conditionalFormatting sqref="C196:F202 H196:P202">
    <cfRule type="containsText" dxfId="1467" priority="1467" operator="containsText" text="Mixte">
      <formula>NOT(ISERROR(SEARCH("Mixte",C196)))</formula>
    </cfRule>
    <cfRule type="containsText" dxfId="1466" priority="1468" operator="containsText" text="Maladie">
      <formula>NOT(ISERROR(SEARCH("Maladie",C196)))</formula>
    </cfRule>
  </conditionalFormatting>
  <conditionalFormatting sqref="C196:F202 H196:P202">
    <cfRule type="containsText" dxfId="1465" priority="1466" operator="containsText" text="Sans solde">
      <formula>NOT(ISERROR(SEARCH("Sans solde",C196)))</formula>
    </cfRule>
  </conditionalFormatting>
  <conditionalFormatting sqref="C203:F209 G203 H203:P209">
    <cfRule type="containsText" dxfId="1464" priority="1464" operator="containsText" text="CP">
      <formula>NOT(ISERROR(SEARCH("CP",C203)))</formula>
    </cfRule>
    <cfRule type="containsText" dxfId="1463" priority="1465" operator="containsText" text="NORMAL">
      <formula>NOT(ISERROR(SEARCH("NORMAL",C203)))</formula>
    </cfRule>
  </conditionalFormatting>
  <conditionalFormatting sqref="C203:F209 G203 H203:P209">
    <cfRule type="containsText" dxfId="1462" priority="1463" operator="containsText" text="Recup">
      <formula>NOT(ISERROR(SEARCH("Recup",C203)))</formula>
    </cfRule>
  </conditionalFormatting>
  <conditionalFormatting sqref="C203:F209 G203 H203:P209">
    <cfRule type="containsText" dxfId="1461" priority="1461" operator="containsText" text="Mixte">
      <formula>NOT(ISERROR(SEARCH("Mixte",C203)))</formula>
    </cfRule>
    <cfRule type="containsText" dxfId="1460" priority="1462" operator="containsText" text="Maladie">
      <formula>NOT(ISERROR(SEARCH("Maladie",C203)))</formula>
    </cfRule>
  </conditionalFormatting>
  <conditionalFormatting sqref="C203:F209 H203:P209 G203">
    <cfRule type="containsText" dxfId="1459" priority="1460" operator="containsText" text="Sans solde">
      <formula>NOT(ISERROR(SEARCH("Sans solde",C203)))</formula>
    </cfRule>
  </conditionalFormatting>
  <conditionalFormatting sqref="C210:F223 G210 G217 H210:P223">
    <cfRule type="containsText" dxfId="1458" priority="1458" operator="containsText" text="CP">
      <formula>NOT(ISERROR(SEARCH("CP",C210)))</formula>
    </cfRule>
    <cfRule type="containsText" dxfId="1457" priority="1459" operator="containsText" text="NORMAL">
      <formula>NOT(ISERROR(SEARCH("NORMAL",C210)))</formula>
    </cfRule>
  </conditionalFormatting>
  <conditionalFormatting sqref="C210:F223 G210 G217 H210:P223">
    <cfRule type="containsText" dxfId="1456" priority="1457" operator="containsText" text="Recup">
      <formula>NOT(ISERROR(SEARCH("Recup",C210)))</formula>
    </cfRule>
  </conditionalFormatting>
  <conditionalFormatting sqref="C210:F223 G210 G217 H210:P223">
    <cfRule type="containsText" dxfId="1455" priority="1455" operator="containsText" text="Mixte">
      <formula>NOT(ISERROR(SEARCH("Mixte",C210)))</formula>
    </cfRule>
    <cfRule type="containsText" dxfId="1454" priority="1456" operator="containsText" text="Maladie">
      <formula>NOT(ISERROR(SEARCH("Maladie",C210)))</formula>
    </cfRule>
  </conditionalFormatting>
  <conditionalFormatting sqref="C210:F223 H210:P223 G210 G217">
    <cfRule type="containsText" dxfId="1453" priority="1454" operator="containsText" text="Sans solde">
      <formula>NOT(ISERROR(SEARCH("Sans solde",C210)))</formula>
    </cfRule>
  </conditionalFormatting>
  <conditionalFormatting sqref="C224:F230 G224 H224:P230">
    <cfRule type="containsText" dxfId="1452" priority="1452" operator="containsText" text="CP">
      <formula>NOT(ISERROR(SEARCH("CP",C224)))</formula>
    </cfRule>
    <cfRule type="containsText" dxfId="1451" priority="1453" operator="containsText" text="NORMAL">
      <formula>NOT(ISERROR(SEARCH("NORMAL",C224)))</formula>
    </cfRule>
  </conditionalFormatting>
  <conditionalFormatting sqref="C224:F230 G224 H224:P230">
    <cfRule type="containsText" dxfId="1450" priority="1451" operator="containsText" text="Recup">
      <formula>NOT(ISERROR(SEARCH("Recup",C224)))</formula>
    </cfRule>
  </conditionalFormatting>
  <conditionalFormatting sqref="C224:F230 G224 H224:P230">
    <cfRule type="containsText" dxfId="1449" priority="1449" operator="containsText" text="Mixte">
      <formula>NOT(ISERROR(SEARCH("Mixte",C224)))</formula>
    </cfRule>
    <cfRule type="containsText" dxfId="1448" priority="1450" operator="containsText" text="Maladie">
      <formula>NOT(ISERROR(SEARCH("Maladie",C224)))</formula>
    </cfRule>
  </conditionalFormatting>
  <conditionalFormatting sqref="C224:F230 H224:P230 G224">
    <cfRule type="containsText" dxfId="1447" priority="1448" operator="containsText" text="Sans solde">
      <formula>NOT(ISERROR(SEARCH("Sans solde",C224)))</formula>
    </cfRule>
  </conditionalFormatting>
  <conditionalFormatting sqref="C231:F237 G231 H231:P237">
    <cfRule type="containsText" dxfId="1446" priority="1446" operator="containsText" text="CP">
      <formula>NOT(ISERROR(SEARCH("CP",C231)))</formula>
    </cfRule>
    <cfRule type="containsText" dxfId="1445" priority="1447" operator="containsText" text="NORMAL">
      <formula>NOT(ISERROR(SEARCH("NORMAL",C231)))</formula>
    </cfRule>
  </conditionalFormatting>
  <conditionalFormatting sqref="C231:F237 G231 H231:P237">
    <cfRule type="containsText" dxfId="1444" priority="1445" operator="containsText" text="Recup">
      <formula>NOT(ISERROR(SEARCH("Recup",C231)))</formula>
    </cfRule>
  </conditionalFormatting>
  <conditionalFormatting sqref="C231:F237 G231 H231:P237">
    <cfRule type="containsText" dxfId="1443" priority="1443" operator="containsText" text="Mixte">
      <formula>NOT(ISERROR(SEARCH("Mixte",C231)))</formula>
    </cfRule>
    <cfRule type="containsText" dxfId="1442" priority="1444" operator="containsText" text="Maladie">
      <formula>NOT(ISERROR(SEARCH("Maladie",C231)))</formula>
    </cfRule>
  </conditionalFormatting>
  <conditionalFormatting sqref="C231:F237 H231:P237 G231">
    <cfRule type="containsText" dxfId="1441" priority="1442" operator="containsText" text="Sans solde">
      <formula>NOT(ISERROR(SEARCH("Sans solde",C231)))</formula>
    </cfRule>
  </conditionalFormatting>
  <conditionalFormatting sqref="C238:F244 G238 H238:P244">
    <cfRule type="containsText" dxfId="1440" priority="1440" operator="containsText" text="CP">
      <formula>NOT(ISERROR(SEARCH("CP",C238)))</formula>
    </cfRule>
    <cfRule type="containsText" dxfId="1439" priority="1441" operator="containsText" text="NORMAL">
      <formula>NOT(ISERROR(SEARCH("NORMAL",C238)))</formula>
    </cfRule>
  </conditionalFormatting>
  <conditionalFormatting sqref="C238:F244 G238 H238:P244">
    <cfRule type="containsText" dxfId="1438" priority="1439" operator="containsText" text="Recup">
      <formula>NOT(ISERROR(SEARCH("Recup",C238)))</formula>
    </cfRule>
  </conditionalFormatting>
  <conditionalFormatting sqref="C238:F244 G238 H238:P244">
    <cfRule type="containsText" dxfId="1437" priority="1437" operator="containsText" text="Mixte">
      <formula>NOT(ISERROR(SEARCH("Mixte",C238)))</formula>
    </cfRule>
    <cfRule type="containsText" dxfId="1436" priority="1438" operator="containsText" text="Maladie">
      <formula>NOT(ISERROR(SEARCH("Maladie",C238)))</formula>
    </cfRule>
  </conditionalFormatting>
  <conditionalFormatting sqref="C238:F244 H238:P244 G238">
    <cfRule type="containsText" dxfId="1435" priority="1436" operator="containsText" text="Sans solde">
      <formula>NOT(ISERROR(SEARCH("Sans solde",C238)))</formula>
    </cfRule>
  </conditionalFormatting>
  <conditionalFormatting sqref="C245:F251 G245 H245:P251">
    <cfRule type="containsText" dxfId="1434" priority="1434" operator="containsText" text="CP">
      <formula>NOT(ISERROR(SEARCH("CP",C245)))</formula>
    </cfRule>
    <cfRule type="containsText" dxfId="1433" priority="1435" operator="containsText" text="NORMAL">
      <formula>NOT(ISERROR(SEARCH("NORMAL",C245)))</formula>
    </cfRule>
  </conditionalFormatting>
  <conditionalFormatting sqref="C245:F251 G245 H245:P251">
    <cfRule type="containsText" dxfId="1432" priority="1433" operator="containsText" text="Recup">
      <formula>NOT(ISERROR(SEARCH("Recup",C245)))</formula>
    </cfRule>
  </conditionalFormatting>
  <conditionalFormatting sqref="C245:F251 G245 H245:P251">
    <cfRule type="containsText" dxfId="1431" priority="1431" operator="containsText" text="Mixte">
      <formula>NOT(ISERROR(SEARCH("Mixte",C245)))</formula>
    </cfRule>
    <cfRule type="containsText" dxfId="1430" priority="1432" operator="containsText" text="Maladie">
      <formula>NOT(ISERROR(SEARCH("Maladie",C245)))</formula>
    </cfRule>
  </conditionalFormatting>
  <conditionalFormatting sqref="C245:F251 H245:P251 G245">
    <cfRule type="containsText" dxfId="1429" priority="1430" operator="containsText" text="Sans solde">
      <formula>NOT(ISERROR(SEARCH("Sans solde",C245)))</formula>
    </cfRule>
  </conditionalFormatting>
  <conditionalFormatting sqref="C252:F265 G252 G259 H252:P265">
    <cfRule type="containsText" dxfId="1428" priority="1428" operator="containsText" text="CP">
      <formula>NOT(ISERROR(SEARCH("CP",C252)))</formula>
    </cfRule>
    <cfRule type="containsText" dxfId="1427" priority="1429" operator="containsText" text="NORMAL">
      <formula>NOT(ISERROR(SEARCH("NORMAL",C252)))</formula>
    </cfRule>
  </conditionalFormatting>
  <conditionalFormatting sqref="C252:F265 G252 G259 H252:P265">
    <cfRule type="containsText" dxfId="1426" priority="1427" operator="containsText" text="Recup">
      <formula>NOT(ISERROR(SEARCH("Recup",C252)))</formula>
    </cfRule>
  </conditionalFormatting>
  <conditionalFormatting sqref="C252:F265 G252 G259 H252:P265">
    <cfRule type="containsText" dxfId="1425" priority="1425" operator="containsText" text="Mixte">
      <formula>NOT(ISERROR(SEARCH("Mixte",C252)))</formula>
    </cfRule>
    <cfRule type="containsText" dxfId="1424" priority="1426" operator="containsText" text="Maladie">
      <formula>NOT(ISERROR(SEARCH("Maladie",C252)))</formula>
    </cfRule>
  </conditionalFormatting>
  <conditionalFormatting sqref="C252:F265 H252:P265 G252 G259">
    <cfRule type="containsText" dxfId="1423" priority="1424" operator="containsText" text="Sans solde">
      <formula>NOT(ISERROR(SEARCH("Sans solde",C252)))</formula>
    </cfRule>
  </conditionalFormatting>
  <conditionalFormatting sqref="C266:F272 G266 H266:P272">
    <cfRule type="containsText" dxfId="1422" priority="1422" operator="containsText" text="CP">
      <formula>NOT(ISERROR(SEARCH("CP",C266)))</formula>
    </cfRule>
    <cfRule type="containsText" dxfId="1421" priority="1423" operator="containsText" text="NORMAL">
      <formula>NOT(ISERROR(SEARCH("NORMAL",C266)))</formula>
    </cfRule>
  </conditionalFormatting>
  <conditionalFormatting sqref="C266:F272 G266 H266:P272">
    <cfRule type="containsText" dxfId="1420" priority="1421" operator="containsText" text="Recup">
      <formula>NOT(ISERROR(SEARCH("Recup",C266)))</formula>
    </cfRule>
  </conditionalFormatting>
  <conditionalFormatting sqref="C266:F272 G266 H266:P272">
    <cfRule type="containsText" dxfId="1419" priority="1419" operator="containsText" text="Mixte">
      <formula>NOT(ISERROR(SEARCH("Mixte",C266)))</formula>
    </cfRule>
    <cfRule type="containsText" dxfId="1418" priority="1420" operator="containsText" text="Maladie">
      <formula>NOT(ISERROR(SEARCH("Maladie",C266)))</formula>
    </cfRule>
  </conditionalFormatting>
  <conditionalFormatting sqref="C266:F272 H266:P272 G266">
    <cfRule type="containsText" dxfId="1417" priority="1418" operator="containsText" text="Sans solde">
      <formula>NOT(ISERROR(SEARCH("Sans solde",C266)))</formula>
    </cfRule>
  </conditionalFormatting>
  <conditionalFormatting sqref="C273:F279 G273 H273:P279">
    <cfRule type="containsText" dxfId="1416" priority="1416" operator="containsText" text="CP">
      <formula>NOT(ISERROR(SEARCH("CP",C273)))</formula>
    </cfRule>
    <cfRule type="containsText" dxfId="1415" priority="1417" operator="containsText" text="NORMAL">
      <formula>NOT(ISERROR(SEARCH("NORMAL",C273)))</formula>
    </cfRule>
  </conditionalFormatting>
  <conditionalFormatting sqref="C273:F279 G273 H273:P279">
    <cfRule type="containsText" dxfId="1414" priority="1415" operator="containsText" text="Recup">
      <formula>NOT(ISERROR(SEARCH("Recup",C273)))</formula>
    </cfRule>
  </conditionalFormatting>
  <conditionalFormatting sqref="C273:F279 G273 H273:P279">
    <cfRule type="containsText" dxfId="1413" priority="1413" operator="containsText" text="Mixte">
      <formula>NOT(ISERROR(SEARCH("Mixte",C273)))</formula>
    </cfRule>
    <cfRule type="containsText" dxfId="1412" priority="1414" operator="containsText" text="Maladie">
      <formula>NOT(ISERROR(SEARCH("Maladie",C273)))</formula>
    </cfRule>
  </conditionalFormatting>
  <conditionalFormatting sqref="C273:F279 H273:P279 G273">
    <cfRule type="containsText" dxfId="1411" priority="1412" operator="containsText" text="Sans solde">
      <formula>NOT(ISERROR(SEARCH("Sans solde",C273)))</formula>
    </cfRule>
  </conditionalFormatting>
  <conditionalFormatting sqref="C280:F286 G280 H280:P286">
    <cfRule type="containsText" dxfId="1410" priority="1410" operator="containsText" text="CP">
      <formula>NOT(ISERROR(SEARCH("CP",C280)))</formula>
    </cfRule>
    <cfRule type="containsText" dxfId="1409" priority="1411" operator="containsText" text="NORMAL">
      <formula>NOT(ISERROR(SEARCH("NORMAL",C280)))</formula>
    </cfRule>
  </conditionalFormatting>
  <conditionalFormatting sqref="C280:F286 G280 H280:P286">
    <cfRule type="containsText" dxfId="1408" priority="1409" operator="containsText" text="Recup">
      <formula>NOT(ISERROR(SEARCH("Recup",C280)))</formula>
    </cfRule>
  </conditionalFormatting>
  <conditionalFormatting sqref="C280:F286 G280 H280:P286">
    <cfRule type="containsText" dxfId="1407" priority="1407" operator="containsText" text="Mixte">
      <formula>NOT(ISERROR(SEARCH("Mixte",C280)))</formula>
    </cfRule>
    <cfRule type="containsText" dxfId="1406" priority="1408" operator="containsText" text="Maladie">
      <formula>NOT(ISERROR(SEARCH("Maladie",C280)))</formula>
    </cfRule>
  </conditionalFormatting>
  <conditionalFormatting sqref="C280:F286 H280:P286 G280">
    <cfRule type="containsText" dxfId="1405" priority="1406" operator="containsText" text="Sans solde">
      <formula>NOT(ISERROR(SEARCH("Sans solde",C280)))</formula>
    </cfRule>
  </conditionalFormatting>
  <conditionalFormatting sqref="C287:F293 G287 H287:P293">
    <cfRule type="containsText" dxfId="1404" priority="1404" operator="containsText" text="CP">
      <formula>NOT(ISERROR(SEARCH("CP",C287)))</formula>
    </cfRule>
    <cfRule type="containsText" dxfId="1403" priority="1405" operator="containsText" text="NORMAL">
      <formula>NOT(ISERROR(SEARCH("NORMAL",C287)))</formula>
    </cfRule>
  </conditionalFormatting>
  <conditionalFormatting sqref="C287:F293 G287 H287:P293">
    <cfRule type="containsText" dxfId="1402" priority="1403" operator="containsText" text="Recup">
      <formula>NOT(ISERROR(SEARCH("Recup",C287)))</formula>
    </cfRule>
  </conditionalFormatting>
  <conditionalFormatting sqref="C287:F293 G287 H287:P293">
    <cfRule type="containsText" dxfId="1401" priority="1401" operator="containsText" text="Mixte">
      <formula>NOT(ISERROR(SEARCH("Mixte",C287)))</formula>
    </cfRule>
    <cfRule type="containsText" dxfId="1400" priority="1402" operator="containsText" text="Maladie">
      <formula>NOT(ISERROR(SEARCH("Maladie",C287)))</formula>
    </cfRule>
  </conditionalFormatting>
  <conditionalFormatting sqref="C287:F293 H287:P293 G287">
    <cfRule type="containsText" dxfId="1399" priority="1400" operator="containsText" text="Sans solde">
      <formula>NOT(ISERROR(SEARCH("Sans solde",C287)))</formula>
    </cfRule>
  </conditionalFormatting>
  <conditionalFormatting sqref="C294:F307 G294 G301 H294:P307">
    <cfRule type="containsText" dxfId="1398" priority="1398" operator="containsText" text="CP">
      <formula>NOT(ISERROR(SEARCH("CP",C294)))</formula>
    </cfRule>
    <cfRule type="containsText" dxfId="1397" priority="1399" operator="containsText" text="NORMAL">
      <formula>NOT(ISERROR(SEARCH("NORMAL",C294)))</formula>
    </cfRule>
  </conditionalFormatting>
  <conditionalFormatting sqref="C294:F307 G294 G301 H294:P307">
    <cfRule type="containsText" dxfId="1396" priority="1397" operator="containsText" text="Recup">
      <formula>NOT(ISERROR(SEARCH("Recup",C294)))</formula>
    </cfRule>
  </conditionalFormatting>
  <conditionalFormatting sqref="C294:F307 G294 G301 H294:P307">
    <cfRule type="containsText" dxfId="1395" priority="1395" operator="containsText" text="Mixte">
      <formula>NOT(ISERROR(SEARCH("Mixte",C294)))</formula>
    </cfRule>
    <cfRule type="containsText" dxfId="1394" priority="1396" operator="containsText" text="Maladie">
      <formula>NOT(ISERROR(SEARCH("Maladie",C294)))</formula>
    </cfRule>
  </conditionalFormatting>
  <conditionalFormatting sqref="C294:F307 H294:P307 G294 G301">
    <cfRule type="containsText" dxfId="1393" priority="1394" operator="containsText" text="Sans solde">
      <formula>NOT(ISERROR(SEARCH("Sans solde",C294)))</formula>
    </cfRule>
  </conditionalFormatting>
  <conditionalFormatting sqref="C308:F314 G308 H308:P314">
    <cfRule type="containsText" dxfId="1392" priority="1392" operator="containsText" text="CP">
      <formula>NOT(ISERROR(SEARCH("CP",C308)))</formula>
    </cfRule>
    <cfRule type="containsText" dxfId="1391" priority="1393" operator="containsText" text="NORMAL">
      <formula>NOT(ISERROR(SEARCH("NORMAL",C308)))</formula>
    </cfRule>
  </conditionalFormatting>
  <conditionalFormatting sqref="C308:F314 G308 H308:P314">
    <cfRule type="containsText" dxfId="1390" priority="1391" operator="containsText" text="Recup">
      <formula>NOT(ISERROR(SEARCH("Recup",C308)))</formula>
    </cfRule>
  </conditionalFormatting>
  <conditionalFormatting sqref="C308:F314 G308 H308:P314">
    <cfRule type="containsText" dxfId="1389" priority="1389" operator="containsText" text="Mixte">
      <formula>NOT(ISERROR(SEARCH("Mixte",C308)))</formula>
    </cfRule>
    <cfRule type="containsText" dxfId="1388" priority="1390" operator="containsText" text="Maladie">
      <formula>NOT(ISERROR(SEARCH("Maladie",C308)))</formula>
    </cfRule>
  </conditionalFormatting>
  <conditionalFormatting sqref="C308:F314 H308:P314 G308">
    <cfRule type="containsText" dxfId="1387" priority="1388" operator="containsText" text="Sans solde">
      <formula>NOT(ISERROR(SEARCH("Sans solde",C308)))</formula>
    </cfRule>
  </conditionalFormatting>
  <conditionalFormatting sqref="C315:F321 G315 H315:P321">
    <cfRule type="containsText" dxfId="1386" priority="1386" operator="containsText" text="CP">
      <formula>NOT(ISERROR(SEARCH("CP",C315)))</formula>
    </cfRule>
    <cfRule type="containsText" dxfId="1385" priority="1387" operator="containsText" text="NORMAL">
      <formula>NOT(ISERROR(SEARCH("NORMAL",C315)))</formula>
    </cfRule>
  </conditionalFormatting>
  <conditionalFormatting sqref="C315:F321 G315 H315:P321">
    <cfRule type="containsText" dxfId="1384" priority="1385" operator="containsText" text="Recup">
      <formula>NOT(ISERROR(SEARCH("Recup",C315)))</formula>
    </cfRule>
  </conditionalFormatting>
  <conditionalFormatting sqref="C315:F321 G315 H315:P321">
    <cfRule type="containsText" dxfId="1383" priority="1383" operator="containsText" text="Mixte">
      <formula>NOT(ISERROR(SEARCH("Mixte",C315)))</formula>
    </cfRule>
    <cfRule type="containsText" dxfId="1382" priority="1384" operator="containsText" text="Maladie">
      <formula>NOT(ISERROR(SEARCH("Maladie",C315)))</formula>
    </cfRule>
  </conditionalFormatting>
  <conditionalFormatting sqref="C315:F321 H315:P321 G315">
    <cfRule type="containsText" dxfId="1381" priority="1382" operator="containsText" text="Sans solde">
      <formula>NOT(ISERROR(SEARCH("Sans solde",C315)))</formula>
    </cfRule>
  </conditionalFormatting>
  <conditionalFormatting sqref="C322:F328 G322 H322:P328">
    <cfRule type="containsText" dxfId="1380" priority="1380" operator="containsText" text="CP">
      <formula>NOT(ISERROR(SEARCH("CP",C322)))</formula>
    </cfRule>
    <cfRule type="containsText" dxfId="1379" priority="1381" operator="containsText" text="NORMAL">
      <formula>NOT(ISERROR(SEARCH("NORMAL",C322)))</formula>
    </cfRule>
  </conditionalFormatting>
  <conditionalFormatting sqref="C322:F328 G322 H322:P328">
    <cfRule type="containsText" dxfId="1378" priority="1379" operator="containsText" text="Recup">
      <formula>NOT(ISERROR(SEARCH("Recup",C322)))</formula>
    </cfRule>
  </conditionalFormatting>
  <conditionalFormatting sqref="C322:F328 G322 H322:P328">
    <cfRule type="containsText" dxfId="1377" priority="1377" operator="containsText" text="Mixte">
      <formula>NOT(ISERROR(SEARCH("Mixte",C322)))</formula>
    </cfRule>
    <cfRule type="containsText" dxfId="1376" priority="1378" operator="containsText" text="Maladie">
      <formula>NOT(ISERROR(SEARCH("Maladie",C322)))</formula>
    </cfRule>
  </conditionalFormatting>
  <conditionalFormatting sqref="C322:F328 H322:P328 G322">
    <cfRule type="containsText" dxfId="1375" priority="1376" operator="containsText" text="Sans solde">
      <formula>NOT(ISERROR(SEARCH("Sans solde",C322)))</formula>
    </cfRule>
  </conditionalFormatting>
  <conditionalFormatting sqref="C329:F335 G329 H329:P335">
    <cfRule type="containsText" dxfId="1374" priority="1374" operator="containsText" text="CP">
      <formula>NOT(ISERROR(SEARCH("CP",C329)))</formula>
    </cfRule>
    <cfRule type="containsText" dxfId="1373" priority="1375" operator="containsText" text="NORMAL">
      <formula>NOT(ISERROR(SEARCH("NORMAL",C329)))</formula>
    </cfRule>
  </conditionalFormatting>
  <conditionalFormatting sqref="C329:F335 G329 H329:P335">
    <cfRule type="containsText" dxfId="1372" priority="1373" operator="containsText" text="Recup">
      <formula>NOT(ISERROR(SEARCH("Recup",C329)))</formula>
    </cfRule>
  </conditionalFormatting>
  <conditionalFormatting sqref="C329:F335 G329 H329:P335">
    <cfRule type="containsText" dxfId="1371" priority="1371" operator="containsText" text="Mixte">
      <formula>NOT(ISERROR(SEARCH("Mixte",C329)))</formula>
    </cfRule>
    <cfRule type="containsText" dxfId="1370" priority="1372" operator="containsText" text="Maladie">
      <formula>NOT(ISERROR(SEARCH("Maladie",C329)))</formula>
    </cfRule>
  </conditionalFormatting>
  <conditionalFormatting sqref="C329:F335 H329:P335 G329">
    <cfRule type="containsText" dxfId="1369" priority="1370" operator="containsText" text="Sans solde">
      <formula>NOT(ISERROR(SEARCH("Sans solde",C329)))</formula>
    </cfRule>
  </conditionalFormatting>
  <conditionalFormatting sqref="C336:F349 G336 G343 H336:P349">
    <cfRule type="containsText" dxfId="1368" priority="1368" operator="containsText" text="CP">
      <formula>NOT(ISERROR(SEARCH("CP",C336)))</formula>
    </cfRule>
    <cfRule type="containsText" dxfId="1367" priority="1369" operator="containsText" text="NORMAL">
      <formula>NOT(ISERROR(SEARCH("NORMAL",C336)))</formula>
    </cfRule>
  </conditionalFormatting>
  <conditionalFormatting sqref="C336:F349 G336 G343 H336:P349">
    <cfRule type="containsText" dxfId="1366" priority="1367" operator="containsText" text="Recup">
      <formula>NOT(ISERROR(SEARCH("Recup",C336)))</formula>
    </cfRule>
  </conditionalFormatting>
  <conditionalFormatting sqref="C336:F349 G336 G343 H336:P349">
    <cfRule type="containsText" dxfId="1365" priority="1365" operator="containsText" text="Mixte">
      <formula>NOT(ISERROR(SEARCH("Mixte",C336)))</formula>
    </cfRule>
    <cfRule type="containsText" dxfId="1364" priority="1366" operator="containsText" text="Maladie">
      <formula>NOT(ISERROR(SEARCH("Maladie",C336)))</formula>
    </cfRule>
  </conditionalFormatting>
  <conditionalFormatting sqref="C336:F349 H336:P349 G336 G343">
    <cfRule type="containsText" dxfId="1363" priority="1364" operator="containsText" text="Sans solde">
      <formula>NOT(ISERROR(SEARCH("Sans solde",C336)))</formula>
    </cfRule>
  </conditionalFormatting>
  <conditionalFormatting sqref="C350:F356 G350 H350:P356">
    <cfRule type="containsText" dxfId="1362" priority="1362" operator="containsText" text="CP">
      <formula>NOT(ISERROR(SEARCH("CP",C350)))</formula>
    </cfRule>
    <cfRule type="containsText" dxfId="1361" priority="1363" operator="containsText" text="NORMAL">
      <formula>NOT(ISERROR(SEARCH("NORMAL",C350)))</formula>
    </cfRule>
  </conditionalFormatting>
  <conditionalFormatting sqref="C350:F356 G350 H350:P356">
    <cfRule type="containsText" dxfId="1360" priority="1361" operator="containsText" text="Recup">
      <formula>NOT(ISERROR(SEARCH("Recup",C350)))</formula>
    </cfRule>
  </conditionalFormatting>
  <conditionalFormatting sqref="C350:F356 G350 H350:P356">
    <cfRule type="containsText" dxfId="1359" priority="1359" operator="containsText" text="Mixte">
      <formula>NOT(ISERROR(SEARCH("Mixte",C350)))</formula>
    </cfRule>
    <cfRule type="containsText" dxfId="1358" priority="1360" operator="containsText" text="Maladie">
      <formula>NOT(ISERROR(SEARCH("Maladie",C350)))</formula>
    </cfRule>
  </conditionalFormatting>
  <conditionalFormatting sqref="C350:F356 H350:P356 G350">
    <cfRule type="containsText" dxfId="1357" priority="1358" operator="containsText" text="Sans solde">
      <formula>NOT(ISERROR(SEARCH("Sans solde",C350)))</formula>
    </cfRule>
  </conditionalFormatting>
  <conditionalFormatting sqref="C357:F363 G357 H357:P363">
    <cfRule type="containsText" dxfId="1356" priority="1356" operator="containsText" text="CP">
      <formula>NOT(ISERROR(SEARCH("CP",C357)))</formula>
    </cfRule>
    <cfRule type="containsText" dxfId="1355" priority="1357" operator="containsText" text="NORMAL">
      <formula>NOT(ISERROR(SEARCH("NORMAL",C357)))</formula>
    </cfRule>
  </conditionalFormatting>
  <conditionalFormatting sqref="C357:F363 G357 H357:P363">
    <cfRule type="containsText" dxfId="1354" priority="1355" operator="containsText" text="Recup">
      <formula>NOT(ISERROR(SEARCH("Recup",C357)))</formula>
    </cfRule>
  </conditionalFormatting>
  <conditionalFormatting sqref="C357:F363 G357 H357:P363">
    <cfRule type="containsText" dxfId="1353" priority="1353" operator="containsText" text="Mixte">
      <formula>NOT(ISERROR(SEARCH("Mixte",C357)))</formula>
    </cfRule>
    <cfRule type="containsText" dxfId="1352" priority="1354" operator="containsText" text="Maladie">
      <formula>NOT(ISERROR(SEARCH("Maladie",C357)))</formula>
    </cfRule>
  </conditionalFormatting>
  <conditionalFormatting sqref="C357:F363 H357:P363 G357">
    <cfRule type="containsText" dxfId="1351" priority="1352" operator="containsText" text="Sans solde">
      <formula>NOT(ISERROR(SEARCH("Sans solde",C357)))</formula>
    </cfRule>
  </conditionalFormatting>
  <conditionalFormatting sqref="C364:F370 G364 H364:P370">
    <cfRule type="containsText" dxfId="1350" priority="1350" operator="containsText" text="CP">
      <formula>NOT(ISERROR(SEARCH("CP",C364)))</formula>
    </cfRule>
    <cfRule type="containsText" dxfId="1349" priority="1351" operator="containsText" text="NORMAL">
      <formula>NOT(ISERROR(SEARCH("NORMAL",C364)))</formula>
    </cfRule>
  </conditionalFormatting>
  <conditionalFormatting sqref="C364:F370 G364 H364:P370">
    <cfRule type="containsText" dxfId="1348" priority="1349" operator="containsText" text="Recup">
      <formula>NOT(ISERROR(SEARCH("Recup",C364)))</formula>
    </cfRule>
  </conditionalFormatting>
  <conditionalFormatting sqref="C364:F370 G364 H364:P370">
    <cfRule type="containsText" dxfId="1347" priority="1347" operator="containsText" text="Mixte">
      <formula>NOT(ISERROR(SEARCH("Mixte",C364)))</formula>
    </cfRule>
    <cfRule type="containsText" dxfId="1346" priority="1348" operator="containsText" text="Maladie">
      <formula>NOT(ISERROR(SEARCH("Maladie",C364)))</formula>
    </cfRule>
  </conditionalFormatting>
  <conditionalFormatting sqref="C364:F370 H364:P370 G364">
    <cfRule type="containsText" dxfId="1345" priority="1346" operator="containsText" text="Sans solde">
      <formula>NOT(ISERROR(SEARCH("Sans solde",C364)))</formula>
    </cfRule>
  </conditionalFormatting>
  <conditionalFormatting sqref="C371:F377 G371 H371:P377">
    <cfRule type="containsText" dxfId="1344" priority="1344" operator="containsText" text="CP">
      <formula>NOT(ISERROR(SEARCH("CP",C371)))</formula>
    </cfRule>
    <cfRule type="containsText" dxfId="1343" priority="1345" operator="containsText" text="NORMAL">
      <formula>NOT(ISERROR(SEARCH("NORMAL",C371)))</formula>
    </cfRule>
  </conditionalFormatting>
  <conditionalFormatting sqref="C371:F377 G371 H371:P377">
    <cfRule type="containsText" dxfId="1342" priority="1343" operator="containsText" text="Recup">
      <formula>NOT(ISERROR(SEARCH("Recup",C371)))</formula>
    </cfRule>
  </conditionalFormatting>
  <conditionalFormatting sqref="C371:F377 G371 H371:P377">
    <cfRule type="containsText" dxfId="1341" priority="1341" operator="containsText" text="Mixte">
      <formula>NOT(ISERROR(SEARCH("Mixte",C371)))</formula>
    </cfRule>
    <cfRule type="containsText" dxfId="1340" priority="1342" operator="containsText" text="Maladie">
      <formula>NOT(ISERROR(SEARCH("Maladie",C371)))</formula>
    </cfRule>
  </conditionalFormatting>
  <conditionalFormatting sqref="C371:F377 H371:P377 G371">
    <cfRule type="containsText" dxfId="1339" priority="1340" operator="containsText" text="Sans solde">
      <formula>NOT(ISERROR(SEARCH("Sans solde",C371)))</formula>
    </cfRule>
  </conditionalFormatting>
  <conditionalFormatting sqref="C378:F384 G378 H378:P384">
    <cfRule type="containsText" dxfId="1338" priority="1338" operator="containsText" text="CP">
      <formula>NOT(ISERROR(SEARCH("CP",C378)))</formula>
    </cfRule>
    <cfRule type="containsText" dxfId="1337" priority="1339" operator="containsText" text="NORMAL">
      <formula>NOT(ISERROR(SEARCH("NORMAL",C378)))</formula>
    </cfRule>
  </conditionalFormatting>
  <conditionalFormatting sqref="C378:F384 G378 H378:P384">
    <cfRule type="containsText" dxfId="1336" priority="1337" operator="containsText" text="Recup">
      <formula>NOT(ISERROR(SEARCH("Recup",C378)))</formula>
    </cfRule>
  </conditionalFormatting>
  <conditionalFormatting sqref="C378:F384 G378 H378:P384">
    <cfRule type="containsText" dxfId="1335" priority="1335" operator="containsText" text="Mixte">
      <formula>NOT(ISERROR(SEARCH("Mixte",C378)))</formula>
    </cfRule>
    <cfRule type="containsText" dxfId="1334" priority="1336" operator="containsText" text="Maladie">
      <formula>NOT(ISERROR(SEARCH("Maladie",C378)))</formula>
    </cfRule>
  </conditionalFormatting>
  <conditionalFormatting sqref="C378:F384 H378:P384 G378">
    <cfRule type="containsText" dxfId="1333" priority="1334" operator="containsText" text="Sans solde">
      <formula>NOT(ISERROR(SEARCH("Sans solde",C378)))</formula>
    </cfRule>
  </conditionalFormatting>
  <conditionalFormatting sqref="C385:F391 G385 H385:P391">
    <cfRule type="containsText" dxfId="1332" priority="1332" operator="containsText" text="CP">
      <formula>NOT(ISERROR(SEARCH("CP",C385)))</formula>
    </cfRule>
    <cfRule type="containsText" dxfId="1331" priority="1333" operator="containsText" text="NORMAL">
      <formula>NOT(ISERROR(SEARCH("NORMAL",C385)))</formula>
    </cfRule>
  </conditionalFormatting>
  <conditionalFormatting sqref="C385:F391 G385 H385:P391">
    <cfRule type="containsText" dxfId="1330" priority="1331" operator="containsText" text="Recup">
      <formula>NOT(ISERROR(SEARCH("Recup",C385)))</formula>
    </cfRule>
  </conditionalFormatting>
  <conditionalFormatting sqref="C385:F391 G385 H385:P391">
    <cfRule type="containsText" dxfId="1329" priority="1329" operator="containsText" text="Mixte">
      <formula>NOT(ISERROR(SEARCH("Mixte",C385)))</formula>
    </cfRule>
    <cfRule type="containsText" dxfId="1328" priority="1330" operator="containsText" text="Maladie">
      <formula>NOT(ISERROR(SEARCH("Maladie",C385)))</formula>
    </cfRule>
  </conditionalFormatting>
  <conditionalFormatting sqref="C385:F391 H385:P391 G385">
    <cfRule type="containsText" dxfId="1327" priority="1328" operator="containsText" text="Sans solde">
      <formula>NOT(ISERROR(SEARCH("Sans solde",C385)))</formula>
    </cfRule>
  </conditionalFormatting>
  <conditionalFormatting sqref="C84:F88">
    <cfRule type="containsText" dxfId="1326" priority="1326" operator="containsText" text="CP">
      <formula>NOT(ISERROR(SEARCH("CP",C84)))</formula>
    </cfRule>
    <cfRule type="containsText" dxfId="1325" priority="1327" operator="containsText" text="NORMAL">
      <formula>NOT(ISERROR(SEARCH("NORMAL",C84)))</formula>
    </cfRule>
  </conditionalFormatting>
  <conditionalFormatting sqref="C84:F88">
    <cfRule type="containsText" dxfId="1324" priority="1325" operator="containsText" text="Recup">
      <formula>NOT(ISERROR(SEARCH("Recup",C84)))</formula>
    </cfRule>
  </conditionalFormatting>
  <conditionalFormatting sqref="C84:F88">
    <cfRule type="containsText" dxfId="1323" priority="1323" operator="containsText" text="Mixte">
      <formula>NOT(ISERROR(SEARCH("Mixte",C84)))</formula>
    </cfRule>
    <cfRule type="containsText" dxfId="1322" priority="1324" operator="containsText" text="Maladie">
      <formula>NOT(ISERROR(SEARCH("Maladie",C84)))</formula>
    </cfRule>
  </conditionalFormatting>
  <conditionalFormatting sqref="C84:F88">
    <cfRule type="containsText" dxfId="1321" priority="1322" operator="containsText" text="Sans solde">
      <formula>NOT(ISERROR(SEARCH("Sans solde",C84)))</formula>
    </cfRule>
  </conditionalFormatting>
  <conditionalFormatting sqref="C336:F340">
    <cfRule type="containsText" dxfId="1320" priority="1320" operator="containsText" text="CP">
      <formula>NOT(ISERROR(SEARCH("CP",C336)))</formula>
    </cfRule>
    <cfRule type="containsText" dxfId="1319" priority="1321" operator="containsText" text="NORMAL">
      <formula>NOT(ISERROR(SEARCH("NORMAL",C336)))</formula>
    </cfRule>
  </conditionalFormatting>
  <conditionalFormatting sqref="C336:F340">
    <cfRule type="containsText" dxfId="1318" priority="1319" operator="containsText" text="Recup">
      <formula>NOT(ISERROR(SEARCH("Recup",C336)))</formula>
    </cfRule>
  </conditionalFormatting>
  <conditionalFormatting sqref="C336:F340">
    <cfRule type="containsText" dxfId="1317" priority="1317" operator="containsText" text="Mixte">
      <formula>NOT(ISERROR(SEARCH("Mixte",C336)))</formula>
    </cfRule>
    <cfRule type="containsText" dxfId="1316" priority="1318" operator="containsText" text="Maladie">
      <formula>NOT(ISERROR(SEARCH("Maladie",C336)))</formula>
    </cfRule>
  </conditionalFormatting>
  <conditionalFormatting sqref="C336:F340">
    <cfRule type="containsText" dxfId="1315" priority="1316" operator="containsText" text="Sans solde">
      <formula>NOT(ISERROR(SEARCH("Sans solde",C336)))</formula>
    </cfRule>
  </conditionalFormatting>
  <conditionalFormatting sqref="C294:F298">
    <cfRule type="containsText" dxfId="1314" priority="1314" operator="containsText" text="CP">
      <formula>NOT(ISERROR(SEARCH("CP",C294)))</formula>
    </cfRule>
    <cfRule type="containsText" dxfId="1313" priority="1315" operator="containsText" text="NORMAL">
      <formula>NOT(ISERROR(SEARCH("NORMAL",C294)))</formula>
    </cfRule>
  </conditionalFormatting>
  <conditionalFormatting sqref="C294:F298">
    <cfRule type="containsText" dxfId="1312" priority="1313" operator="containsText" text="Recup">
      <formula>NOT(ISERROR(SEARCH("Recup",C294)))</formula>
    </cfRule>
  </conditionalFormatting>
  <conditionalFormatting sqref="C294:F298">
    <cfRule type="containsText" dxfId="1311" priority="1311" operator="containsText" text="Mixte">
      <formula>NOT(ISERROR(SEARCH("Mixte",C294)))</formula>
    </cfRule>
    <cfRule type="containsText" dxfId="1310" priority="1312" operator="containsText" text="Maladie">
      <formula>NOT(ISERROR(SEARCH("Maladie",C294)))</formula>
    </cfRule>
  </conditionalFormatting>
  <conditionalFormatting sqref="C294:F298">
    <cfRule type="containsText" dxfId="1309" priority="1310" operator="containsText" text="Sans solde">
      <formula>NOT(ISERROR(SEARCH("Sans solde",C294)))</formula>
    </cfRule>
  </conditionalFormatting>
  <conditionalFormatting sqref="C252:F256">
    <cfRule type="containsText" dxfId="1308" priority="1308" operator="containsText" text="CP">
      <formula>NOT(ISERROR(SEARCH("CP",C252)))</formula>
    </cfRule>
    <cfRule type="containsText" dxfId="1307" priority="1309" operator="containsText" text="NORMAL">
      <formula>NOT(ISERROR(SEARCH("NORMAL",C252)))</formula>
    </cfRule>
  </conditionalFormatting>
  <conditionalFormatting sqref="C252:F256">
    <cfRule type="containsText" dxfId="1306" priority="1307" operator="containsText" text="Recup">
      <formula>NOT(ISERROR(SEARCH("Recup",C252)))</formula>
    </cfRule>
  </conditionalFormatting>
  <conditionalFormatting sqref="C252:F256">
    <cfRule type="containsText" dxfId="1305" priority="1305" operator="containsText" text="Mixte">
      <formula>NOT(ISERROR(SEARCH("Mixte",C252)))</formula>
    </cfRule>
    <cfRule type="containsText" dxfId="1304" priority="1306" operator="containsText" text="Maladie">
      <formula>NOT(ISERROR(SEARCH("Maladie",C252)))</formula>
    </cfRule>
  </conditionalFormatting>
  <conditionalFormatting sqref="C252:F256">
    <cfRule type="containsText" dxfId="1303" priority="1304" operator="containsText" text="Sans solde">
      <formula>NOT(ISERROR(SEARCH("Sans solde",C252)))</formula>
    </cfRule>
  </conditionalFormatting>
  <conditionalFormatting sqref="C210:F214">
    <cfRule type="containsText" dxfId="1302" priority="1302" operator="containsText" text="CP">
      <formula>NOT(ISERROR(SEARCH("CP",C210)))</formula>
    </cfRule>
    <cfRule type="containsText" dxfId="1301" priority="1303" operator="containsText" text="NORMAL">
      <formula>NOT(ISERROR(SEARCH("NORMAL",C210)))</formula>
    </cfRule>
  </conditionalFormatting>
  <conditionalFormatting sqref="C210:F214">
    <cfRule type="containsText" dxfId="1300" priority="1301" operator="containsText" text="Recup">
      <formula>NOT(ISERROR(SEARCH("Recup",C210)))</formula>
    </cfRule>
  </conditionalFormatting>
  <conditionalFormatting sqref="C210:F214">
    <cfRule type="containsText" dxfId="1299" priority="1299" operator="containsText" text="Mixte">
      <formula>NOT(ISERROR(SEARCH("Mixte",C210)))</formula>
    </cfRule>
    <cfRule type="containsText" dxfId="1298" priority="1300" operator="containsText" text="Maladie">
      <formula>NOT(ISERROR(SEARCH("Maladie",C210)))</formula>
    </cfRule>
  </conditionalFormatting>
  <conditionalFormatting sqref="C210:F214">
    <cfRule type="containsText" dxfId="1297" priority="1298" operator="containsText" text="Sans solde">
      <formula>NOT(ISERROR(SEARCH("Sans solde",C210)))</formula>
    </cfRule>
  </conditionalFormatting>
  <conditionalFormatting sqref="C168:F172">
    <cfRule type="containsText" dxfId="1296" priority="1296" operator="containsText" text="CP">
      <formula>NOT(ISERROR(SEARCH("CP",C168)))</formula>
    </cfRule>
    <cfRule type="containsText" dxfId="1295" priority="1297" operator="containsText" text="NORMAL">
      <formula>NOT(ISERROR(SEARCH("NORMAL",C168)))</formula>
    </cfRule>
  </conditionalFormatting>
  <conditionalFormatting sqref="C168:F172">
    <cfRule type="containsText" dxfId="1294" priority="1295" operator="containsText" text="Recup">
      <formula>NOT(ISERROR(SEARCH("Recup",C168)))</formula>
    </cfRule>
  </conditionalFormatting>
  <conditionalFormatting sqref="C168:F172">
    <cfRule type="containsText" dxfId="1293" priority="1293" operator="containsText" text="Mixte">
      <formula>NOT(ISERROR(SEARCH("Mixte",C168)))</formula>
    </cfRule>
    <cfRule type="containsText" dxfId="1292" priority="1294" operator="containsText" text="Maladie">
      <formula>NOT(ISERROR(SEARCH("Maladie",C168)))</formula>
    </cfRule>
  </conditionalFormatting>
  <conditionalFormatting sqref="C168:F172">
    <cfRule type="containsText" dxfId="1291" priority="1292" operator="containsText" text="Sans solde">
      <formula>NOT(ISERROR(SEARCH("Sans solde",C168)))</formula>
    </cfRule>
  </conditionalFormatting>
  <conditionalFormatting sqref="C126:F130">
    <cfRule type="containsText" dxfId="1290" priority="1290" operator="containsText" text="CP">
      <formula>NOT(ISERROR(SEARCH("CP",C126)))</formula>
    </cfRule>
    <cfRule type="containsText" dxfId="1289" priority="1291" operator="containsText" text="NORMAL">
      <formula>NOT(ISERROR(SEARCH("NORMAL",C126)))</formula>
    </cfRule>
  </conditionalFormatting>
  <conditionalFormatting sqref="C126:F130">
    <cfRule type="containsText" dxfId="1288" priority="1289" operator="containsText" text="Recup">
      <formula>NOT(ISERROR(SEARCH("Recup",C126)))</formula>
    </cfRule>
  </conditionalFormatting>
  <conditionalFormatting sqref="C126:F130">
    <cfRule type="containsText" dxfId="1287" priority="1287" operator="containsText" text="Mixte">
      <formula>NOT(ISERROR(SEARCH("Mixte",C126)))</formula>
    </cfRule>
    <cfRule type="containsText" dxfId="1286" priority="1288" operator="containsText" text="Maladie">
      <formula>NOT(ISERROR(SEARCH("Maladie",C126)))</formula>
    </cfRule>
  </conditionalFormatting>
  <conditionalFormatting sqref="C126:F130">
    <cfRule type="containsText" dxfId="1285" priority="1286" operator="containsText" text="Sans solde">
      <formula>NOT(ISERROR(SEARCH("Sans solde",C126)))</formula>
    </cfRule>
  </conditionalFormatting>
  <conditionalFormatting sqref="C35:F39">
    <cfRule type="containsText" dxfId="1284" priority="1284" operator="containsText" text="CP">
      <formula>NOT(ISERROR(SEARCH("CP",C35)))</formula>
    </cfRule>
    <cfRule type="containsText" dxfId="1283" priority="1285" operator="containsText" text="NORMAL">
      <formula>NOT(ISERROR(SEARCH("NORMAL",C35)))</formula>
    </cfRule>
  </conditionalFormatting>
  <conditionalFormatting sqref="C35:F39">
    <cfRule type="containsText" dxfId="1282" priority="1283" operator="containsText" text="Recup">
      <formula>NOT(ISERROR(SEARCH("Recup",C35)))</formula>
    </cfRule>
  </conditionalFormatting>
  <conditionalFormatting sqref="C35:F39">
    <cfRule type="containsText" dxfId="1281" priority="1281" operator="containsText" text="Mixte">
      <formula>NOT(ISERROR(SEARCH("Mixte",C35)))</formula>
    </cfRule>
    <cfRule type="containsText" dxfId="1280" priority="1282" operator="containsText" text="Maladie">
      <formula>NOT(ISERROR(SEARCH("Maladie",C35)))</formula>
    </cfRule>
  </conditionalFormatting>
  <conditionalFormatting sqref="C35:F39">
    <cfRule type="containsText" dxfId="1279" priority="1280" operator="containsText" text="Sans solde">
      <formula>NOT(ISERROR(SEARCH("Sans solde",C35)))</formula>
    </cfRule>
  </conditionalFormatting>
  <conditionalFormatting sqref="C21:F25">
    <cfRule type="containsText" dxfId="1278" priority="1278" operator="containsText" text="CP">
      <formula>NOT(ISERROR(SEARCH("CP",C21)))</formula>
    </cfRule>
    <cfRule type="containsText" dxfId="1277" priority="1279" operator="containsText" text="NORMAL">
      <formula>NOT(ISERROR(SEARCH("NORMAL",C21)))</formula>
    </cfRule>
  </conditionalFormatting>
  <conditionalFormatting sqref="C21:F25">
    <cfRule type="containsText" dxfId="1276" priority="1277" operator="containsText" text="Recup">
      <formula>NOT(ISERROR(SEARCH("Recup",C21)))</formula>
    </cfRule>
  </conditionalFormatting>
  <conditionalFormatting sqref="C21:F25">
    <cfRule type="containsText" dxfId="1275" priority="1275" operator="containsText" text="Mixte">
      <formula>NOT(ISERROR(SEARCH("Mixte",C21)))</formula>
    </cfRule>
    <cfRule type="containsText" dxfId="1274" priority="1276" operator="containsText" text="Maladie">
      <formula>NOT(ISERROR(SEARCH("Maladie",C21)))</formula>
    </cfRule>
  </conditionalFormatting>
  <conditionalFormatting sqref="C21:F25">
    <cfRule type="containsText" dxfId="1273" priority="1274" operator="containsText" text="Sans solde">
      <formula>NOT(ISERROR(SEARCH("Sans solde",C21)))</formula>
    </cfRule>
  </conditionalFormatting>
  <conditionalFormatting sqref="C28:F32">
    <cfRule type="containsText" dxfId="1272" priority="1272" operator="containsText" text="CP">
      <formula>NOT(ISERROR(SEARCH("CP",C28)))</formula>
    </cfRule>
    <cfRule type="containsText" dxfId="1271" priority="1273" operator="containsText" text="NORMAL">
      <formula>NOT(ISERROR(SEARCH("NORMAL",C28)))</formula>
    </cfRule>
  </conditionalFormatting>
  <conditionalFormatting sqref="C28:F32">
    <cfRule type="containsText" dxfId="1270" priority="1271" operator="containsText" text="Recup">
      <formula>NOT(ISERROR(SEARCH("Recup",C28)))</formula>
    </cfRule>
  </conditionalFormatting>
  <conditionalFormatting sqref="C28:F32">
    <cfRule type="containsText" dxfId="1269" priority="1269" operator="containsText" text="Mixte">
      <formula>NOT(ISERROR(SEARCH("Mixte",C28)))</formula>
    </cfRule>
    <cfRule type="containsText" dxfId="1268" priority="1270" operator="containsText" text="Maladie">
      <formula>NOT(ISERROR(SEARCH("Maladie",C28)))</formula>
    </cfRule>
  </conditionalFormatting>
  <conditionalFormatting sqref="C28:F32">
    <cfRule type="containsText" dxfId="1267" priority="1268" operator="containsText" text="Sans solde">
      <formula>NOT(ISERROR(SEARCH("Sans solde",C28)))</formula>
    </cfRule>
  </conditionalFormatting>
  <conditionalFormatting sqref="C42:F46">
    <cfRule type="containsText" dxfId="1266" priority="1266" operator="containsText" text="CP">
      <formula>NOT(ISERROR(SEARCH("CP",C42)))</formula>
    </cfRule>
    <cfRule type="containsText" dxfId="1265" priority="1267" operator="containsText" text="NORMAL">
      <formula>NOT(ISERROR(SEARCH("NORMAL",C42)))</formula>
    </cfRule>
  </conditionalFormatting>
  <conditionalFormatting sqref="C42:F46">
    <cfRule type="containsText" dxfId="1264" priority="1265" operator="containsText" text="Recup">
      <formula>NOT(ISERROR(SEARCH("Recup",C42)))</formula>
    </cfRule>
  </conditionalFormatting>
  <conditionalFormatting sqref="C42:F46">
    <cfRule type="containsText" dxfId="1263" priority="1263" operator="containsText" text="Mixte">
      <formula>NOT(ISERROR(SEARCH("Mixte",C42)))</formula>
    </cfRule>
    <cfRule type="containsText" dxfId="1262" priority="1264" operator="containsText" text="Maladie">
      <formula>NOT(ISERROR(SEARCH("Maladie",C42)))</formula>
    </cfRule>
  </conditionalFormatting>
  <conditionalFormatting sqref="C42:F46">
    <cfRule type="containsText" dxfId="1261" priority="1262" operator="containsText" text="Sans solde">
      <formula>NOT(ISERROR(SEARCH("Sans solde",C42)))</formula>
    </cfRule>
  </conditionalFormatting>
  <conditionalFormatting sqref="H20:J21 G24 G20 K21:O21 A24:F394 G31 G38 G45 G52 G59 G66 G73 G80 G87 G94 G101 G108 G115 G122 G129 G136 G143 G150 G157 G164 G171 G178 G185 G192 G199 G206 G213 G220 G227 G234 G241 G248 G255 G262 G269 G276 G283 G290 G297 G304 G311 G318 G325 G332 G339 G346 G353 G360 G367 G374 G381 G388 B23:P23 H24:P394 B22 C20:F21 A20 A22:A23">
    <cfRule type="containsText" dxfId="1260" priority="1260" operator="containsText" text="CP">
      <formula>NOT(ISERROR(SEARCH("CP",A20)))</formula>
    </cfRule>
    <cfRule type="containsText" dxfId="1259" priority="1261" operator="containsText" text="NORMAL">
      <formula>NOT(ISERROR(SEARCH("NORMAL",A20)))</formula>
    </cfRule>
  </conditionalFormatting>
  <conditionalFormatting sqref="H20:J21 G24 G20 K21:O21 A24:F394 G31 G38 G45 G52 G59 G66 G73 G80 G87 G94 G101 G108 G115 G122 G129 G136 G143 G150 G157 G164 G171 G178 G185 G192 G199 G206 G213 G220 G227 G234 G241 G248 G255 G262 G269 G276 G283 G290 G297 G304 G311 G318 G325 G332 G339 G346 G353 G360 G367 G374 G381 G388 B23:P23 H24:P394 B22 C20:F21 A20 A22:A23">
    <cfRule type="containsText" dxfId="1258" priority="1259" operator="containsText" text="Recup">
      <formula>NOT(ISERROR(SEARCH("Recup",A20)))</formula>
    </cfRule>
  </conditionalFormatting>
  <conditionalFormatting sqref="C45:F49 G20 B22 D24:G24 C20:F21 H20:O21 A24:C30 A31:B394 D31:G31 D38:G38 G45 D52:G52 D25:F30 D32:F37 D39:F44 D50:F51 D53:F58 C31:C44 C50:C58 G59 G66 G73 G80 G87 G94 G101 G108 G115 G122 G129 G136 G143 G150 G157 G164 G171 G178 G185 G192 G199 G206 G213 G220 G227 G234 G241 G248 G255 G262 G269 G276 G283 G290 G297 G304 G311 G318 G325 G332 G339 G346 G353 G360 G367 G374 G381 G388 C59:F394 B23:P23 H24:P394 A20 A22:A23">
    <cfRule type="containsText" dxfId="1257" priority="1257" operator="containsText" text="Mixte">
      <formula>NOT(ISERROR(SEARCH("Mixte",A20)))</formula>
    </cfRule>
    <cfRule type="containsText" dxfId="1256" priority="1258" operator="containsText" text="Maladie">
      <formula>NOT(ISERROR(SEARCH("Maladie",A20)))</formula>
    </cfRule>
  </conditionalFormatting>
  <conditionalFormatting sqref="C45:F49 G20 B22 D24:G24 C20:F21 H20:O21 A24:C30 A31:B394 D31:G31 D38:G38 G45 D52:G52 D25:F30 D32:F37 D39:F44 D50:F51 D53:F58 C31:C44 C50:C58 G59 G66 G73 G80 G87 G94 G101 G108 G115 G122 G129 G136 G143 G150 G157 G164 G171 G178 G185 G192 G199 G206 G213 G220 G227 G234 G241 G248 G255 G262 G269 G276 G283 G290 G297 G304 G311 G318 G325 G332 G339 G346 G353 G360 G367 G374 G381 G388 C59:F394 B23:P23 H24:P394 A20 A22:A23">
    <cfRule type="containsText" dxfId="1255" priority="1256" operator="containsText" text="Sans solde">
      <formula>NOT(ISERROR(SEARCH("Sans solde",A20)))</formula>
    </cfRule>
  </conditionalFormatting>
  <conditionalFormatting sqref="G31 H20:P394 G199:G394 G192 G185 G178 G171 G164 G157 G150 G143 G136 G129 G122 G115 G108 G101 G94 G87 G80 G73 G66 G59 G52 G45 G38 G20:G24 C20:F394 A20 A22:B394">
    <cfRule type="containsText" dxfId="1254" priority="1255" operator="containsText" text="Déplacement">
      <formula>NOT(ISERROR(SEARCH("Déplacement",A20)))</formula>
    </cfRule>
  </conditionalFormatting>
  <conditionalFormatting sqref="H20:H394">
    <cfRule type="containsText" dxfId="1253" priority="1254" operator="containsText" text="Férié">
      <formula>NOT(ISERROR(SEARCH("Férié",H20)))</formula>
    </cfRule>
  </conditionalFormatting>
  <conditionalFormatting sqref="M14">
    <cfRule type="containsText" dxfId="1252" priority="1253" operator="containsText" text="Déplacement">
      <formula>NOT(ISERROR(SEARCH("Déplacement",M14)))</formula>
    </cfRule>
  </conditionalFormatting>
  <conditionalFormatting sqref="J21 J23:J387">
    <cfRule type="containsText" dxfId="1251" priority="1251" operator="containsText" text="CP">
      <formula>NOT(ISERROR(SEARCH("CP",J21)))</formula>
    </cfRule>
    <cfRule type="containsText" dxfId="1250" priority="1252" operator="containsText" text="NORMAL">
      <formula>NOT(ISERROR(SEARCH("NORMAL",J21)))</formula>
    </cfRule>
  </conditionalFormatting>
  <conditionalFormatting sqref="J21 J23:J387">
    <cfRule type="containsText" dxfId="1249" priority="1250" operator="containsText" text="Recup">
      <formula>NOT(ISERROR(SEARCH("Recup",J21)))</formula>
    </cfRule>
  </conditionalFormatting>
  <conditionalFormatting sqref="J21 J23:J387">
    <cfRule type="containsText" dxfId="1248" priority="1248" operator="containsText" text="Mixte">
      <formula>NOT(ISERROR(SEARCH("Mixte",J21)))</formula>
    </cfRule>
    <cfRule type="containsText" dxfId="1247" priority="1249" operator="containsText" text="Maladie">
      <formula>NOT(ISERROR(SEARCH("Maladie",J21)))</formula>
    </cfRule>
  </conditionalFormatting>
  <conditionalFormatting sqref="J21 J23:J387">
    <cfRule type="containsText" dxfId="1246" priority="1247" operator="containsText" text="Sans solde">
      <formula>NOT(ISERROR(SEARCH("Sans solde",J21)))</formula>
    </cfRule>
  </conditionalFormatting>
  <conditionalFormatting sqref="J21:J387">
    <cfRule type="containsText" dxfId="1245" priority="1246" operator="containsText" text="Déplacement">
      <formula>NOT(ISERROR(SEARCH("Déplacement",J21)))</formula>
    </cfRule>
  </conditionalFormatting>
  <conditionalFormatting sqref="J21:J55">
    <cfRule type="containsText" dxfId="1244" priority="1244" operator="containsText" text="CP">
      <formula>NOT(ISERROR(SEARCH("CP",J21)))</formula>
    </cfRule>
    <cfRule type="containsText" dxfId="1243" priority="1245" operator="containsText" text="NORMAL">
      <formula>NOT(ISERROR(SEARCH("NORMAL",J21)))</formula>
    </cfRule>
  </conditionalFormatting>
  <conditionalFormatting sqref="J21:J55">
    <cfRule type="containsText" dxfId="1242" priority="1243" operator="containsText" text="Recup">
      <formula>NOT(ISERROR(SEARCH("Recup",J21)))</formula>
    </cfRule>
  </conditionalFormatting>
  <conditionalFormatting sqref="J21:J55">
    <cfRule type="containsText" dxfId="1241" priority="1241" operator="containsText" text="Mixte">
      <formula>NOT(ISERROR(SEARCH("Mixte",J21)))</formula>
    </cfRule>
    <cfRule type="containsText" dxfId="1240" priority="1242" operator="containsText" text="Maladie">
      <formula>NOT(ISERROR(SEARCH("Maladie",J21)))</formula>
    </cfRule>
  </conditionalFormatting>
  <conditionalFormatting sqref="J21:J55">
    <cfRule type="containsText" dxfId="1239" priority="1240" operator="containsText" text="Sans solde">
      <formula>NOT(ISERROR(SEARCH("Sans solde",J21)))</formula>
    </cfRule>
  </conditionalFormatting>
  <conditionalFormatting sqref="J21:J387">
    <cfRule type="containsText" dxfId="1238" priority="1239" operator="containsText" text="Déplacement">
      <formula>NOT(ISERROR(SEARCH("Déplacement",J21)))</formula>
    </cfRule>
  </conditionalFormatting>
  <conditionalFormatting sqref="J56:J62">
    <cfRule type="containsText" dxfId="1237" priority="1237" operator="containsText" text="CP">
      <formula>NOT(ISERROR(SEARCH("CP",J56)))</formula>
    </cfRule>
    <cfRule type="containsText" dxfId="1236" priority="1238" operator="containsText" text="NORMAL">
      <formula>NOT(ISERROR(SEARCH("NORMAL",J56)))</formula>
    </cfRule>
  </conditionalFormatting>
  <conditionalFormatting sqref="J56:J62">
    <cfRule type="containsText" dxfId="1235" priority="1236" operator="containsText" text="Recup">
      <formula>NOT(ISERROR(SEARCH("Recup",J56)))</formula>
    </cfRule>
  </conditionalFormatting>
  <conditionalFormatting sqref="J56:J62">
    <cfRule type="containsText" dxfId="1234" priority="1234" operator="containsText" text="Mixte">
      <formula>NOT(ISERROR(SEARCH("Mixte",J56)))</formula>
    </cfRule>
    <cfRule type="containsText" dxfId="1233" priority="1235" operator="containsText" text="Maladie">
      <formula>NOT(ISERROR(SEARCH("Maladie",J56)))</formula>
    </cfRule>
  </conditionalFormatting>
  <conditionalFormatting sqref="J56:J62">
    <cfRule type="containsText" dxfId="1232" priority="1233" operator="containsText" text="Sans solde">
      <formula>NOT(ISERROR(SEARCH("Sans solde",J56)))</formula>
    </cfRule>
  </conditionalFormatting>
  <conditionalFormatting sqref="J63:J69">
    <cfRule type="containsText" dxfId="1231" priority="1231" operator="containsText" text="CP">
      <formula>NOT(ISERROR(SEARCH("CP",J63)))</formula>
    </cfRule>
    <cfRule type="containsText" dxfId="1230" priority="1232" operator="containsText" text="NORMAL">
      <formula>NOT(ISERROR(SEARCH("NORMAL",J63)))</formula>
    </cfRule>
  </conditionalFormatting>
  <conditionalFormatting sqref="J63:J69">
    <cfRule type="containsText" dxfId="1229" priority="1230" operator="containsText" text="Recup">
      <formula>NOT(ISERROR(SEARCH("Recup",J63)))</formula>
    </cfRule>
  </conditionalFormatting>
  <conditionalFormatting sqref="J63:J69">
    <cfRule type="containsText" dxfId="1228" priority="1228" operator="containsText" text="Mixte">
      <formula>NOT(ISERROR(SEARCH("Mixte",J63)))</formula>
    </cfRule>
    <cfRule type="containsText" dxfId="1227" priority="1229" operator="containsText" text="Maladie">
      <formula>NOT(ISERROR(SEARCH("Maladie",J63)))</formula>
    </cfRule>
  </conditionalFormatting>
  <conditionalFormatting sqref="J63:J69">
    <cfRule type="containsText" dxfId="1226" priority="1227" operator="containsText" text="Sans solde">
      <formula>NOT(ISERROR(SEARCH("Sans solde",J63)))</formula>
    </cfRule>
  </conditionalFormatting>
  <conditionalFormatting sqref="J70:J76">
    <cfRule type="containsText" dxfId="1225" priority="1225" operator="containsText" text="CP">
      <formula>NOT(ISERROR(SEARCH("CP",J70)))</formula>
    </cfRule>
    <cfRule type="containsText" dxfId="1224" priority="1226" operator="containsText" text="NORMAL">
      <formula>NOT(ISERROR(SEARCH("NORMAL",J70)))</formula>
    </cfRule>
  </conditionalFormatting>
  <conditionalFormatting sqref="J70:J76">
    <cfRule type="containsText" dxfId="1223" priority="1224" operator="containsText" text="Recup">
      <formula>NOT(ISERROR(SEARCH("Recup",J70)))</formula>
    </cfRule>
  </conditionalFormatting>
  <conditionalFormatting sqref="J70:J76">
    <cfRule type="containsText" dxfId="1222" priority="1222" operator="containsText" text="Mixte">
      <formula>NOT(ISERROR(SEARCH("Mixte",J70)))</formula>
    </cfRule>
    <cfRule type="containsText" dxfId="1221" priority="1223" operator="containsText" text="Maladie">
      <formula>NOT(ISERROR(SEARCH("Maladie",J70)))</formula>
    </cfRule>
  </conditionalFormatting>
  <conditionalFormatting sqref="J70:J76">
    <cfRule type="containsText" dxfId="1220" priority="1221" operator="containsText" text="Sans solde">
      <formula>NOT(ISERROR(SEARCH("Sans solde",J70)))</formula>
    </cfRule>
  </conditionalFormatting>
  <conditionalFormatting sqref="J77:J83">
    <cfRule type="containsText" dxfId="1219" priority="1219" operator="containsText" text="CP">
      <formula>NOT(ISERROR(SEARCH("CP",J77)))</formula>
    </cfRule>
    <cfRule type="containsText" dxfId="1218" priority="1220" operator="containsText" text="NORMAL">
      <formula>NOT(ISERROR(SEARCH("NORMAL",J77)))</formula>
    </cfRule>
  </conditionalFormatting>
  <conditionalFormatting sqref="J77:J83">
    <cfRule type="containsText" dxfId="1217" priority="1218" operator="containsText" text="Recup">
      <formula>NOT(ISERROR(SEARCH("Recup",J77)))</formula>
    </cfRule>
  </conditionalFormatting>
  <conditionalFormatting sqref="J77:J83">
    <cfRule type="containsText" dxfId="1216" priority="1216" operator="containsText" text="Mixte">
      <formula>NOT(ISERROR(SEARCH("Mixte",J77)))</formula>
    </cfRule>
    <cfRule type="containsText" dxfId="1215" priority="1217" operator="containsText" text="Maladie">
      <formula>NOT(ISERROR(SEARCH("Maladie",J77)))</formula>
    </cfRule>
  </conditionalFormatting>
  <conditionalFormatting sqref="J77:J83">
    <cfRule type="containsText" dxfId="1214" priority="1215" operator="containsText" text="Sans solde">
      <formula>NOT(ISERROR(SEARCH("Sans solde",J77)))</formula>
    </cfRule>
  </conditionalFormatting>
  <conditionalFormatting sqref="J84:J97">
    <cfRule type="containsText" dxfId="1213" priority="1213" operator="containsText" text="CP">
      <formula>NOT(ISERROR(SEARCH("CP",J84)))</formula>
    </cfRule>
    <cfRule type="containsText" dxfId="1212" priority="1214" operator="containsText" text="NORMAL">
      <formula>NOT(ISERROR(SEARCH("NORMAL",J84)))</formula>
    </cfRule>
  </conditionalFormatting>
  <conditionalFormatting sqref="J84:J97">
    <cfRule type="containsText" dxfId="1211" priority="1212" operator="containsText" text="Recup">
      <formula>NOT(ISERROR(SEARCH("Recup",J84)))</formula>
    </cfRule>
  </conditionalFormatting>
  <conditionalFormatting sqref="J84:J97">
    <cfRule type="containsText" dxfId="1210" priority="1210" operator="containsText" text="Mixte">
      <formula>NOT(ISERROR(SEARCH("Mixte",J84)))</formula>
    </cfRule>
    <cfRule type="containsText" dxfId="1209" priority="1211" operator="containsText" text="Maladie">
      <formula>NOT(ISERROR(SEARCH("Maladie",J84)))</formula>
    </cfRule>
  </conditionalFormatting>
  <conditionalFormatting sqref="J84:J97">
    <cfRule type="containsText" dxfId="1208" priority="1209" operator="containsText" text="Sans solde">
      <formula>NOT(ISERROR(SEARCH("Sans solde",J84)))</formula>
    </cfRule>
  </conditionalFormatting>
  <conditionalFormatting sqref="J98:J104">
    <cfRule type="containsText" dxfId="1207" priority="1207" operator="containsText" text="CP">
      <formula>NOT(ISERROR(SEARCH("CP",J98)))</formula>
    </cfRule>
    <cfRule type="containsText" dxfId="1206" priority="1208" operator="containsText" text="NORMAL">
      <formula>NOT(ISERROR(SEARCH("NORMAL",J98)))</formula>
    </cfRule>
  </conditionalFormatting>
  <conditionalFormatting sqref="J98:J104">
    <cfRule type="containsText" dxfId="1205" priority="1206" operator="containsText" text="Recup">
      <formula>NOT(ISERROR(SEARCH("Recup",J98)))</formula>
    </cfRule>
  </conditionalFormatting>
  <conditionalFormatting sqref="J98:J104">
    <cfRule type="containsText" dxfId="1204" priority="1204" operator="containsText" text="Mixte">
      <formula>NOT(ISERROR(SEARCH("Mixte",J98)))</formula>
    </cfRule>
    <cfRule type="containsText" dxfId="1203" priority="1205" operator="containsText" text="Maladie">
      <formula>NOT(ISERROR(SEARCH("Maladie",J98)))</formula>
    </cfRule>
  </conditionalFormatting>
  <conditionalFormatting sqref="J98:J104">
    <cfRule type="containsText" dxfId="1202" priority="1203" operator="containsText" text="Sans solde">
      <formula>NOT(ISERROR(SEARCH("Sans solde",J98)))</formula>
    </cfRule>
  </conditionalFormatting>
  <conditionalFormatting sqref="J105:J111">
    <cfRule type="containsText" dxfId="1201" priority="1201" operator="containsText" text="CP">
      <formula>NOT(ISERROR(SEARCH("CP",J105)))</formula>
    </cfRule>
    <cfRule type="containsText" dxfId="1200" priority="1202" operator="containsText" text="NORMAL">
      <formula>NOT(ISERROR(SEARCH("NORMAL",J105)))</formula>
    </cfRule>
  </conditionalFormatting>
  <conditionalFormatting sqref="J105:J111">
    <cfRule type="containsText" dxfId="1199" priority="1200" operator="containsText" text="Recup">
      <formula>NOT(ISERROR(SEARCH("Recup",J105)))</formula>
    </cfRule>
  </conditionalFormatting>
  <conditionalFormatting sqref="J105:J111">
    <cfRule type="containsText" dxfId="1198" priority="1198" operator="containsText" text="Mixte">
      <formula>NOT(ISERROR(SEARCH("Mixte",J105)))</formula>
    </cfRule>
    <cfRule type="containsText" dxfId="1197" priority="1199" operator="containsText" text="Maladie">
      <formula>NOT(ISERROR(SEARCH("Maladie",J105)))</formula>
    </cfRule>
  </conditionalFormatting>
  <conditionalFormatting sqref="J105:J111">
    <cfRule type="containsText" dxfId="1196" priority="1197" operator="containsText" text="Sans solde">
      <formula>NOT(ISERROR(SEARCH("Sans solde",J105)))</formula>
    </cfRule>
  </conditionalFormatting>
  <conditionalFormatting sqref="J112:J118">
    <cfRule type="containsText" dxfId="1195" priority="1195" operator="containsText" text="CP">
      <formula>NOT(ISERROR(SEARCH("CP",J112)))</formula>
    </cfRule>
    <cfRule type="containsText" dxfId="1194" priority="1196" operator="containsText" text="NORMAL">
      <formula>NOT(ISERROR(SEARCH("NORMAL",J112)))</formula>
    </cfRule>
  </conditionalFormatting>
  <conditionalFormatting sqref="J112:J118">
    <cfRule type="containsText" dxfId="1193" priority="1194" operator="containsText" text="Recup">
      <formula>NOT(ISERROR(SEARCH("Recup",J112)))</formula>
    </cfRule>
  </conditionalFormatting>
  <conditionalFormatting sqref="J112:J118">
    <cfRule type="containsText" dxfId="1192" priority="1192" operator="containsText" text="Mixte">
      <formula>NOT(ISERROR(SEARCH("Mixte",J112)))</formula>
    </cfRule>
    <cfRule type="containsText" dxfId="1191" priority="1193" operator="containsText" text="Maladie">
      <formula>NOT(ISERROR(SEARCH("Maladie",J112)))</formula>
    </cfRule>
  </conditionalFormatting>
  <conditionalFormatting sqref="J112:J118">
    <cfRule type="containsText" dxfId="1190" priority="1191" operator="containsText" text="Sans solde">
      <formula>NOT(ISERROR(SEARCH("Sans solde",J112)))</formula>
    </cfRule>
  </conditionalFormatting>
  <conditionalFormatting sqref="J119:J125">
    <cfRule type="containsText" dxfId="1189" priority="1189" operator="containsText" text="CP">
      <formula>NOT(ISERROR(SEARCH("CP",J119)))</formula>
    </cfRule>
    <cfRule type="containsText" dxfId="1188" priority="1190" operator="containsText" text="NORMAL">
      <formula>NOT(ISERROR(SEARCH("NORMAL",J119)))</formula>
    </cfRule>
  </conditionalFormatting>
  <conditionalFormatting sqref="J119:J125">
    <cfRule type="containsText" dxfId="1187" priority="1188" operator="containsText" text="Recup">
      <formula>NOT(ISERROR(SEARCH("Recup",J119)))</formula>
    </cfRule>
  </conditionalFormatting>
  <conditionalFormatting sqref="J119:J125">
    <cfRule type="containsText" dxfId="1186" priority="1186" operator="containsText" text="Mixte">
      <formula>NOT(ISERROR(SEARCH("Mixte",J119)))</formula>
    </cfRule>
    <cfRule type="containsText" dxfId="1185" priority="1187" operator="containsText" text="Maladie">
      <formula>NOT(ISERROR(SEARCH("Maladie",J119)))</formula>
    </cfRule>
  </conditionalFormatting>
  <conditionalFormatting sqref="J119:J125">
    <cfRule type="containsText" dxfId="1184" priority="1185" operator="containsText" text="Sans solde">
      <formula>NOT(ISERROR(SEARCH("Sans solde",J119)))</formula>
    </cfRule>
  </conditionalFormatting>
  <conditionalFormatting sqref="J126:J139">
    <cfRule type="containsText" dxfId="1183" priority="1183" operator="containsText" text="CP">
      <formula>NOT(ISERROR(SEARCH("CP",J126)))</formula>
    </cfRule>
    <cfRule type="containsText" dxfId="1182" priority="1184" operator="containsText" text="NORMAL">
      <formula>NOT(ISERROR(SEARCH("NORMAL",J126)))</formula>
    </cfRule>
  </conditionalFormatting>
  <conditionalFormatting sqref="J126:J139">
    <cfRule type="containsText" dxfId="1181" priority="1182" operator="containsText" text="Recup">
      <formula>NOT(ISERROR(SEARCH("Recup",J126)))</formula>
    </cfRule>
  </conditionalFormatting>
  <conditionalFormatting sqref="J126:J139">
    <cfRule type="containsText" dxfId="1180" priority="1180" operator="containsText" text="Mixte">
      <formula>NOT(ISERROR(SEARCH("Mixte",J126)))</formula>
    </cfRule>
    <cfRule type="containsText" dxfId="1179" priority="1181" operator="containsText" text="Maladie">
      <formula>NOT(ISERROR(SEARCH("Maladie",J126)))</formula>
    </cfRule>
  </conditionalFormatting>
  <conditionalFormatting sqref="J126:J139">
    <cfRule type="containsText" dxfId="1178" priority="1179" operator="containsText" text="Sans solde">
      <formula>NOT(ISERROR(SEARCH("Sans solde",J126)))</formula>
    </cfRule>
  </conditionalFormatting>
  <conditionalFormatting sqref="J140:J146">
    <cfRule type="containsText" dxfId="1177" priority="1177" operator="containsText" text="CP">
      <formula>NOT(ISERROR(SEARCH("CP",J140)))</formula>
    </cfRule>
    <cfRule type="containsText" dxfId="1176" priority="1178" operator="containsText" text="NORMAL">
      <formula>NOT(ISERROR(SEARCH("NORMAL",J140)))</formula>
    </cfRule>
  </conditionalFormatting>
  <conditionalFormatting sqref="J140:J146">
    <cfRule type="containsText" dxfId="1175" priority="1176" operator="containsText" text="Recup">
      <formula>NOT(ISERROR(SEARCH("Recup",J140)))</formula>
    </cfRule>
  </conditionalFormatting>
  <conditionalFormatting sqref="J140:J146">
    <cfRule type="containsText" dxfId="1174" priority="1174" operator="containsText" text="Mixte">
      <formula>NOT(ISERROR(SEARCH("Mixte",J140)))</formula>
    </cfRule>
    <cfRule type="containsText" dxfId="1173" priority="1175" operator="containsText" text="Maladie">
      <formula>NOT(ISERROR(SEARCH("Maladie",J140)))</formula>
    </cfRule>
  </conditionalFormatting>
  <conditionalFormatting sqref="J140:J146">
    <cfRule type="containsText" dxfId="1172" priority="1173" operator="containsText" text="Sans solde">
      <formula>NOT(ISERROR(SEARCH("Sans solde",J140)))</formula>
    </cfRule>
  </conditionalFormatting>
  <conditionalFormatting sqref="J147:J153">
    <cfRule type="containsText" dxfId="1171" priority="1171" operator="containsText" text="CP">
      <formula>NOT(ISERROR(SEARCH("CP",J147)))</formula>
    </cfRule>
    <cfRule type="containsText" dxfId="1170" priority="1172" operator="containsText" text="NORMAL">
      <formula>NOT(ISERROR(SEARCH("NORMAL",J147)))</formula>
    </cfRule>
  </conditionalFormatting>
  <conditionalFormatting sqref="J147:J153">
    <cfRule type="containsText" dxfId="1169" priority="1170" operator="containsText" text="Recup">
      <formula>NOT(ISERROR(SEARCH("Recup",J147)))</formula>
    </cfRule>
  </conditionalFormatting>
  <conditionalFormatting sqref="J147:J153">
    <cfRule type="containsText" dxfId="1168" priority="1168" operator="containsText" text="Mixte">
      <formula>NOT(ISERROR(SEARCH("Mixte",J147)))</formula>
    </cfRule>
    <cfRule type="containsText" dxfId="1167" priority="1169" operator="containsText" text="Maladie">
      <formula>NOT(ISERROR(SEARCH("Maladie",J147)))</formula>
    </cfRule>
  </conditionalFormatting>
  <conditionalFormatting sqref="J147:J153">
    <cfRule type="containsText" dxfId="1166" priority="1167" operator="containsText" text="Sans solde">
      <formula>NOT(ISERROR(SEARCH("Sans solde",J147)))</formula>
    </cfRule>
  </conditionalFormatting>
  <conditionalFormatting sqref="J154:J160">
    <cfRule type="containsText" dxfId="1165" priority="1165" operator="containsText" text="CP">
      <formula>NOT(ISERROR(SEARCH("CP",J154)))</formula>
    </cfRule>
    <cfRule type="containsText" dxfId="1164" priority="1166" operator="containsText" text="NORMAL">
      <formula>NOT(ISERROR(SEARCH("NORMAL",J154)))</formula>
    </cfRule>
  </conditionalFormatting>
  <conditionalFormatting sqref="J154:J160">
    <cfRule type="containsText" dxfId="1163" priority="1164" operator="containsText" text="Recup">
      <formula>NOT(ISERROR(SEARCH("Recup",J154)))</formula>
    </cfRule>
  </conditionalFormatting>
  <conditionalFormatting sqref="J154:J160">
    <cfRule type="containsText" dxfId="1162" priority="1162" operator="containsText" text="Mixte">
      <formula>NOT(ISERROR(SEARCH("Mixte",J154)))</formula>
    </cfRule>
    <cfRule type="containsText" dxfId="1161" priority="1163" operator="containsText" text="Maladie">
      <formula>NOT(ISERROR(SEARCH("Maladie",J154)))</formula>
    </cfRule>
  </conditionalFormatting>
  <conditionalFormatting sqref="J154:J160">
    <cfRule type="containsText" dxfId="1160" priority="1161" operator="containsText" text="Sans solde">
      <formula>NOT(ISERROR(SEARCH("Sans solde",J154)))</formula>
    </cfRule>
  </conditionalFormatting>
  <conditionalFormatting sqref="J161:J167">
    <cfRule type="containsText" dxfId="1159" priority="1159" operator="containsText" text="CP">
      <formula>NOT(ISERROR(SEARCH("CP",J161)))</formula>
    </cfRule>
    <cfRule type="containsText" dxfId="1158" priority="1160" operator="containsText" text="NORMAL">
      <formula>NOT(ISERROR(SEARCH("NORMAL",J161)))</formula>
    </cfRule>
  </conditionalFormatting>
  <conditionalFormatting sqref="J161:J167">
    <cfRule type="containsText" dxfId="1157" priority="1158" operator="containsText" text="Recup">
      <formula>NOT(ISERROR(SEARCH("Recup",J161)))</formula>
    </cfRule>
  </conditionalFormatting>
  <conditionalFormatting sqref="J161:J167">
    <cfRule type="containsText" dxfId="1156" priority="1156" operator="containsText" text="Mixte">
      <formula>NOT(ISERROR(SEARCH("Mixte",J161)))</formula>
    </cfRule>
    <cfRule type="containsText" dxfId="1155" priority="1157" operator="containsText" text="Maladie">
      <formula>NOT(ISERROR(SEARCH("Maladie",J161)))</formula>
    </cfRule>
  </conditionalFormatting>
  <conditionalFormatting sqref="J161:J167">
    <cfRule type="containsText" dxfId="1154" priority="1155" operator="containsText" text="Sans solde">
      <formula>NOT(ISERROR(SEARCH("Sans solde",J161)))</formula>
    </cfRule>
  </conditionalFormatting>
  <conditionalFormatting sqref="J168:J181">
    <cfRule type="containsText" dxfId="1153" priority="1153" operator="containsText" text="CP">
      <formula>NOT(ISERROR(SEARCH("CP",J168)))</formula>
    </cfRule>
    <cfRule type="containsText" dxfId="1152" priority="1154" operator="containsText" text="NORMAL">
      <formula>NOT(ISERROR(SEARCH("NORMAL",J168)))</formula>
    </cfRule>
  </conditionalFormatting>
  <conditionalFormatting sqref="J168:J181">
    <cfRule type="containsText" dxfId="1151" priority="1152" operator="containsText" text="Recup">
      <formula>NOT(ISERROR(SEARCH("Recup",J168)))</formula>
    </cfRule>
  </conditionalFormatting>
  <conditionalFormatting sqref="J168:J181">
    <cfRule type="containsText" dxfId="1150" priority="1150" operator="containsText" text="Mixte">
      <formula>NOT(ISERROR(SEARCH("Mixte",J168)))</formula>
    </cfRule>
    <cfRule type="containsText" dxfId="1149" priority="1151" operator="containsText" text="Maladie">
      <formula>NOT(ISERROR(SEARCH("Maladie",J168)))</formula>
    </cfRule>
  </conditionalFormatting>
  <conditionalFormatting sqref="J168:J181">
    <cfRule type="containsText" dxfId="1148" priority="1149" operator="containsText" text="Sans solde">
      <formula>NOT(ISERROR(SEARCH("Sans solde",J168)))</formula>
    </cfRule>
  </conditionalFormatting>
  <conditionalFormatting sqref="J182:J188">
    <cfRule type="containsText" dxfId="1147" priority="1147" operator="containsText" text="CP">
      <formula>NOT(ISERROR(SEARCH("CP",J182)))</formula>
    </cfRule>
    <cfRule type="containsText" dxfId="1146" priority="1148" operator="containsText" text="NORMAL">
      <formula>NOT(ISERROR(SEARCH("NORMAL",J182)))</formula>
    </cfRule>
  </conditionalFormatting>
  <conditionalFormatting sqref="J182:J188">
    <cfRule type="containsText" dxfId="1145" priority="1146" operator="containsText" text="Recup">
      <formula>NOT(ISERROR(SEARCH("Recup",J182)))</formula>
    </cfRule>
  </conditionalFormatting>
  <conditionalFormatting sqref="J182:J188">
    <cfRule type="containsText" dxfId="1144" priority="1144" operator="containsText" text="Mixte">
      <formula>NOT(ISERROR(SEARCH("Mixte",J182)))</formula>
    </cfRule>
    <cfRule type="containsText" dxfId="1143" priority="1145" operator="containsText" text="Maladie">
      <formula>NOT(ISERROR(SEARCH("Maladie",J182)))</formula>
    </cfRule>
  </conditionalFormatting>
  <conditionalFormatting sqref="J182:J188">
    <cfRule type="containsText" dxfId="1142" priority="1143" operator="containsText" text="Sans solde">
      <formula>NOT(ISERROR(SEARCH("Sans solde",J182)))</formula>
    </cfRule>
  </conditionalFormatting>
  <conditionalFormatting sqref="J189:J195">
    <cfRule type="containsText" dxfId="1141" priority="1141" operator="containsText" text="CP">
      <formula>NOT(ISERROR(SEARCH("CP",J189)))</formula>
    </cfRule>
    <cfRule type="containsText" dxfId="1140" priority="1142" operator="containsText" text="NORMAL">
      <formula>NOT(ISERROR(SEARCH("NORMAL",J189)))</formula>
    </cfRule>
  </conditionalFormatting>
  <conditionalFormatting sqref="J189:J195">
    <cfRule type="containsText" dxfId="1139" priority="1140" operator="containsText" text="Recup">
      <formula>NOT(ISERROR(SEARCH("Recup",J189)))</formula>
    </cfRule>
  </conditionalFormatting>
  <conditionalFormatting sqref="J189:J195">
    <cfRule type="containsText" dxfId="1138" priority="1138" operator="containsText" text="Mixte">
      <formula>NOT(ISERROR(SEARCH("Mixte",J189)))</formula>
    </cfRule>
    <cfRule type="containsText" dxfId="1137" priority="1139" operator="containsText" text="Maladie">
      <formula>NOT(ISERROR(SEARCH("Maladie",J189)))</formula>
    </cfRule>
  </conditionalFormatting>
  <conditionalFormatting sqref="J189:J195">
    <cfRule type="containsText" dxfId="1136" priority="1137" operator="containsText" text="Sans solde">
      <formula>NOT(ISERROR(SEARCH("Sans solde",J189)))</formula>
    </cfRule>
  </conditionalFormatting>
  <conditionalFormatting sqref="J196:J202">
    <cfRule type="containsText" dxfId="1135" priority="1135" operator="containsText" text="CP">
      <formula>NOT(ISERROR(SEARCH("CP",J196)))</formula>
    </cfRule>
    <cfRule type="containsText" dxfId="1134" priority="1136" operator="containsText" text="NORMAL">
      <formula>NOT(ISERROR(SEARCH("NORMAL",J196)))</formula>
    </cfRule>
  </conditionalFormatting>
  <conditionalFormatting sqref="J196:J202">
    <cfRule type="containsText" dxfId="1133" priority="1134" operator="containsText" text="Recup">
      <formula>NOT(ISERROR(SEARCH("Recup",J196)))</formula>
    </cfRule>
  </conditionalFormatting>
  <conditionalFormatting sqref="J196:J202">
    <cfRule type="containsText" dxfId="1132" priority="1132" operator="containsText" text="Mixte">
      <formula>NOT(ISERROR(SEARCH("Mixte",J196)))</formula>
    </cfRule>
    <cfRule type="containsText" dxfId="1131" priority="1133" operator="containsText" text="Maladie">
      <formula>NOT(ISERROR(SEARCH("Maladie",J196)))</formula>
    </cfRule>
  </conditionalFormatting>
  <conditionalFormatting sqref="J196:J202">
    <cfRule type="containsText" dxfId="1130" priority="1131" operator="containsText" text="Sans solde">
      <formula>NOT(ISERROR(SEARCH("Sans solde",J196)))</formula>
    </cfRule>
  </conditionalFormatting>
  <conditionalFormatting sqref="J203:J387">
    <cfRule type="containsText" dxfId="1129" priority="1129" operator="containsText" text="CP">
      <formula>NOT(ISERROR(SEARCH("CP",J203)))</formula>
    </cfRule>
    <cfRule type="containsText" dxfId="1128" priority="1130" operator="containsText" text="NORMAL">
      <formula>NOT(ISERROR(SEARCH("NORMAL",J203)))</formula>
    </cfRule>
  </conditionalFormatting>
  <conditionalFormatting sqref="J203:J387">
    <cfRule type="containsText" dxfId="1127" priority="1128" operator="containsText" text="Recup">
      <formula>NOT(ISERROR(SEARCH("Recup",J203)))</formula>
    </cfRule>
  </conditionalFormatting>
  <conditionalFormatting sqref="J203:J387">
    <cfRule type="containsText" dxfId="1126" priority="1126" operator="containsText" text="Mixte">
      <formula>NOT(ISERROR(SEARCH("Mixte",J203)))</formula>
    </cfRule>
    <cfRule type="containsText" dxfId="1125" priority="1127" operator="containsText" text="Maladie">
      <formula>NOT(ISERROR(SEARCH("Maladie",J203)))</formula>
    </cfRule>
  </conditionalFormatting>
  <conditionalFormatting sqref="J203:J387">
    <cfRule type="containsText" dxfId="1124" priority="1125" operator="containsText" text="Sans solde">
      <formula>NOT(ISERROR(SEARCH("Sans solde",J203)))</formula>
    </cfRule>
  </conditionalFormatting>
  <conditionalFormatting sqref="J210:J223">
    <cfRule type="containsText" dxfId="1123" priority="1123" operator="containsText" text="CP">
      <formula>NOT(ISERROR(SEARCH("CP",J210)))</formula>
    </cfRule>
    <cfRule type="containsText" dxfId="1122" priority="1124" operator="containsText" text="NORMAL">
      <formula>NOT(ISERROR(SEARCH("NORMAL",J210)))</formula>
    </cfRule>
  </conditionalFormatting>
  <conditionalFormatting sqref="J210:J223">
    <cfRule type="containsText" dxfId="1121" priority="1122" operator="containsText" text="Recup">
      <formula>NOT(ISERROR(SEARCH("Recup",J210)))</formula>
    </cfRule>
  </conditionalFormatting>
  <conditionalFormatting sqref="J210:J223">
    <cfRule type="containsText" dxfId="1120" priority="1120" operator="containsText" text="Mixte">
      <formula>NOT(ISERROR(SEARCH("Mixte",J210)))</formula>
    </cfRule>
    <cfRule type="containsText" dxfId="1119" priority="1121" operator="containsText" text="Maladie">
      <formula>NOT(ISERROR(SEARCH("Maladie",J210)))</formula>
    </cfRule>
  </conditionalFormatting>
  <conditionalFormatting sqref="J210:J223">
    <cfRule type="containsText" dxfId="1118" priority="1119" operator="containsText" text="Sans solde">
      <formula>NOT(ISERROR(SEARCH("Sans solde",J210)))</formula>
    </cfRule>
  </conditionalFormatting>
  <conditionalFormatting sqref="J224:J230">
    <cfRule type="containsText" dxfId="1117" priority="1117" operator="containsText" text="CP">
      <formula>NOT(ISERROR(SEARCH("CP",J224)))</formula>
    </cfRule>
    <cfRule type="containsText" dxfId="1116" priority="1118" operator="containsText" text="NORMAL">
      <formula>NOT(ISERROR(SEARCH("NORMAL",J224)))</formula>
    </cfRule>
  </conditionalFormatting>
  <conditionalFormatting sqref="J224:J230">
    <cfRule type="containsText" dxfId="1115" priority="1116" operator="containsText" text="Recup">
      <formula>NOT(ISERROR(SEARCH("Recup",J224)))</formula>
    </cfRule>
  </conditionalFormatting>
  <conditionalFormatting sqref="J224:J230">
    <cfRule type="containsText" dxfId="1114" priority="1114" operator="containsText" text="Mixte">
      <formula>NOT(ISERROR(SEARCH("Mixte",J224)))</formula>
    </cfRule>
    <cfRule type="containsText" dxfId="1113" priority="1115" operator="containsText" text="Maladie">
      <formula>NOT(ISERROR(SEARCH("Maladie",J224)))</formula>
    </cfRule>
  </conditionalFormatting>
  <conditionalFormatting sqref="J224:J230">
    <cfRule type="containsText" dxfId="1112" priority="1113" operator="containsText" text="Sans solde">
      <formula>NOT(ISERROR(SEARCH("Sans solde",J224)))</formula>
    </cfRule>
  </conditionalFormatting>
  <conditionalFormatting sqref="J231:J237">
    <cfRule type="containsText" dxfId="1111" priority="1111" operator="containsText" text="CP">
      <formula>NOT(ISERROR(SEARCH("CP",J231)))</formula>
    </cfRule>
    <cfRule type="containsText" dxfId="1110" priority="1112" operator="containsText" text="NORMAL">
      <formula>NOT(ISERROR(SEARCH("NORMAL",J231)))</formula>
    </cfRule>
  </conditionalFormatting>
  <conditionalFormatting sqref="J231:J237">
    <cfRule type="containsText" dxfId="1109" priority="1110" operator="containsText" text="Recup">
      <formula>NOT(ISERROR(SEARCH("Recup",J231)))</formula>
    </cfRule>
  </conditionalFormatting>
  <conditionalFormatting sqref="J231:J237">
    <cfRule type="containsText" dxfId="1108" priority="1108" operator="containsText" text="Mixte">
      <formula>NOT(ISERROR(SEARCH("Mixte",J231)))</formula>
    </cfRule>
    <cfRule type="containsText" dxfId="1107" priority="1109" operator="containsText" text="Maladie">
      <formula>NOT(ISERROR(SEARCH("Maladie",J231)))</formula>
    </cfRule>
  </conditionalFormatting>
  <conditionalFormatting sqref="J231:J237">
    <cfRule type="containsText" dxfId="1106" priority="1107" operator="containsText" text="Sans solde">
      <formula>NOT(ISERROR(SEARCH("Sans solde",J231)))</formula>
    </cfRule>
  </conditionalFormatting>
  <conditionalFormatting sqref="J238:J244">
    <cfRule type="containsText" dxfId="1105" priority="1105" operator="containsText" text="CP">
      <formula>NOT(ISERROR(SEARCH("CP",J238)))</formula>
    </cfRule>
    <cfRule type="containsText" dxfId="1104" priority="1106" operator="containsText" text="NORMAL">
      <formula>NOT(ISERROR(SEARCH("NORMAL",J238)))</formula>
    </cfRule>
  </conditionalFormatting>
  <conditionalFormatting sqref="J238:J244">
    <cfRule type="containsText" dxfId="1103" priority="1104" operator="containsText" text="Recup">
      <formula>NOT(ISERROR(SEARCH("Recup",J238)))</formula>
    </cfRule>
  </conditionalFormatting>
  <conditionalFormatting sqref="J238:J244">
    <cfRule type="containsText" dxfId="1102" priority="1102" operator="containsText" text="Mixte">
      <formula>NOT(ISERROR(SEARCH("Mixte",J238)))</formula>
    </cfRule>
    <cfRule type="containsText" dxfId="1101" priority="1103" operator="containsText" text="Maladie">
      <formula>NOT(ISERROR(SEARCH("Maladie",J238)))</formula>
    </cfRule>
  </conditionalFormatting>
  <conditionalFormatting sqref="J238:J244">
    <cfRule type="containsText" dxfId="1100" priority="1101" operator="containsText" text="Sans solde">
      <formula>NOT(ISERROR(SEARCH("Sans solde",J238)))</formula>
    </cfRule>
  </conditionalFormatting>
  <conditionalFormatting sqref="J245:J251">
    <cfRule type="containsText" dxfId="1099" priority="1099" operator="containsText" text="CP">
      <formula>NOT(ISERROR(SEARCH("CP",J245)))</formula>
    </cfRule>
    <cfRule type="containsText" dxfId="1098" priority="1100" operator="containsText" text="NORMAL">
      <formula>NOT(ISERROR(SEARCH("NORMAL",J245)))</formula>
    </cfRule>
  </conditionalFormatting>
  <conditionalFormatting sqref="J245:J251">
    <cfRule type="containsText" dxfId="1097" priority="1098" operator="containsText" text="Recup">
      <formula>NOT(ISERROR(SEARCH("Recup",J245)))</formula>
    </cfRule>
  </conditionalFormatting>
  <conditionalFormatting sqref="J245:J251">
    <cfRule type="containsText" dxfId="1096" priority="1096" operator="containsText" text="Mixte">
      <formula>NOT(ISERROR(SEARCH("Mixte",J245)))</formula>
    </cfRule>
    <cfRule type="containsText" dxfId="1095" priority="1097" operator="containsText" text="Maladie">
      <formula>NOT(ISERROR(SEARCH("Maladie",J245)))</formula>
    </cfRule>
  </conditionalFormatting>
  <conditionalFormatting sqref="J245:J251">
    <cfRule type="containsText" dxfId="1094" priority="1095" operator="containsText" text="Sans solde">
      <formula>NOT(ISERROR(SEARCH("Sans solde",J245)))</formula>
    </cfRule>
  </conditionalFormatting>
  <conditionalFormatting sqref="J252:J265">
    <cfRule type="containsText" dxfId="1093" priority="1093" operator="containsText" text="CP">
      <formula>NOT(ISERROR(SEARCH("CP",J252)))</formula>
    </cfRule>
    <cfRule type="containsText" dxfId="1092" priority="1094" operator="containsText" text="NORMAL">
      <formula>NOT(ISERROR(SEARCH("NORMAL",J252)))</formula>
    </cfRule>
  </conditionalFormatting>
  <conditionalFormatting sqref="J252:J265">
    <cfRule type="containsText" dxfId="1091" priority="1092" operator="containsText" text="Recup">
      <formula>NOT(ISERROR(SEARCH("Recup",J252)))</formula>
    </cfRule>
  </conditionalFormatting>
  <conditionalFormatting sqref="J252:J265">
    <cfRule type="containsText" dxfId="1090" priority="1090" operator="containsText" text="Mixte">
      <formula>NOT(ISERROR(SEARCH("Mixte",J252)))</formula>
    </cfRule>
    <cfRule type="containsText" dxfId="1089" priority="1091" operator="containsText" text="Maladie">
      <formula>NOT(ISERROR(SEARCH("Maladie",J252)))</formula>
    </cfRule>
  </conditionalFormatting>
  <conditionalFormatting sqref="J252:J265">
    <cfRule type="containsText" dxfId="1088" priority="1089" operator="containsText" text="Sans solde">
      <formula>NOT(ISERROR(SEARCH("Sans solde",J252)))</formula>
    </cfRule>
  </conditionalFormatting>
  <conditionalFormatting sqref="J266:J272">
    <cfRule type="containsText" dxfId="1087" priority="1087" operator="containsText" text="CP">
      <formula>NOT(ISERROR(SEARCH("CP",J266)))</formula>
    </cfRule>
    <cfRule type="containsText" dxfId="1086" priority="1088" operator="containsText" text="NORMAL">
      <formula>NOT(ISERROR(SEARCH("NORMAL",J266)))</formula>
    </cfRule>
  </conditionalFormatting>
  <conditionalFormatting sqref="J266:J272">
    <cfRule type="containsText" dxfId="1085" priority="1086" operator="containsText" text="Recup">
      <formula>NOT(ISERROR(SEARCH("Recup",J266)))</formula>
    </cfRule>
  </conditionalFormatting>
  <conditionalFormatting sqref="J266:J272">
    <cfRule type="containsText" dxfId="1084" priority="1084" operator="containsText" text="Mixte">
      <formula>NOT(ISERROR(SEARCH("Mixte",J266)))</formula>
    </cfRule>
    <cfRule type="containsText" dxfId="1083" priority="1085" operator="containsText" text="Maladie">
      <formula>NOT(ISERROR(SEARCH("Maladie",J266)))</formula>
    </cfRule>
  </conditionalFormatting>
  <conditionalFormatting sqref="J266:J272">
    <cfRule type="containsText" dxfId="1082" priority="1083" operator="containsText" text="Sans solde">
      <formula>NOT(ISERROR(SEARCH("Sans solde",J266)))</formula>
    </cfRule>
  </conditionalFormatting>
  <conditionalFormatting sqref="J273:J279">
    <cfRule type="containsText" dxfId="1081" priority="1081" operator="containsText" text="CP">
      <formula>NOT(ISERROR(SEARCH("CP",J273)))</formula>
    </cfRule>
    <cfRule type="containsText" dxfId="1080" priority="1082" operator="containsText" text="NORMAL">
      <formula>NOT(ISERROR(SEARCH("NORMAL",J273)))</formula>
    </cfRule>
  </conditionalFormatting>
  <conditionalFormatting sqref="J273:J279">
    <cfRule type="containsText" dxfId="1079" priority="1080" operator="containsText" text="Recup">
      <formula>NOT(ISERROR(SEARCH("Recup",J273)))</formula>
    </cfRule>
  </conditionalFormatting>
  <conditionalFormatting sqref="J273:J279">
    <cfRule type="containsText" dxfId="1078" priority="1078" operator="containsText" text="Mixte">
      <formula>NOT(ISERROR(SEARCH("Mixte",J273)))</formula>
    </cfRule>
    <cfRule type="containsText" dxfId="1077" priority="1079" operator="containsText" text="Maladie">
      <formula>NOT(ISERROR(SEARCH("Maladie",J273)))</formula>
    </cfRule>
  </conditionalFormatting>
  <conditionalFormatting sqref="J273:J279">
    <cfRule type="containsText" dxfId="1076" priority="1077" operator="containsText" text="Sans solde">
      <formula>NOT(ISERROR(SEARCH("Sans solde",J273)))</formula>
    </cfRule>
  </conditionalFormatting>
  <conditionalFormatting sqref="J280:J286">
    <cfRule type="containsText" dxfId="1075" priority="1075" operator="containsText" text="CP">
      <formula>NOT(ISERROR(SEARCH("CP",J280)))</formula>
    </cfRule>
    <cfRule type="containsText" dxfId="1074" priority="1076" operator="containsText" text="NORMAL">
      <formula>NOT(ISERROR(SEARCH("NORMAL",J280)))</formula>
    </cfRule>
  </conditionalFormatting>
  <conditionalFormatting sqref="J280:J286">
    <cfRule type="containsText" dxfId="1073" priority="1074" operator="containsText" text="Recup">
      <formula>NOT(ISERROR(SEARCH("Recup",J280)))</formula>
    </cfRule>
  </conditionalFormatting>
  <conditionalFormatting sqref="J280:J286">
    <cfRule type="containsText" dxfId="1072" priority="1072" operator="containsText" text="Mixte">
      <formula>NOT(ISERROR(SEARCH("Mixte",J280)))</formula>
    </cfRule>
    <cfRule type="containsText" dxfId="1071" priority="1073" operator="containsText" text="Maladie">
      <formula>NOT(ISERROR(SEARCH("Maladie",J280)))</formula>
    </cfRule>
  </conditionalFormatting>
  <conditionalFormatting sqref="J280:J286">
    <cfRule type="containsText" dxfId="1070" priority="1071" operator="containsText" text="Sans solde">
      <formula>NOT(ISERROR(SEARCH("Sans solde",J280)))</formula>
    </cfRule>
  </conditionalFormatting>
  <conditionalFormatting sqref="J287:J293">
    <cfRule type="containsText" dxfId="1069" priority="1069" operator="containsText" text="CP">
      <formula>NOT(ISERROR(SEARCH("CP",J287)))</formula>
    </cfRule>
    <cfRule type="containsText" dxfId="1068" priority="1070" operator="containsText" text="NORMAL">
      <formula>NOT(ISERROR(SEARCH("NORMAL",J287)))</formula>
    </cfRule>
  </conditionalFormatting>
  <conditionalFormatting sqref="J287:J293">
    <cfRule type="containsText" dxfId="1067" priority="1068" operator="containsText" text="Recup">
      <formula>NOT(ISERROR(SEARCH("Recup",J287)))</formula>
    </cfRule>
  </conditionalFormatting>
  <conditionalFormatting sqref="J287:J293">
    <cfRule type="containsText" dxfId="1066" priority="1066" operator="containsText" text="Mixte">
      <formula>NOT(ISERROR(SEARCH("Mixte",J287)))</formula>
    </cfRule>
    <cfRule type="containsText" dxfId="1065" priority="1067" operator="containsText" text="Maladie">
      <formula>NOT(ISERROR(SEARCH("Maladie",J287)))</formula>
    </cfRule>
  </conditionalFormatting>
  <conditionalFormatting sqref="J287:J293">
    <cfRule type="containsText" dxfId="1064" priority="1065" operator="containsText" text="Sans solde">
      <formula>NOT(ISERROR(SEARCH("Sans solde",J287)))</formula>
    </cfRule>
  </conditionalFormatting>
  <conditionalFormatting sqref="J294:J307">
    <cfRule type="containsText" dxfId="1063" priority="1063" operator="containsText" text="CP">
      <formula>NOT(ISERROR(SEARCH("CP",J294)))</formula>
    </cfRule>
    <cfRule type="containsText" dxfId="1062" priority="1064" operator="containsText" text="NORMAL">
      <formula>NOT(ISERROR(SEARCH("NORMAL",J294)))</formula>
    </cfRule>
  </conditionalFormatting>
  <conditionalFormatting sqref="J294:J307">
    <cfRule type="containsText" dxfId="1061" priority="1062" operator="containsText" text="Recup">
      <formula>NOT(ISERROR(SEARCH("Recup",J294)))</formula>
    </cfRule>
  </conditionalFormatting>
  <conditionalFormatting sqref="J294:J307">
    <cfRule type="containsText" dxfId="1060" priority="1060" operator="containsText" text="Mixte">
      <formula>NOT(ISERROR(SEARCH("Mixte",J294)))</formula>
    </cfRule>
    <cfRule type="containsText" dxfId="1059" priority="1061" operator="containsText" text="Maladie">
      <formula>NOT(ISERROR(SEARCH("Maladie",J294)))</formula>
    </cfRule>
  </conditionalFormatting>
  <conditionalFormatting sqref="J294:J307">
    <cfRule type="containsText" dxfId="1058" priority="1059" operator="containsText" text="Sans solde">
      <formula>NOT(ISERROR(SEARCH("Sans solde",J294)))</formula>
    </cfRule>
  </conditionalFormatting>
  <conditionalFormatting sqref="J308:J314">
    <cfRule type="containsText" dxfId="1057" priority="1057" operator="containsText" text="CP">
      <formula>NOT(ISERROR(SEARCH("CP",J308)))</formula>
    </cfRule>
    <cfRule type="containsText" dxfId="1056" priority="1058" operator="containsText" text="NORMAL">
      <formula>NOT(ISERROR(SEARCH("NORMAL",J308)))</formula>
    </cfRule>
  </conditionalFormatting>
  <conditionalFormatting sqref="J308:J314">
    <cfRule type="containsText" dxfId="1055" priority="1056" operator="containsText" text="Recup">
      <formula>NOT(ISERROR(SEARCH("Recup",J308)))</formula>
    </cfRule>
  </conditionalFormatting>
  <conditionalFormatting sqref="J308:J314">
    <cfRule type="containsText" dxfId="1054" priority="1054" operator="containsText" text="Mixte">
      <formula>NOT(ISERROR(SEARCH("Mixte",J308)))</formula>
    </cfRule>
    <cfRule type="containsText" dxfId="1053" priority="1055" operator="containsText" text="Maladie">
      <formula>NOT(ISERROR(SEARCH("Maladie",J308)))</formula>
    </cfRule>
  </conditionalFormatting>
  <conditionalFormatting sqref="J308:J314">
    <cfRule type="containsText" dxfId="1052" priority="1053" operator="containsText" text="Sans solde">
      <formula>NOT(ISERROR(SEARCH("Sans solde",J308)))</formula>
    </cfRule>
  </conditionalFormatting>
  <conditionalFormatting sqref="J315:J321">
    <cfRule type="containsText" dxfId="1051" priority="1051" operator="containsText" text="CP">
      <formula>NOT(ISERROR(SEARCH("CP",J315)))</formula>
    </cfRule>
    <cfRule type="containsText" dxfId="1050" priority="1052" operator="containsText" text="NORMAL">
      <formula>NOT(ISERROR(SEARCH("NORMAL",J315)))</formula>
    </cfRule>
  </conditionalFormatting>
  <conditionalFormatting sqref="J315:J321">
    <cfRule type="containsText" dxfId="1049" priority="1050" operator="containsText" text="Recup">
      <formula>NOT(ISERROR(SEARCH("Recup",J315)))</formula>
    </cfRule>
  </conditionalFormatting>
  <conditionalFormatting sqref="J315:J321">
    <cfRule type="containsText" dxfId="1048" priority="1048" operator="containsText" text="Mixte">
      <formula>NOT(ISERROR(SEARCH("Mixte",J315)))</formula>
    </cfRule>
    <cfRule type="containsText" dxfId="1047" priority="1049" operator="containsText" text="Maladie">
      <formula>NOT(ISERROR(SEARCH("Maladie",J315)))</formula>
    </cfRule>
  </conditionalFormatting>
  <conditionalFormatting sqref="J315:J321">
    <cfRule type="containsText" dxfId="1046" priority="1047" operator="containsText" text="Sans solde">
      <formula>NOT(ISERROR(SEARCH("Sans solde",J315)))</formula>
    </cfRule>
  </conditionalFormatting>
  <conditionalFormatting sqref="J322:J328">
    <cfRule type="containsText" dxfId="1045" priority="1045" operator="containsText" text="CP">
      <formula>NOT(ISERROR(SEARCH("CP",J322)))</formula>
    </cfRule>
    <cfRule type="containsText" dxfId="1044" priority="1046" operator="containsText" text="NORMAL">
      <formula>NOT(ISERROR(SEARCH("NORMAL",J322)))</formula>
    </cfRule>
  </conditionalFormatting>
  <conditionalFormatting sqref="J322:J328">
    <cfRule type="containsText" dxfId="1043" priority="1044" operator="containsText" text="Recup">
      <formula>NOT(ISERROR(SEARCH("Recup",J322)))</formula>
    </cfRule>
  </conditionalFormatting>
  <conditionalFormatting sqref="J322:J328">
    <cfRule type="containsText" dxfId="1042" priority="1042" operator="containsText" text="Mixte">
      <formula>NOT(ISERROR(SEARCH("Mixte",J322)))</formula>
    </cfRule>
    <cfRule type="containsText" dxfId="1041" priority="1043" operator="containsText" text="Maladie">
      <formula>NOT(ISERROR(SEARCH("Maladie",J322)))</formula>
    </cfRule>
  </conditionalFormatting>
  <conditionalFormatting sqref="J322:J328">
    <cfRule type="containsText" dxfId="1040" priority="1041" operator="containsText" text="Sans solde">
      <formula>NOT(ISERROR(SEARCH("Sans solde",J322)))</formula>
    </cfRule>
  </conditionalFormatting>
  <conditionalFormatting sqref="J329:J335">
    <cfRule type="containsText" dxfId="1039" priority="1039" operator="containsText" text="CP">
      <formula>NOT(ISERROR(SEARCH("CP",J329)))</formula>
    </cfRule>
    <cfRule type="containsText" dxfId="1038" priority="1040" operator="containsText" text="NORMAL">
      <formula>NOT(ISERROR(SEARCH("NORMAL",J329)))</formula>
    </cfRule>
  </conditionalFormatting>
  <conditionalFormatting sqref="J329:J335">
    <cfRule type="containsText" dxfId="1037" priority="1038" operator="containsText" text="Recup">
      <formula>NOT(ISERROR(SEARCH("Recup",J329)))</formula>
    </cfRule>
  </conditionalFormatting>
  <conditionalFormatting sqref="J329:J335">
    <cfRule type="containsText" dxfId="1036" priority="1036" operator="containsText" text="Mixte">
      <formula>NOT(ISERROR(SEARCH("Mixte",J329)))</formula>
    </cfRule>
    <cfRule type="containsText" dxfId="1035" priority="1037" operator="containsText" text="Maladie">
      <formula>NOT(ISERROR(SEARCH("Maladie",J329)))</formula>
    </cfRule>
  </conditionalFormatting>
  <conditionalFormatting sqref="J329:J335">
    <cfRule type="containsText" dxfId="1034" priority="1035" operator="containsText" text="Sans solde">
      <formula>NOT(ISERROR(SEARCH("Sans solde",J329)))</formula>
    </cfRule>
  </conditionalFormatting>
  <conditionalFormatting sqref="J336:J349">
    <cfRule type="containsText" dxfId="1033" priority="1033" operator="containsText" text="CP">
      <formula>NOT(ISERROR(SEARCH("CP",J336)))</formula>
    </cfRule>
    <cfRule type="containsText" dxfId="1032" priority="1034" operator="containsText" text="NORMAL">
      <formula>NOT(ISERROR(SEARCH("NORMAL",J336)))</formula>
    </cfRule>
  </conditionalFormatting>
  <conditionalFormatting sqref="J336:J349">
    <cfRule type="containsText" dxfId="1031" priority="1032" operator="containsText" text="Recup">
      <formula>NOT(ISERROR(SEARCH("Recup",J336)))</formula>
    </cfRule>
  </conditionalFormatting>
  <conditionalFormatting sqref="J336:J349">
    <cfRule type="containsText" dxfId="1030" priority="1030" operator="containsText" text="Mixte">
      <formula>NOT(ISERROR(SEARCH("Mixte",J336)))</formula>
    </cfRule>
    <cfRule type="containsText" dxfId="1029" priority="1031" operator="containsText" text="Maladie">
      <formula>NOT(ISERROR(SEARCH("Maladie",J336)))</formula>
    </cfRule>
  </conditionalFormatting>
  <conditionalFormatting sqref="J336:J349">
    <cfRule type="containsText" dxfId="1028" priority="1029" operator="containsText" text="Sans solde">
      <formula>NOT(ISERROR(SEARCH("Sans solde",J336)))</formula>
    </cfRule>
  </conditionalFormatting>
  <conditionalFormatting sqref="J350:J356">
    <cfRule type="containsText" dxfId="1027" priority="1027" operator="containsText" text="CP">
      <formula>NOT(ISERROR(SEARCH("CP",J350)))</formula>
    </cfRule>
    <cfRule type="containsText" dxfId="1026" priority="1028" operator="containsText" text="NORMAL">
      <formula>NOT(ISERROR(SEARCH("NORMAL",J350)))</formula>
    </cfRule>
  </conditionalFormatting>
  <conditionalFormatting sqref="J350:J356">
    <cfRule type="containsText" dxfId="1025" priority="1026" operator="containsText" text="Recup">
      <formula>NOT(ISERROR(SEARCH("Recup",J350)))</formula>
    </cfRule>
  </conditionalFormatting>
  <conditionalFormatting sqref="J350:J356">
    <cfRule type="containsText" dxfId="1024" priority="1024" operator="containsText" text="Mixte">
      <formula>NOT(ISERROR(SEARCH("Mixte",J350)))</formula>
    </cfRule>
    <cfRule type="containsText" dxfId="1023" priority="1025" operator="containsText" text="Maladie">
      <formula>NOT(ISERROR(SEARCH("Maladie",J350)))</formula>
    </cfRule>
  </conditionalFormatting>
  <conditionalFormatting sqref="J350:J356">
    <cfRule type="containsText" dxfId="1022" priority="1023" operator="containsText" text="Sans solde">
      <formula>NOT(ISERROR(SEARCH("Sans solde",J350)))</formula>
    </cfRule>
  </conditionalFormatting>
  <conditionalFormatting sqref="J357:J363">
    <cfRule type="containsText" dxfId="1021" priority="1021" operator="containsText" text="CP">
      <formula>NOT(ISERROR(SEARCH("CP",J357)))</formula>
    </cfRule>
    <cfRule type="containsText" dxfId="1020" priority="1022" operator="containsText" text="NORMAL">
      <formula>NOT(ISERROR(SEARCH("NORMAL",J357)))</formula>
    </cfRule>
  </conditionalFormatting>
  <conditionalFormatting sqref="J357:J363">
    <cfRule type="containsText" dxfId="1019" priority="1020" operator="containsText" text="Recup">
      <formula>NOT(ISERROR(SEARCH("Recup",J357)))</formula>
    </cfRule>
  </conditionalFormatting>
  <conditionalFormatting sqref="J357:J363">
    <cfRule type="containsText" dxfId="1018" priority="1018" operator="containsText" text="Mixte">
      <formula>NOT(ISERROR(SEARCH("Mixte",J357)))</formula>
    </cfRule>
    <cfRule type="containsText" dxfId="1017" priority="1019" operator="containsText" text="Maladie">
      <formula>NOT(ISERROR(SEARCH("Maladie",J357)))</formula>
    </cfRule>
  </conditionalFormatting>
  <conditionalFormatting sqref="J357:J363">
    <cfRule type="containsText" dxfId="1016" priority="1017" operator="containsText" text="Sans solde">
      <formula>NOT(ISERROR(SEARCH("Sans solde",J357)))</formula>
    </cfRule>
  </conditionalFormatting>
  <conditionalFormatting sqref="J364:J370">
    <cfRule type="containsText" dxfId="1015" priority="1015" operator="containsText" text="CP">
      <formula>NOT(ISERROR(SEARCH("CP",J364)))</formula>
    </cfRule>
    <cfRule type="containsText" dxfId="1014" priority="1016" operator="containsText" text="NORMAL">
      <formula>NOT(ISERROR(SEARCH("NORMAL",J364)))</formula>
    </cfRule>
  </conditionalFormatting>
  <conditionalFormatting sqref="J364:J370">
    <cfRule type="containsText" dxfId="1013" priority="1014" operator="containsText" text="Recup">
      <formula>NOT(ISERROR(SEARCH("Recup",J364)))</formula>
    </cfRule>
  </conditionalFormatting>
  <conditionalFormatting sqref="J364:J370">
    <cfRule type="containsText" dxfId="1012" priority="1012" operator="containsText" text="Mixte">
      <formula>NOT(ISERROR(SEARCH("Mixte",J364)))</formula>
    </cfRule>
    <cfRule type="containsText" dxfId="1011" priority="1013" operator="containsText" text="Maladie">
      <formula>NOT(ISERROR(SEARCH("Maladie",J364)))</formula>
    </cfRule>
  </conditionalFormatting>
  <conditionalFormatting sqref="J364:J370">
    <cfRule type="containsText" dxfId="1010" priority="1011" operator="containsText" text="Sans solde">
      <formula>NOT(ISERROR(SEARCH("Sans solde",J364)))</formula>
    </cfRule>
  </conditionalFormatting>
  <conditionalFormatting sqref="J371:J377">
    <cfRule type="containsText" dxfId="1009" priority="1009" operator="containsText" text="CP">
      <formula>NOT(ISERROR(SEARCH("CP",J371)))</formula>
    </cfRule>
    <cfRule type="containsText" dxfId="1008" priority="1010" operator="containsText" text="NORMAL">
      <formula>NOT(ISERROR(SEARCH("NORMAL",J371)))</formula>
    </cfRule>
  </conditionalFormatting>
  <conditionalFormatting sqref="J371:J377">
    <cfRule type="containsText" dxfId="1007" priority="1008" operator="containsText" text="Recup">
      <formula>NOT(ISERROR(SEARCH("Recup",J371)))</formula>
    </cfRule>
  </conditionalFormatting>
  <conditionalFormatting sqref="J371:J377">
    <cfRule type="containsText" dxfId="1006" priority="1006" operator="containsText" text="Mixte">
      <formula>NOT(ISERROR(SEARCH("Mixte",J371)))</formula>
    </cfRule>
    <cfRule type="containsText" dxfId="1005" priority="1007" operator="containsText" text="Maladie">
      <formula>NOT(ISERROR(SEARCH("Maladie",J371)))</formula>
    </cfRule>
  </conditionalFormatting>
  <conditionalFormatting sqref="J371:J377">
    <cfRule type="containsText" dxfId="1004" priority="1005" operator="containsText" text="Sans solde">
      <formula>NOT(ISERROR(SEARCH("Sans solde",J371)))</formula>
    </cfRule>
  </conditionalFormatting>
  <conditionalFormatting sqref="J378:J384">
    <cfRule type="containsText" dxfId="1003" priority="1003" operator="containsText" text="CP">
      <formula>NOT(ISERROR(SEARCH("CP",J378)))</formula>
    </cfRule>
    <cfRule type="containsText" dxfId="1002" priority="1004" operator="containsText" text="NORMAL">
      <formula>NOT(ISERROR(SEARCH("NORMAL",J378)))</formula>
    </cfRule>
  </conditionalFormatting>
  <conditionalFormatting sqref="J378:J384">
    <cfRule type="containsText" dxfId="1001" priority="1002" operator="containsText" text="Recup">
      <formula>NOT(ISERROR(SEARCH("Recup",J378)))</formula>
    </cfRule>
  </conditionalFormatting>
  <conditionalFormatting sqref="J378:J384">
    <cfRule type="containsText" dxfId="1000" priority="1000" operator="containsText" text="Mixte">
      <formula>NOT(ISERROR(SEARCH("Mixte",J378)))</formula>
    </cfRule>
    <cfRule type="containsText" dxfId="999" priority="1001" operator="containsText" text="Maladie">
      <formula>NOT(ISERROR(SEARCH("Maladie",J378)))</formula>
    </cfRule>
  </conditionalFormatting>
  <conditionalFormatting sqref="J378:J384">
    <cfRule type="containsText" dxfId="998" priority="999" operator="containsText" text="Sans solde">
      <formula>NOT(ISERROR(SEARCH("Sans solde",J378)))</formula>
    </cfRule>
  </conditionalFormatting>
  <conditionalFormatting sqref="J385:J387">
    <cfRule type="containsText" dxfId="997" priority="997" operator="containsText" text="CP">
      <formula>NOT(ISERROR(SEARCH("CP",J385)))</formula>
    </cfRule>
    <cfRule type="containsText" dxfId="996" priority="998" operator="containsText" text="NORMAL">
      <formula>NOT(ISERROR(SEARCH("NORMAL",J385)))</formula>
    </cfRule>
  </conditionalFormatting>
  <conditionalFormatting sqref="J385:J387">
    <cfRule type="containsText" dxfId="995" priority="996" operator="containsText" text="Recup">
      <formula>NOT(ISERROR(SEARCH("Recup",J385)))</formula>
    </cfRule>
  </conditionalFormatting>
  <conditionalFormatting sqref="J385:J387">
    <cfRule type="containsText" dxfId="994" priority="994" operator="containsText" text="Mixte">
      <formula>NOT(ISERROR(SEARCH("Mixte",J385)))</formula>
    </cfRule>
    <cfRule type="containsText" dxfId="993" priority="995" operator="containsText" text="Maladie">
      <formula>NOT(ISERROR(SEARCH("Maladie",J385)))</formula>
    </cfRule>
  </conditionalFormatting>
  <conditionalFormatting sqref="J385:J387">
    <cfRule type="containsText" dxfId="992" priority="993" operator="containsText" text="Sans solde">
      <formula>NOT(ISERROR(SEARCH("Sans solde",J385)))</formula>
    </cfRule>
  </conditionalFormatting>
  <conditionalFormatting sqref="J21 J23:J387">
    <cfRule type="containsText" dxfId="991" priority="991" operator="containsText" text="CP">
      <formula>NOT(ISERROR(SEARCH("CP",J21)))</formula>
    </cfRule>
    <cfRule type="containsText" dxfId="990" priority="992" operator="containsText" text="NORMAL">
      <formula>NOT(ISERROR(SEARCH("NORMAL",J21)))</formula>
    </cfRule>
  </conditionalFormatting>
  <conditionalFormatting sqref="J21 J23:J387">
    <cfRule type="containsText" dxfId="989" priority="990" operator="containsText" text="Recup">
      <formula>NOT(ISERROR(SEARCH("Recup",J21)))</formula>
    </cfRule>
  </conditionalFormatting>
  <conditionalFormatting sqref="J21 J23:J387">
    <cfRule type="containsText" dxfId="988" priority="988" operator="containsText" text="Mixte">
      <formula>NOT(ISERROR(SEARCH("Mixte",J21)))</formula>
    </cfRule>
    <cfRule type="containsText" dxfId="987" priority="989" operator="containsText" text="Maladie">
      <formula>NOT(ISERROR(SEARCH("Maladie",J21)))</formula>
    </cfRule>
  </conditionalFormatting>
  <conditionalFormatting sqref="J21 J23:J387">
    <cfRule type="containsText" dxfId="986" priority="987" operator="containsText" text="Sans solde">
      <formula>NOT(ISERROR(SEARCH("Sans solde",J21)))</formula>
    </cfRule>
  </conditionalFormatting>
  <conditionalFormatting sqref="J21:J387">
    <cfRule type="containsText" dxfId="985" priority="986" operator="containsText" text="Déplacement">
      <formula>NOT(ISERROR(SEARCH("Déplacement",J21)))</formula>
    </cfRule>
  </conditionalFormatting>
  <conditionalFormatting sqref="J199:J230 J353:J384">
    <cfRule type="containsText" dxfId="984" priority="984" operator="containsText" text="CP">
      <formula>NOT(ISERROR(SEARCH("CP",J199)))</formula>
    </cfRule>
    <cfRule type="containsText" dxfId="983" priority="985" operator="containsText" text="NORMAL">
      <formula>NOT(ISERROR(SEARCH("NORMAL",J199)))</formula>
    </cfRule>
  </conditionalFormatting>
  <conditionalFormatting sqref="J199:J230 J353:J384">
    <cfRule type="containsText" dxfId="982" priority="983" operator="containsText" text="Recup">
      <formula>NOT(ISERROR(SEARCH("Recup",J199)))</formula>
    </cfRule>
  </conditionalFormatting>
  <conditionalFormatting sqref="J199:J230 J353:J384">
    <cfRule type="containsText" dxfId="981" priority="981" operator="containsText" text="Mixte">
      <formula>NOT(ISERROR(SEARCH("Mixte",J199)))</formula>
    </cfRule>
    <cfRule type="containsText" dxfId="980" priority="982" operator="containsText" text="Maladie">
      <formula>NOT(ISERROR(SEARCH("Maladie",J199)))</formula>
    </cfRule>
  </conditionalFormatting>
  <conditionalFormatting sqref="J199:J230 J353:J384">
    <cfRule type="containsText" dxfId="979" priority="980" operator="containsText" text="Sans solde">
      <formula>NOT(ISERROR(SEARCH("Sans solde",J199)))</formula>
    </cfRule>
  </conditionalFormatting>
  <conditionalFormatting sqref="J231:J237 J385:J387">
    <cfRule type="containsText" dxfId="978" priority="978" operator="containsText" text="CP">
      <formula>NOT(ISERROR(SEARCH("CP",J231)))</formula>
    </cfRule>
    <cfRule type="containsText" dxfId="977" priority="979" operator="containsText" text="NORMAL">
      <formula>NOT(ISERROR(SEARCH("NORMAL",J231)))</formula>
    </cfRule>
  </conditionalFormatting>
  <conditionalFormatting sqref="J231:J237 J385:J387">
    <cfRule type="containsText" dxfId="976" priority="977" operator="containsText" text="Recup">
      <formula>NOT(ISERROR(SEARCH("Recup",J231)))</formula>
    </cfRule>
  </conditionalFormatting>
  <conditionalFormatting sqref="J231:J237 J385:J387">
    <cfRule type="containsText" dxfId="975" priority="975" operator="containsText" text="Mixte">
      <formula>NOT(ISERROR(SEARCH("Mixte",J231)))</formula>
    </cfRule>
    <cfRule type="containsText" dxfId="974" priority="976" operator="containsText" text="Maladie">
      <formula>NOT(ISERROR(SEARCH("Maladie",J231)))</formula>
    </cfRule>
  </conditionalFormatting>
  <conditionalFormatting sqref="J231:J237 J385:J387">
    <cfRule type="containsText" dxfId="973" priority="974" operator="containsText" text="Sans solde">
      <formula>NOT(ISERROR(SEARCH("Sans solde",J231)))</formula>
    </cfRule>
  </conditionalFormatting>
  <conditionalFormatting sqref="J238:J244">
    <cfRule type="containsText" dxfId="972" priority="972" operator="containsText" text="CP">
      <formula>NOT(ISERROR(SEARCH("CP",J238)))</formula>
    </cfRule>
    <cfRule type="containsText" dxfId="971" priority="973" operator="containsText" text="NORMAL">
      <formula>NOT(ISERROR(SEARCH("NORMAL",J238)))</formula>
    </cfRule>
  </conditionalFormatting>
  <conditionalFormatting sqref="J238:J244">
    <cfRule type="containsText" dxfId="970" priority="971" operator="containsText" text="Recup">
      <formula>NOT(ISERROR(SEARCH("Recup",J238)))</formula>
    </cfRule>
  </conditionalFormatting>
  <conditionalFormatting sqref="J238:J244">
    <cfRule type="containsText" dxfId="969" priority="969" operator="containsText" text="Mixte">
      <formula>NOT(ISERROR(SEARCH("Mixte",J238)))</formula>
    </cfRule>
    <cfRule type="containsText" dxfId="968" priority="970" operator="containsText" text="Maladie">
      <formula>NOT(ISERROR(SEARCH("Maladie",J238)))</formula>
    </cfRule>
  </conditionalFormatting>
  <conditionalFormatting sqref="J238:J244">
    <cfRule type="containsText" dxfId="967" priority="968" operator="containsText" text="Sans solde">
      <formula>NOT(ISERROR(SEARCH("Sans solde",J238)))</formula>
    </cfRule>
  </conditionalFormatting>
  <conditionalFormatting sqref="J245:J251">
    <cfRule type="containsText" dxfId="966" priority="966" operator="containsText" text="CP">
      <formula>NOT(ISERROR(SEARCH("CP",J245)))</formula>
    </cfRule>
    <cfRule type="containsText" dxfId="965" priority="967" operator="containsText" text="NORMAL">
      <formula>NOT(ISERROR(SEARCH("NORMAL",J245)))</formula>
    </cfRule>
  </conditionalFormatting>
  <conditionalFormatting sqref="J245:J251">
    <cfRule type="containsText" dxfId="964" priority="965" operator="containsText" text="Recup">
      <formula>NOT(ISERROR(SEARCH("Recup",J245)))</formula>
    </cfRule>
  </conditionalFormatting>
  <conditionalFormatting sqref="J245:J251">
    <cfRule type="containsText" dxfId="963" priority="963" operator="containsText" text="Mixte">
      <formula>NOT(ISERROR(SEARCH("Mixte",J245)))</formula>
    </cfRule>
    <cfRule type="containsText" dxfId="962" priority="964" operator="containsText" text="Maladie">
      <formula>NOT(ISERROR(SEARCH("Maladie",J245)))</formula>
    </cfRule>
  </conditionalFormatting>
  <conditionalFormatting sqref="J245:J251">
    <cfRule type="containsText" dxfId="961" priority="962" operator="containsText" text="Sans solde">
      <formula>NOT(ISERROR(SEARCH("Sans solde",J245)))</formula>
    </cfRule>
  </conditionalFormatting>
  <conditionalFormatting sqref="J252:J258">
    <cfRule type="containsText" dxfId="960" priority="960" operator="containsText" text="CP">
      <formula>NOT(ISERROR(SEARCH("CP",J252)))</formula>
    </cfRule>
    <cfRule type="containsText" dxfId="959" priority="961" operator="containsText" text="NORMAL">
      <formula>NOT(ISERROR(SEARCH("NORMAL",J252)))</formula>
    </cfRule>
  </conditionalFormatting>
  <conditionalFormatting sqref="J252:J258">
    <cfRule type="containsText" dxfId="958" priority="959" operator="containsText" text="Recup">
      <formula>NOT(ISERROR(SEARCH("Recup",J252)))</formula>
    </cfRule>
  </conditionalFormatting>
  <conditionalFormatting sqref="J252:J258">
    <cfRule type="containsText" dxfId="957" priority="957" operator="containsText" text="Mixte">
      <formula>NOT(ISERROR(SEARCH("Mixte",J252)))</formula>
    </cfRule>
    <cfRule type="containsText" dxfId="956" priority="958" operator="containsText" text="Maladie">
      <formula>NOT(ISERROR(SEARCH("Maladie",J252)))</formula>
    </cfRule>
  </conditionalFormatting>
  <conditionalFormatting sqref="J252:J258">
    <cfRule type="containsText" dxfId="955" priority="956" operator="containsText" text="Sans solde">
      <formula>NOT(ISERROR(SEARCH("Sans solde",J252)))</formula>
    </cfRule>
  </conditionalFormatting>
  <conditionalFormatting sqref="J259:J272">
    <cfRule type="containsText" dxfId="954" priority="954" operator="containsText" text="CP">
      <formula>NOT(ISERROR(SEARCH("CP",J259)))</formula>
    </cfRule>
    <cfRule type="containsText" dxfId="953" priority="955" operator="containsText" text="NORMAL">
      <formula>NOT(ISERROR(SEARCH("NORMAL",J259)))</formula>
    </cfRule>
  </conditionalFormatting>
  <conditionalFormatting sqref="J259:J272">
    <cfRule type="containsText" dxfId="952" priority="953" operator="containsText" text="Recup">
      <formula>NOT(ISERROR(SEARCH("Recup",J259)))</formula>
    </cfRule>
  </conditionalFormatting>
  <conditionalFormatting sqref="J259:J272">
    <cfRule type="containsText" dxfId="951" priority="951" operator="containsText" text="Mixte">
      <formula>NOT(ISERROR(SEARCH("Mixte",J259)))</formula>
    </cfRule>
    <cfRule type="containsText" dxfId="950" priority="952" operator="containsText" text="Maladie">
      <formula>NOT(ISERROR(SEARCH("Maladie",J259)))</formula>
    </cfRule>
  </conditionalFormatting>
  <conditionalFormatting sqref="J259:J272">
    <cfRule type="containsText" dxfId="949" priority="950" operator="containsText" text="Sans solde">
      <formula>NOT(ISERROR(SEARCH("Sans solde",J259)))</formula>
    </cfRule>
  </conditionalFormatting>
  <conditionalFormatting sqref="J273:J279">
    <cfRule type="containsText" dxfId="948" priority="948" operator="containsText" text="CP">
      <formula>NOT(ISERROR(SEARCH("CP",J273)))</formula>
    </cfRule>
    <cfRule type="containsText" dxfId="947" priority="949" operator="containsText" text="NORMAL">
      <formula>NOT(ISERROR(SEARCH("NORMAL",J273)))</formula>
    </cfRule>
  </conditionalFormatting>
  <conditionalFormatting sqref="J273:J279">
    <cfRule type="containsText" dxfId="946" priority="947" operator="containsText" text="Recup">
      <formula>NOT(ISERROR(SEARCH("Recup",J273)))</formula>
    </cfRule>
  </conditionalFormatting>
  <conditionalFormatting sqref="J273:J279">
    <cfRule type="containsText" dxfId="945" priority="945" operator="containsText" text="Mixte">
      <formula>NOT(ISERROR(SEARCH("Mixte",J273)))</formula>
    </cfRule>
    <cfRule type="containsText" dxfId="944" priority="946" operator="containsText" text="Maladie">
      <formula>NOT(ISERROR(SEARCH("Maladie",J273)))</formula>
    </cfRule>
  </conditionalFormatting>
  <conditionalFormatting sqref="J273:J279">
    <cfRule type="containsText" dxfId="943" priority="944" operator="containsText" text="Sans solde">
      <formula>NOT(ISERROR(SEARCH("Sans solde",J273)))</formula>
    </cfRule>
  </conditionalFormatting>
  <conditionalFormatting sqref="J280:J286">
    <cfRule type="containsText" dxfId="942" priority="942" operator="containsText" text="CP">
      <formula>NOT(ISERROR(SEARCH("CP",J280)))</formula>
    </cfRule>
    <cfRule type="containsText" dxfId="941" priority="943" operator="containsText" text="NORMAL">
      <formula>NOT(ISERROR(SEARCH("NORMAL",J280)))</formula>
    </cfRule>
  </conditionalFormatting>
  <conditionalFormatting sqref="J280:J286">
    <cfRule type="containsText" dxfId="940" priority="941" operator="containsText" text="Recup">
      <formula>NOT(ISERROR(SEARCH("Recup",J280)))</formula>
    </cfRule>
  </conditionalFormatting>
  <conditionalFormatting sqref="J280:J286">
    <cfRule type="containsText" dxfId="939" priority="939" operator="containsText" text="Mixte">
      <formula>NOT(ISERROR(SEARCH("Mixte",J280)))</formula>
    </cfRule>
    <cfRule type="containsText" dxfId="938" priority="940" operator="containsText" text="Maladie">
      <formula>NOT(ISERROR(SEARCH("Maladie",J280)))</formula>
    </cfRule>
  </conditionalFormatting>
  <conditionalFormatting sqref="J280:J286">
    <cfRule type="containsText" dxfId="937" priority="938" operator="containsText" text="Sans solde">
      <formula>NOT(ISERROR(SEARCH("Sans solde",J280)))</formula>
    </cfRule>
  </conditionalFormatting>
  <conditionalFormatting sqref="J287:J293">
    <cfRule type="containsText" dxfId="936" priority="936" operator="containsText" text="CP">
      <formula>NOT(ISERROR(SEARCH("CP",J287)))</formula>
    </cfRule>
    <cfRule type="containsText" dxfId="935" priority="937" operator="containsText" text="NORMAL">
      <formula>NOT(ISERROR(SEARCH("NORMAL",J287)))</formula>
    </cfRule>
  </conditionalFormatting>
  <conditionalFormatting sqref="J287:J293">
    <cfRule type="containsText" dxfId="934" priority="935" operator="containsText" text="Recup">
      <formula>NOT(ISERROR(SEARCH("Recup",J287)))</formula>
    </cfRule>
  </conditionalFormatting>
  <conditionalFormatting sqref="J287:J293">
    <cfRule type="containsText" dxfId="933" priority="933" operator="containsText" text="Mixte">
      <formula>NOT(ISERROR(SEARCH("Mixte",J287)))</formula>
    </cfRule>
    <cfRule type="containsText" dxfId="932" priority="934" operator="containsText" text="Maladie">
      <formula>NOT(ISERROR(SEARCH("Maladie",J287)))</formula>
    </cfRule>
  </conditionalFormatting>
  <conditionalFormatting sqref="J287:J293">
    <cfRule type="containsText" dxfId="931" priority="932" operator="containsText" text="Sans solde">
      <formula>NOT(ISERROR(SEARCH("Sans solde",J287)))</formula>
    </cfRule>
  </conditionalFormatting>
  <conditionalFormatting sqref="J294:J300">
    <cfRule type="containsText" dxfId="930" priority="930" operator="containsText" text="CP">
      <formula>NOT(ISERROR(SEARCH("CP",J294)))</formula>
    </cfRule>
    <cfRule type="containsText" dxfId="929" priority="931" operator="containsText" text="NORMAL">
      <formula>NOT(ISERROR(SEARCH("NORMAL",J294)))</formula>
    </cfRule>
  </conditionalFormatting>
  <conditionalFormatting sqref="J294:J300">
    <cfRule type="containsText" dxfId="928" priority="929" operator="containsText" text="Recup">
      <formula>NOT(ISERROR(SEARCH("Recup",J294)))</formula>
    </cfRule>
  </conditionalFormatting>
  <conditionalFormatting sqref="J294:J300">
    <cfRule type="containsText" dxfId="927" priority="927" operator="containsText" text="Mixte">
      <formula>NOT(ISERROR(SEARCH("Mixte",J294)))</formula>
    </cfRule>
    <cfRule type="containsText" dxfId="926" priority="928" operator="containsText" text="Maladie">
      <formula>NOT(ISERROR(SEARCH("Maladie",J294)))</formula>
    </cfRule>
  </conditionalFormatting>
  <conditionalFormatting sqref="J294:J300">
    <cfRule type="containsText" dxfId="925" priority="926" operator="containsText" text="Sans solde">
      <formula>NOT(ISERROR(SEARCH("Sans solde",J294)))</formula>
    </cfRule>
  </conditionalFormatting>
  <conditionalFormatting sqref="J301:J314">
    <cfRule type="containsText" dxfId="924" priority="924" operator="containsText" text="CP">
      <formula>NOT(ISERROR(SEARCH("CP",J301)))</formula>
    </cfRule>
    <cfRule type="containsText" dxfId="923" priority="925" operator="containsText" text="NORMAL">
      <formula>NOT(ISERROR(SEARCH("NORMAL",J301)))</formula>
    </cfRule>
  </conditionalFormatting>
  <conditionalFormatting sqref="J301:J314">
    <cfRule type="containsText" dxfId="922" priority="923" operator="containsText" text="Recup">
      <formula>NOT(ISERROR(SEARCH("Recup",J301)))</formula>
    </cfRule>
  </conditionalFormatting>
  <conditionalFormatting sqref="J301:J314">
    <cfRule type="containsText" dxfId="921" priority="921" operator="containsText" text="Mixte">
      <formula>NOT(ISERROR(SEARCH("Mixte",J301)))</formula>
    </cfRule>
    <cfRule type="containsText" dxfId="920" priority="922" operator="containsText" text="Maladie">
      <formula>NOT(ISERROR(SEARCH("Maladie",J301)))</formula>
    </cfRule>
  </conditionalFormatting>
  <conditionalFormatting sqref="J301:J314">
    <cfRule type="containsText" dxfId="919" priority="920" operator="containsText" text="Sans solde">
      <formula>NOT(ISERROR(SEARCH("Sans solde",J301)))</formula>
    </cfRule>
  </conditionalFormatting>
  <conditionalFormatting sqref="J315:J321">
    <cfRule type="containsText" dxfId="918" priority="918" operator="containsText" text="CP">
      <formula>NOT(ISERROR(SEARCH("CP",J315)))</formula>
    </cfRule>
    <cfRule type="containsText" dxfId="917" priority="919" operator="containsText" text="NORMAL">
      <formula>NOT(ISERROR(SEARCH("NORMAL",J315)))</formula>
    </cfRule>
  </conditionalFormatting>
  <conditionalFormatting sqref="J315:J321">
    <cfRule type="containsText" dxfId="916" priority="917" operator="containsText" text="Recup">
      <formula>NOT(ISERROR(SEARCH("Recup",J315)))</formula>
    </cfRule>
  </conditionalFormatting>
  <conditionalFormatting sqref="J315:J321">
    <cfRule type="containsText" dxfId="915" priority="915" operator="containsText" text="Mixte">
      <formula>NOT(ISERROR(SEARCH("Mixte",J315)))</formula>
    </cfRule>
    <cfRule type="containsText" dxfId="914" priority="916" operator="containsText" text="Maladie">
      <formula>NOT(ISERROR(SEARCH("Maladie",J315)))</formula>
    </cfRule>
  </conditionalFormatting>
  <conditionalFormatting sqref="J315:J321">
    <cfRule type="containsText" dxfId="913" priority="914" operator="containsText" text="Sans solde">
      <formula>NOT(ISERROR(SEARCH("Sans solde",J315)))</formula>
    </cfRule>
  </conditionalFormatting>
  <conditionalFormatting sqref="J322:J328">
    <cfRule type="containsText" dxfId="912" priority="912" operator="containsText" text="CP">
      <formula>NOT(ISERROR(SEARCH("CP",J322)))</formula>
    </cfRule>
    <cfRule type="containsText" dxfId="911" priority="913" operator="containsText" text="NORMAL">
      <formula>NOT(ISERROR(SEARCH("NORMAL",J322)))</formula>
    </cfRule>
  </conditionalFormatting>
  <conditionalFormatting sqref="J322:J328">
    <cfRule type="containsText" dxfId="910" priority="911" operator="containsText" text="Recup">
      <formula>NOT(ISERROR(SEARCH("Recup",J322)))</formula>
    </cfRule>
  </conditionalFormatting>
  <conditionalFormatting sqref="J322:J328">
    <cfRule type="containsText" dxfId="909" priority="909" operator="containsText" text="Mixte">
      <formula>NOT(ISERROR(SEARCH("Mixte",J322)))</formula>
    </cfRule>
    <cfRule type="containsText" dxfId="908" priority="910" operator="containsText" text="Maladie">
      <formula>NOT(ISERROR(SEARCH("Maladie",J322)))</formula>
    </cfRule>
  </conditionalFormatting>
  <conditionalFormatting sqref="J322:J328">
    <cfRule type="containsText" dxfId="907" priority="908" operator="containsText" text="Sans solde">
      <formula>NOT(ISERROR(SEARCH("Sans solde",J322)))</formula>
    </cfRule>
  </conditionalFormatting>
  <conditionalFormatting sqref="J329:J335">
    <cfRule type="containsText" dxfId="906" priority="906" operator="containsText" text="CP">
      <formula>NOT(ISERROR(SEARCH("CP",J329)))</formula>
    </cfRule>
    <cfRule type="containsText" dxfId="905" priority="907" operator="containsText" text="NORMAL">
      <formula>NOT(ISERROR(SEARCH("NORMAL",J329)))</formula>
    </cfRule>
  </conditionalFormatting>
  <conditionalFormatting sqref="J329:J335">
    <cfRule type="containsText" dxfId="904" priority="905" operator="containsText" text="Recup">
      <formula>NOT(ISERROR(SEARCH("Recup",J329)))</formula>
    </cfRule>
  </conditionalFormatting>
  <conditionalFormatting sqref="J329:J335">
    <cfRule type="containsText" dxfId="903" priority="903" operator="containsText" text="Mixte">
      <formula>NOT(ISERROR(SEARCH("Mixte",J329)))</formula>
    </cfRule>
    <cfRule type="containsText" dxfId="902" priority="904" operator="containsText" text="Maladie">
      <formula>NOT(ISERROR(SEARCH("Maladie",J329)))</formula>
    </cfRule>
  </conditionalFormatting>
  <conditionalFormatting sqref="J329:J335">
    <cfRule type="containsText" dxfId="901" priority="902" operator="containsText" text="Sans solde">
      <formula>NOT(ISERROR(SEARCH("Sans solde",J329)))</formula>
    </cfRule>
  </conditionalFormatting>
  <conditionalFormatting sqref="J336:J342">
    <cfRule type="containsText" dxfId="900" priority="900" operator="containsText" text="CP">
      <formula>NOT(ISERROR(SEARCH("CP",J336)))</formula>
    </cfRule>
    <cfRule type="containsText" dxfId="899" priority="901" operator="containsText" text="NORMAL">
      <formula>NOT(ISERROR(SEARCH("NORMAL",J336)))</formula>
    </cfRule>
  </conditionalFormatting>
  <conditionalFormatting sqref="J336:J342">
    <cfRule type="containsText" dxfId="898" priority="899" operator="containsText" text="Recup">
      <formula>NOT(ISERROR(SEARCH("Recup",J336)))</formula>
    </cfRule>
  </conditionalFormatting>
  <conditionalFormatting sqref="J336:J342">
    <cfRule type="containsText" dxfId="897" priority="897" operator="containsText" text="Mixte">
      <formula>NOT(ISERROR(SEARCH("Mixte",J336)))</formula>
    </cfRule>
    <cfRule type="containsText" dxfId="896" priority="898" operator="containsText" text="Maladie">
      <formula>NOT(ISERROR(SEARCH("Maladie",J336)))</formula>
    </cfRule>
  </conditionalFormatting>
  <conditionalFormatting sqref="J336:J342">
    <cfRule type="containsText" dxfId="895" priority="896" operator="containsText" text="Sans solde">
      <formula>NOT(ISERROR(SEARCH("Sans solde",J336)))</formula>
    </cfRule>
  </conditionalFormatting>
  <conditionalFormatting sqref="J343:J352">
    <cfRule type="containsText" dxfId="894" priority="894" operator="containsText" text="CP">
      <formula>NOT(ISERROR(SEARCH("CP",J343)))</formula>
    </cfRule>
    <cfRule type="containsText" dxfId="893" priority="895" operator="containsText" text="NORMAL">
      <formula>NOT(ISERROR(SEARCH("NORMAL",J343)))</formula>
    </cfRule>
  </conditionalFormatting>
  <conditionalFormatting sqref="J343:J352">
    <cfRule type="containsText" dxfId="892" priority="893" operator="containsText" text="Recup">
      <formula>NOT(ISERROR(SEARCH("Recup",J343)))</formula>
    </cfRule>
  </conditionalFormatting>
  <conditionalFormatting sqref="J343:J352">
    <cfRule type="containsText" dxfId="891" priority="891" operator="containsText" text="Mixte">
      <formula>NOT(ISERROR(SEARCH("Mixte",J343)))</formula>
    </cfRule>
    <cfRule type="containsText" dxfId="890" priority="892" operator="containsText" text="Maladie">
      <formula>NOT(ISERROR(SEARCH("Maladie",J343)))</formula>
    </cfRule>
  </conditionalFormatting>
  <conditionalFormatting sqref="J343:J352">
    <cfRule type="containsText" dxfId="889" priority="890" operator="containsText" text="Sans solde">
      <formula>NOT(ISERROR(SEARCH("Sans solde",J343)))</formula>
    </cfRule>
  </conditionalFormatting>
  <conditionalFormatting sqref="J24">
    <cfRule type="containsText" dxfId="888" priority="888" operator="containsText" text="CP">
      <formula>NOT(ISERROR(SEARCH("CP",J24)))</formula>
    </cfRule>
    <cfRule type="containsText" dxfId="887" priority="889" operator="containsText" text="NORMAL">
      <formula>NOT(ISERROR(SEARCH("NORMAL",J24)))</formula>
    </cfRule>
  </conditionalFormatting>
  <conditionalFormatting sqref="J24">
    <cfRule type="containsText" dxfId="886" priority="887" operator="containsText" text="Recup">
      <formula>NOT(ISERROR(SEARCH("Recup",J24)))</formula>
    </cfRule>
  </conditionalFormatting>
  <conditionalFormatting sqref="J24">
    <cfRule type="containsText" dxfId="885" priority="885" operator="containsText" text="Mixte">
      <formula>NOT(ISERROR(SEARCH("Mixte",J24)))</formula>
    </cfRule>
    <cfRule type="containsText" dxfId="884" priority="886" operator="containsText" text="Maladie">
      <formula>NOT(ISERROR(SEARCH("Maladie",J24)))</formula>
    </cfRule>
  </conditionalFormatting>
  <conditionalFormatting sqref="J24">
    <cfRule type="containsText" dxfId="883" priority="884" operator="containsText" text="Sans solde">
      <formula>NOT(ISERROR(SEARCH("Sans solde",J24)))</formula>
    </cfRule>
  </conditionalFormatting>
  <conditionalFormatting sqref="J24">
    <cfRule type="containsText" dxfId="882" priority="883" operator="containsText" text="Déplacement">
      <formula>NOT(ISERROR(SEARCH("Déplacement",J24)))</formula>
    </cfRule>
  </conditionalFormatting>
  <conditionalFormatting sqref="J24">
    <cfRule type="containsText" dxfId="881" priority="881" operator="containsText" text="CP">
      <formula>NOT(ISERROR(SEARCH("CP",J24)))</formula>
    </cfRule>
    <cfRule type="containsText" dxfId="880" priority="882" operator="containsText" text="NORMAL">
      <formula>NOT(ISERROR(SEARCH("NORMAL",J24)))</formula>
    </cfRule>
  </conditionalFormatting>
  <conditionalFormatting sqref="J24">
    <cfRule type="containsText" dxfId="879" priority="880" operator="containsText" text="Recup">
      <formula>NOT(ISERROR(SEARCH("Recup",J24)))</formula>
    </cfRule>
  </conditionalFormatting>
  <conditionalFormatting sqref="J24">
    <cfRule type="containsText" dxfId="878" priority="878" operator="containsText" text="Mixte">
      <formula>NOT(ISERROR(SEARCH("Mixte",J24)))</formula>
    </cfRule>
    <cfRule type="containsText" dxfId="877" priority="879" operator="containsText" text="Maladie">
      <formula>NOT(ISERROR(SEARCH("Maladie",J24)))</formula>
    </cfRule>
  </conditionalFormatting>
  <conditionalFormatting sqref="J24">
    <cfRule type="containsText" dxfId="876" priority="877" operator="containsText" text="Sans solde">
      <formula>NOT(ISERROR(SEARCH("Sans solde",J24)))</formula>
    </cfRule>
  </conditionalFormatting>
  <conditionalFormatting sqref="J24">
    <cfRule type="containsText" dxfId="875" priority="876" operator="containsText" text="Déplacement">
      <formula>NOT(ISERROR(SEARCH("Déplacement",J24)))</formula>
    </cfRule>
  </conditionalFormatting>
  <conditionalFormatting sqref="J24">
    <cfRule type="containsText" dxfId="874" priority="874" operator="containsText" text="CP">
      <formula>NOT(ISERROR(SEARCH("CP",J24)))</formula>
    </cfRule>
    <cfRule type="containsText" dxfId="873" priority="875" operator="containsText" text="NORMAL">
      <formula>NOT(ISERROR(SEARCH("NORMAL",J24)))</formula>
    </cfRule>
  </conditionalFormatting>
  <conditionalFormatting sqref="J24">
    <cfRule type="containsText" dxfId="872" priority="873" operator="containsText" text="Recup">
      <formula>NOT(ISERROR(SEARCH("Recup",J24)))</formula>
    </cfRule>
  </conditionalFormatting>
  <conditionalFormatting sqref="J24">
    <cfRule type="containsText" dxfId="871" priority="871" operator="containsText" text="Mixte">
      <formula>NOT(ISERROR(SEARCH("Mixte",J24)))</formula>
    </cfRule>
    <cfRule type="containsText" dxfId="870" priority="872" operator="containsText" text="Maladie">
      <formula>NOT(ISERROR(SEARCH("Maladie",J24)))</formula>
    </cfRule>
  </conditionalFormatting>
  <conditionalFormatting sqref="J24">
    <cfRule type="containsText" dxfId="869" priority="870" operator="containsText" text="Sans solde">
      <formula>NOT(ISERROR(SEARCH("Sans solde",J24)))</formula>
    </cfRule>
  </conditionalFormatting>
  <conditionalFormatting sqref="J24">
    <cfRule type="containsText" dxfId="868" priority="869" operator="containsText" text="Déplacement">
      <formula>NOT(ISERROR(SEARCH("Déplacement",J24)))</formula>
    </cfRule>
  </conditionalFormatting>
  <conditionalFormatting sqref="J24:J387">
    <cfRule type="containsText" dxfId="867" priority="868" operator="containsText" text="Déplacement">
      <formula>NOT(ISERROR(SEARCH("Déplacement",J24)))</formula>
    </cfRule>
  </conditionalFormatting>
  <conditionalFormatting sqref="J24">
    <cfRule type="containsText" dxfId="866" priority="866" operator="containsText" text="CP">
      <formula>NOT(ISERROR(SEARCH("CP",J24)))</formula>
    </cfRule>
    <cfRule type="containsText" dxfId="865" priority="867" operator="containsText" text="NORMAL">
      <formula>NOT(ISERROR(SEARCH("NORMAL",J24)))</formula>
    </cfRule>
  </conditionalFormatting>
  <conditionalFormatting sqref="J24">
    <cfRule type="containsText" dxfId="864" priority="865" operator="containsText" text="Recup">
      <formula>NOT(ISERROR(SEARCH("Recup",J24)))</formula>
    </cfRule>
  </conditionalFormatting>
  <conditionalFormatting sqref="J24">
    <cfRule type="containsText" dxfId="863" priority="863" operator="containsText" text="Mixte">
      <formula>NOT(ISERROR(SEARCH("Mixte",J24)))</formula>
    </cfRule>
    <cfRule type="containsText" dxfId="862" priority="864" operator="containsText" text="Maladie">
      <formula>NOT(ISERROR(SEARCH("Maladie",J24)))</formula>
    </cfRule>
  </conditionalFormatting>
  <conditionalFormatting sqref="J24">
    <cfRule type="containsText" dxfId="861" priority="862" operator="containsText" text="Sans solde">
      <formula>NOT(ISERROR(SEARCH("Sans solde",J24)))</formula>
    </cfRule>
  </conditionalFormatting>
  <conditionalFormatting sqref="J24">
    <cfRule type="containsText" dxfId="860" priority="860" operator="containsText" text="CP">
      <formula>NOT(ISERROR(SEARCH("CP",J24)))</formula>
    </cfRule>
    <cfRule type="containsText" dxfId="859" priority="861" operator="containsText" text="NORMAL">
      <formula>NOT(ISERROR(SEARCH("NORMAL",J24)))</formula>
    </cfRule>
  </conditionalFormatting>
  <conditionalFormatting sqref="J24">
    <cfRule type="containsText" dxfId="858" priority="859" operator="containsText" text="Recup">
      <formula>NOT(ISERROR(SEARCH("Recup",J24)))</formula>
    </cfRule>
  </conditionalFormatting>
  <conditionalFormatting sqref="J24">
    <cfRule type="containsText" dxfId="857" priority="857" operator="containsText" text="Mixte">
      <formula>NOT(ISERROR(SEARCH("Mixte",J24)))</formula>
    </cfRule>
    <cfRule type="containsText" dxfId="856" priority="858" operator="containsText" text="Maladie">
      <formula>NOT(ISERROR(SEARCH("Maladie",J24)))</formula>
    </cfRule>
  </conditionalFormatting>
  <conditionalFormatting sqref="J24">
    <cfRule type="containsText" dxfId="855" priority="856" operator="containsText" text="Sans solde">
      <formula>NOT(ISERROR(SEARCH("Sans solde",J24)))</formula>
    </cfRule>
  </conditionalFormatting>
  <conditionalFormatting sqref="J24">
    <cfRule type="containsText" dxfId="854" priority="854" operator="containsText" text="CP">
      <formula>NOT(ISERROR(SEARCH("CP",J24)))</formula>
    </cfRule>
    <cfRule type="containsText" dxfId="853" priority="855" operator="containsText" text="NORMAL">
      <formula>NOT(ISERROR(SEARCH("NORMAL",J24)))</formula>
    </cfRule>
  </conditionalFormatting>
  <conditionalFormatting sqref="J24">
    <cfRule type="containsText" dxfId="852" priority="853" operator="containsText" text="Recup">
      <formula>NOT(ISERROR(SEARCH("Recup",J24)))</formula>
    </cfRule>
  </conditionalFormatting>
  <conditionalFormatting sqref="J24">
    <cfRule type="containsText" dxfId="851" priority="851" operator="containsText" text="Mixte">
      <formula>NOT(ISERROR(SEARCH("Mixte",J24)))</formula>
    </cfRule>
    <cfRule type="containsText" dxfId="850" priority="852" operator="containsText" text="Maladie">
      <formula>NOT(ISERROR(SEARCH("Maladie",J24)))</formula>
    </cfRule>
  </conditionalFormatting>
  <conditionalFormatting sqref="J24">
    <cfRule type="containsText" dxfId="849" priority="850" operator="containsText" text="Sans solde">
      <formula>NOT(ISERROR(SEARCH("Sans solde",J24)))</formula>
    </cfRule>
  </conditionalFormatting>
  <conditionalFormatting sqref="J24">
    <cfRule type="containsText" dxfId="848" priority="849" operator="containsText" text="Déplacement">
      <formula>NOT(ISERROR(SEARCH("Déplacement",J24)))</formula>
    </cfRule>
  </conditionalFormatting>
  <conditionalFormatting sqref="J24">
    <cfRule type="containsText" dxfId="847" priority="847" operator="containsText" text="CP">
      <formula>NOT(ISERROR(SEARCH("CP",J24)))</formula>
    </cfRule>
    <cfRule type="containsText" dxfId="846" priority="848" operator="containsText" text="NORMAL">
      <formula>NOT(ISERROR(SEARCH("NORMAL",J24)))</formula>
    </cfRule>
  </conditionalFormatting>
  <conditionalFormatting sqref="J24">
    <cfRule type="containsText" dxfId="845" priority="846" operator="containsText" text="Recup">
      <formula>NOT(ISERROR(SEARCH("Recup",J24)))</formula>
    </cfRule>
  </conditionalFormatting>
  <conditionalFormatting sqref="J24">
    <cfRule type="containsText" dxfId="844" priority="844" operator="containsText" text="Mixte">
      <formula>NOT(ISERROR(SEARCH("Mixte",J24)))</formula>
    </cfRule>
    <cfRule type="containsText" dxfId="843" priority="845" operator="containsText" text="Maladie">
      <formula>NOT(ISERROR(SEARCH("Maladie",J24)))</formula>
    </cfRule>
  </conditionalFormatting>
  <conditionalFormatting sqref="J24">
    <cfRule type="containsText" dxfId="842" priority="843" operator="containsText" text="Sans solde">
      <formula>NOT(ISERROR(SEARCH("Sans solde",J24)))</formula>
    </cfRule>
  </conditionalFormatting>
  <conditionalFormatting sqref="J24">
    <cfRule type="containsText" dxfId="841" priority="841" operator="containsText" text="CP">
      <formula>NOT(ISERROR(SEARCH("CP",J24)))</formula>
    </cfRule>
    <cfRule type="containsText" dxfId="840" priority="842" operator="containsText" text="NORMAL">
      <formula>NOT(ISERROR(SEARCH("NORMAL",J24)))</formula>
    </cfRule>
  </conditionalFormatting>
  <conditionalFormatting sqref="J24">
    <cfRule type="containsText" dxfId="839" priority="840" operator="containsText" text="Recup">
      <formula>NOT(ISERROR(SEARCH("Recup",J24)))</formula>
    </cfRule>
  </conditionalFormatting>
  <conditionalFormatting sqref="J24">
    <cfRule type="containsText" dxfId="838" priority="838" operator="containsText" text="Mixte">
      <formula>NOT(ISERROR(SEARCH("Mixte",J24)))</formula>
    </cfRule>
    <cfRule type="containsText" dxfId="837" priority="839" operator="containsText" text="Maladie">
      <formula>NOT(ISERROR(SEARCH("Maladie",J24)))</formula>
    </cfRule>
  </conditionalFormatting>
  <conditionalFormatting sqref="J24">
    <cfRule type="containsText" dxfId="836" priority="837" operator="containsText" text="Sans solde">
      <formula>NOT(ISERROR(SEARCH("Sans solde",J24)))</formula>
    </cfRule>
  </conditionalFormatting>
  <conditionalFormatting sqref="J24">
    <cfRule type="containsText" dxfId="835" priority="836" operator="containsText" text="Déplacement">
      <formula>NOT(ISERROR(SEARCH("Déplacement",J24)))</formula>
    </cfRule>
  </conditionalFormatting>
  <conditionalFormatting sqref="J24:J387">
    <cfRule type="containsText" dxfId="834" priority="835" operator="containsText" text="Déplacement">
      <formula>NOT(ISERROR(SEARCH("Déplacement",J24)))</formula>
    </cfRule>
  </conditionalFormatting>
  <conditionalFormatting sqref="J24">
    <cfRule type="containsText" dxfId="833" priority="833" operator="containsText" text="CP">
      <formula>NOT(ISERROR(SEARCH("CP",J24)))</formula>
    </cfRule>
    <cfRule type="containsText" dxfId="832" priority="834" operator="containsText" text="NORMAL">
      <formula>NOT(ISERROR(SEARCH("NORMAL",J24)))</formula>
    </cfRule>
  </conditionalFormatting>
  <conditionalFormatting sqref="J24">
    <cfRule type="containsText" dxfId="831" priority="832" operator="containsText" text="Recup">
      <formula>NOT(ISERROR(SEARCH("Recup",J24)))</formula>
    </cfRule>
  </conditionalFormatting>
  <conditionalFormatting sqref="J24">
    <cfRule type="containsText" dxfId="830" priority="830" operator="containsText" text="Mixte">
      <formula>NOT(ISERROR(SEARCH("Mixte",J24)))</formula>
    </cfRule>
    <cfRule type="containsText" dxfId="829" priority="831" operator="containsText" text="Maladie">
      <formula>NOT(ISERROR(SEARCH("Maladie",J24)))</formula>
    </cfRule>
  </conditionalFormatting>
  <conditionalFormatting sqref="J24">
    <cfRule type="containsText" dxfId="828" priority="829" operator="containsText" text="Sans solde">
      <formula>NOT(ISERROR(SEARCH("Sans solde",J24)))</formula>
    </cfRule>
  </conditionalFormatting>
  <conditionalFormatting sqref="J24">
    <cfRule type="containsText" dxfId="827" priority="827" operator="containsText" text="CP">
      <formula>NOT(ISERROR(SEARCH("CP",J24)))</formula>
    </cfRule>
    <cfRule type="containsText" dxfId="826" priority="828" operator="containsText" text="NORMAL">
      <formula>NOT(ISERROR(SEARCH("NORMAL",J24)))</formula>
    </cfRule>
  </conditionalFormatting>
  <conditionalFormatting sqref="J24">
    <cfRule type="containsText" dxfId="825" priority="826" operator="containsText" text="Recup">
      <formula>NOT(ISERROR(SEARCH("Recup",J24)))</formula>
    </cfRule>
  </conditionalFormatting>
  <conditionalFormatting sqref="J24">
    <cfRule type="containsText" dxfId="824" priority="824" operator="containsText" text="Mixte">
      <formula>NOT(ISERROR(SEARCH("Mixte",J24)))</formula>
    </cfRule>
    <cfRule type="containsText" dxfId="823" priority="825" operator="containsText" text="Maladie">
      <formula>NOT(ISERROR(SEARCH("Maladie",J24)))</formula>
    </cfRule>
  </conditionalFormatting>
  <conditionalFormatting sqref="J24">
    <cfRule type="containsText" dxfId="822" priority="823" operator="containsText" text="Sans solde">
      <formula>NOT(ISERROR(SEARCH("Sans solde",J24)))</formula>
    </cfRule>
  </conditionalFormatting>
  <conditionalFormatting sqref="J24">
    <cfRule type="containsText" dxfId="821" priority="821" operator="containsText" text="CP">
      <formula>NOT(ISERROR(SEARCH("CP",J24)))</formula>
    </cfRule>
    <cfRule type="containsText" dxfId="820" priority="822" operator="containsText" text="NORMAL">
      <formula>NOT(ISERROR(SEARCH("NORMAL",J24)))</formula>
    </cfRule>
  </conditionalFormatting>
  <conditionalFormatting sqref="J24">
    <cfRule type="containsText" dxfId="819" priority="820" operator="containsText" text="Recup">
      <formula>NOT(ISERROR(SEARCH("Recup",J24)))</formula>
    </cfRule>
  </conditionalFormatting>
  <conditionalFormatting sqref="J24">
    <cfRule type="containsText" dxfId="818" priority="818" operator="containsText" text="Mixte">
      <formula>NOT(ISERROR(SEARCH("Mixte",J24)))</formula>
    </cfRule>
    <cfRule type="containsText" dxfId="817" priority="819" operator="containsText" text="Maladie">
      <formula>NOT(ISERROR(SEARCH("Maladie",J24)))</formula>
    </cfRule>
  </conditionalFormatting>
  <conditionalFormatting sqref="J24">
    <cfRule type="containsText" dxfId="816" priority="817" operator="containsText" text="Sans solde">
      <formula>NOT(ISERROR(SEARCH("Sans solde",J24)))</formula>
    </cfRule>
  </conditionalFormatting>
  <conditionalFormatting sqref="J24">
    <cfRule type="containsText" dxfId="815" priority="816" operator="containsText" text="Déplacement">
      <formula>NOT(ISERROR(SEARCH("Déplacement",J24)))</formula>
    </cfRule>
  </conditionalFormatting>
  <conditionalFormatting sqref="J24">
    <cfRule type="containsText" dxfId="814" priority="814" operator="containsText" text="CP">
      <formula>NOT(ISERROR(SEARCH("CP",J24)))</formula>
    </cfRule>
    <cfRule type="containsText" dxfId="813" priority="815" operator="containsText" text="NORMAL">
      <formula>NOT(ISERROR(SEARCH("NORMAL",J24)))</formula>
    </cfRule>
  </conditionalFormatting>
  <conditionalFormatting sqref="J24">
    <cfRule type="containsText" dxfId="812" priority="813" operator="containsText" text="Recup">
      <formula>NOT(ISERROR(SEARCH("Recup",J24)))</formula>
    </cfRule>
  </conditionalFormatting>
  <conditionalFormatting sqref="J24">
    <cfRule type="containsText" dxfId="811" priority="811" operator="containsText" text="Mixte">
      <formula>NOT(ISERROR(SEARCH("Mixte",J24)))</formula>
    </cfRule>
    <cfRule type="containsText" dxfId="810" priority="812" operator="containsText" text="Maladie">
      <formula>NOT(ISERROR(SEARCH("Maladie",J24)))</formula>
    </cfRule>
  </conditionalFormatting>
  <conditionalFormatting sqref="J24">
    <cfRule type="containsText" dxfId="809" priority="810" operator="containsText" text="Sans solde">
      <formula>NOT(ISERROR(SEARCH("Sans solde",J24)))</formula>
    </cfRule>
  </conditionalFormatting>
  <conditionalFormatting sqref="J24">
    <cfRule type="containsText" dxfId="808" priority="808" operator="containsText" text="CP">
      <formula>NOT(ISERROR(SEARCH("CP",J24)))</formula>
    </cfRule>
    <cfRule type="containsText" dxfId="807" priority="809" operator="containsText" text="NORMAL">
      <formula>NOT(ISERROR(SEARCH("NORMAL",J24)))</formula>
    </cfRule>
  </conditionalFormatting>
  <conditionalFormatting sqref="J24">
    <cfRule type="containsText" dxfId="806" priority="807" operator="containsText" text="Recup">
      <formula>NOT(ISERROR(SEARCH("Recup",J24)))</formula>
    </cfRule>
  </conditionalFormatting>
  <conditionalFormatting sqref="J24">
    <cfRule type="containsText" dxfId="805" priority="805" operator="containsText" text="Mixte">
      <formula>NOT(ISERROR(SEARCH("Mixte",J24)))</formula>
    </cfRule>
    <cfRule type="containsText" dxfId="804" priority="806" operator="containsText" text="Maladie">
      <formula>NOT(ISERROR(SEARCH("Maladie",J24)))</formula>
    </cfRule>
  </conditionalFormatting>
  <conditionalFormatting sqref="J24">
    <cfRule type="containsText" dxfId="803" priority="804" operator="containsText" text="Sans solde">
      <formula>NOT(ISERROR(SEARCH("Sans solde",J24)))</formula>
    </cfRule>
  </conditionalFormatting>
  <conditionalFormatting sqref="J24">
    <cfRule type="containsText" dxfId="802" priority="803" operator="containsText" text="Déplacement">
      <formula>NOT(ISERROR(SEARCH("Déplacement",J24)))</formula>
    </cfRule>
  </conditionalFormatting>
  <conditionalFormatting sqref="J24:J387">
    <cfRule type="containsText" dxfId="801" priority="802" operator="containsText" text="Déplacement">
      <formula>NOT(ISERROR(SEARCH("Déplacement",J24)))</formula>
    </cfRule>
  </conditionalFormatting>
  <conditionalFormatting sqref="J24">
    <cfRule type="containsText" dxfId="800" priority="800" operator="containsText" text="CP">
      <formula>NOT(ISERROR(SEARCH("CP",J24)))</formula>
    </cfRule>
    <cfRule type="containsText" dxfId="799" priority="801" operator="containsText" text="NORMAL">
      <formula>NOT(ISERROR(SEARCH("NORMAL",J24)))</formula>
    </cfRule>
  </conditionalFormatting>
  <conditionalFormatting sqref="J24">
    <cfRule type="containsText" dxfId="798" priority="799" operator="containsText" text="Recup">
      <formula>NOT(ISERROR(SEARCH("Recup",J24)))</formula>
    </cfRule>
  </conditionalFormatting>
  <conditionalFormatting sqref="J24">
    <cfRule type="containsText" dxfId="797" priority="797" operator="containsText" text="Mixte">
      <formula>NOT(ISERROR(SEARCH("Mixte",J24)))</formula>
    </cfRule>
    <cfRule type="containsText" dxfId="796" priority="798" operator="containsText" text="Maladie">
      <formula>NOT(ISERROR(SEARCH("Maladie",J24)))</formula>
    </cfRule>
  </conditionalFormatting>
  <conditionalFormatting sqref="J24">
    <cfRule type="containsText" dxfId="795" priority="796" operator="containsText" text="Sans solde">
      <formula>NOT(ISERROR(SEARCH("Sans solde",J24)))</formula>
    </cfRule>
  </conditionalFormatting>
  <conditionalFormatting sqref="J24">
    <cfRule type="containsText" dxfId="794" priority="794" operator="containsText" text="CP">
      <formula>NOT(ISERROR(SEARCH("CP",J24)))</formula>
    </cfRule>
    <cfRule type="containsText" dxfId="793" priority="795" operator="containsText" text="NORMAL">
      <formula>NOT(ISERROR(SEARCH("NORMAL",J24)))</formula>
    </cfRule>
  </conditionalFormatting>
  <conditionalFormatting sqref="J24">
    <cfRule type="containsText" dxfId="792" priority="793" operator="containsText" text="Recup">
      <formula>NOT(ISERROR(SEARCH("Recup",J24)))</formula>
    </cfRule>
  </conditionalFormatting>
  <conditionalFormatting sqref="J24">
    <cfRule type="containsText" dxfId="791" priority="791" operator="containsText" text="Mixte">
      <formula>NOT(ISERROR(SEARCH("Mixte",J24)))</formula>
    </cfRule>
    <cfRule type="containsText" dxfId="790" priority="792" operator="containsText" text="Maladie">
      <formula>NOT(ISERROR(SEARCH("Maladie",J24)))</formula>
    </cfRule>
  </conditionalFormatting>
  <conditionalFormatting sqref="J24">
    <cfRule type="containsText" dxfId="789" priority="790" operator="containsText" text="Sans solde">
      <formula>NOT(ISERROR(SEARCH("Sans solde",J24)))</formula>
    </cfRule>
  </conditionalFormatting>
  <conditionalFormatting sqref="J24">
    <cfRule type="containsText" dxfId="788" priority="788" operator="containsText" text="CP">
      <formula>NOT(ISERROR(SEARCH("CP",J24)))</formula>
    </cfRule>
    <cfRule type="containsText" dxfId="787" priority="789" operator="containsText" text="NORMAL">
      <formula>NOT(ISERROR(SEARCH("NORMAL",J24)))</formula>
    </cfRule>
  </conditionalFormatting>
  <conditionalFormatting sqref="J24">
    <cfRule type="containsText" dxfId="786" priority="787" operator="containsText" text="Recup">
      <formula>NOT(ISERROR(SEARCH("Recup",J24)))</formula>
    </cfRule>
  </conditionalFormatting>
  <conditionalFormatting sqref="J24">
    <cfRule type="containsText" dxfId="785" priority="785" operator="containsText" text="Mixte">
      <formula>NOT(ISERROR(SEARCH("Mixte",J24)))</formula>
    </cfRule>
    <cfRule type="containsText" dxfId="784" priority="786" operator="containsText" text="Maladie">
      <formula>NOT(ISERROR(SEARCH("Maladie",J24)))</formula>
    </cfRule>
  </conditionalFormatting>
  <conditionalFormatting sqref="J24">
    <cfRule type="containsText" dxfId="783" priority="784" operator="containsText" text="Sans solde">
      <formula>NOT(ISERROR(SEARCH("Sans solde",J24)))</formula>
    </cfRule>
  </conditionalFormatting>
  <conditionalFormatting sqref="J24">
    <cfRule type="containsText" dxfId="782" priority="783" operator="containsText" text="Déplacement">
      <formula>NOT(ISERROR(SEARCH("Déplacement",J24)))</formula>
    </cfRule>
  </conditionalFormatting>
  <conditionalFormatting sqref="J24">
    <cfRule type="containsText" dxfId="781" priority="781" operator="containsText" text="CP">
      <formula>NOT(ISERROR(SEARCH("CP",J24)))</formula>
    </cfRule>
    <cfRule type="containsText" dxfId="780" priority="782" operator="containsText" text="NORMAL">
      <formula>NOT(ISERROR(SEARCH("NORMAL",J24)))</formula>
    </cfRule>
  </conditionalFormatting>
  <conditionalFormatting sqref="J24">
    <cfRule type="containsText" dxfId="779" priority="780" operator="containsText" text="Recup">
      <formula>NOT(ISERROR(SEARCH("Recup",J24)))</formula>
    </cfRule>
  </conditionalFormatting>
  <conditionalFormatting sqref="J24">
    <cfRule type="containsText" dxfId="778" priority="778" operator="containsText" text="Mixte">
      <formula>NOT(ISERROR(SEARCH("Mixte",J24)))</formula>
    </cfRule>
    <cfRule type="containsText" dxfId="777" priority="779" operator="containsText" text="Maladie">
      <formula>NOT(ISERROR(SEARCH("Maladie",J24)))</formula>
    </cfRule>
  </conditionalFormatting>
  <conditionalFormatting sqref="J24">
    <cfRule type="containsText" dxfId="776" priority="777" operator="containsText" text="Sans solde">
      <formula>NOT(ISERROR(SEARCH("Sans solde",J24)))</formula>
    </cfRule>
  </conditionalFormatting>
  <conditionalFormatting sqref="J21 J23:J387">
    <cfRule type="containsText" dxfId="775" priority="775" operator="containsText" text="CP">
      <formula>NOT(ISERROR(SEARCH("CP",J21)))</formula>
    </cfRule>
    <cfRule type="containsText" dxfId="774" priority="776" operator="containsText" text="NORMAL">
      <formula>NOT(ISERROR(SEARCH("NORMAL",J21)))</formula>
    </cfRule>
  </conditionalFormatting>
  <conditionalFormatting sqref="J21 J23:J387">
    <cfRule type="containsText" dxfId="773" priority="774" operator="containsText" text="Recup">
      <formula>NOT(ISERROR(SEARCH("Recup",J21)))</formula>
    </cfRule>
  </conditionalFormatting>
  <conditionalFormatting sqref="J21 J23:J387">
    <cfRule type="containsText" dxfId="772" priority="772" operator="containsText" text="Mixte">
      <formula>NOT(ISERROR(SEARCH("Mixte",J21)))</formula>
    </cfRule>
    <cfRule type="containsText" dxfId="771" priority="773" operator="containsText" text="Maladie">
      <formula>NOT(ISERROR(SEARCH("Maladie",J21)))</formula>
    </cfRule>
  </conditionalFormatting>
  <conditionalFormatting sqref="J21 J23:J387">
    <cfRule type="containsText" dxfId="770" priority="771" operator="containsText" text="Sans solde">
      <formula>NOT(ISERROR(SEARCH("Sans solde",J21)))</formula>
    </cfRule>
  </conditionalFormatting>
  <conditionalFormatting sqref="J21:J387">
    <cfRule type="containsText" dxfId="769" priority="770" operator="containsText" text="Déplacement">
      <formula>NOT(ISERROR(SEARCH("Déplacement",J21)))</formula>
    </cfRule>
  </conditionalFormatting>
  <conditionalFormatting sqref="J21:J55">
    <cfRule type="containsText" dxfId="768" priority="768" operator="containsText" text="CP">
      <formula>NOT(ISERROR(SEARCH("CP",J21)))</formula>
    </cfRule>
    <cfRule type="containsText" dxfId="767" priority="769" operator="containsText" text="NORMAL">
      <formula>NOT(ISERROR(SEARCH("NORMAL",J21)))</formula>
    </cfRule>
  </conditionalFormatting>
  <conditionalFormatting sqref="J21:J55">
    <cfRule type="containsText" dxfId="766" priority="767" operator="containsText" text="Recup">
      <formula>NOT(ISERROR(SEARCH("Recup",J21)))</formula>
    </cfRule>
  </conditionalFormatting>
  <conditionalFormatting sqref="J21:J55">
    <cfRule type="containsText" dxfId="765" priority="765" operator="containsText" text="Mixte">
      <formula>NOT(ISERROR(SEARCH("Mixte",J21)))</formula>
    </cfRule>
    <cfRule type="containsText" dxfId="764" priority="766" operator="containsText" text="Maladie">
      <formula>NOT(ISERROR(SEARCH("Maladie",J21)))</formula>
    </cfRule>
  </conditionalFormatting>
  <conditionalFormatting sqref="J21:J55">
    <cfRule type="containsText" dxfId="763" priority="764" operator="containsText" text="Sans solde">
      <formula>NOT(ISERROR(SEARCH("Sans solde",J21)))</formula>
    </cfRule>
  </conditionalFormatting>
  <conditionalFormatting sqref="J21:J387">
    <cfRule type="containsText" dxfId="762" priority="763" operator="containsText" text="Déplacement">
      <formula>NOT(ISERROR(SEARCH("Déplacement",J21)))</formula>
    </cfRule>
  </conditionalFormatting>
  <conditionalFormatting sqref="J56:J62">
    <cfRule type="containsText" dxfId="761" priority="761" operator="containsText" text="CP">
      <formula>NOT(ISERROR(SEARCH("CP",J56)))</formula>
    </cfRule>
    <cfRule type="containsText" dxfId="760" priority="762" operator="containsText" text="NORMAL">
      <formula>NOT(ISERROR(SEARCH("NORMAL",J56)))</formula>
    </cfRule>
  </conditionalFormatting>
  <conditionalFormatting sqref="J56:J62">
    <cfRule type="containsText" dxfId="759" priority="760" operator="containsText" text="Recup">
      <formula>NOT(ISERROR(SEARCH("Recup",J56)))</formula>
    </cfRule>
  </conditionalFormatting>
  <conditionalFormatting sqref="J56:J62">
    <cfRule type="containsText" dxfId="758" priority="758" operator="containsText" text="Mixte">
      <formula>NOT(ISERROR(SEARCH("Mixte",J56)))</formula>
    </cfRule>
    <cfRule type="containsText" dxfId="757" priority="759" operator="containsText" text="Maladie">
      <formula>NOT(ISERROR(SEARCH("Maladie",J56)))</formula>
    </cfRule>
  </conditionalFormatting>
  <conditionalFormatting sqref="J56:J62">
    <cfRule type="containsText" dxfId="756" priority="757" operator="containsText" text="Sans solde">
      <formula>NOT(ISERROR(SEARCH("Sans solde",J56)))</formula>
    </cfRule>
  </conditionalFormatting>
  <conditionalFormatting sqref="J63:J69">
    <cfRule type="containsText" dxfId="755" priority="755" operator="containsText" text="CP">
      <formula>NOT(ISERROR(SEARCH("CP",J63)))</formula>
    </cfRule>
    <cfRule type="containsText" dxfId="754" priority="756" operator="containsText" text="NORMAL">
      <formula>NOT(ISERROR(SEARCH("NORMAL",J63)))</formula>
    </cfRule>
  </conditionalFormatting>
  <conditionalFormatting sqref="J63:J69">
    <cfRule type="containsText" dxfId="753" priority="754" operator="containsText" text="Recup">
      <formula>NOT(ISERROR(SEARCH("Recup",J63)))</formula>
    </cfRule>
  </conditionalFormatting>
  <conditionalFormatting sqref="J63:J69">
    <cfRule type="containsText" dxfId="752" priority="752" operator="containsText" text="Mixte">
      <formula>NOT(ISERROR(SEARCH("Mixte",J63)))</formula>
    </cfRule>
    <cfRule type="containsText" dxfId="751" priority="753" operator="containsText" text="Maladie">
      <formula>NOT(ISERROR(SEARCH("Maladie",J63)))</formula>
    </cfRule>
  </conditionalFormatting>
  <conditionalFormatting sqref="J63:J69">
    <cfRule type="containsText" dxfId="750" priority="751" operator="containsText" text="Sans solde">
      <formula>NOT(ISERROR(SEARCH("Sans solde",J63)))</formula>
    </cfRule>
  </conditionalFormatting>
  <conditionalFormatting sqref="J70:J76">
    <cfRule type="containsText" dxfId="749" priority="749" operator="containsText" text="CP">
      <formula>NOT(ISERROR(SEARCH("CP",J70)))</formula>
    </cfRule>
    <cfRule type="containsText" dxfId="748" priority="750" operator="containsText" text="NORMAL">
      <formula>NOT(ISERROR(SEARCH("NORMAL",J70)))</formula>
    </cfRule>
  </conditionalFormatting>
  <conditionalFormatting sqref="J70:J76">
    <cfRule type="containsText" dxfId="747" priority="748" operator="containsText" text="Recup">
      <formula>NOT(ISERROR(SEARCH("Recup",J70)))</formula>
    </cfRule>
  </conditionalFormatting>
  <conditionalFormatting sqref="J70:J76">
    <cfRule type="containsText" dxfId="746" priority="746" operator="containsText" text="Mixte">
      <formula>NOT(ISERROR(SEARCH("Mixte",J70)))</formula>
    </cfRule>
    <cfRule type="containsText" dxfId="745" priority="747" operator="containsText" text="Maladie">
      <formula>NOT(ISERROR(SEARCH("Maladie",J70)))</formula>
    </cfRule>
  </conditionalFormatting>
  <conditionalFormatting sqref="J70:J76">
    <cfRule type="containsText" dxfId="744" priority="745" operator="containsText" text="Sans solde">
      <formula>NOT(ISERROR(SEARCH("Sans solde",J70)))</formula>
    </cfRule>
  </conditionalFormatting>
  <conditionalFormatting sqref="J77:J83">
    <cfRule type="containsText" dxfId="743" priority="743" operator="containsText" text="CP">
      <formula>NOT(ISERROR(SEARCH("CP",J77)))</formula>
    </cfRule>
    <cfRule type="containsText" dxfId="742" priority="744" operator="containsText" text="NORMAL">
      <formula>NOT(ISERROR(SEARCH("NORMAL",J77)))</formula>
    </cfRule>
  </conditionalFormatting>
  <conditionalFormatting sqref="J77:J83">
    <cfRule type="containsText" dxfId="741" priority="742" operator="containsText" text="Recup">
      <formula>NOT(ISERROR(SEARCH("Recup",J77)))</formula>
    </cfRule>
  </conditionalFormatting>
  <conditionalFormatting sqref="J77:J83">
    <cfRule type="containsText" dxfId="740" priority="740" operator="containsText" text="Mixte">
      <formula>NOT(ISERROR(SEARCH("Mixte",J77)))</formula>
    </cfRule>
    <cfRule type="containsText" dxfId="739" priority="741" operator="containsText" text="Maladie">
      <formula>NOT(ISERROR(SEARCH("Maladie",J77)))</formula>
    </cfRule>
  </conditionalFormatting>
  <conditionalFormatting sqref="J77:J83">
    <cfRule type="containsText" dxfId="738" priority="739" operator="containsText" text="Sans solde">
      <formula>NOT(ISERROR(SEARCH("Sans solde",J77)))</formula>
    </cfRule>
  </conditionalFormatting>
  <conditionalFormatting sqref="J84:J97">
    <cfRule type="containsText" dxfId="737" priority="737" operator="containsText" text="CP">
      <formula>NOT(ISERROR(SEARCH("CP",J84)))</formula>
    </cfRule>
    <cfRule type="containsText" dxfId="736" priority="738" operator="containsText" text="NORMAL">
      <formula>NOT(ISERROR(SEARCH("NORMAL",J84)))</formula>
    </cfRule>
  </conditionalFormatting>
  <conditionalFormatting sqref="J84:J97">
    <cfRule type="containsText" dxfId="735" priority="736" operator="containsText" text="Recup">
      <formula>NOT(ISERROR(SEARCH("Recup",J84)))</formula>
    </cfRule>
  </conditionalFormatting>
  <conditionalFormatting sqref="J84:J97">
    <cfRule type="containsText" dxfId="734" priority="734" operator="containsText" text="Mixte">
      <formula>NOT(ISERROR(SEARCH("Mixte",J84)))</formula>
    </cfRule>
    <cfRule type="containsText" dxfId="733" priority="735" operator="containsText" text="Maladie">
      <formula>NOT(ISERROR(SEARCH("Maladie",J84)))</formula>
    </cfRule>
  </conditionalFormatting>
  <conditionalFormatting sqref="J84:J97">
    <cfRule type="containsText" dxfId="732" priority="733" operator="containsText" text="Sans solde">
      <formula>NOT(ISERROR(SEARCH("Sans solde",J84)))</formula>
    </cfRule>
  </conditionalFormatting>
  <conditionalFormatting sqref="J98:J104">
    <cfRule type="containsText" dxfId="731" priority="731" operator="containsText" text="CP">
      <formula>NOT(ISERROR(SEARCH("CP",J98)))</formula>
    </cfRule>
    <cfRule type="containsText" dxfId="730" priority="732" operator="containsText" text="NORMAL">
      <formula>NOT(ISERROR(SEARCH("NORMAL",J98)))</formula>
    </cfRule>
  </conditionalFormatting>
  <conditionalFormatting sqref="J98:J104">
    <cfRule type="containsText" dxfId="729" priority="730" operator="containsText" text="Recup">
      <formula>NOT(ISERROR(SEARCH("Recup",J98)))</formula>
    </cfRule>
  </conditionalFormatting>
  <conditionalFormatting sqref="J98:J104">
    <cfRule type="containsText" dxfId="728" priority="728" operator="containsText" text="Mixte">
      <formula>NOT(ISERROR(SEARCH("Mixte",J98)))</formula>
    </cfRule>
    <cfRule type="containsText" dxfId="727" priority="729" operator="containsText" text="Maladie">
      <formula>NOT(ISERROR(SEARCH("Maladie",J98)))</formula>
    </cfRule>
  </conditionalFormatting>
  <conditionalFormatting sqref="J98:J104">
    <cfRule type="containsText" dxfId="726" priority="727" operator="containsText" text="Sans solde">
      <formula>NOT(ISERROR(SEARCH("Sans solde",J98)))</formula>
    </cfRule>
  </conditionalFormatting>
  <conditionalFormatting sqref="J105:J111">
    <cfRule type="containsText" dxfId="725" priority="725" operator="containsText" text="CP">
      <formula>NOT(ISERROR(SEARCH("CP",J105)))</formula>
    </cfRule>
    <cfRule type="containsText" dxfId="724" priority="726" operator="containsText" text="NORMAL">
      <formula>NOT(ISERROR(SEARCH("NORMAL",J105)))</formula>
    </cfRule>
  </conditionalFormatting>
  <conditionalFormatting sqref="J105:J111">
    <cfRule type="containsText" dxfId="723" priority="724" operator="containsText" text="Recup">
      <formula>NOT(ISERROR(SEARCH("Recup",J105)))</formula>
    </cfRule>
  </conditionalFormatting>
  <conditionalFormatting sqref="J105:J111">
    <cfRule type="containsText" dxfId="722" priority="722" operator="containsText" text="Mixte">
      <formula>NOT(ISERROR(SEARCH("Mixte",J105)))</formula>
    </cfRule>
    <cfRule type="containsText" dxfId="721" priority="723" operator="containsText" text="Maladie">
      <formula>NOT(ISERROR(SEARCH("Maladie",J105)))</formula>
    </cfRule>
  </conditionalFormatting>
  <conditionalFormatting sqref="J105:J111">
    <cfRule type="containsText" dxfId="720" priority="721" operator="containsText" text="Sans solde">
      <formula>NOT(ISERROR(SEARCH("Sans solde",J105)))</formula>
    </cfRule>
  </conditionalFormatting>
  <conditionalFormatting sqref="J112:J118">
    <cfRule type="containsText" dxfId="719" priority="719" operator="containsText" text="CP">
      <formula>NOT(ISERROR(SEARCH("CP",J112)))</formula>
    </cfRule>
    <cfRule type="containsText" dxfId="718" priority="720" operator="containsText" text="NORMAL">
      <formula>NOT(ISERROR(SEARCH("NORMAL",J112)))</formula>
    </cfRule>
  </conditionalFormatting>
  <conditionalFormatting sqref="J112:J118">
    <cfRule type="containsText" dxfId="717" priority="718" operator="containsText" text="Recup">
      <formula>NOT(ISERROR(SEARCH("Recup",J112)))</formula>
    </cfRule>
  </conditionalFormatting>
  <conditionalFormatting sqref="J112:J118">
    <cfRule type="containsText" dxfId="716" priority="716" operator="containsText" text="Mixte">
      <formula>NOT(ISERROR(SEARCH("Mixte",J112)))</formula>
    </cfRule>
    <cfRule type="containsText" dxfId="715" priority="717" operator="containsText" text="Maladie">
      <formula>NOT(ISERROR(SEARCH("Maladie",J112)))</formula>
    </cfRule>
  </conditionalFormatting>
  <conditionalFormatting sqref="J112:J118">
    <cfRule type="containsText" dxfId="714" priority="715" operator="containsText" text="Sans solde">
      <formula>NOT(ISERROR(SEARCH("Sans solde",J112)))</formula>
    </cfRule>
  </conditionalFormatting>
  <conditionalFormatting sqref="J119:J125">
    <cfRule type="containsText" dxfId="713" priority="713" operator="containsText" text="CP">
      <formula>NOT(ISERROR(SEARCH("CP",J119)))</formula>
    </cfRule>
    <cfRule type="containsText" dxfId="712" priority="714" operator="containsText" text="NORMAL">
      <formula>NOT(ISERROR(SEARCH("NORMAL",J119)))</formula>
    </cfRule>
  </conditionalFormatting>
  <conditionalFormatting sqref="J119:J125">
    <cfRule type="containsText" dxfId="711" priority="712" operator="containsText" text="Recup">
      <formula>NOT(ISERROR(SEARCH("Recup",J119)))</formula>
    </cfRule>
  </conditionalFormatting>
  <conditionalFormatting sqref="J119:J125">
    <cfRule type="containsText" dxfId="710" priority="710" operator="containsText" text="Mixte">
      <formula>NOT(ISERROR(SEARCH("Mixte",J119)))</formula>
    </cfRule>
    <cfRule type="containsText" dxfId="709" priority="711" operator="containsText" text="Maladie">
      <formula>NOT(ISERROR(SEARCH("Maladie",J119)))</formula>
    </cfRule>
  </conditionalFormatting>
  <conditionalFormatting sqref="J119:J125">
    <cfRule type="containsText" dxfId="708" priority="709" operator="containsText" text="Sans solde">
      <formula>NOT(ISERROR(SEARCH("Sans solde",J119)))</formula>
    </cfRule>
  </conditionalFormatting>
  <conditionalFormatting sqref="J126:J139">
    <cfRule type="containsText" dxfId="707" priority="707" operator="containsText" text="CP">
      <formula>NOT(ISERROR(SEARCH("CP",J126)))</formula>
    </cfRule>
    <cfRule type="containsText" dxfId="706" priority="708" operator="containsText" text="NORMAL">
      <formula>NOT(ISERROR(SEARCH("NORMAL",J126)))</formula>
    </cfRule>
  </conditionalFormatting>
  <conditionalFormatting sqref="J126:J139">
    <cfRule type="containsText" dxfId="705" priority="706" operator="containsText" text="Recup">
      <formula>NOT(ISERROR(SEARCH("Recup",J126)))</formula>
    </cfRule>
  </conditionalFormatting>
  <conditionalFormatting sqref="J126:J139">
    <cfRule type="containsText" dxfId="704" priority="704" operator="containsText" text="Mixte">
      <formula>NOT(ISERROR(SEARCH("Mixte",J126)))</formula>
    </cfRule>
    <cfRule type="containsText" dxfId="703" priority="705" operator="containsText" text="Maladie">
      <formula>NOT(ISERROR(SEARCH("Maladie",J126)))</formula>
    </cfRule>
  </conditionalFormatting>
  <conditionalFormatting sqref="J126:J139">
    <cfRule type="containsText" dxfId="702" priority="703" operator="containsText" text="Sans solde">
      <formula>NOT(ISERROR(SEARCH("Sans solde",J126)))</formula>
    </cfRule>
  </conditionalFormatting>
  <conditionalFormatting sqref="J140:J146">
    <cfRule type="containsText" dxfId="701" priority="701" operator="containsText" text="CP">
      <formula>NOT(ISERROR(SEARCH("CP",J140)))</formula>
    </cfRule>
    <cfRule type="containsText" dxfId="700" priority="702" operator="containsText" text="NORMAL">
      <formula>NOT(ISERROR(SEARCH("NORMAL",J140)))</formula>
    </cfRule>
  </conditionalFormatting>
  <conditionalFormatting sqref="J140:J146">
    <cfRule type="containsText" dxfId="699" priority="700" operator="containsText" text="Recup">
      <formula>NOT(ISERROR(SEARCH("Recup",J140)))</formula>
    </cfRule>
  </conditionalFormatting>
  <conditionalFormatting sqref="J140:J146">
    <cfRule type="containsText" dxfId="698" priority="698" operator="containsText" text="Mixte">
      <formula>NOT(ISERROR(SEARCH("Mixte",J140)))</formula>
    </cfRule>
    <cfRule type="containsText" dxfId="697" priority="699" operator="containsText" text="Maladie">
      <formula>NOT(ISERROR(SEARCH("Maladie",J140)))</formula>
    </cfRule>
  </conditionalFormatting>
  <conditionalFormatting sqref="J140:J146">
    <cfRule type="containsText" dxfId="696" priority="697" operator="containsText" text="Sans solde">
      <formula>NOT(ISERROR(SEARCH("Sans solde",J140)))</formula>
    </cfRule>
  </conditionalFormatting>
  <conditionalFormatting sqref="J147:J153">
    <cfRule type="containsText" dxfId="695" priority="695" operator="containsText" text="CP">
      <formula>NOT(ISERROR(SEARCH("CP",J147)))</formula>
    </cfRule>
    <cfRule type="containsText" dxfId="694" priority="696" operator="containsText" text="NORMAL">
      <formula>NOT(ISERROR(SEARCH("NORMAL",J147)))</formula>
    </cfRule>
  </conditionalFormatting>
  <conditionalFormatting sqref="J147:J153">
    <cfRule type="containsText" dxfId="693" priority="694" operator="containsText" text="Recup">
      <formula>NOT(ISERROR(SEARCH("Recup",J147)))</formula>
    </cfRule>
  </conditionalFormatting>
  <conditionalFormatting sqref="J147:J153">
    <cfRule type="containsText" dxfId="692" priority="692" operator="containsText" text="Mixte">
      <formula>NOT(ISERROR(SEARCH("Mixte",J147)))</formula>
    </cfRule>
    <cfRule type="containsText" dxfId="691" priority="693" operator="containsText" text="Maladie">
      <formula>NOT(ISERROR(SEARCH("Maladie",J147)))</formula>
    </cfRule>
  </conditionalFormatting>
  <conditionalFormatting sqref="J147:J153">
    <cfRule type="containsText" dxfId="690" priority="691" operator="containsText" text="Sans solde">
      <formula>NOT(ISERROR(SEARCH("Sans solde",J147)))</formula>
    </cfRule>
  </conditionalFormatting>
  <conditionalFormatting sqref="J154:J160">
    <cfRule type="containsText" dxfId="689" priority="689" operator="containsText" text="CP">
      <formula>NOT(ISERROR(SEARCH("CP",J154)))</formula>
    </cfRule>
    <cfRule type="containsText" dxfId="688" priority="690" operator="containsText" text="NORMAL">
      <formula>NOT(ISERROR(SEARCH("NORMAL",J154)))</formula>
    </cfRule>
  </conditionalFormatting>
  <conditionalFormatting sqref="J154:J160">
    <cfRule type="containsText" dxfId="687" priority="688" operator="containsText" text="Recup">
      <formula>NOT(ISERROR(SEARCH("Recup",J154)))</formula>
    </cfRule>
  </conditionalFormatting>
  <conditionalFormatting sqref="J154:J160">
    <cfRule type="containsText" dxfId="686" priority="686" operator="containsText" text="Mixte">
      <formula>NOT(ISERROR(SEARCH("Mixte",J154)))</formula>
    </cfRule>
    <cfRule type="containsText" dxfId="685" priority="687" operator="containsText" text="Maladie">
      <formula>NOT(ISERROR(SEARCH("Maladie",J154)))</formula>
    </cfRule>
  </conditionalFormatting>
  <conditionalFormatting sqref="J154:J160">
    <cfRule type="containsText" dxfId="684" priority="685" operator="containsText" text="Sans solde">
      <formula>NOT(ISERROR(SEARCH("Sans solde",J154)))</formula>
    </cfRule>
  </conditionalFormatting>
  <conditionalFormatting sqref="J161:J167">
    <cfRule type="containsText" dxfId="683" priority="683" operator="containsText" text="CP">
      <formula>NOT(ISERROR(SEARCH("CP",J161)))</formula>
    </cfRule>
    <cfRule type="containsText" dxfId="682" priority="684" operator="containsText" text="NORMAL">
      <formula>NOT(ISERROR(SEARCH("NORMAL",J161)))</formula>
    </cfRule>
  </conditionalFormatting>
  <conditionalFormatting sqref="J161:J167">
    <cfRule type="containsText" dxfId="681" priority="682" operator="containsText" text="Recup">
      <formula>NOT(ISERROR(SEARCH("Recup",J161)))</formula>
    </cfRule>
  </conditionalFormatting>
  <conditionalFormatting sqref="J161:J167">
    <cfRule type="containsText" dxfId="680" priority="680" operator="containsText" text="Mixte">
      <formula>NOT(ISERROR(SEARCH("Mixte",J161)))</formula>
    </cfRule>
    <cfRule type="containsText" dxfId="679" priority="681" operator="containsText" text="Maladie">
      <formula>NOT(ISERROR(SEARCH("Maladie",J161)))</formula>
    </cfRule>
  </conditionalFormatting>
  <conditionalFormatting sqref="J161:J167">
    <cfRule type="containsText" dxfId="678" priority="679" operator="containsText" text="Sans solde">
      <formula>NOT(ISERROR(SEARCH("Sans solde",J161)))</formula>
    </cfRule>
  </conditionalFormatting>
  <conditionalFormatting sqref="J168:J181">
    <cfRule type="containsText" dxfId="677" priority="677" operator="containsText" text="CP">
      <formula>NOT(ISERROR(SEARCH("CP",J168)))</formula>
    </cfRule>
    <cfRule type="containsText" dxfId="676" priority="678" operator="containsText" text="NORMAL">
      <formula>NOT(ISERROR(SEARCH("NORMAL",J168)))</formula>
    </cfRule>
  </conditionalFormatting>
  <conditionalFormatting sqref="J168:J181">
    <cfRule type="containsText" dxfId="675" priority="676" operator="containsText" text="Recup">
      <formula>NOT(ISERROR(SEARCH("Recup",J168)))</formula>
    </cfRule>
  </conditionalFormatting>
  <conditionalFormatting sqref="J168:J181">
    <cfRule type="containsText" dxfId="674" priority="674" operator="containsText" text="Mixte">
      <formula>NOT(ISERROR(SEARCH("Mixte",J168)))</formula>
    </cfRule>
    <cfRule type="containsText" dxfId="673" priority="675" operator="containsText" text="Maladie">
      <formula>NOT(ISERROR(SEARCH("Maladie",J168)))</formula>
    </cfRule>
  </conditionalFormatting>
  <conditionalFormatting sqref="J168:J181">
    <cfRule type="containsText" dxfId="672" priority="673" operator="containsText" text="Sans solde">
      <formula>NOT(ISERROR(SEARCH("Sans solde",J168)))</formula>
    </cfRule>
  </conditionalFormatting>
  <conditionalFormatting sqref="J182:J188">
    <cfRule type="containsText" dxfId="671" priority="671" operator="containsText" text="CP">
      <formula>NOT(ISERROR(SEARCH("CP",J182)))</formula>
    </cfRule>
    <cfRule type="containsText" dxfId="670" priority="672" operator="containsText" text="NORMAL">
      <formula>NOT(ISERROR(SEARCH("NORMAL",J182)))</formula>
    </cfRule>
  </conditionalFormatting>
  <conditionalFormatting sqref="J182:J188">
    <cfRule type="containsText" dxfId="669" priority="670" operator="containsText" text="Recup">
      <formula>NOT(ISERROR(SEARCH("Recup",J182)))</formula>
    </cfRule>
  </conditionalFormatting>
  <conditionalFormatting sqref="J182:J188">
    <cfRule type="containsText" dxfId="668" priority="668" operator="containsText" text="Mixte">
      <formula>NOT(ISERROR(SEARCH("Mixte",J182)))</formula>
    </cfRule>
    <cfRule type="containsText" dxfId="667" priority="669" operator="containsText" text="Maladie">
      <formula>NOT(ISERROR(SEARCH("Maladie",J182)))</formula>
    </cfRule>
  </conditionalFormatting>
  <conditionalFormatting sqref="J182:J188">
    <cfRule type="containsText" dxfId="666" priority="667" operator="containsText" text="Sans solde">
      <formula>NOT(ISERROR(SEARCH("Sans solde",J182)))</formula>
    </cfRule>
  </conditionalFormatting>
  <conditionalFormatting sqref="J189:J195">
    <cfRule type="containsText" dxfId="665" priority="665" operator="containsText" text="CP">
      <formula>NOT(ISERROR(SEARCH("CP",J189)))</formula>
    </cfRule>
    <cfRule type="containsText" dxfId="664" priority="666" operator="containsText" text="NORMAL">
      <formula>NOT(ISERROR(SEARCH("NORMAL",J189)))</formula>
    </cfRule>
  </conditionalFormatting>
  <conditionalFormatting sqref="J189:J195">
    <cfRule type="containsText" dxfId="663" priority="664" operator="containsText" text="Recup">
      <formula>NOT(ISERROR(SEARCH("Recup",J189)))</formula>
    </cfRule>
  </conditionalFormatting>
  <conditionalFormatting sqref="J189:J195">
    <cfRule type="containsText" dxfId="662" priority="662" operator="containsText" text="Mixte">
      <formula>NOT(ISERROR(SEARCH("Mixte",J189)))</formula>
    </cfRule>
    <cfRule type="containsText" dxfId="661" priority="663" operator="containsText" text="Maladie">
      <formula>NOT(ISERROR(SEARCH("Maladie",J189)))</formula>
    </cfRule>
  </conditionalFormatting>
  <conditionalFormatting sqref="J189:J195">
    <cfRule type="containsText" dxfId="660" priority="661" operator="containsText" text="Sans solde">
      <formula>NOT(ISERROR(SEARCH("Sans solde",J189)))</formula>
    </cfRule>
  </conditionalFormatting>
  <conditionalFormatting sqref="J196:J202">
    <cfRule type="containsText" dxfId="659" priority="659" operator="containsText" text="CP">
      <formula>NOT(ISERROR(SEARCH("CP",J196)))</formula>
    </cfRule>
    <cfRule type="containsText" dxfId="658" priority="660" operator="containsText" text="NORMAL">
      <formula>NOT(ISERROR(SEARCH("NORMAL",J196)))</formula>
    </cfRule>
  </conditionalFormatting>
  <conditionalFormatting sqref="J196:J202">
    <cfRule type="containsText" dxfId="657" priority="658" operator="containsText" text="Recup">
      <formula>NOT(ISERROR(SEARCH("Recup",J196)))</formula>
    </cfRule>
  </conditionalFormatting>
  <conditionalFormatting sqref="J196:J202">
    <cfRule type="containsText" dxfId="656" priority="656" operator="containsText" text="Mixte">
      <formula>NOT(ISERROR(SEARCH("Mixte",J196)))</formula>
    </cfRule>
    <cfRule type="containsText" dxfId="655" priority="657" operator="containsText" text="Maladie">
      <formula>NOT(ISERROR(SEARCH("Maladie",J196)))</formula>
    </cfRule>
  </conditionalFormatting>
  <conditionalFormatting sqref="J196:J202">
    <cfRule type="containsText" dxfId="654" priority="655" operator="containsText" text="Sans solde">
      <formula>NOT(ISERROR(SEARCH("Sans solde",J196)))</formula>
    </cfRule>
  </conditionalFormatting>
  <conditionalFormatting sqref="J203:J387">
    <cfRule type="containsText" dxfId="653" priority="653" operator="containsText" text="CP">
      <formula>NOT(ISERROR(SEARCH("CP",J203)))</formula>
    </cfRule>
    <cfRule type="containsText" dxfId="652" priority="654" operator="containsText" text="NORMAL">
      <formula>NOT(ISERROR(SEARCH("NORMAL",J203)))</formula>
    </cfRule>
  </conditionalFormatting>
  <conditionalFormatting sqref="J203:J387">
    <cfRule type="containsText" dxfId="651" priority="652" operator="containsText" text="Recup">
      <formula>NOT(ISERROR(SEARCH("Recup",J203)))</formula>
    </cfRule>
  </conditionalFormatting>
  <conditionalFormatting sqref="J203:J387">
    <cfRule type="containsText" dxfId="650" priority="650" operator="containsText" text="Mixte">
      <formula>NOT(ISERROR(SEARCH("Mixte",J203)))</formula>
    </cfRule>
    <cfRule type="containsText" dxfId="649" priority="651" operator="containsText" text="Maladie">
      <formula>NOT(ISERROR(SEARCH("Maladie",J203)))</formula>
    </cfRule>
  </conditionalFormatting>
  <conditionalFormatting sqref="J203:J387">
    <cfRule type="containsText" dxfId="648" priority="649" operator="containsText" text="Sans solde">
      <formula>NOT(ISERROR(SEARCH("Sans solde",J203)))</formula>
    </cfRule>
  </conditionalFormatting>
  <conditionalFormatting sqref="J210:J223">
    <cfRule type="containsText" dxfId="647" priority="647" operator="containsText" text="CP">
      <formula>NOT(ISERROR(SEARCH("CP",J210)))</formula>
    </cfRule>
    <cfRule type="containsText" dxfId="646" priority="648" operator="containsText" text="NORMAL">
      <formula>NOT(ISERROR(SEARCH("NORMAL",J210)))</formula>
    </cfRule>
  </conditionalFormatting>
  <conditionalFormatting sqref="J210:J223">
    <cfRule type="containsText" dxfId="645" priority="646" operator="containsText" text="Recup">
      <formula>NOT(ISERROR(SEARCH("Recup",J210)))</formula>
    </cfRule>
  </conditionalFormatting>
  <conditionalFormatting sqref="J210:J223">
    <cfRule type="containsText" dxfId="644" priority="644" operator="containsText" text="Mixte">
      <formula>NOT(ISERROR(SEARCH("Mixte",J210)))</formula>
    </cfRule>
    <cfRule type="containsText" dxfId="643" priority="645" operator="containsText" text="Maladie">
      <formula>NOT(ISERROR(SEARCH("Maladie",J210)))</formula>
    </cfRule>
  </conditionalFormatting>
  <conditionalFormatting sqref="J210:J223">
    <cfRule type="containsText" dxfId="642" priority="643" operator="containsText" text="Sans solde">
      <formula>NOT(ISERROR(SEARCH("Sans solde",J210)))</formula>
    </cfRule>
  </conditionalFormatting>
  <conditionalFormatting sqref="J224:J230">
    <cfRule type="containsText" dxfId="641" priority="641" operator="containsText" text="CP">
      <formula>NOT(ISERROR(SEARCH("CP",J224)))</formula>
    </cfRule>
    <cfRule type="containsText" dxfId="640" priority="642" operator="containsText" text="NORMAL">
      <formula>NOT(ISERROR(SEARCH("NORMAL",J224)))</formula>
    </cfRule>
  </conditionalFormatting>
  <conditionalFormatting sqref="J224:J230">
    <cfRule type="containsText" dxfId="639" priority="640" operator="containsText" text="Recup">
      <formula>NOT(ISERROR(SEARCH("Recup",J224)))</formula>
    </cfRule>
  </conditionalFormatting>
  <conditionalFormatting sqref="J224:J230">
    <cfRule type="containsText" dxfId="638" priority="638" operator="containsText" text="Mixte">
      <formula>NOT(ISERROR(SEARCH("Mixte",J224)))</formula>
    </cfRule>
    <cfRule type="containsText" dxfId="637" priority="639" operator="containsText" text="Maladie">
      <formula>NOT(ISERROR(SEARCH("Maladie",J224)))</formula>
    </cfRule>
  </conditionalFormatting>
  <conditionalFormatting sqref="J224:J230">
    <cfRule type="containsText" dxfId="636" priority="637" operator="containsText" text="Sans solde">
      <formula>NOT(ISERROR(SEARCH("Sans solde",J224)))</formula>
    </cfRule>
  </conditionalFormatting>
  <conditionalFormatting sqref="J231:J237">
    <cfRule type="containsText" dxfId="635" priority="635" operator="containsText" text="CP">
      <formula>NOT(ISERROR(SEARCH("CP",J231)))</formula>
    </cfRule>
    <cfRule type="containsText" dxfId="634" priority="636" operator="containsText" text="NORMAL">
      <formula>NOT(ISERROR(SEARCH("NORMAL",J231)))</formula>
    </cfRule>
  </conditionalFormatting>
  <conditionalFormatting sqref="J231:J237">
    <cfRule type="containsText" dxfId="633" priority="634" operator="containsText" text="Recup">
      <formula>NOT(ISERROR(SEARCH("Recup",J231)))</formula>
    </cfRule>
  </conditionalFormatting>
  <conditionalFormatting sqref="J231:J237">
    <cfRule type="containsText" dxfId="632" priority="632" operator="containsText" text="Mixte">
      <formula>NOT(ISERROR(SEARCH("Mixte",J231)))</formula>
    </cfRule>
    <cfRule type="containsText" dxfId="631" priority="633" operator="containsText" text="Maladie">
      <formula>NOT(ISERROR(SEARCH("Maladie",J231)))</formula>
    </cfRule>
  </conditionalFormatting>
  <conditionalFormatting sqref="J231:J237">
    <cfRule type="containsText" dxfId="630" priority="631" operator="containsText" text="Sans solde">
      <formula>NOT(ISERROR(SEARCH("Sans solde",J231)))</formula>
    </cfRule>
  </conditionalFormatting>
  <conditionalFormatting sqref="J238:J244">
    <cfRule type="containsText" dxfId="629" priority="629" operator="containsText" text="CP">
      <formula>NOT(ISERROR(SEARCH("CP",J238)))</formula>
    </cfRule>
    <cfRule type="containsText" dxfId="628" priority="630" operator="containsText" text="NORMAL">
      <formula>NOT(ISERROR(SEARCH("NORMAL",J238)))</formula>
    </cfRule>
  </conditionalFormatting>
  <conditionalFormatting sqref="J238:J244">
    <cfRule type="containsText" dxfId="627" priority="628" operator="containsText" text="Recup">
      <formula>NOT(ISERROR(SEARCH("Recup",J238)))</formula>
    </cfRule>
  </conditionalFormatting>
  <conditionalFormatting sqref="J238:J244">
    <cfRule type="containsText" dxfId="626" priority="626" operator="containsText" text="Mixte">
      <formula>NOT(ISERROR(SEARCH("Mixte",J238)))</formula>
    </cfRule>
    <cfRule type="containsText" dxfId="625" priority="627" operator="containsText" text="Maladie">
      <formula>NOT(ISERROR(SEARCH("Maladie",J238)))</formula>
    </cfRule>
  </conditionalFormatting>
  <conditionalFormatting sqref="J238:J244">
    <cfRule type="containsText" dxfId="624" priority="625" operator="containsText" text="Sans solde">
      <formula>NOT(ISERROR(SEARCH("Sans solde",J238)))</formula>
    </cfRule>
  </conditionalFormatting>
  <conditionalFormatting sqref="J245:J251">
    <cfRule type="containsText" dxfId="623" priority="623" operator="containsText" text="CP">
      <formula>NOT(ISERROR(SEARCH("CP",J245)))</formula>
    </cfRule>
    <cfRule type="containsText" dxfId="622" priority="624" operator="containsText" text="NORMAL">
      <formula>NOT(ISERROR(SEARCH("NORMAL",J245)))</formula>
    </cfRule>
  </conditionalFormatting>
  <conditionalFormatting sqref="J245:J251">
    <cfRule type="containsText" dxfId="621" priority="622" operator="containsText" text="Recup">
      <formula>NOT(ISERROR(SEARCH("Recup",J245)))</formula>
    </cfRule>
  </conditionalFormatting>
  <conditionalFormatting sqref="J245:J251">
    <cfRule type="containsText" dxfId="620" priority="620" operator="containsText" text="Mixte">
      <formula>NOT(ISERROR(SEARCH("Mixte",J245)))</formula>
    </cfRule>
    <cfRule type="containsText" dxfId="619" priority="621" operator="containsText" text="Maladie">
      <formula>NOT(ISERROR(SEARCH("Maladie",J245)))</formula>
    </cfRule>
  </conditionalFormatting>
  <conditionalFormatting sqref="J245:J251">
    <cfRule type="containsText" dxfId="618" priority="619" operator="containsText" text="Sans solde">
      <formula>NOT(ISERROR(SEARCH("Sans solde",J245)))</formula>
    </cfRule>
  </conditionalFormatting>
  <conditionalFormatting sqref="J252:J265">
    <cfRule type="containsText" dxfId="617" priority="617" operator="containsText" text="CP">
      <formula>NOT(ISERROR(SEARCH("CP",J252)))</formula>
    </cfRule>
    <cfRule type="containsText" dxfId="616" priority="618" operator="containsText" text="NORMAL">
      <formula>NOT(ISERROR(SEARCH("NORMAL",J252)))</formula>
    </cfRule>
  </conditionalFormatting>
  <conditionalFormatting sqref="J252:J265">
    <cfRule type="containsText" dxfId="615" priority="616" operator="containsText" text="Recup">
      <formula>NOT(ISERROR(SEARCH("Recup",J252)))</formula>
    </cfRule>
  </conditionalFormatting>
  <conditionalFormatting sqref="J252:J265">
    <cfRule type="containsText" dxfId="614" priority="614" operator="containsText" text="Mixte">
      <formula>NOT(ISERROR(SEARCH("Mixte",J252)))</formula>
    </cfRule>
    <cfRule type="containsText" dxfId="613" priority="615" operator="containsText" text="Maladie">
      <formula>NOT(ISERROR(SEARCH("Maladie",J252)))</formula>
    </cfRule>
  </conditionalFormatting>
  <conditionalFormatting sqref="J252:J265">
    <cfRule type="containsText" dxfId="612" priority="613" operator="containsText" text="Sans solde">
      <formula>NOT(ISERROR(SEARCH("Sans solde",J252)))</formula>
    </cfRule>
  </conditionalFormatting>
  <conditionalFormatting sqref="J266:J272">
    <cfRule type="containsText" dxfId="611" priority="611" operator="containsText" text="CP">
      <formula>NOT(ISERROR(SEARCH("CP",J266)))</formula>
    </cfRule>
    <cfRule type="containsText" dxfId="610" priority="612" operator="containsText" text="NORMAL">
      <formula>NOT(ISERROR(SEARCH("NORMAL",J266)))</formula>
    </cfRule>
  </conditionalFormatting>
  <conditionalFormatting sqref="J266:J272">
    <cfRule type="containsText" dxfId="609" priority="610" operator="containsText" text="Recup">
      <formula>NOT(ISERROR(SEARCH("Recup",J266)))</formula>
    </cfRule>
  </conditionalFormatting>
  <conditionalFormatting sqref="J266:J272">
    <cfRule type="containsText" dxfId="608" priority="608" operator="containsText" text="Mixte">
      <formula>NOT(ISERROR(SEARCH("Mixte",J266)))</formula>
    </cfRule>
    <cfRule type="containsText" dxfId="607" priority="609" operator="containsText" text="Maladie">
      <formula>NOT(ISERROR(SEARCH("Maladie",J266)))</formula>
    </cfRule>
  </conditionalFormatting>
  <conditionalFormatting sqref="J266:J272">
    <cfRule type="containsText" dxfId="606" priority="607" operator="containsText" text="Sans solde">
      <formula>NOT(ISERROR(SEARCH("Sans solde",J266)))</formula>
    </cfRule>
  </conditionalFormatting>
  <conditionalFormatting sqref="J273:J279">
    <cfRule type="containsText" dxfId="605" priority="605" operator="containsText" text="CP">
      <formula>NOT(ISERROR(SEARCH("CP",J273)))</formula>
    </cfRule>
    <cfRule type="containsText" dxfId="604" priority="606" operator="containsText" text="NORMAL">
      <formula>NOT(ISERROR(SEARCH("NORMAL",J273)))</formula>
    </cfRule>
  </conditionalFormatting>
  <conditionalFormatting sqref="J273:J279">
    <cfRule type="containsText" dxfId="603" priority="604" operator="containsText" text="Recup">
      <formula>NOT(ISERROR(SEARCH("Recup",J273)))</formula>
    </cfRule>
  </conditionalFormatting>
  <conditionalFormatting sqref="J273:J279">
    <cfRule type="containsText" dxfId="602" priority="602" operator="containsText" text="Mixte">
      <formula>NOT(ISERROR(SEARCH("Mixte",J273)))</formula>
    </cfRule>
    <cfRule type="containsText" dxfId="601" priority="603" operator="containsText" text="Maladie">
      <formula>NOT(ISERROR(SEARCH("Maladie",J273)))</formula>
    </cfRule>
  </conditionalFormatting>
  <conditionalFormatting sqref="J273:J279">
    <cfRule type="containsText" dxfId="600" priority="601" operator="containsText" text="Sans solde">
      <formula>NOT(ISERROR(SEARCH("Sans solde",J273)))</formula>
    </cfRule>
  </conditionalFormatting>
  <conditionalFormatting sqref="J280:J286">
    <cfRule type="containsText" dxfId="599" priority="599" operator="containsText" text="CP">
      <formula>NOT(ISERROR(SEARCH("CP",J280)))</formula>
    </cfRule>
    <cfRule type="containsText" dxfId="598" priority="600" operator="containsText" text="NORMAL">
      <formula>NOT(ISERROR(SEARCH("NORMAL",J280)))</formula>
    </cfRule>
  </conditionalFormatting>
  <conditionalFormatting sqref="J280:J286">
    <cfRule type="containsText" dxfId="597" priority="598" operator="containsText" text="Recup">
      <formula>NOT(ISERROR(SEARCH("Recup",J280)))</formula>
    </cfRule>
  </conditionalFormatting>
  <conditionalFormatting sqref="J280:J286">
    <cfRule type="containsText" dxfId="596" priority="596" operator="containsText" text="Mixte">
      <formula>NOT(ISERROR(SEARCH("Mixte",J280)))</formula>
    </cfRule>
    <cfRule type="containsText" dxfId="595" priority="597" operator="containsText" text="Maladie">
      <formula>NOT(ISERROR(SEARCH("Maladie",J280)))</formula>
    </cfRule>
  </conditionalFormatting>
  <conditionalFormatting sqref="J280:J286">
    <cfRule type="containsText" dxfId="594" priority="595" operator="containsText" text="Sans solde">
      <formula>NOT(ISERROR(SEARCH("Sans solde",J280)))</formula>
    </cfRule>
  </conditionalFormatting>
  <conditionalFormatting sqref="J287:J293">
    <cfRule type="containsText" dxfId="593" priority="593" operator="containsText" text="CP">
      <formula>NOT(ISERROR(SEARCH("CP",J287)))</formula>
    </cfRule>
    <cfRule type="containsText" dxfId="592" priority="594" operator="containsText" text="NORMAL">
      <formula>NOT(ISERROR(SEARCH("NORMAL",J287)))</formula>
    </cfRule>
  </conditionalFormatting>
  <conditionalFormatting sqref="J287:J293">
    <cfRule type="containsText" dxfId="591" priority="592" operator="containsText" text="Recup">
      <formula>NOT(ISERROR(SEARCH("Recup",J287)))</formula>
    </cfRule>
  </conditionalFormatting>
  <conditionalFormatting sqref="J287:J293">
    <cfRule type="containsText" dxfId="590" priority="590" operator="containsText" text="Mixte">
      <formula>NOT(ISERROR(SEARCH("Mixte",J287)))</formula>
    </cfRule>
    <cfRule type="containsText" dxfId="589" priority="591" operator="containsText" text="Maladie">
      <formula>NOT(ISERROR(SEARCH("Maladie",J287)))</formula>
    </cfRule>
  </conditionalFormatting>
  <conditionalFormatting sqref="J287:J293">
    <cfRule type="containsText" dxfId="588" priority="589" operator="containsText" text="Sans solde">
      <formula>NOT(ISERROR(SEARCH("Sans solde",J287)))</formula>
    </cfRule>
  </conditionalFormatting>
  <conditionalFormatting sqref="J294:J307">
    <cfRule type="containsText" dxfId="587" priority="587" operator="containsText" text="CP">
      <formula>NOT(ISERROR(SEARCH("CP",J294)))</formula>
    </cfRule>
    <cfRule type="containsText" dxfId="586" priority="588" operator="containsText" text="NORMAL">
      <formula>NOT(ISERROR(SEARCH("NORMAL",J294)))</formula>
    </cfRule>
  </conditionalFormatting>
  <conditionalFormatting sqref="J294:J307">
    <cfRule type="containsText" dxfId="585" priority="586" operator="containsText" text="Recup">
      <formula>NOT(ISERROR(SEARCH("Recup",J294)))</formula>
    </cfRule>
  </conditionalFormatting>
  <conditionalFormatting sqref="J294:J307">
    <cfRule type="containsText" dxfId="584" priority="584" operator="containsText" text="Mixte">
      <formula>NOT(ISERROR(SEARCH("Mixte",J294)))</formula>
    </cfRule>
    <cfRule type="containsText" dxfId="583" priority="585" operator="containsText" text="Maladie">
      <formula>NOT(ISERROR(SEARCH("Maladie",J294)))</formula>
    </cfRule>
  </conditionalFormatting>
  <conditionalFormatting sqref="J294:J307">
    <cfRule type="containsText" dxfId="582" priority="583" operator="containsText" text="Sans solde">
      <formula>NOT(ISERROR(SEARCH("Sans solde",J294)))</formula>
    </cfRule>
  </conditionalFormatting>
  <conditionalFormatting sqref="J308:J314">
    <cfRule type="containsText" dxfId="581" priority="581" operator="containsText" text="CP">
      <formula>NOT(ISERROR(SEARCH("CP",J308)))</formula>
    </cfRule>
    <cfRule type="containsText" dxfId="580" priority="582" operator="containsText" text="NORMAL">
      <formula>NOT(ISERROR(SEARCH("NORMAL",J308)))</formula>
    </cfRule>
  </conditionalFormatting>
  <conditionalFormatting sqref="J308:J314">
    <cfRule type="containsText" dxfId="579" priority="580" operator="containsText" text="Recup">
      <formula>NOT(ISERROR(SEARCH("Recup",J308)))</formula>
    </cfRule>
  </conditionalFormatting>
  <conditionalFormatting sqref="J308:J314">
    <cfRule type="containsText" dxfId="578" priority="578" operator="containsText" text="Mixte">
      <formula>NOT(ISERROR(SEARCH("Mixte",J308)))</formula>
    </cfRule>
    <cfRule type="containsText" dxfId="577" priority="579" operator="containsText" text="Maladie">
      <formula>NOT(ISERROR(SEARCH("Maladie",J308)))</formula>
    </cfRule>
  </conditionalFormatting>
  <conditionalFormatting sqref="J308:J314">
    <cfRule type="containsText" dxfId="576" priority="577" operator="containsText" text="Sans solde">
      <formula>NOT(ISERROR(SEARCH("Sans solde",J308)))</formula>
    </cfRule>
  </conditionalFormatting>
  <conditionalFormatting sqref="J315:J321">
    <cfRule type="containsText" dxfId="575" priority="575" operator="containsText" text="CP">
      <formula>NOT(ISERROR(SEARCH("CP",J315)))</formula>
    </cfRule>
    <cfRule type="containsText" dxfId="574" priority="576" operator="containsText" text="NORMAL">
      <formula>NOT(ISERROR(SEARCH("NORMAL",J315)))</formula>
    </cfRule>
  </conditionalFormatting>
  <conditionalFormatting sqref="J315:J321">
    <cfRule type="containsText" dxfId="573" priority="574" operator="containsText" text="Recup">
      <formula>NOT(ISERROR(SEARCH("Recup",J315)))</formula>
    </cfRule>
  </conditionalFormatting>
  <conditionalFormatting sqref="J315:J321">
    <cfRule type="containsText" dxfId="572" priority="572" operator="containsText" text="Mixte">
      <formula>NOT(ISERROR(SEARCH("Mixte",J315)))</formula>
    </cfRule>
    <cfRule type="containsText" dxfId="571" priority="573" operator="containsText" text="Maladie">
      <formula>NOT(ISERROR(SEARCH("Maladie",J315)))</formula>
    </cfRule>
  </conditionalFormatting>
  <conditionalFormatting sqref="J315:J321">
    <cfRule type="containsText" dxfId="570" priority="571" operator="containsText" text="Sans solde">
      <formula>NOT(ISERROR(SEARCH("Sans solde",J315)))</formula>
    </cfRule>
  </conditionalFormatting>
  <conditionalFormatting sqref="J322:J328">
    <cfRule type="containsText" dxfId="569" priority="569" operator="containsText" text="CP">
      <formula>NOT(ISERROR(SEARCH("CP",J322)))</formula>
    </cfRule>
    <cfRule type="containsText" dxfId="568" priority="570" operator="containsText" text="NORMAL">
      <formula>NOT(ISERROR(SEARCH("NORMAL",J322)))</formula>
    </cfRule>
  </conditionalFormatting>
  <conditionalFormatting sqref="J322:J328">
    <cfRule type="containsText" dxfId="567" priority="568" operator="containsText" text="Recup">
      <formula>NOT(ISERROR(SEARCH("Recup",J322)))</formula>
    </cfRule>
  </conditionalFormatting>
  <conditionalFormatting sqref="J322:J328">
    <cfRule type="containsText" dxfId="566" priority="566" operator="containsText" text="Mixte">
      <formula>NOT(ISERROR(SEARCH("Mixte",J322)))</formula>
    </cfRule>
    <cfRule type="containsText" dxfId="565" priority="567" operator="containsText" text="Maladie">
      <formula>NOT(ISERROR(SEARCH("Maladie",J322)))</formula>
    </cfRule>
  </conditionalFormatting>
  <conditionalFormatting sqref="J322:J328">
    <cfRule type="containsText" dxfId="564" priority="565" operator="containsText" text="Sans solde">
      <formula>NOT(ISERROR(SEARCH("Sans solde",J322)))</formula>
    </cfRule>
  </conditionalFormatting>
  <conditionalFormatting sqref="J329:J335">
    <cfRule type="containsText" dxfId="563" priority="563" operator="containsText" text="CP">
      <formula>NOT(ISERROR(SEARCH("CP",J329)))</formula>
    </cfRule>
    <cfRule type="containsText" dxfId="562" priority="564" operator="containsText" text="NORMAL">
      <formula>NOT(ISERROR(SEARCH("NORMAL",J329)))</formula>
    </cfRule>
  </conditionalFormatting>
  <conditionalFormatting sqref="J329:J335">
    <cfRule type="containsText" dxfId="561" priority="562" operator="containsText" text="Recup">
      <formula>NOT(ISERROR(SEARCH("Recup",J329)))</formula>
    </cfRule>
  </conditionalFormatting>
  <conditionalFormatting sqref="J329:J335">
    <cfRule type="containsText" dxfId="560" priority="560" operator="containsText" text="Mixte">
      <formula>NOT(ISERROR(SEARCH("Mixte",J329)))</formula>
    </cfRule>
    <cfRule type="containsText" dxfId="559" priority="561" operator="containsText" text="Maladie">
      <formula>NOT(ISERROR(SEARCH("Maladie",J329)))</formula>
    </cfRule>
  </conditionalFormatting>
  <conditionalFormatting sqref="J329:J335">
    <cfRule type="containsText" dxfId="558" priority="559" operator="containsText" text="Sans solde">
      <formula>NOT(ISERROR(SEARCH("Sans solde",J329)))</formula>
    </cfRule>
  </conditionalFormatting>
  <conditionalFormatting sqref="J336:J349">
    <cfRule type="containsText" dxfId="557" priority="557" operator="containsText" text="CP">
      <formula>NOT(ISERROR(SEARCH("CP",J336)))</formula>
    </cfRule>
    <cfRule type="containsText" dxfId="556" priority="558" operator="containsText" text="NORMAL">
      <formula>NOT(ISERROR(SEARCH("NORMAL",J336)))</formula>
    </cfRule>
  </conditionalFormatting>
  <conditionalFormatting sqref="J336:J349">
    <cfRule type="containsText" dxfId="555" priority="556" operator="containsText" text="Recup">
      <formula>NOT(ISERROR(SEARCH("Recup",J336)))</formula>
    </cfRule>
  </conditionalFormatting>
  <conditionalFormatting sqref="J336:J349">
    <cfRule type="containsText" dxfId="554" priority="554" operator="containsText" text="Mixte">
      <formula>NOT(ISERROR(SEARCH("Mixte",J336)))</formula>
    </cfRule>
    <cfRule type="containsText" dxfId="553" priority="555" operator="containsText" text="Maladie">
      <formula>NOT(ISERROR(SEARCH("Maladie",J336)))</formula>
    </cfRule>
  </conditionalFormatting>
  <conditionalFormatting sqref="J336:J349">
    <cfRule type="containsText" dxfId="552" priority="553" operator="containsText" text="Sans solde">
      <formula>NOT(ISERROR(SEARCH("Sans solde",J336)))</formula>
    </cfRule>
  </conditionalFormatting>
  <conditionalFormatting sqref="J350:J356">
    <cfRule type="containsText" dxfId="551" priority="551" operator="containsText" text="CP">
      <formula>NOT(ISERROR(SEARCH("CP",J350)))</formula>
    </cfRule>
    <cfRule type="containsText" dxfId="550" priority="552" operator="containsText" text="NORMAL">
      <formula>NOT(ISERROR(SEARCH("NORMAL",J350)))</formula>
    </cfRule>
  </conditionalFormatting>
  <conditionalFormatting sqref="J350:J356">
    <cfRule type="containsText" dxfId="549" priority="550" operator="containsText" text="Recup">
      <formula>NOT(ISERROR(SEARCH("Recup",J350)))</formula>
    </cfRule>
  </conditionalFormatting>
  <conditionalFormatting sqref="J350:J356">
    <cfRule type="containsText" dxfId="548" priority="548" operator="containsText" text="Mixte">
      <formula>NOT(ISERROR(SEARCH("Mixte",J350)))</formula>
    </cfRule>
    <cfRule type="containsText" dxfId="547" priority="549" operator="containsText" text="Maladie">
      <formula>NOT(ISERROR(SEARCH("Maladie",J350)))</formula>
    </cfRule>
  </conditionalFormatting>
  <conditionalFormatting sqref="J350:J356">
    <cfRule type="containsText" dxfId="546" priority="547" operator="containsText" text="Sans solde">
      <formula>NOT(ISERROR(SEARCH("Sans solde",J350)))</formula>
    </cfRule>
  </conditionalFormatting>
  <conditionalFormatting sqref="J357:J363">
    <cfRule type="containsText" dxfId="545" priority="545" operator="containsText" text="CP">
      <formula>NOT(ISERROR(SEARCH("CP",J357)))</formula>
    </cfRule>
    <cfRule type="containsText" dxfId="544" priority="546" operator="containsText" text="NORMAL">
      <formula>NOT(ISERROR(SEARCH("NORMAL",J357)))</formula>
    </cfRule>
  </conditionalFormatting>
  <conditionalFormatting sqref="J357:J363">
    <cfRule type="containsText" dxfId="543" priority="544" operator="containsText" text="Recup">
      <formula>NOT(ISERROR(SEARCH("Recup",J357)))</formula>
    </cfRule>
  </conditionalFormatting>
  <conditionalFormatting sqref="J357:J363">
    <cfRule type="containsText" dxfId="542" priority="542" operator="containsText" text="Mixte">
      <formula>NOT(ISERROR(SEARCH("Mixte",J357)))</formula>
    </cfRule>
    <cfRule type="containsText" dxfId="541" priority="543" operator="containsText" text="Maladie">
      <formula>NOT(ISERROR(SEARCH("Maladie",J357)))</formula>
    </cfRule>
  </conditionalFormatting>
  <conditionalFormatting sqref="J357:J363">
    <cfRule type="containsText" dxfId="540" priority="541" operator="containsText" text="Sans solde">
      <formula>NOT(ISERROR(SEARCH("Sans solde",J357)))</formula>
    </cfRule>
  </conditionalFormatting>
  <conditionalFormatting sqref="J364:J370">
    <cfRule type="containsText" dxfId="539" priority="539" operator="containsText" text="CP">
      <formula>NOT(ISERROR(SEARCH("CP",J364)))</formula>
    </cfRule>
    <cfRule type="containsText" dxfId="538" priority="540" operator="containsText" text="NORMAL">
      <formula>NOT(ISERROR(SEARCH("NORMAL",J364)))</formula>
    </cfRule>
  </conditionalFormatting>
  <conditionalFormatting sqref="J364:J370">
    <cfRule type="containsText" dxfId="537" priority="538" operator="containsText" text="Recup">
      <formula>NOT(ISERROR(SEARCH("Recup",J364)))</formula>
    </cfRule>
  </conditionalFormatting>
  <conditionalFormatting sqref="J364:J370">
    <cfRule type="containsText" dxfId="536" priority="536" operator="containsText" text="Mixte">
      <formula>NOT(ISERROR(SEARCH("Mixte",J364)))</formula>
    </cfRule>
    <cfRule type="containsText" dxfId="535" priority="537" operator="containsText" text="Maladie">
      <formula>NOT(ISERROR(SEARCH("Maladie",J364)))</formula>
    </cfRule>
  </conditionalFormatting>
  <conditionalFormatting sqref="J364:J370">
    <cfRule type="containsText" dxfId="534" priority="535" operator="containsText" text="Sans solde">
      <formula>NOT(ISERROR(SEARCH("Sans solde",J364)))</formula>
    </cfRule>
  </conditionalFormatting>
  <conditionalFormatting sqref="J371:J377">
    <cfRule type="containsText" dxfId="533" priority="533" operator="containsText" text="CP">
      <formula>NOT(ISERROR(SEARCH("CP",J371)))</formula>
    </cfRule>
    <cfRule type="containsText" dxfId="532" priority="534" operator="containsText" text="NORMAL">
      <formula>NOT(ISERROR(SEARCH("NORMAL",J371)))</formula>
    </cfRule>
  </conditionalFormatting>
  <conditionalFormatting sqref="J371:J377">
    <cfRule type="containsText" dxfId="531" priority="532" operator="containsText" text="Recup">
      <formula>NOT(ISERROR(SEARCH("Recup",J371)))</formula>
    </cfRule>
  </conditionalFormatting>
  <conditionalFormatting sqref="J371:J377">
    <cfRule type="containsText" dxfId="530" priority="530" operator="containsText" text="Mixte">
      <formula>NOT(ISERROR(SEARCH("Mixte",J371)))</formula>
    </cfRule>
    <cfRule type="containsText" dxfId="529" priority="531" operator="containsText" text="Maladie">
      <formula>NOT(ISERROR(SEARCH("Maladie",J371)))</formula>
    </cfRule>
  </conditionalFormatting>
  <conditionalFormatting sqref="J371:J377">
    <cfRule type="containsText" dxfId="528" priority="529" operator="containsText" text="Sans solde">
      <formula>NOT(ISERROR(SEARCH("Sans solde",J371)))</formula>
    </cfRule>
  </conditionalFormatting>
  <conditionalFormatting sqref="J378:J384">
    <cfRule type="containsText" dxfId="527" priority="527" operator="containsText" text="CP">
      <formula>NOT(ISERROR(SEARCH("CP",J378)))</formula>
    </cfRule>
    <cfRule type="containsText" dxfId="526" priority="528" operator="containsText" text="NORMAL">
      <formula>NOT(ISERROR(SEARCH("NORMAL",J378)))</formula>
    </cfRule>
  </conditionalFormatting>
  <conditionalFormatting sqref="J378:J384">
    <cfRule type="containsText" dxfId="525" priority="526" operator="containsText" text="Recup">
      <formula>NOT(ISERROR(SEARCH("Recup",J378)))</formula>
    </cfRule>
  </conditionalFormatting>
  <conditionalFormatting sqref="J378:J384">
    <cfRule type="containsText" dxfId="524" priority="524" operator="containsText" text="Mixte">
      <formula>NOT(ISERROR(SEARCH("Mixte",J378)))</formula>
    </cfRule>
    <cfRule type="containsText" dxfId="523" priority="525" operator="containsText" text="Maladie">
      <formula>NOT(ISERROR(SEARCH("Maladie",J378)))</formula>
    </cfRule>
  </conditionalFormatting>
  <conditionalFormatting sqref="J378:J384">
    <cfRule type="containsText" dxfId="522" priority="523" operator="containsText" text="Sans solde">
      <formula>NOT(ISERROR(SEARCH("Sans solde",J378)))</formula>
    </cfRule>
  </conditionalFormatting>
  <conditionalFormatting sqref="J385:J387">
    <cfRule type="containsText" dxfId="521" priority="521" operator="containsText" text="CP">
      <formula>NOT(ISERROR(SEARCH("CP",J385)))</formula>
    </cfRule>
    <cfRule type="containsText" dxfId="520" priority="522" operator="containsText" text="NORMAL">
      <formula>NOT(ISERROR(SEARCH("NORMAL",J385)))</formula>
    </cfRule>
  </conditionalFormatting>
  <conditionalFormatting sqref="J385:J387">
    <cfRule type="containsText" dxfId="519" priority="520" operator="containsText" text="Recup">
      <formula>NOT(ISERROR(SEARCH("Recup",J385)))</formula>
    </cfRule>
  </conditionalFormatting>
  <conditionalFormatting sqref="J385:J387">
    <cfRule type="containsText" dxfId="518" priority="518" operator="containsText" text="Mixte">
      <formula>NOT(ISERROR(SEARCH("Mixte",J385)))</formula>
    </cfRule>
    <cfRule type="containsText" dxfId="517" priority="519" operator="containsText" text="Maladie">
      <formula>NOT(ISERROR(SEARCH("Maladie",J385)))</formula>
    </cfRule>
  </conditionalFormatting>
  <conditionalFormatting sqref="J385:J387">
    <cfRule type="containsText" dxfId="516" priority="517" operator="containsText" text="Sans solde">
      <formula>NOT(ISERROR(SEARCH("Sans solde",J385)))</formula>
    </cfRule>
  </conditionalFormatting>
  <conditionalFormatting sqref="J21 J23:J387">
    <cfRule type="containsText" dxfId="515" priority="515" operator="containsText" text="CP">
      <formula>NOT(ISERROR(SEARCH("CP",J21)))</formula>
    </cfRule>
    <cfRule type="containsText" dxfId="514" priority="516" operator="containsText" text="NORMAL">
      <formula>NOT(ISERROR(SEARCH("NORMAL",J21)))</formula>
    </cfRule>
  </conditionalFormatting>
  <conditionalFormatting sqref="J21 J23:J387">
    <cfRule type="containsText" dxfId="513" priority="514" operator="containsText" text="Recup">
      <formula>NOT(ISERROR(SEARCH("Recup",J21)))</formula>
    </cfRule>
  </conditionalFormatting>
  <conditionalFormatting sqref="J21 J23:J387">
    <cfRule type="containsText" dxfId="512" priority="512" operator="containsText" text="Mixte">
      <formula>NOT(ISERROR(SEARCH("Mixte",J21)))</formula>
    </cfRule>
    <cfRule type="containsText" dxfId="511" priority="513" operator="containsText" text="Maladie">
      <formula>NOT(ISERROR(SEARCH("Maladie",J21)))</formula>
    </cfRule>
  </conditionalFormatting>
  <conditionalFormatting sqref="J21 J23:J387">
    <cfRule type="containsText" dxfId="510" priority="511" operator="containsText" text="Sans solde">
      <formula>NOT(ISERROR(SEARCH("Sans solde",J21)))</formula>
    </cfRule>
  </conditionalFormatting>
  <conditionalFormatting sqref="J21:J387">
    <cfRule type="containsText" dxfId="509" priority="510" operator="containsText" text="Déplacement">
      <formula>NOT(ISERROR(SEARCH("Déplacement",J21)))</formula>
    </cfRule>
  </conditionalFormatting>
  <conditionalFormatting sqref="J199:J230 J353:J384">
    <cfRule type="containsText" dxfId="508" priority="508" operator="containsText" text="CP">
      <formula>NOT(ISERROR(SEARCH("CP",J199)))</formula>
    </cfRule>
    <cfRule type="containsText" dxfId="507" priority="509" operator="containsText" text="NORMAL">
      <formula>NOT(ISERROR(SEARCH("NORMAL",J199)))</formula>
    </cfRule>
  </conditionalFormatting>
  <conditionalFormatting sqref="J199:J230 J353:J384">
    <cfRule type="containsText" dxfId="506" priority="507" operator="containsText" text="Recup">
      <formula>NOT(ISERROR(SEARCH("Recup",J199)))</formula>
    </cfRule>
  </conditionalFormatting>
  <conditionalFormatting sqref="J199:J230 J353:J384">
    <cfRule type="containsText" dxfId="505" priority="505" operator="containsText" text="Mixte">
      <formula>NOT(ISERROR(SEARCH("Mixte",J199)))</formula>
    </cfRule>
    <cfRule type="containsText" dxfId="504" priority="506" operator="containsText" text="Maladie">
      <formula>NOT(ISERROR(SEARCH("Maladie",J199)))</formula>
    </cfRule>
  </conditionalFormatting>
  <conditionalFormatting sqref="J199:J230 J353:J384">
    <cfRule type="containsText" dxfId="503" priority="504" operator="containsText" text="Sans solde">
      <formula>NOT(ISERROR(SEARCH("Sans solde",J199)))</formula>
    </cfRule>
  </conditionalFormatting>
  <conditionalFormatting sqref="J231:J237 J385:J387">
    <cfRule type="containsText" dxfId="502" priority="502" operator="containsText" text="CP">
      <formula>NOT(ISERROR(SEARCH("CP",J231)))</formula>
    </cfRule>
    <cfRule type="containsText" dxfId="501" priority="503" operator="containsText" text="NORMAL">
      <formula>NOT(ISERROR(SEARCH("NORMAL",J231)))</formula>
    </cfRule>
  </conditionalFormatting>
  <conditionalFormatting sqref="J231:J237 J385:J387">
    <cfRule type="containsText" dxfId="500" priority="501" operator="containsText" text="Recup">
      <formula>NOT(ISERROR(SEARCH("Recup",J231)))</formula>
    </cfRule>
  </conditionalFormatting>
  <conditionalFormatting sqref="J231:J237 J385:J387">
    <cfRule type="containsText" dxfId="499" priority="499" operator="containsText" text="Mixte">
      <formula>NOT(ISERROR(SEARCH("Mixte",J231)))</formula>
    </cfRule>
    <cfRule type="containsText" dxfId="498" priority="500" operator="containsText" text="Maladie">
      <formula>NOT(ISERROR(SEARCH("Maladie",J231)))</formula>
    </cfRule>
  </conditionalFormatting>
  <conditionalFormatting sqref="J231:J237 J385:J387">
    <cfRule type="containsText" dxfId="497" priority="498" operator="containsText" text="Sans solde">
      <formula>NOT(ISERROR(SEARCH("Sans solde",J231)))</formula>
    </cfRule>
  </conditionalFormatting>
  <conditionalFormatting sqref="J238:J244">
    <cfRule type="containsText" dxfId="496" priority="496" operator="containsText" text="CP">
      <formula>NOT(ISERROR(SEARCH("CP",J238)))</formula>
    </cfRule>
    <cfRule type="containsText" dxfId="495" priority="497" operator="containsText" text="NORMAL">
      <formula>NOT(ISERROR(SEARCH("NORMAL",J238)))</formula>
    </cfRule>
  </conditionalFormatting>
  <conditionalFormatting sqref="J238:J244">
    <cfRule type="containsText" dxfId="494" priority="495" operator="containsText" text="Recup">
      <formula>NOT(ISERROR(SEARCH("Recup",J238)))</formula>
    </cfRule>
  </conditionalFormatting>
  <conditionalFormatting sqref="J238:J244">
    <cfRule type="containsText" dxfId="493" priority="493" operator="containsText" text="Mixte">
      <formula>NOT(ISERROR(SEARCH("Mixte",J238)))</formula>
    </cfRule>
    <cfRule type="containsText" dxfId="492" priority="494" operator="containsText" text="Maladie">
      <formula>NOT(ISERROR(SEARCH("Maladie",J238)))</formula>
    </cfRule>
  </conditionalFormatting>
  <conditionalFormatting sqref="J238:J244">
    <cfRule type="containsText" dxfId="491" priority="492" operator="containsText" text="Sans solde">
      <formula>NOT(ISERROR(SEARCH("Sans solde",J238)))</formula>
    </cfRule>
  </conditionalFormatting>
  <conditionalFormatting sqref="J245:J251">
    <cfRule type="containsText" dxfId="490" priority="490" operator="containsText" text="CP">
      <formula>NOT(ISERROR(SEARCH("CP",J245)))</formula>
    </cfRule>
    <cfRule type="containsText" dxfId="489" priority="491" operator="containsText" text="NORMAL">
      <formula>NOT(ISERROR(SEARCH("NORMAL",J245)))</formula>
    </cfRule>
  </conditionalFormatting>
  <conditionalFormatting sqref="J245:J251">
    <cfRule type="containsText" dxfId="488" priority="489" operator="containsText" text="Recup">
      <formula>NOT(ISERROR(SEARCH("Recup",J245)))</formula>
    </cfRule>
  </conditionalFormatting>
  <conditionalFormatting sqref="J245:J251">
    <cfRule type="containsText" dxfId="487" priority="487" operator="containsText" text="Mixte">
      <formula>NOT(ISERROR(SEARCH("Mixte",J245)))</formula>
    </cfRule>
    <cfRule type="containsText" dxfId="486" priority="488" operator="containsText" text="Maladie">
      <formula>NOT(ISERROR(SEARCH("Maladie",J245)))</formula>
    </cfRule>
  </conditionalFormatting>
  <conditionalFormatting sqref="J245:J251">
    <cfRule type="containsText" dxfId="485" priority="486" operator="containsText" text="Sans solde">
      <formula>NOT(ISERROR(SEARCH("Sans solde",J245)))</formula>
    </cfRule>
  </conditionalFormatting>
  <conditionalFormatting sqref="J252:J258">
    <cfRule type="containsText" dxfId="484" priority="484" operator="containsText" text="CP">
      <formula>NOT(ISERROR(SEARCH("CP",J252)))</formula>
    </cfRule>
    <cfRule type="containsText" dxfId="483" priority="485" operator="containsText" text="NORMAL">
      <formula>NOT(ISERROR(SEARCH("NORMAL",J252)))</formula>
    </cfRule>
  </conditionalFormatting>
  <conditionalFormatting sqref="J252:J258">
    <cfRule type="containsText" dxfId="482" priority="483" operator="containsText" text="Recup">
      <formula>NOT(ISERROR(SEARCH("Recup",J252)))</formula>
    </cfRule>
  </conditionalFormatting>
  <conditionalFormatting sqref="J252:J258">
    <cfRule type="containsText" dxfId="481" priority="481" operator="containsText" text="Mixte">
      <formula>NOT(ISERROR(SEARCH("Mixte",J252)))</formula>
    </cfRule>
    <cfRule type="containsText" dxfId="480" priority="482" operator="containsText" text="Maladie">
      <formula>NOT(ISERROR(SEARCH("Maladie",J252)))</formula>
    </cfRule>
  </conditionalFormatting>
  <conditionalFormatting sqref="J252:J258">
    <cfRule type="containsText" dxfId="479" priority="480" operator="containsText" text="Sans solde">
      <formula>NOT(ISERROR(SEARCH("Sans solde",J252)))</formula>
    </cfRule>
  </conditionalFormatting>
  <conditionalFormatting sqref="J259:J272">
    <cfRule type="containsText" dxfId="478" priority="478" operator="containsText" text="CP">
      <formula>NOT(ISERROR(SEARCH("CP",J259)))</formula>
    </cfRule>
    <cfRule type="containsText" dxfId="477" priority="479" operator="containsText" text="NORMAL">
      <formula>NOT(ISERROR(SEARCH("NORMAL",J259)))</formula>
    </cfRule>
  </conditionalFormatting>
  <conditionalFormatting sqref="J259:J272">
    <cfRule type="containsText" dxfId="476" priority="477" operator="containsText" text="Recup">
      <formula>NOT(ISERROR(SEARCH("Recup",J259)))</formula>
    </cfRule>
  </conditionalFormatting>
  <conditionalFormatting sqref="J259:J272">
    <cfRule type="containsText" dxfId="475" priority="475" operator="containsText" text="Mixte">
      <formula>NOT(ISERROR(SEARCH("Mixte",J259)))</formula>
    </cfRule>
    <cfRule type="containsText" dxfId="474" priority="476" operator="containsText" text="Maladie">
      <formula>NOT(ISERROR(SEARCH("Maladie",J259)))</formula>
    </cfRule>
  </conditionalFormatting>
  <conditionalFormatting sqref="J259:J272">
    <cfRule type="containsText" dxfId="473" priority="474" operator="containsText" text="Sans solde">
      <formula>NOT(ISERROR(SEARCH("Sans solde",J259)))</formula>
    </cfRule>
  </conditionalFormatting>
  <conditionalFormatting sqref="J273:J279">
    <cfRule type="containsText" dxfId="472" priority="472" operator="containsText" text="CP">
      <formula>NOT(ISERROR(SEARCH("CP",J273)))</formula>
    </cfRule>
    <cfRule type="containsText" dxfId="471" priority="473" operator="containsText" text="NORMAL">
      <formula>NOT(ISERROR(SEARCH("NORMAL",J273)))</formula>
    </cfRule>
  </conditionalFormatting>
  <conditionalFormatting sqref="J273:J279">
    <cfRule type="containsText" dxfId="470" priority="471" operator="containsText" text="Recup">
      <formula>NOT(ISERROR(SEARCH("Recup",J273)))</formula>
    </cfRule>
  </conditionalFormatting>
  <conditionalFormatting sqref="J273:J279">
    <cfRule type="containsText" dxfId="469" priority="469" operator="containsText" text="Mixte">
      <formula>NOT(ISERROR(SEARCH("Mixte",J273)))</formula>
    </cfRule>
    <cfRule type="containsText" dxfId="468" priority="470" operator="containsText" text="Maladie">
      <formula>NOT(ISERROR(SEARCH("Maladie",J273)))</formula>
    </cfRule>
  </conditionalFormatting>
  <conditionalFormatting sqref="J273:J279">
    <cfRule type="containsText" dxfId="467" priority="468" operator="containsText" text="Sans solde">
      <formula>NOT(ISERROR(SEARCH("Sans solde",J273)))</formula>
    </cfRule>
  </conditionalFormatting>
  <conditionalFormatting sqref="J280:J286">
    <cfRule type="containsText" dxfId="466" priority="466" operator="containsText" text="CP">
      <formula>NOT(ISERROR(SEARCH("CP",J280)))</formula>
    </cfRule>
    <cfRule type="containsText" dxfId="465" priority="467" operator="containsText" text="NORMAL">
      <formula>NOT(ISERROR(SEARCH("NORMAL",J280)))</formula>
    </cfRule>
  </conditionalFormatting>
  <conditionalFormatting sqref="J280:J286">
    <cfRule type="containsText" dxfId="464" priority="465" operator="containsText" text="Recup">
      <formula>NOT(ISERROR(SEARCH("Recup",J280)))</formula>
    </cfRule>
  </conditionalFormatting>
  <conditionalFormatting sqref="J280:J286">
    <cfRule type="containsText" dxfId="463" priority="463" operator="containsText" text="Mixte">
      <formula>NOT(ISERROR(SEARCH("Mixte",J280)))</formula>
    </cfRule>
    <cfRule type="containsText" dxfId="462" priority="464" operator="containsText" text="Maladie">
      <formula>NOT(ISERROR(SEARCH("Maladie",J280)))</formula>
    </cfRule>
  </conditionalFormatting>
  <conditionalFormatting sqref="J280:J286">
    <cfRule type="containsText" dxfId="461" priority="462" operator="containsText" text="Sans solde">
      <formula>NOT(ISERROR(SEARCH("Sans solde",J280)))</formula>
    </cfRule>
  </conditionalFormatting>
  <conditionalFormatting sqref="J287:J293">
    <cfRule type="containsText" dxfId="460" priority="460" operator="containsText" text="CP">
      <formula>NOT(ISERROR(SEARCH("CP",J287)))</formula>
    </cfRule>
    <cfRule type="containsText" dxfId="459" priority="461" operator="containsText" text="NORMAL">
      <formula>NOT(ISERROR(SEARCH("NORMAL",J287)))</formula>
    </cfRule>
  </conditionalFormatting>
  <conditionalFormatting sqref="J287:J293">
    <cfRule type="containsText" dxfId="458" priority="459" operator="containsText" text="Recup">
      <formula>NOT(ISERROR(SEARCH("Recup",J287)))</formula>
    </cfRule>
  </conditionalFormatting>
  <conditionalFormatting sqref="J287:J293">
    <cfRule type="containsText" dxfId="457" priority="457" operator="containsText" text="Mixte">
      <formula>NOT(ISERROR(SEARCH("Mixte",J287)))</formula>
    </cfRule>
    <cfRule type="containsText" dxfId="456" priority="458" operator="containsText" text="Maladie">
      <formula>NOT(ISERROR(SEARCH("Maladie",J287)))</formula>
    </cfRule>
  </conditionalFormatting>
  <conditionalFormatting sqref="J287:J293">
    <cfRule type="containsText" dxfId="455" priority="456" operator="containsText" text="Sans solde">
      <formula>NOT(ISERROR(SEARCH("Sans solde",J287)))</formula>
    </cfRule>
  </conditionalFormatting>
  <conditionalFormatting sqref="J294:J300">
    <cfRule type="containsText" dxfId="454" priority="454" operator="containsText" text="CP">
      <formula>NOT(ISERROR(SEARCH("CP",J294)))</formula>
    </cfRule>
    <cfRule type="containsText" dxfId="453" priority="455" operator="containsText" text="NORMAL">
      <formula>NOT(ISERROR(SEARCH("NORMAL",J294)))</formula>
    </cfRule>
  </conditionalFormatting>
  <conditionalFormatting sqref="J294:J300">
    <cfRule type="containsText" dxfId="452" priority="453" operator="containsText" text="Recup">
      <formula>NOT(ISERROR(SEARCH("Recup",J294)))</formula>
    </cfRule>
  </conditionalFormatting>
  <conditionalFormatting sqref="J294:J300">
    <cfRule type="containsText" dxfId="451" priority="451" operator="containsText" text="Mixte">
      <formula>NOT(ISERROR(SEARCH("Mixte",J294)))</formula>
    </cfRule>
    <cfRule type="containsText" dxfId="450" priority="452" operator="containsText" text="Maladie">
      <formula>NOT(ISERROR(SEARCH("Maladie",J294)))</formula>
    </cfRule>
  </conditionalFormatting>
  <conditionalFormatting sqref="J294:J300">
    <cfRule type="containsText" dxfId="449" priority="450" operator="containsText" text="Sans solde">
      <formula>NOT(ISERROR(SEARCH("Sans solde",J294)))</formula>
    </cfRule>
  </conditionalFormatting>
  <conditionalFormatting sqref="J301:J314">
    <cfRule type="containsText" dxfId="448" priority="448" operator="containsText" text="CP">
      <formula>NOT(ISERROR(SEARCH("CP",J301)))</formula>
    </cfRule>
    <cfRule type="containsText" dxfId="447" priority="449" operator="containsText" text="NORMAL">
      <formula>NOT(ISERROR(SEARCH("NORMAL",J301)))</formula>
    </cfRule>
  </conditionalFormatting>
  <conditionalFormatting sqref="J301:J314">
    <cfRule type="containsText" dxfId="446" priority="447" operator="containsText" text="Recup">
      <formula>NOT(ISERROR(SEARCH("Recup",J301)))</formula>
    </cfRule>
  </conditionalFormatting>
  <conditionalFormatting sqref="J301:J314">
    <cfRule type="containsText" dxfId="445" priority="445" operator="containsText" text="Mixte">
      <formula>NOT(ISERROR(SEARCH("Mixte",J301)))</formula>
    </cfRule>
    <cfRule type="containsText" dxfId="444" priority="446" operator="containsText" text="Maladie">
      <formula>NOT(ISERROR(SEARCH("Maladie",J301)))</formula>
    </cfRule>
  </conditionalFormatting>
  <conditionalFormatting sqref="J301:J314">
    <cfRule type="containsText" dxfId="443" priority="444" operator="containsText" text="Sans solde">
      <formula>NOT(ISERROR(SEARCH("Sans solde",J301)))</formula>
    </cfRule>
  </conditionalFormatting>
  <conditionalFormatting sqref="J315:J321">
    <cfRule type="containsText" dxfId="442" priority="442" operator="containsText" text="CP">
      <formula>NOT(ISERROR(SEARCH("CP",J315)))</formula>
    </cfRule>
    <cfRule type="containsText" dxfId="441" priority="443" operator="containsText" text="NORMAL">
      <formula>NOT(ISERROR(SEARCH("NORMAL",J315)))</formula>
    </cfRule>
  </conditionalFormatting>
  <conditionalFormatting sqref="J315:J321">
    <cfRule type="containsText" dxfId="440" priority="441" operator="containsText" text="Recup">
      <formula>NOT(ISERROR(SEARCH("Recup",J315)))</formula>
    </cfRule>
  </conditionalFormatting>
  <conditionalFormatting sqref="J315:J321">
    <cfRule type="containsText" dxfId="439" priority="439" operator="containsText" text="Mixte">
      <formula>NOT(ISERROR(SEARCH("Mixte",J315)))</formula>
    </cfRule>
    <cfRule type="containsText" dxfId="438" priority="440" operator="containsText" text="Maladie">
      <formula>NOT(ISERROR(SEARCH("Maladie",J315)))</formula>
    </cfRule>
  </conditionalFormatting>
  <conditionalFormatting sqref="J315:J321">
    <cfRule type="containsText" dxfId="437" priority="438" operator="containsText" text="Sans solde">
      <formula>NOT(ISERROR(SEARCH("Sans solde",J315)))</formula>
    </cfRule>
  </conditionalFormatting>
  <conditionalFormatting sqref="J322:J328">
    <cfRule type="containsText" dxfId="436" priority="436" operator="containsText" text="CP">
      <formula>NOT(ISERROR(SEARCH("CP",J322)))</formula>
    </cfRule>
    <cfRule type="containsText" dxfId="435" priority="437" operator="containsText" text="NORMAL">
      <formula>NOT(ISERROR(SEARCH("NORMAL",J322)))</formula>
    </cfRule>
  </conditionalFormatting>
  <conditionalFormatting sqref="J322:J328">
    <cfRule type="containsText" dxfId="434" priority="435" operator="containsText" text="Recup">
      <formula>NOT(ISERROR(SEARCH("Recup",J322)))</formula>
    </cfRule>
  </conditionalFormatting>
  <conditionalFormatting sqref="J322:J328">
    <cfRule type="containsText" dxfId="433" priority="433" operator="containsText" text="Mixte">
      <formula>NOT(ISERROR(SEARCH("Mixte",J322)))</formula>
    </cfRule>
    <cfRule type="containsText" dxfId="432" priority="434" operator="containsText" text="Maladie">
      <formula>NOT(ISERROR(SEARCH("Maladie",J322)))</formula>
    </cfRule>
  </conditionalFormatting>
  <conditionalFormatting sqref="J322:J328">
    <cfRule type="containsText" dxfId="431" priority="432" operator="containsText" text="Sans solde">
      <formula>NOT(ISERROR(SEARCH("Sans solde",J322)))</formula>
    </cfRule>
  </conditionalFormatting>
  <conditionalFormatting sqref="J329:J335">
    <cfRule type="containsText" dxfId="430" priority="430" operator="containsText" text="CP">
      <formula>NOT(ISERROR(SEARCH("CP",J329)))</formula>
    </cfRule>
    <cfRule type="containsText" dxfId="429" priority="431" operator="containsText" text="NORMAL">
      <formula>NOT(ISERROR(SEARCH("NORMAL",J329)))</formula>
    </cfRule>
  </conditionalFormatting>
  <conditionalFormatting sqref="J329:J335">
    <cfRule type="containsText" dxfId="428" priority="429" operator="containsText" text="Recup">
      <formula>NOT(ISERROR(SEARCH("Recup",J329)))</formula>
    </cfRule>
  </conditionalFormatting>
  <conditionalFormatting sqref="J329:J335">
    <cfRule type="containsText" dxfId="427" priority="427" operator="containsText" text="Mixte">
      <formula>NOT(ISERROR(SEARCH("Mixte",J329)))</formula>
    </cfRule>
    <cfRule type="containsText" dxfId="426" priority="428" operator="containsText" text="Maladie">
      <formula>NOT(ISERROR(SEARCH("Maladie",J329)))</formula>
    </cfRule>
  </conditionalFormatting>
  <conditionalFormatting sqref="J329:J335">
    <cfRule type="containsText" dxfId="425" priority="426" operator="containsText" text="Sans solde">
      <formula>NOT(ISERROR(SEARCH("Sans solde",J329)))</formula>
    </cfRule>
  </conditionalFormatting>
  <conditionalFormatting sqref="J336:J342">
    <cfRule type="containsText" dxfId="424" priority="424" operator="containsText" text="CP">
      <formula>NOT(ISERROR(SEARCH("CP",J336)))</formula>
    </cfRule>
    <cfRule type="containsText" dxfId="423" priority="425" operator="containsText" text="NORMAL">
      <formula>NOT(ISERROR(SEARCH("NORMAL",J336)))</formula>
    </cfRule>
  </conditionalFormatting>
  <conditionalFormatting sqref="J336:J342">
    <cfRule type="containsText" dxfId="422" priority="423" operator="containsText" text="Recup">
      <formula>NOT(ISERROR(SEARCH("Recup",J336)))</formula>
    </cfRule>
  </conditionalFormatting>
  <conditionalFormatting sqref="J336:J342">
    <cfRule type="containsText" dxfId="421" priority="421" operator="containsText" text="Mixte">
      <formula>NOT(ISERROR(SEARCH("Mixte",J336)))</formula>
    </cfRule>
    <cfRule type="containsText" dxfId="420" priority="422" operator="containsText" text="Maladie">
      <formula>NOT(ISERROR(SEARCH("Maladie",J336)))</formula>
    </cfRule>
  </conditionalFormatting>
  <conditionalFormatting sqref="J336:J342">
    <cfRule type="containsText" dxfId="419" priority="420" operator="containsText" text="Sans solde">
      <formula>NOT(ISERROR(SEARCH("Sans solde",J336)))</formula>
    </cfRule>
  </conditionalFormatting>
  <conditionalFormatting sqref="J343:J352">
    <cfRule type="containsText" dxfId="418" priority="418" operator="containsText" text="CP">
      <formula>NOT(ISERROR(SEARCH("CP",J343)))</formula>
    </cfRule>
    <cfRule type="containsText" dxfId="417" priority="419" operator="containsText" text="NORMAL">
      <formula>NOT(ISERROR(SEARCH("NORMAL",J343)))</formula>
    </cfRule>
  </conditionalFormatting>
  <conditionalFormatting sqref="J343:J352">
    <cfRule type="containsText" dxfId="416" priority="417" operator="containsText" text="Recup">
      <formula>NOT(ISERROR(SEARCH("Recup",J343)))</formula>
    </cfRule>
  </conditionalFormatting>
  <conditionalFormatting sqref="J343:J352">
    <cfRule type="containsText" dxfId="415" priority="415" operator="containsText" text="Mixte">
      <formula>NOT(ISERROR(SEARCH("Mixte",J343)))</formula>
    </cfRule>
    <cfRule type="containsText" dxfId="414" priority="416" operator="containsText" text="Maladie">
      <formula>NOT(ISERROR(SEARCH("Maladie",J343)))</formula>
    </cfRule>
  </conditionalFormatting>
  <conditionalFormatting sqref="J343:J352">
    <cfRule type="containsText" dxfId="413" priority="414" operator="containsText" text="Sans solde">
      <formula>NOT(ISERROR(SEARCH("Sans solde",J343)))</formula>
    </cfRule>
  </conditionalFormatting>
  <conditionalFormatting sqref="J24">
    <cfRule type="containsText" dxfId="412" priority="412" operator="containsText" text="CP">
      <formula>NOT(ISERROR(SEARCH("CP",J24)))</formula>
    </cfRule>
    <cfRule type="containsText" dxfId="411" priority="413" operator="containsText" text="NORMAL">
      <formula>NOT(ISERROR(SEARCH("NORMAL",J24)))</formula>
    </cfRule>
  </conditionalFormatting>
  <conditionalFormatting sqref="J24">
    <cfRule type="containsText" dxfId="410" priority="411" operator="containsText" text="Recup">
      <formula>NOT(ISERROR(SEARCH("Recup",J24)))</formula>
    </cfRule>
  </conditionalFormatting>
  <conditionalFormatting sqref="J24">
    <cfRule type="containsText" dxfId="409" priority="409" operator="containsText" text="Mixte">
      <formula>NOT(ISERROR(SEARCH("Mixte",J24)))</formula>
    </cfRule>
    <cfRule type="containsText" dxfId="408" priority="410" operator="containsText" text="Maladie">
      <formula>NOT(ISERROR(SEARCH("Maladie",J24)))</formula>
    </cfRule>
  </conditionalFormatting>
  <conditionalFormatting sqref="J24">
    <cfRule type="containsText" dxfId="407" priority="408" operator="containsText" text="Sans solde">
      <formula>NOT(ISERROR(SEARCH("Sans solde",J24)))</formula>
    </cfRule>
  </conditionalFormatting>
  <conditionalFormatting sqref="J24">
    <cfRule type="containsText" dxfId="406" priority="407" operator="containsText" text="Déplacement">
      <formula>NOT(ISERROR(SEARCH("Déplacement",J24)))</formula>
    </cfRule>
  </conditionalFormatting>
  <conditionalFormatting sqref="J24">
    <cfRule type="containsText" dxfId="405" priority="405" operator="containsText" text="CP">
      <formula>NOT(ISERROR(SEARCH("CP",J24)))</formula>
    </cfRule>
    <cfRule type="containsText" dxfId="404" priority="406" operator="containsText" text="NORMAL">
      <formula>NOT(ISERROR(SEARCH("NORMAL",J24)))</formula>
    </cfRule>
  </conditionalFormatting>
  <conditionalFormatting sqref="J24">
    <cfRule type="containsText" dxfId="403" priority="404" operator="containsText" text="Recup">
      <formula>NOT(ISERROR(SEARCH("Recup",J24)))</formula>
    </cfRule>
  </conditionalFormatting>
  <conditionalFormatting sqref="J24">
    <cfRule type="containsText" dxfId="402" priority="402" operator="containsText" text="Mixte">
      <formula>NOT(ISERROR(SEARCH("Mixte",J24)))</formula>
    </cfRule>
    <cfRule type="containsText" dxfId="401" priority="403" operator="containsText" text="Maladie">
      <formula>NOT(ISERROR(SEARCH("Maladie",J24)))</formula>
    </cfRule>
  </conditionalFormatting>
  <conditionalFormatting sqref="J24">
    <cfRule type="containsText" dxfId="400" priority="401" operator="containsText" text="Sans solde">
      <formula>NOT(ISERROR(SEARCH("Sans solde",J24)))</formula>
    </cfRule>
  </conditionalFormatting>
  <conditionalFormatting sqref="J24">
    <cfRule type="containsText" dxfId="399" priority="400" operator="containsText" text="Déplacement">
      <formula>NOT(ISERROR(SEARCH("Déplacement",J24)))</formula>
    </cfRule>
  </conditionalFormatting>
  <conditionalFormatting sqref="J24">
    <cfRule type="containsText" dxfId="398" priority="398" operator="containsText" text="CP">
      <formula>NOT(ISERROR(SEARCH("CP",J24)))</formula>
    </cfRule>
    <cfRule type="containsText" dxfId="397" priority="399" operator="containsText" text="NORMAL">
      <formula>NOT(ISERROR(SEARCH("NORMAL",J24)))</formula>
    </cfRule>
  </conditionalFormatting>
  <conditionalFormatting sqref="J24">
    <cfRule type="containsText" dxfId="396" priority="397" operator="containsText" text="Recup">
      <formula>NOT(ISERROR(SEARCH("Recup",J24)))</formula>
    </cfRule>
  </conditionalFormatting>
  <conditionalFormatting sqref="J24">
    <cfRule type="containsText" dxfId="395" priority="395" operator="containsText" text="Mixte">
      <formula>NOT(ISERROR(SEARCH("Mixte",J24)))</formula>
    </cfRule>
    <cfRule type="containsText" dxfId="394" priority="396" operator="containsText" text="Maladie">
      <formula>NOT(ISERROR(SEARCH("Maladie",J24)))</formula>
    </cfRule>
  </conditionalFormatting>
  <conditionalFormatting sqref="J24">
    <cfRule type="containsText" dxfId="393" priority="394" operator="containsText" text="Sans solde">
      <formula>NOT(ISERROR(SEARCH("Sans solde",J24)))</formula>
    </cfRule>
  </conditionalFormatting>
  <conditionalFormatting sqref="J24">
    <cfRule type="containsText" dxfId="392" priority="393" operator="containsText" text="Déplacement">
      <formula>NOT(ISERROR(SEARCH("Déplacement",J24)))</formula>
    </cfRule>
  </conditionalFormatting>
  <conditionalFormatting sqref="J24:J387">
    <cfRule type="containsText" dxfId="391" priority="392" operator="containsText" text="Déplacement">
      <formula>NOT(ISERROR(SEARCH("Déplacement",J24)))</formula>
    </cfRule>
  </conditionalFormatting>
  <conditionalFormatting sqref="J24">
    <cfRule type="containsText" dxfId="390" priority="390" operator="containsText" text="CP">
      <formula>NOT(ISERROR(SEARCH("CP",J24)))</formula>
    </cfRule>
    <cfRule type="containsText" dxfId="389" priority="391" operator="containsText" text="NORMAL">
      <formula>NOT(ISERROR(SEARCH("NORMAL",J24)))</formula>
    </cfRule>
  </conditionalFormatting>
  <conditionalFormatting sqref="J24">
    <cfRule type="containsText" dxfId="388" priority="389" operator="containsText" text="Recup">
      <formula>NOT(ISERROR(SEARCH("Recup",J24)))</formula>
    </cfRule>
  </conditionalFormatting>
  <conditionalFormatting sqref="J24">
    <cfRule type="containsText" dxfId="387" priority="387" operator="containsText" text="Mixte">
      <formula>NOT(ISERROR(SEARCH("Mixte",J24)))</formula>
    </cfRule>
    <cfRule type="containsText" dxfId="386" priority="388" operator="containsText" text="Maladie">
      <formula>NOT(ISERROR(SEARCH("Maladie",J24)))</formula>
    </cfRule>
  </conditionalFormatting>
  <conditionalFormatting sqref="J24">
    <cfRule type="containsText" dxfId="385" priority="386" operator="containsText" text="Sans solde">
      <formula>NOT(ISERROR(SEARCH("Sans solde",J24)))</formula>
    </cfRule>
  </conditionalFormatting>
  <conditionalFormatting sqref="J24">
    <cfRule type="containsText" dxfId="384" priority="384" operator="containsText" text="CP">
      <formula>NOT(ISERROR(SEARCH("CP",J24)))</formula>
    </cfRule>
    <cfRule type="containsText" dxfId="383" priority="385" operator="containsText" text="NORMAL">
      <formula>NOT(ISERROR(SEARCH("NORMAL",J24)))</formula>
    </cfRule>
  </conditionalFormatting>
  <conditionalFormatting sqref="J24">
    <cfRule type="containsText" dxfId="382" priority="383" operator="containsText" text="Recup">
      <formula>NOT(ISERROR(SEARCH("Recup",J24)))</formula>
    </cfRule>
  </conditionalFormatting>
  <conditionalFormatting sqref="J24">
    <cfRule type="containsText" dxfId="381" priority="381" operator="containsText" text="Mixte">
      <formula>NOT(ISERROR(SEARCH("Mixte",J24)))</formula>
    </cfRule>
    <cfRule type="containsText" dxfId="380" priority="382" operator="containsText" text="Maladie">
      <formula>NOT(ISERROR(SEARCH("Maladie",J24)))</formula>
    </cfRule>
  </conditionalFormatting>
  <conditionalFormatting sqref="J24">
    <cfRule type="containsText" dxfId="379" priority="380" operator="containsText" text="Sans solde">
      <formula>NOT(ISERROR(SEARCH("Sans solde",J24)))</formula>
    </cfRule>
  </conditionalFormatting>
  <conditionalFormatting sqref="J24">
    <cfRule type="containsText" dxfId="378" priority="378" operator="containsText" text="CP">
      <formula>NOT(ISERROR(SEARCH("CP",J24)))</formula>
    </cfRule>
    <cfRule type="containsText" dxfId="377" priority="379" operator="containsText" text="NORMAL">
      <formula>NOT(ISERROR(SEARCH("NORMAL",J24)))</formula>
    </cfRule>
  </conditionalFormatting>
  <conditionalFormatting sqref="J24">
    <cfRule type="containsText" dxfId="376" priority="377" operator="containsText" text="Recup">
      <formula>NOT(ISERROR(SEARCH("Recup",J24)))</formula>
    </cfRule>
  </conditionalFormatting>
  <conditionalFormatting sqref="J24">
    <cfRule type="containsText" dxfId="375" priority="375" operator="containsText" text="Mixte">
      <formula>NOT(ISERROR(SEARCH("Mixte",J24)))</formula>
    </cfRule>
    <cfRule type="containsText" dxfId="374" priority="376" operator="containsText" text="Maladie">
      <formula>NOT(ISERROR(SEARCH("Maladie",J24)))</formula>
    </cfRule>
  </conditionalFormatting>
  <conditionalFormatting sqref="J24">
    <cfRule type="containsText" dxfId="373" priority="374" operator="containsText" text="Sans solde">
      <formula>NOT(ISERROR(SEARCH("Sans solde",J24)))</formula>
    </cfRule>
  </conditionalFormatting>
  <conditionalFormatting sqref="J24">
    <cfRule type="containsText" dxfId="372" priority="373" operator="containsText" text="Déplacement">
      <formula>NOT(ISERROR(SEARCH("Déplacement",J24)))</formula>
    </cfRule>
  </conditionalFormatting>
  <conditionalFormatting sqref="J24">
    <cfRule type="containsText" dxfId="371" priority="371" operator="containsText" text="CP">
      <formula>NOT(ISERROR(SEARCH("CP",J24)))</formula>
    </cfRule>
    <cfRule type="containsText" dxfId="370" priority="372" operator="containsText" text="NORMAL">
      <formula>NOT(ISERROR(SEARCH("NORMAL",J24)))</formula>
    </cfRule>
  </conditionalFormatting>
  <conditionalFormatting sqref="J24">
    <cfRule type="containsText" dxfId="369" priority="370" operator="containsText" text="Recup">
      <formula>NOT(ISERROR(SEARCH("Recup",J24)))</formula>
    </cfRule>
  </conditionalFormatting>
  <conditionalFormatting sqref="J24">
    <cfRule type="containsText" dxfId="368" priority="368" operator="containsText" text="Mixte">
      <formula>NOT(ISERROR(SEARCH("Mixte",J24)))</formula>
    </cfRule>
    <cfRule type="containsText" dxfId="367" priority="369" operator="containsText" text="Maladie">
      <formula>NOT(ISERROR(SEARCH("Maladie",J24)))</formula>
    </cfRule>
  </conditionalFormatting>
  <conditionalFormatting sqref="J24">
    <cfRule type="containsText" dxfId="366" priority="367" operator="containsText" text="Sans solde">
      <formula>NOT(ISERROR(SEARCH("Sans solde",J24)))</formula>
    </cfRule>
  </conditionalFormatting>
  <conditionalFormatting sqref="J24">
    <cfRule type="containsText" dxfId="365" priority="365" operator="containsText" text="CP">
      <formula>NOT(ISERROR(SEARCH("CP",J24)))</formula>
    </cfRule>
    <cfRule type="containsText" dxfId="364" priority="366" operator="containsText" text="NORMAL">
      <formula>NOT(ISERROR(SEARCH("NORMAL",J24)))</formula>
    </cfRule>
  </conditionalFormatting>
  <conditionalFormatting sqref="J24">
    <cfRule type="containsText" dxfId="363" priority="364" operator="containsText" text="Recup">
      <formula>NOT(ISERROR(SEARCH("Recup",J24)))</formula>
    </cfRule>
  </conditionalFormatting>
  <conditionalFormatting sqref="J24">
    <cfRule type="containsText" dxfId="362" priority="362" operator="containsText" text="Mixte">
      <formula>NOT(ISERROR(SEARCH("Mixte",J24)))</formula>
    </cfRule>
    <cfRule type="containsText" dxfId="361" priority="363" operator="containsText" text="Maladie">
      <formula>NOT(ISERROR(SEARCH("Maladie",J24)))</formula>
    </cfRule>
  </conditionalFormatting>
  <conditionalFormatting sqref="J24">
    <cfRule type="containsText" dxfId="360" priority="361" operator="containsText" text="Sans solde">
      <formula>NOT(ISERROR(SEARCH("Sans solde",J24)))</formula>
    </cfRule>
  </conditionalFormatting>
  <conditionalFormatting sqref="J24">
    <cfRule type="containsText" dxfId="359" priority="360" operator="containsText" text="Déplacement">
      <formula>NOT(ISERROR(SEARCH("Déplacement",J24)))</formula>
    </cfRule>
  </conditionalFormatting>
  <conditionalFormatting sqref="J24:J387">
    <cfRule type="containsText" dxfId="358" priority="359" operator="containsText" text="Déplacement">
      <formula>NOT(ISERROR(SEARCH("Déplacement",J24)))</formula>
    </cfRule>
  </conditionalFormatting>
  <conditionalFormatting sqref="J24">
    <cfRule type="containsText" dxfId="357" priority="357" operator="containsText" text="CP">
      <formula>NOT(ISERROR(SEARCH("CP",J24)))</formula>
    </cfRule>
    <cfRule type="containsText" dxfId="356" priority="358" operator="containsText" text="NORMAL">
      <formula>NOT(ISERROR(SEARCH("NORMAL",J24)))</formula>
    </cfRule>
  </conditionalFormatting>
  <conditionalFormatting sqref="J24">
    <cfRule type="containsText" dxfId="355" priority="356" operator="containsText" text="Recup">
      <formula>NOT(ISERROR(SEARCH("Recup",J24)))</formula>
    </cfRule>
  </conditionalFormatting>
  <conditionalFormatting sqref="J24">
    <cfRule type="containsText" dxfId="354" priority="354" operator="containsText" text="Mixte">
      <formula>NOT(ISERROR(SEARCH("Mixte",J24)))</formula>
    </cfRule>
    <cfRule type="containsText" dxfId="353" priority="355" operator="containsText" text="Maladie">
      <formula>NOT(ISERROR(SEARCH("Maladie",J24)))</formula>
    </cfRule>
  </conditionalFormatting>
  <conditionalFormatting sqref="J24">
    <cfRule type="containsText" dxfId="352" priority="353" operator="containsText" text="Sans solde">
      <formula>NOT(ISERROR(SEARCH("Sans solde",J24)))</formula>
    </cfRule>
  </conditionalFormatting>
  <conditionalFormatting sqref="J24">
    <cfRule type="containsText" dxfId="351" priority="351" operator="containsText" text="CP">
      <formula>NOT(ISERROR(SEARCH("CP",J24)))</formula>
    </cfRule>
    <cfRule type="containsText" dxfId="350" priority="352" operator="containsText" text="NORMAL">
      <formula>NOT(ISERROR(SEARCH("NORMAL",J24)))</formula>
    </cfRule>
  </conditionalFormatting>
  <conditionalFormatting sqref="J24">
    <cfRule type="containsText" dxfId="349" priority="350" operator="containsText" text="Recup">
      <formula>NOT(ISERROR(SEARCH("Recup",J24)))</formula>
    </cfRule>
  </conditionalFormatting>
  <conditionalFormatting sqref="J24">
    <cfRule type="containsText" dxfId="348" priority="348" operator="containsText" text="Mixte">
      <formula>NOT(ISERROR(SEARCH("Mixte",J24)))</formula>
    </cfRule>
    <cfRule type="containsText" dxfId="347" priority="349" operator="containsText" text="Maladie">
      <formula>NOT(ISERROR(SEARCH("Maladie",J24)))</formula>
    </cfRule>
  </conditionalFormatting>
  <conditionalFormatting sqref="J24">
    <cfRule type="containsText" dxfId="346" priority="347" operator="containsText" text="Sans solde">
      <formula>NOT(ISERROR(SEARCH("Sans solde",J24)))</formula>
    </cfRule>
  </conditionalFormatting>
  <conditionalFormatting sqref="J24">
    <cfRule type="containsText" dxfId="345" priority="345" operator="containsText" text="CP">
      <formula>NOT(ISERROR(SEARCH("CP",J24)))</formula>
    </cfRule>
    <cfRule type="containsText" dxfId="344" priority="346" operator="containsText" text="NORMAL">
      <formula>NOT(ISERROR(SEARCH("NORMAL",J24)))</formula>
    </cfRule>
  </conditionalFormatting>
  <conditionalFormatting sqref="J24">
    <cfRule type="containsText" dxfId="343" priority="344" operator="containsText" text="Recup">
      <formula>NOT(ISERROR(SEARCH("Recup",J24)))</formula>
    </cfRule>
  </conditionalFormatting>
  <conditionalFormatting sqref="J24">
    <cfRule type="containsText" dxfId="342" priority="342" operator="containsText" text="Mixte">
      <formula>NOT(ISERROR(SEARCH("Mixte",J24)))</formula>
    </cfRule>
    <cfRule type="containsText" dxfId="341" priority="343" operator="containsText" text="Maladie">
      <formula>NOT(ISERROR(SEARCH("Maladie",J24)))</formula>
    </cfRule>
  </conditionalFormatting>
  <conditionalFormatting sqref="J24">
    <cfRule type="containsText" dxfId="340" priority="341" operator="containsText" text="Sans solde">
      <formula>NOT(ISERROR(SEARCH("Sans solde",J24)))</formula>
    </cfRule>
  </conditionalFormatting>
  <conditionalFormatting sqref="J24">
    <cfRule type="containsText" dxfId="339" priority="340" operator="containsText" text="Déplacement">
      <formula>NOT(ISERROR(SEARCH("Déplacement",J24)))</formula>
    </cfRule>
  </conditionalFormatting>
  <conditionalFormatting sqref="J24">
    <cfRule type="containsText" dxfId="338" priority="338" operator="containsText" text="CP">
      <formula>NOT(ISERROR(SEARCH("CP",J24)))</formula>
    </cfRule>
    <cfRule type="containsText" dxfId="337" priority="339" operator="containsText" text="NORMAL">
      <formula>NOT(ISERROR(SEARCH("NORMAL",J24)))</formula>
    </cfRule>
  </conditionalFormatting>
  <conditionalFormatting sqref="J24">
    <cfRule type="containsText" dxfId="336" priority="337" operator="containsText" text="Recup">
      <formula>NOT(ISERROR(SEARCH("Recup",J24)))</formula>
    </cfRule>
  </conditionalFormatting>
  <conditionalFormatting sqref="J24">
    <cfRule type="containsText" dxfId="335" priority="335" operator="containsText" text="Mixte">
      <formula>NOT(ISERROR(SEARCH("Mixte",J24)))</formula>
    </cfRule>
    <cfRule type="containsText" dxfId="334" priority="336" operator="containsText" text="Maladie">
      <formula>NOT(ISERROR(SEARCH("Maladie",J24)))</formula>
    </cfRule>
  </conditionalFormatting>
  <conditionalFormatting sqref="J24">
    <cfRule type="containsText" dxfId="333" priority="334" operator="containsText" text="Sans solde">
      <formula>NOT(ISERROR(SEARCH("Sans solde",J24)))</formula>
    </cfRule>
  </conditionalFormatting>
  <conditionalFormatting sqref="J24">
    <cfRule type="containsText" dxfId="332" priority="332" operator="containsText" text="CP">
      <formula>NOT(ISERROR(SEARCH("CP",J24)))</formula>
    </cfRule>
    <cfRule type="containsText" dxfId="331" priority="333" operator="containsText" text="NORMAL">
      <formula>NOT(ISERROR(SEARCH("NORMAL",J24)))</formula>
    </cfRule>
  </conditionalFormatting>
  <conditionalFormatting sqref="J24">
    <cfRule type="containsText" dxfId="330" priority="331" operator="containsText" text="Recup">
      <formula>NOT(ISERROR(SEARCH("Recup",J24)))</formula>
    </cfRule>
  </conditionalFormatting>
  <conditionalFormatting sqref="J24">
    <cfRule type="containsText" dxfId="329" priority="329" operator="containsText" text="Mixte">
      <formula>NOT(ISERROR(SEARCH("Mixte",J24)))</formula>
    </cfRule>
    <cfRule type="containsText" dxfId="328" priority="330" operator="containsText" text="Maladie">
      <formula>NOT(ISERROR(SEARCH("Maladie",J24)))</formula>
    </cfRule>
  </conditionalFormatting>
  <conditionalFormatting sqref="J24">
    <cfRule type="containsText" dxfId="327" priority="328" operator="containsText" text="Sans solde">
      <formula>NOT(ISERROR(SEARCH("Sans solde",J24)))</formula>
    </cfRule>
  </conditionalFormatting>
  <conditionalFormatting sqref="J24">
    <cfRule type="containsText" dxfId="326" priority="327" operator="containsText" text="Déplacement">
      <formula>NOT(ISERROR(SEARCH("Déplacement",J24)))</formula>
    </cfRule>
  </conditionalFormatting>
  <conditionalFormatting sqref="J24:J387">
    <cfRule type="containsText" dxfId="325" priority="326" operator="containsText" text="Déplacement">
      <formula>NOT(ISERROR(SEARCH("Déplacement",J24)))</formula>
    </cfRule>
  </conditionalFormatting>
  <conditionalFormatting sqref="J24">
    <cfRule type="containsText" dxfId="324" priority="324" operator="containsText" text="CP">
      <formula>NOT(ISERROR(SEARCH("CP",J24)))</formula>
    </cfRule>
    <cfRule type="containsText" dxfId="323" priority="325" operator="containsText" text="NORMAL">
      <formula>NOT(ISERROR(SEARCH("NORMAL",J24)))</formula>
    </cfRule>
  </conditionalFormatting>
  <conditionalFormatting sqref="J24">
    <cfRule type="containsText" dxfId="322" priority="323" operator="containsText" text="Recup">
      <formula>NOT(ISERROR(SEARCH("Recup",J24)))</formula>
    </cfRule>
  </conditionalFormatting>
  <conditionalFormatting sqref="J24">
    <cfRule type="containsText" dxfId="321" priority="321" operator="containsText" text="Mixte">
      <formula>NOT(ISERROR(SEARCH("Mixte",J24)))</formula>
    </cfRule>
    <cfRule type="containsText" dxfId="320" priority="322" operator="containsText" text="Maladie">
      <formula>NOT(ISERROR(SEARCH("Maladie",J24)))</formula>
    </cfRule>
  </conditionalFormatting>
  <conditionalFormatting sqref="J24">
    <cfRule type="containsText" dxfId="319" priority="320" operator="containsText" text="Sans solde">
      <formula>NOT(ISERROR(SEARCH("Sans solde",J24)))</formula>
    </cfRule>
  </conditionalFormatting>
  <conditionalFormatting sqref="J24">
    <cfRule type="containsText" dxfId="318" priority="318" operator="containsText" text="CP">
      <formula>NOT(ISERROR(SEARCH("CP",J24)))</formula>
    </cfRule>
    <cfRule type="containsText" dxfId="317" priority="319" operator="containsText" text="NORMAL">
      <formula>NOT(ISERROR(SEARCH("NORMAL",J24)))</formula>
    </cfRule>
  </conditionalFormatting>
  <conditionalFormatting sqref="J24">
    <cfRule type="containsText" dxfId="316" priority="317" operator="containsText" text="Recup">
      <formula>NOT(ISERROR(SEARCH("Recup",J24)))</formula>
    </cfRule>
  </conditionalFormatting>
  <conditionalFormatting sqref="J24">
    <cfRule type="containsText" dxfId="315" priority="315" operator="containsText" text="Mixte">
      <formula>NOT(ISERROR(SEARCH("Mixte",J24)))</formula>
    </cfRule>
    <cfRule type="containsText" dxfId="314" priority="316" operator="containsText" text="Maladie">
      <formula>NOT(ISERROR(SEARCH("Maladie",J24)))</formula>
    </cfRule>
  </conditionalFormatting>
  <conditionalFormatting sqref="J24">
    <cfRule type="containsText" dxfId="313" priority="314" operator="containsText" text="Sans solde">
      <formula>NOT(ISERROR(SEARCH("Sans solde",J24)))</formula>
    </cfRule>
  </conditionalFormatting>
  <conditionalFormatting sqref="J24">
    <cfRule type="containsText" dxfId="312" priority="312" operator="containsText" text="CP">
      <formula>NOT(ISERROR(SEARCH("CP",J24)))</formula>
    </cfRule>
    <cfRule type="containsText" dxfId="311" priority="313" operator="containsText" text="NORMAL">
      <formula>NOT(ISERROR(SEARCH("NORMAL",J24)))</formula>
    </cfRule>
  </conditionalFormatting>
  <conditionalFormatting sqref="J24">
    <cfRule type="containsText" dxfId="310" priority="311" operator="containsText" text="Recup">
      <formula>NOT(ISERROR(SEARCH("Recup",J24)))</formula>
    </cfRule>
  </conditionalFormatting>
  <conditionalFormatting sqref="J24">
    <cfRule type="containsText" dxfId="309" priority="309" operator="containsText" text="Mixte">
      <formula>NOT(ISERROR(SEARCH("Mixte",J24)))</formula>
    </cfRule>
    <cfRule type="containsText" dxfId="308" priority="310" operator="containsText" text="Maladie">
      <formula>NOT(ISERROR(SEARCH("Maladie",J24)))</formula>
    </cfRule>
  </conditionalFormatting>
  <conditionalFormatting sqref="J24">
    <cfRule type="containsText" dxfId="307" priority="308" operator="containsText" text="Sans solde">
      <formula>NOT(ISERROR(SEARCH("Sans solde",J24)))</formula>
    </cfRule>
  </conditionalFormatting>
  <conditionalFormatting sqref="J24">
    <cfRule type="containsText" dxfId="306" priority="307" operator="containsText" text="Déplacement">
      <formula>NOT(ISERROR(SEARCH("Déplacement",J24)))</formula>
    </cfRule>
  </conditionalFormatting>
  <conditionalFormatting sqref="J24">
    <cfRule type="containsText" dxfId="305" priority="305" operator="containsText" text="CP">
      <formula>NOT(ISERROR(SEARCH("CP",J24)))</formula>
    </cfRule>
    <cfRule type="containsText" dxfId="304" priority="306" operator="containsText" text="NORMAL">
      <formula>NOT(ISERROR(SEARCH("NORMAL",J24)))</formula>
    </cfRule>
  </conditionalFormatting>
  <conditionalFormatting sqref="J24">
    <cfRule type="containsText" dxfId="303" priority="304" operator="containsText" text="Recup">
      <formula>NOT(ISERROR(SEARCH("Recup",J24)))</formula>
    </cfRule>
  </conditionalFormatting>
  <conditionalFormatting sqref="J24">
    <cfRule type="containsText" dxfId="302" priority="302" operator="containsText" text="Mixte">
      <formula>NOT(ISERROR(SEARCH("Mixte",J24)))</formula>
    </cfRule>
    <cfRule type="containsText" dxfId="301" priority="303" operator="containsText" text="Maladie">
      <formula>NOT(ISERROR(SEARCH("Maladie",J24)))</formula>
    </cfRule>
  </conditionalFormatting>
  <conditionalFormatting sqref="J24">
    <cfRule type="containsText" dxfId="300" priority="301" operator="containsText" text="Sans solde">
      <formula>NOT(ISERROR(SEARCH("Sans solde",J24)))</formula>
    </cfRule>
  </conditionalFormatting>
  <conditionalFormatting sqref="M21:O21 M1 M5:M11 M3 M15:R19 M23:R23 M24:Q394">
    <cfRule type="containsText" dxfId="299" priority="299" operator="containsText" text="CP">
      <formula>NOT(ISERROR(SEARCH("CP",M1)))</formula>
    </cfRule>
    <cfRule type="containsText" dxfId="298" priority="300" operator="containsText" text="NORMAL">
      <formula>NOT(ISERROR(SEARCH("NORMAL",M1)))</formula>
    </cfRule>
  </conditionalFormatting>
  <conditionalFormatting sqref="M21:O21 M1 M5:M11 M3 M15:R19 M23:R23 M24:Q394">
    <cfRule type="containsText" dxfId="297" priority="298" operator="containsText" text="Recup">
      <formula>NOT(ISERROR(SEARCH("Recup",M1)))</formula>
    </cfRule>
  </conditionalFormatting>
  <conditionalFormatting sqref="M15:O21 M5:M11 M1:M3 M23:R23 P15:R19 M24:Q394">
    <cfRule type="containsText" dxfId="296" priority="296" operator="containsText" text="Mixte">
      <formula>NOT(ISERROR(SEARCH("Mixte",M1)))</formula>
    </cfRule>
    <cfRule type="containsText" dxfId="295" priority="297" operator="containsText" text="Maladie">
      <formula>NOT(ISERROR(SEARCH("Maladie",M1)))</formula>
    </cfRule>
  </conditionalFormatting>
  <conditionalFormatting sqref="M15:O21 M5:M11 M1:M3 M23:R23 P15:R19 M24:Q394">
    <cfRule type="containsText" dxfId="294" priority="295" operator="containsText" text="Sans solde">
      <formula>NOT(ISERROR(SEARCH("Sans solde",M1)))</formula>
    </cfRule>
  </conditionalFormatting>
  <conditionalFormatting sqref="R1:R19 O15:P1048576 Q1:Q20 Q22:R1048576 M1:N1048576">
    <cfRule type="containsText" dxfId="293" priority="294" operator="containsText" text="Déplacement">
      <formula>NOT(ISERROR(SEARCH("Déplacement",M1)))</formula>
    </cfRule>
  </conditionalFormatting>
  <conditionalFormatting sqref="M20:P55">
    <cfRule type="containsText" dxfId="292" priority="292" operator="containsText" text="CP">
      <formula>NOT(ISERROR(SEARCH("CP",M20)))</formula>
    </cfRule>
    <cfRule type="containsText" dxfId="291" priority="293" operator="containsText" text="NORMAL">
      <formula>NOT(ISERROR(SEARCH("NORMAL",M20)))</formula>
    </cfRule>
  </conditionalFormatting>
  <conditionalFormatting sqref="M20:P55">
    <cfRule type="containsText" dxfId="290" priority="291" operator="containsText" text="Recup">
      <formula>NOT(ISERROR(SEARCH("Recup",M20)))</formula>
    </cfRule>
  </conditionalFormatting>
  <conditionalFormatting sqref="M20:P55">
    <cfRule type="containsText" dxfId="289" priority="289" operator="containsText" text="Mixte">
      <formula>NOT(ISERROR(SEARCH("Mixte",M20)))</formula>
    </cfRule>
    <cfRule type="containsText" dxfId="288" priority="290" operator="containsText" text="Maladie">
      <formula>NOT(ISERROR(SEARCH("Maladie",M20)))</formula>
    </cfRule>
  </conditionalFormatting>
  <conditionalFormatting sqref="M20:P55">
    <cfRule type="containsText" dxfId="287" priority="288" operator="containsText" text="Sans solde">
      <formula>NOT(ISERROR(SEARCH("Sans solde",M20)))</formula>
    </cfRule>
  </conditionalFormatting>
  <conditionalFormatting sqref="M20:P394">
    <cfRule type="containsText" dxfId="286" priority="287" operator="containsText" text="Déplacement">
      <formula>NOT(ISERROR(SEARCH("Déplacement",M20)))</formula>
    </cfRule>
  </conditionalFormatting>
  <conditionalFormatting sqref="M56:P62">
    <cfRule type="containsText" dxfId="285" priority="285" operator="containsText" text="CP">
      <formula>NOT(ISERROR(SEARCH("CP",M56)))</formula>
    </cfRule>
    <cfRule type="containsText" dxfId="284" priority="286" operator="containsText" text="NORMAL">
      <formula>NOT(ISERROR(SEARCH("NORMAL",M56)))</formula>
    </cfRule>
  </conditionalFormatting>
  <conditionalFormatting sqref="M56:P62">
    <cfRule type="containsText" dxfId="283" priority="284" operator="containsText" text="Recup">
      <formula>NOT(ISERROR(SEARCH("Recup",M56)))</formula>
    </cfRule>
  </conditionalFormatting>
  <conditionalFormatting sqref="M56:P62">
    <cfRule type="containsText" dxfId="282" priority="282" operator="containsText" text="Mixte">
      <formula>NOT(ISERROR(SEARCH("Mixte",M56)))</formula>
    </cfRule>
    <cfRule type="containsText" dxfId="281" priority="283" operator="containsText" text="Maladie">
      <formula>NOT(ISERROR(SEARCH("Maladie",M56)))</formula>
    </cfRule>
  </conditionalFormatting>
  <conditionalFormatting sqref="M56:P62">
    <cfRule type="containsText" dxfId="280" priority="281" operator="containsText" text="Sans solde">
      <formula>NOT(ISERROR(SEARCH("Sans solde",M56)))</formula>
    </cfRule>
  </conditionalFormatting>
  <conditionalFormatting sqref="M63:P69">
    <cfRule type="containsText" dxfId="279" priority="279" operator="containsText" text="CP">
      <formula>NOT(ISERROR(SEARCH("CP",M63)))</formula>
    </cfRule>
    <cfRule type="containsText" dxfId="278" priority="280" operator="containsText" text="NORMAL">
      <formula>NOT(ISERROR(SEARCH("NORMAL",M63)))</formula>
    </cfRule>
  </conditionalFormatting>
  <conditionalFormatting sqref="M63:P69">
    <cfRule type="containsText" dxfId="277" priority="278" operator="containsText" text="Recup">
      <formula>NOT(ISERROR(SEARCH("Recup",M63)))</formula>
    </cfRule>
  </conditionalFormatting>
  <conditionalFormatting sqref="M63:P69">
    <cfRule type="containsText" dxfId="276" priority="276" operator="containsText" text="Mixte">
      <formula>NOT(ISERROR(SEARCH("Mixte",M63)))</formula>
    </cfRule>
    <cfRule type="containsText" dxfId="275" priority="277" operator="containsText" text="Maladie">
      <formula>NOT(ISERROR(SEARCH("Maladie",M63)))</formula>
    </cfRule>
  </conditionalFormatting>
  <conditionalFormatting sqref="M63:P69">
    <cfRule type="containsText" dxfId="274" priority="275" operator="containsText" text="Sans solde">
      <formula>NOT(ISERROR(SEARCH("Sans solde",M63)))</formula>
    </cfRule>
  </conditionalFormatting>
  <conditionalFormatting sqref="M70:P76">
    <cfRule type="containsText" dxfId="273" priority="273" operator="containsText" text="CP">
      <formula>NOT(ISERROR(SEARCH("CP",M70)))</formula>
    </cfRule>
    <cfRule type="containsText" dxfId="272" priority="274" operator="containsText" text="NORMAL">
      <formula>NOT(ISERROR(SEARCH("NORMAL",M70)))</formula>
    </cfRule>
  </conditionalFormatting>
  <conditionalFormatting sqref="M70:P76">
    <cfRule type="containsText" dxfId="271" priority="272" operator="containsText" text="Recup">
      <formula>NOT(ISERROR(SEARCH("Recup",M70)))</formula>
    </cfRule>
  </conditionalFormatting>
  <conditionalFormatting sqref="M70:P76">
    <cfRule type="containsText" dxfId="270" priority="270" operator="containsText" text="Mixte">
      <formula>NOT(ISERROR(SEARCH("Mixte",M70)))</formula>
    </cfRule>
    <cfRule type="containsText" dxfId="269" priority="271" operator="containsText" text="Maladie">
      <formula>NOT(ISERROR(SEARCH("Maladie",M70)))</formula>
    </cfRule>
  </conditionalFormatting>
  <conditionalFormatting sqref="M70:P76">
    <cfRule type="containsText" dxfId="268" priority="269" operator="containsText" text="Sans solde">
      <formula>NOT(ISERROR(SEARCH("Sans solde",M70)))</formula>
    </cfRule>
  </conditionalFormatting>
  <conditionalFormatting sqref="M77:P83">
    <cfRule type="containsText" dxfId="267" priority="267" operator="containsText" text="CP">
      <formula>NOT(ISERROR(SEARCH("CP",M77)))</formula>
    </cfRule>
    <cfRule type="containsText" dxfId="266" priority="268" operator="containsText" text="NORMAL">
      <formula>NOT(ISERROR(SEARCH("NORMAL",M77)))</formula>
    </cfRule>
  </conditionalFormatting>
  <conditionalFormatting sqref="M77:P83">
    <cfRule type="containsText" dxfId="265" priority="266" operator="containsText" text="Recup">
      <formula>NOT(ISERROR(SEARCH("Recup",M77)))</formula>
    </cfRule>
  </conditionalFormatting>
  <conditionalFormatting sqref="M77:P83">
    <cfRule type="containsText" dxfId="264" priority="264" operator="containsText" text="Mixte">
      <formula>NOT(ISERROR(SEARCH("Mixte",M77)))</formula>
    </cfRule>
    <cfRule type="containsText" dxfId="263" priority="265" operator="containsText" text="Maladie">
      <formula>NOT(ISERROR(SEARCH("Maladie",M77)))</formula>
    </cfRule>
  </conditionalFormatting>
  <conditionalFormatting sqref="M77:P83">
    <cfRule type="containsText" dxfId="262" priority="263" operator="containsText" text="Sans solde">
      <formula>NOT(ISERROR(SEARCH("Sans solde",M77)))</formula>
    </cfRule>
  </conditionalFormatting>
  <conditionalFormatting sqref="M84:P97">
    <cfRule type="containsText" dxfId="261" priority="261" operator="containsText" text="CP">
      <formula>NOT(ISERROR(SEARCH("CP",M84)))</formula>
    </cfRule>
    <cfRule type="containsText" dxfId="260" priority="262" operator="containsText" text="NORMAL">
      <formula>NOT(ISERROR(SEARCH("NORMAL",M84)))</formula>
    </cfRule>
  </conditionalFormatting>
  <conditionalFormatting sqref="M84:P97">
    <cfRule type="containsText" dxfId="259" priority="260" operator="containsText" text="Recup">
      <formula>NOT(ISERROR(SEARCH("Recup",M84)))</formula>
    </cfRule>
  </conditionalFormatting>
  <conditionalFormatting sqref="M84:P97">
    <cfRule type="containsText" dxfId="258" priority="258" operator="containsText" text="Mixte">
      <formula>NOT(ISERROR(SEARCH("Mixte",M84)))</formula>
    </cfRule>
    <cfRule type="containsText" dxfId="257" priority="259" operator="containsText" text="Maladie">
      <formula>NOT(ISERROR(SEARCH("Maladie",M84)))</formula>
    </cfRule>
  </conditionalFormatting>
  <conditionalFormatting sqref="M84:P97">
    <cfRule type="containsText" dxfId="256" priority="257" operator="containsText" text="Sans solde">
      <formula>NOT(ISERROR(SEARCH("Sans solde",M84)))</formula>
    </cfRule>
  </conditionalFormatting>
  <conditionalFormatting sqref="M98:P104">
    <cfRule type="containsText" dxfId="255" priority="255" operator="containsText" text="CP">
      <formula>NOT(ISERROR(SEARCH("CP",M98)))</formula>
    </cfRule>
    <cfRule type="containsText" dxfId="254" priority="256" operator="containsText" text="NORMAL">
      <formula>NOT(ISERROR(SEARCH("NORMAL",M98)))</formula>
    </cfRule>
  </conditionalFormatting>
  <conditionalFormatting sqref="M98:P104">
    <cfRule type="containsText" dxfId="253" priority="254" operator="containsText" text="Recup">
      <formula>NOT(ISERROR(SEARCH("Recup",M98)))</formula>
    </cfRule>
  </conditionalFormatting>
  <conditionalFormatting sqref="M98:P104">
    <cfRule type="containsText" dxfId="252" priority="252" operator="containsText" text="Mixte">
      <formula>NOT(ISERROR(SEARCH("Mixte",M98)))</formula>
    </cfRule>
    <cfRule type="containsText" dxfId="251" priority="253" operator="containsText" text="Maladie">
      <formula>NOT(ISERROR(SEARCH("Maladie",M98)))</formula>
    </cfRule>
  </conditionalFormatting>
  <conditionalFormatting sqref="M98:P104">
    <cfRule type="containsText" dxfId="250" priority="251" operator="containsText" text="Sans solde">
      <formula>NOT(ISERROR(SEARCH("Sans solde",M98)))</formula>
    </cfRule>
  </conditionalFormatting>
  <conditionalFormatting sqref="M105:P111">
    <cfRule type="containsText" dxfId="249" priority="249" operator="containsText" text="CP">
      <formula>NOT(ISERROR(SEARCH("CP",M105)))</formula>
    </cfRule>
    <cfRule type="containsText" dxfId="248" priority="250" operator="containsText" text="NORMAL">
      <formula>NOT(ISERROR(SEARCH("NORMAL",M105)))</formula>
    </cfRule>
  </conditionalFormatting>
  <conditionalFormatting sqref="M105:P111">
    <cfRule type="containsText" dxfId="247" priority="248" operator="containsText" text="Recup">
      <formula>NOT(ISERROR(SEARCH("Recup",M105)))</formula>
    </cfRule>
  </conditionalFormatting>
  <conditionalFormatting sqref="M105:P111">
    <cfRule type="containsText" dxfId="246" priority="246" operator="containsText" text="Mixte">
      <formula>NOT(ISERROR(SEARCH("Mixte",M105)))</formula>
    </cfRule>
    <cfRule type="containsText" dxfId="245" priority="247" operator="containsText" text="Maladie">
      <formula>NOT(ISERROR(SEARCH("Maladie",M105)))</formula>
    </cfRule>
  </conditionalFormatting>
  <conditionalFormatting sqref="M105:P111">
    <cfRule type="containsText" dxfId="244" priority="245" operator="containsText" text="Sans solde">
      <formula>NOT(ISERROR(SEARCH("Sans solde",M105)))</formula>
    </cfRule>
  </conditionalFormatting>
  <conditionalFormatting sqref="M112:P118">
    <cfRule type="containsText" dxfId="243" priority="243" operator="containsText" text="CP">
      <formula>NOT(ISERROR(SEARCH("CP",M112)))</formula>
    </cfRule>
    <cfRule type="containsText" dxfId="242" priority="244" operator="containsText" text="NORMAL">
      <formula>NOT(ISERROR(SEARCH("NORMAL",M112)))</formula>
    </cfRule>
  </conditionalFormatting>
  <conditionalFormatting sqref="M112:P118">
    <cfRule type="containsText" dxfId="241" priority="242" operator="containsText" text="Recup">
      <formula>NOT(ISERROR(SEARCH("Recup",M112)))</formula>
    </cfRule>
  </conditionalFormatting>
  <conditionalFormatting sqref="M112:P118">
    <cfRule type="containsText" dxfId="240" priority="240" operator="containsText" text="Mixte">
      <formula>NOT(ISERROR(SEARCH("Mixte",M112)))</formula>
    </cfRule>
    <cfRule type="containsText" dxfId="239" priority="241" operator="containsText" text="Maladie">
      <formula>NOT(ISERROR(SEARCH("Maladie",M112)))</formula>
    </cfRule>
  </conditionalFormatting>
  <conditionalFormatting sqref="M112:P118">
    <cfRule type="containsText" dxfId="238" priority="239" operator="containsText" text="Sans solde">
      <formula>NOT(ISERROR(SEARCH("Sans solde",M112)))</formula>
    </cfRule>
  </conditionalFormatting>
  <conditionalFormatting sqref="M119:P125">
    <cfRule type="containsText" dxfId="237" priority="237" operator="containsText" text="CP">
      <formula>NOT(ISERROR(SEARCH("CP",M119)))</formula>
    </cfRule>
    <cfRule type="containsText" dxfId="236" priority="238" operator="containsText" text="NORMAL">
      <formula>NOT(ISERROR(SEARCH("NORMAL",M119)))</formula>
    </cfRule>
  </conditionalFormatting>
  <conditionalFormatting sqref="M119:P125">
    <cfRule type="containsText" dxfId="235" priority="236" operator="containsText" text="Recup">
      <formula>NOT(ISERROR(SEARCH("Recup",M119)))</formula>
    </cfRule>
  </conditionalFormatting>
  <conditionalFormatting sqref="M119:P125">
    <cfRule type="containsText" dxfId="234" priority="234" operator="containsText" text="Mixte">
      <formula>NOT(ISERROR(SEARCH("Mixte",M119)))</formula>
    </cfRule>
    <cfRule type="containsText" dxfId="233" priority="235" operator="containsText" text="Maladie">
      <formula>NOT(ISERROR(SEARCH("Maladie",M119)))</formula>
    </cfRule>
  </conditionalFormatting>
  <conditionalFormatting sqref="M119:P125">
    <cfRule type="containsText" dxfId="232" priority="233" operator="containsText" text="Sans solde">
      <formula>NOT(ISERROR(SEARCH("Sans solde",M119)))</formula>
    </cfRule>
  </conditionalFormatting>
  <conditionalFormatting sqref="M126:P139">
    <cfRule type="containsText" dxfId="231" priority="231" operator="containsText" text="CP">
      <formula>NOT(ISERROR(SEARCH("CP",M126)))</formula>
    </cfRule>
    <cfRule type="containsText" dxfId="230" priority="232" operator="containsText" text="NORMAL">
      <formula>NOT(ISERROR(SEARCH("NORMAL",M126)))</formula>
    </cfRule>
  </conditionalFormatting>
  <conditionalFormatting sqref="M126:P139">
    <cfRule type="containsText" dxfId="229" priority="230" operator="containsText" text="Recup">
      <formula>NOT(ISERROR(SEARCH("Recup",M126)))</formula>
    </cfRule>
  </conditionalFormatting>
  <conditionalFormatting sqref="M126:P139">
    <cfRule type="containsText" dxfId="228" priority="228" operator="containsText" text="Mixte">
      <formula>NOT(ISERROR(SEARCH("Mixte",M126)))</formula>
    </cfRule>
    <cfRule type="containsText" dxfId="227" priority="229" operator="containsText" text="Maladie">
      <formula>NOT(ISERROR(SEARCH("Maladie",M126)))</formula>
    </cfRule>
  </conditionalFormatting>
  <conditionalFormatting sqref="M126:P139">
    <cfRule type="containsText" dxfId="226" priority="227" operator="containsText" text="Sans solde">
      <formula>NOT(ISERROR(SEARCH("Sans solde",M126)))</formula>
    </cfRule>
  </conditionalFormatting>
  <conditionalFormatting sqref="M140:P146">
    <cfRule type="containsText" dxfId="225" priority="225" operator="containsText" text="CP">
      <formula>NOT(ISERROR(SEARCH("CP",M140)))</formula>
    </cfRule>
    <cfRule type="containsText" dxfId="224" priority="226" operator="containsText" text="NORMAL">
      <formula>NOT(ISERROR(SEARCH("NORMAL",M140)))</formula>
    </cfRule>
  </conditionalFormatting>
  <conditionalFormatting sqref="M140:P146">
    <cfRule type="containsText" dxfId="223" priority="224" operator="containsText" text="Recup">
      <formula>NOT(ISERROR(SEARCH("Recup",M140)))</formula>
    </cfRule>
  </conditionalFormatting>
  <conditionalFormatting sqref="M140:P146">
    <cfRule type="containsText" dxfId="222" priority="222" operator="containsText" text="Mixte">
      <formula>NOT(ISERROR(SEARCH("Mixte",M140)))</formula>
    </cfRule>
    <cfRule type="containsText" dxfId="221" priority="223" operator="containsText" text="Maladie">
      <formula>NOT(ISERROR(SEARCH("Maladie",M140)))</formula>
    </cfRule>
  </conditionalFormatting>
  <conditionalFormatting sqref="M140:P146">
    <cfRule type="containsText" dxfId="220" priority="221" operator="containsText" text="Sans solde">
      <formula>NOT(ISERROR(SEARCH("Sans solde",M140)))</formula>
    </cfRule>
  </conditionalFormatting>
  <conditionalFormatting sqref="M147:P153">
    <cfRule type="containsText" dxfId="219" priority="219" operator="containsText" text="CP">
      <formula>NOT(ISERROR(SEARCH("CP",M147)))</formula>
    </cfRule>
    <cfRule type="containsText" dxfId="218" priority="220" operator="containsText" text="NORMAL">
      <formula>NOT(ISERROR(SEARCH("NORMAL",M147)))</formula>
    </cfRule>
  </conditionalFormatting>
  <conditionalFormatting sqref="M147:P153">
    <cfRule type="containsText" dxfId="217" priority="218" operator="containsText" text="Recup">
      <formula>NOT(ISERROR(SEARCH("Recup",M147)))</formula>
    </cfRule>
  </conditionalFormatting>
  <conditionalFormatting sqref="M147:P153">
    <cfRule type="containsText" dxfId="216" priority="216" operator="containsText" text="Mixte">
      <formula>NOT(ISERROR(SEARCH("Mixte",M147)))</formula>
    </cfRule>
    <cfRule type="containsText" dxfId="215" priority="217" operator="containsText" text="Maladie">
      <formula>NOT(ISERROR(SEARCH("Maladie",M147)))</formula>
    </cfRule>
  </conditionalFormatting>
  <conditionalFormatting sqref="M147:P153">
    <cfRule type="containsText" dxfId="214" priority="215" operator="containsText" text="Sans solde">
      <formula>NOT(ISERROR(SEARCH("Sans solde",M147)))</formula>
    </cfRule>
  </conditionalFormatting>
  <conditionalFormatting sqref="M154:P160">
    <cfRule type="containsText" dxfId="213" priority="213" operator="containsText" text="CP">
      <formula>NOT(ISERROR(SEARCH("CP",M154)))</formula>
    </cfRule>
    <cfRule type="containsText" dxfId="212" priority="214" operator="containsText" text="NORMAL">
      <formula>NOT(ISERROR(SEARCH("NORMAL",M154)))</formula>
    </cfRule>
  </conditionalFormatting>
  <conditionalFormatting sqref="M154:P160">
    <cfRule type="containsText" dxfId="211" priority="212" operator="containsText" text="Recup">
      <formula>NOT(ISERROR(SEARCH("Recup",M154)))</formula>
    </cfRule>
  </conditionalFormatting>
  <conditionalFormatting sqref="M154:P160">
    <cfRule type="containsText" dxfId="210" priority="210" operator="containsText" text="Mixte">
      <formula>NOT(ISERROR(SEARCH("Mixte",M154)))</formula>
    </cfRule>
    <cfRule type="containsText" dxfId="209" priority="211" operator="containsText" text="Maladie">
      <formula>NOT(ISERROR(SEARCH("Maladie",M154)))</formula>
    </cfRule>
  </conditionalFormatting>
  <conditionalFormatting sqref="M154:P160">
    <cfRule type="containsText" dxfId="208" priority="209" operator="containsText" text="Sans solde">
      <formula>NOT(ISERROR(SEARCH("Sans solde",M154)))</formula>
    </cfRule>
  </conditionalFormatting>
  <conditionalFormatting sqref="M161:P167">
    <cfRule type="containsText" dxfId="207" priority="207" operator="containsText" text="CP">
      <formula>NOT(ISERROR(SEARCH("CP",M161)))</formula>
    </cfRule>
    <cfRule type="containsText" dxfId="206" priority="208" operator="containsText" text="NORMAL">
      <formula>NOT(ISERROR(SEARCH("NORMAL",M161)))</formula>
    </cfRule>
  </conditionalFormatting>
  <conditionalFormatting sqref="M161:P167">
    <cfRule type="containsText" dxfId="205" priority="206" operator="containsText" text="Recup">
      <formula>NOT(ISERROR(SEARCH("Recup",M161)))</formula>
    </cfRule>
  </conditionalFormatting>
  <conditionalFormatting sqref="M161:P167">
    <cfRule type="containsText" dxfId="204" priority="204" operator="containsText" text="Mixte">
      <formula>NOT(ISERROR(SEARCH("Mixte",M161)))</formula>
    </cfRule>
    <cfRule type="containsText" dxfId="203" priority="205" operator="containsText" text="Maladie">
      <formula>NOT(ISERROR(SEARCH("Maladie",M161)))</formula>
    </cfRule>
  </conditionalFormatting>
  <conditionalFormatting sqref="M161:P167">
    <cfRule type="containsText" dxfId="202" priority="203" operator="containsText" text="Sans solde">
      <formula>NOT(ISERROR(SEARCH("Sans solde",M161)))</formula>
    </cfRule>
  </conditionalFormatting>
  <conditionalFormatting sqref="M168:P181">
    <cfRule type="containsText" dxfId="201" priority="201" operator="containsText" text="CP">
      <formula>NOT(ISERROR(SEARCH("CP",M168)))</formula>
    </cfRule>
    <cfRule type="containsText" dxfId="200" priority="202" operator="containsText" text="NORMAL">
      <formula>NOT(ISERROR(SEARCH("NORMAL",M168)))</formula>
    </cfRule>
  </conditionalFormatting>
  <conditionalFormatting sqref="M168:P181">
    <cfRule type="containsText" dxfId="199" priority="200" operator="containsText" text="Recup">
      <formula>NOT(ISERROR(SEARCH("Recup",M168)))</formula>
    </cfRule>
  </conditionalFormatting>
  <conditionalFormatting sqref="M168:P181">
    <cfRule type="containsText" dxfId="198" priority="198" operator="containsText" text="Mixte">
      <formula>NOT(ISERROR(SEARCH("Mixte",M168)))</formula>
    </cfRule>
    <cfRule type="containsText" dxfId="197" priority="199" operator="containsText" text="Maladie">
      <formula>NOT(ISERROR(SEARCH("Maladie",M168)))</formula>
    </cfRule>
  </conditionalFormatting>
  <conditionalFormatting sqref="M168:P181">
    <cfRule type="containsText" dxfId="196" priority="197" operator="containsText" text="Sans solde">
      <formula>NOT(ISERROR(SEARCH("Sans solde",M168)))</formula>
    </cfRule>
  </conditionalFormatting>
  <conditionalFormatting sqref="M182:P188">
    <cfRule type="containsText" dxfId="195" priority="195" operator="containsText" text="CP">
      <formula>NOT(ISERROR(SEARCH("CP",M182)))</formula>
    </cfRule>
    <cfRule type="containsText" dxfId="194" priority="196" operator="containsText" text="NORMAL">
      <formula>NOT(ISERROR(SEARCH("NORMAL",M182)))</formula>
    </cfRule>
  </conditionalFormatting>
  <conditionalFormatting sqref="M182:P188">
    <cfRule type="containsText" dxfId="193" priority="194" operator="containsText" text="Recup">
      <formula>NOT(ISERROR(SEARCH("Recup",M182)))</formula>
    </cfRule>
  </conditionalFormatting>
  <conditionalFormatting sqref="M182:P188">
    <cfRule type="containsText" dxfId="192" priority="192" operator="containsText" text="Mixte">
      <formula>NOT(ISERROR(SEARCH("Mixte",M182)))</formula>
    </cfRule>
    <cfRule type="containsText" dxfId="191" priority="193" operator="containsText" text="Maladie">
      <formula>NOT(ISERROR(SEARCH("Maladie",M182)))</formula>
    </cfRule>
  </conditionalFormatting>
  <conditionalFormatting sqref="M182:P188">
    <cfRule type="containsText" dxfId="190" priority="191" operator="containsText" text="Sans solde">
      <formula>NOT(ISERROR(SEARCH("Sans solde",M182)))</formula>
    </cfRule>
  </conditionalFormatting>
  <conditionalFormatting sqref="M189:P195">
    <cfRule type="containsText" dxfId="189" priority="189" operator="containsText" text="CP">
      <formula>NOT(ISERROR(SEARCH("CP",M189)))</formula>
    </cfRule>
    <cfRule type="containsText" dxfId="188" priority="190" operator="containsText" text="NORMAL">
      <formula>NOT(ISERROR(SEARCH("NORMAL",M189)))</formula>
    </cfRule>
  </conditionalFormatting>
  <conditionalFormatting sqref="M189:P195">
    <cfRule type="containsText" dxfId="187" priority="188" operator="containsText" text="Recup">
      <formula>NOT(ISERROR(SEARCH("Recup",M189)))</formula>
    </cfRule>
  </conditionalFormatting>
  <conditionalFormatting sqref="M189:P195">
    <cfRule type="containsText" dxfId="186" priority="186" operator="containsText" text="Mixte">
      <formula>NOT(ISERROR(SEARCH("Mixte",M189)))</formula>
    </cfRule>
    <cfRule type="containsText" dxfId="185" priority="187" operator="containsText" text="Maladie">
      <formula>NOT(ISERROR(SEARCH("Maladie",M189)))</formula>
    </cfRule>
  </conditionalFormatting>
  <conditionalFormatting sqref="M189:P195">
    <cfRule type="containsText" dxfId="184" priority="185" operator="containsText" text="Sans solde">
      <formula>NOT(ISERROR(SEARCH("Sans solde",M189)))</formula>
    </cfRule>
  </conditionalFormatting>
  <conditionalFormatting sqref="M196:P202">
    <cfRule type="containsText" dxfId="183" priority="183" operator="containsText" text="CP">
      <formula>NOT(ISERROR(SEARCH("CP",M196)))</formula>
    </cfRule>
    <cfRule type="containsText" dxfId="182" priority="184" operator="containsText" text="NORMAL">
      <formula>NOT(ISERROR(SEARCH("NORMAL",M196)))</formula>
    </cfRule>
  </conditionalFormatting>
  <conditionalFormatting sqref="M196:P202">
    <cfRule type="containsText" dxfId="181" priority="182" operator="containsText" text="Recup">
      <formula>NOT(ISERROR(SEARCH("Recup",M196)))</formula>
    </cfRule>
  </conditionalFormatting>
  <conditionalFormatting sqref="M196:P202">
    <cfRule type="containsText" dxfId="180" priority="180" operator="containsText" text="Mixte">
      <formula>NOT(ISERROR(SEARCH("Mixte",M196)))</formula>
    </cfRule>
    <cfRule type="containsText" dxfId="179" priority="181" operator="containsText" text="Maladie">
      <formula>NOT(ISERROR(SEARCH("Maladie",M196)))</formula>
    </cfRule>
  </conditionalFormatting>
  <conditionalFormatting sqref="M196:P202">
    <cfRule type="containsText" dxfId="178" priority="179" operator="containsText" text="Sans solde">
      <formula>NOT(ISERROR(SEARCH("Sans solde",M196)))</formula>
    </cfRule>
  </conditionalFormatting>
  <conditionalFormatting sqref="M203:P209">
    <cfRule type="containsText" dxfId="177" priority="177" operator="containsText" text="CP">
      <formula>NOT(ISERROR(SEARCH("CP",M203)))</formula>
    </cfRule>
    <cfRule type="containsText" dxfId="176" priority="178" operator="containsText" text="NORMAL">
      <formula>NOT(ISERROR(SEARCH("NORMAL",M203)))</formula>
    </cfRule>
  </conditionalFormatting>
  <conditionalFormatting sqref="M203:P209">
    <cfRule type="containsText" dxfId="175" priority="176" operator="containsText" text="Recup">
      <formula>NOT(ISERROR(SEARCH("Recup",M203)))</formula>
    </cfRule>
  </conditionalFormatting>
  <conditionalFormatting sqref="M203:P209">
    <cfRule type="containsText" dxfId="174" priority="174" operator="containsText" text="Mixte">
      <formula>NOT(ISERROR(SEARCH("Mixte",M203)))</formula>
    </cfRule>
    <cfRule type="containsText" dxfId="173" priority="175" operator="containsText" text="Maladie">
      <formula>NOT(ISERROR(SEARCH("Maladie",M203)))</formula>
    </cfRule>
  </conditionalFormatting>
  <conditionalFormatting sqref="M203:P209">
    <cfRule type="containsText" dxfId="172" priority="173" operator="containsText" text="Sans solde">
      <formula>NOT(ISERROR(SEARCH("Sans solde",M203)))</formula>
    </cfRule>
  </conditionalFormatting>
  <conditionalFormatting sqref="M210:P223">
    <cfRule type="containsText" dxfId="171" priority="171" operator="containsText" text="CP">
      <formula>NOT(ISERROR(SEARCH("CP",M210)))</formula>
    </cfRule>
    <cfRule type="containsText" dxfId="170" priority="172" operator="containsText" text="NORMAL">
      <formula>NOT(ISERROR(SEARCH("NORMAL",M210)))</formula>
    </cfRule>
  </conditionalFormatting>
  <conditionalFormatting sqref="M210:P223">
    <cfRule type="containsText" dxfId="169" priority="170" operator="containsText" text="Recup">
      <formula>NOT(ISERROR(SEARCH("Recup",M210)))</formula>
    </cfRule>
  </conditionalFormatting>
  <conditionalFormatting sqref="M210:P223">
    <cfRule type="containsText" dxfId="168" priority="168" operator="containsText" text="Mixte">
      <formula>NOT(ISERROR(SEARCH("Mixte",M210)))</formula>
    </cfRule>
    <cfRule type="containsText" dxfId="167" priority="169" operator="containsText" text="Maladie">
      <formula>NOT(ISERROR(SEARCH("Maladie",M210)))</formula>
    </cfRule>
  </conditionalFormatting>
  <conditionalFormatting sqref="M210:P223">
    <cfRule type="containsText" dxfId="166" priority="167" operator="containsText" text="Sans solde">
      <formula>NOT(ISERROR(SEARCH("Sans solde",M210)))</formula>
    </cfRule>
  </conditionalFormatting>
  <conditionalFormatting sqref="M224:P230">
    <cfRule type="containsText" dxfId="165" priority="165" operator="containsText" text="CP">
      <formula>NOT(ISERROR(SEARCH("CP",M224)))</formula>
    </cfRule>
    <cfRule type="containsText" dxfId="164" priority="166" operator="containsText" text="NORMAL">
      <formula>NOT(ISERROR(SEARCH("NORMAL",M224)))</formula>
    </cfRule>
  </conditionalFormatting>
  <conditionalFormatting sqref="M224:P230">
    <cfRule type="containsText" dxfId="163" priority="164" operator="containsText" text="Recup">
      <formula>NOT(ISERROR(SEARCH("Recup",M224)))</formula>
    </cfRule>
  </conditionalFormatting>
  <conditionalFormatting sqref="M224:P230">
    <cfRule type="containsText" dxfId="162" priority="162" operator="containsText" text="Mixte">
      <formula>NOT(ISERROR(SEARCH("Mixte",M224)))</formula>
    </cfRule>
    <cfRule type="containsText" dxfId="161" priority="163" operator="containsText" text="Maladie">
      <formula>NOT(ISERROR(SEARCH("Maladie",M224)))</formula>
    </cfRule>
  </conditionalFormatting>
  <conditionalFormatting sqref="M224:P230">
    <cfRule type="containsText" dxfId="160" priority="161" operator="containsText" text="Sans solde">
      <formula>NOT(ISERROR(SEARCH("Sans solde",M224)))</formula>
    </cfRule>
  </conditionalFormatting>
  <conditionalFormatting sqref="M231:P237">
    <cfRule type="containsText" dxfId="159" priority="159" operator="containsText" text="CP">
      <formula>NOT(ISERROR(SEARCH("CP",M231)))</formula>
    </cfRule>
    <cfRule type="containsText" dxfId="158" priority="160" operator="containsText" text="NORMAL">
      <formula>NOT(ISERROR(SEARCH("NORMAL",M231)))</formula>
    </cfRule>
  </conditionalFormatting>
  <conditionalFormatting sqref="M231:P237">
    <cfRule type="containsText" dxfId="157" priority="158" operator="containsText" text="Recup">
      <formula>NOT(ISERROR(SEARCH("Recup",M231)))</formula>
    </cfRule>
  </conditionalFormatting>
  <conditionalFormatting sqref="M231:P237">
    <cfRule type="containsText" dxfId="156" priority="156" operator="containsText" text="Mixte">
      <formula>NOT(ISERROR(SEARCH("Mixte",M231)))</formula>
    </cfRule>
    <cfRule type="containsText" dxfId="155" priority="157" operator="containsText" text="Maladie">
      <formula>NOT(ISERROR(SEARCH("Maladie",M231)))</formula>
    </cfRule>
  </conditionalFormatting>
  <conditionalFormatting sqref="M231:P237">
    <cfRule type="containsText" dxfId="154" priority="155" operator="containsText" text="Sans solde">
      <formula>NOT(ISERROR(SEARCH("Sans solde",M231)))</formula>
    </cfRule>
  </conditionalFormatting>
  <conditionalFormatting sqref="M238:P244">
    <cfRule type="containsText" dxfId="153" priority="153" operator="containsText" text="CP">
      <formula>NOT(ISERROR(SEARCH("CP",M238)))</formula>
    </cfRule>
    <cfRule type="containsText" dxfId="152" priority="154" operator="containsText" text="NORMAL">
      <formula>NOT(ISERROR(SEARCH("NORMAL",M238)))</formula>
    </cfRule>
  </conditionalFormatting>
  <conditionalFormatting sqref="M238:P244">
    <cfRule type="containsText" dxfId="151" priority="152" operator="containsText" text="Recup">
      <formula>NOT(ISERROR(SEARCH("Recup",M238)))</formula>
    </cfRule>
  </conditionalFormatting>
  <conditionalFormatting sqref="M238:P244">
    <cfRule type="containsText" dxfId="150" priority="150" operator="containsText" text="Mixte">
      <formula>NOT(ISERROR(SEARCH("Mixte",M238)))</formula>
    </cfRule>
    <cfRule type="containsText" dxfId="149" priority="151" operator="containsText" text="Maladie">
      <formula>NOT(ISERROR(SEARCH("Maladie",M238)))</formula>
    </cfRule>
  </conditionalFormatting>
  <conditionalFormatting sqref="M238:P244">
    <cfRule type="containsText" dxfId="148" priority="149" operator="containsText" text="Sans solde">
      <formula>NOT(ISERROR(SEARCH("Sans solde",M238)))</formula>
    </cfRule>
  </conditionalFormatting>
  <conditionalFormatting sqref="M245:P251">
    <cfRule type="containsText" dxfId="147" priority="147" operator="containsText" text="CP">
      <formula>NOT(ISERROR(SEARCH("CP",M245)))</formula>
    </cfRule>
    <cfRule type="containsText" dxfId="146" priority="148" operator="containsText" text="NORMAL">
      <formula>NOT(ISERROR(SEARCH("NORMAL",M245)))</formula>
    </cfRule>
  </conditionalFormatting>
  <conditionalFormatting sqref="M245:P251">
    <cfRule type="containsText" dxfId="145" priority="146" operator="containsText" text="Recup">
      <formula>NOT(ISERROR(SEARCH("Recup",M245)))</formula>
    </cfRule>
  </conditionalFormatting>
  <conditionalFormatting sqref="M245:P251">
    <cfRule type="containsText" dxfId="144" priority="144" operator="containsText" text="Mixte">
      <formula>NOT(ISERROR(SEARCH("Mixte",M245)))</formula>
    </cfRule>
    <cfRule type="containsText" dxfId="143" priority="145" operator="containsText" text="Maladie">
      <formula>NOT(ISERROR(SEARCH("Maladie",M245)))</formula>
    </cfRule>
  </conditionalFormatting>
  <conditionalFormatting sqref="M245:P251">
    <cfRule type="containsText" dxfId="142" priority="143" operator="containsText" text="Sans solde">
      <formula>NOT(ISERROR(SEARCH("Sans solde",M245)))</formula>
    </cfRule>
  </conditionalFormatting>
  <conditionalFormatting sqref="M252:P265">
    <cfRule type="containsText" dxfId="141" priority="141" operator="containsText" text="CP">
      <formula>NOT(ISERROR(SEARCH("CP",M252)))</formula>
    </cfRule>
    <cfRule type="containsText" dxfId="140" priority="142" operator="containsText" text="NORMAL">
      <formula>NOT(ISERROR(SEARCH("NORMAL",M252)))</formula>
    </cfRule>
  </conditionalFormatting>
  <conditionalFormatting sqref="M252:P265">
    <cfRule type="containsText" dxfId="139" priority="140" operator="containsText" text="Recup">
      <formula>NOT(ISERROR(SEARCH("Recup",M252)))</formula>
    </cfRule>
  </conditionalFormatting>
  <conditionalFormatting sqref="M252:P265">
    <cfRule type="containsText" dxfId="138" priority="138" operator="containsText" text="Mixte">
      <formula>NOT(ISERROR(SEARCH("Mixte",M252)))</formula>
    </cfRule>
    <cfRule type="containsText" dxfId="137" priority="139" operator="containsText" text="Maladie">
      <formula>NOT(ISERROR(SEARCH("Maladie",M252)))</formula>
    </cfRule>
  </conditionalFormatting>
  <conditionalFormatting sqref="M252:P265">
    <cfRule type="containsText" dxfId="136" priority="137" operator="containsText" text="Sans solde">
      <formula>NOT(ISERROR(SEARCH("Sans solde",M252)))</formula>
    </cfRule>
  </conditionalFormatting>
  <conditionalFormatting sqref="M266:P272">
    <cfRule type="containsText" dxfId="135" priority="135" operator="containsText" text="CP">
      <formula>NOT(ISERROR(SEARCH("CP",M266)))</formula>
    </cfRule>
    <cfRule type="containsText" dxfId="134" priority="136" operator="containsText" text="NORMAL">
      <formula>NOT(ISERROR(SEARCH("NORMAL",M266)))</formula>
    </cfRule>
  </conditionalFormatting>
  <conditionalFormatting sqref="M266:P272">
    <cfRule type="containsText" dxfId="133" priority="134" operator="containsText" text="Recup">
      <formula>NOT(ISERROR(SEARCH("Recup",M266)))</formula>
    </cfRule>
  </conditionalFormatting>
  <conditionalFormatting sqref="M266:P272">
    <cfRule type="containsText" dxfId="132" priority="132" operator="containsText" text="Mixte">
      <formula>NOT(ISERROR(SEARCH("Mixte",M266)))</formula>
    </cfRule>
    <cfRule type="containsText" dxfId="131" priority="133" operator="containsText" text="Maladie">
      <formula>NOT(ISERROR(SEARCH("Maladie",M266)))</formula>
    </cfRule>
  </conditionalFormatting>
  <conditionalFormatting sqref="M266:P272">
    <cfRule type="containsText" dxfId="130" priority="131" operator="containsText" text="Sans solde">
      <formula>NOT(ISERROR(SEARCH("Sans solde",M266)))</formula>
    </cfRule>
  </conditionalFormatting>
  <conditionalFormatting sqref="M273:P279">
    <cfRule type="containsText" dxfId="129" priority="129" operator="containsText" text="CP">
      <formula>NOT(ISERROR(SEARCH("CP",M273)))</formula>
    </cfRule>
    <cfRule type="containsText" dxfId="128" priority="130" operator="containsText" text="NORMAL">
      <formula>NOT(ISERROR(SEARCH("NORMAL",M273)))</formula>
    </cfRule>
  </conditionalFormatting>
  <conditionalFormatting sqref="M273:P279">
    <cfRule type="containsText" dxfId="127" priority="128" operator="containsText" text="Recup">
      <formula>NOT(ISERROR(SEARCH("Recup",M273)))</formula>
    </cfRule>
  </conditionalFormatting>
  <conditionalFormatting sqref="M273:P279">
    <cfRule type="containsText" dxfId="126" priority="126" operator="containsText" text="Mixte">
      <formula>NOT(ISERROR(SEARCH("Mixte",M273)))</formula>
    </cfRule>
    <cfRule type="containsText" dxfId="125" priority="127" operator="containsText" text="Maladie">
      <formula>NOT(ISERROR(SEARCH("Maladie",M273)))</formula>
    </cfRule>
  </conditionalFormatting>
  <conditionalFormatting sqref="M273:P279">
    <cfRule type="containsText" dxfId="124" priority="125" operator="containsText" text="Sans solde">
      <formula>NOT(ISERROR(SEARCH("Sans solde",M273)))</formula>
    </cfRule>
  </conditionalFormatting>
  <conditionalFormatting sqref="M280:P286">
    <cfRule type="containsText" dxfId="123" priority="123" operator="containsText" text="CP">
      <formula>NOT(ISERROR(SEARCH("CP",M280)))</formula>
    </cfRule>
    <cfRule type="containsText" dxfId="122" priority="124" operator="containsText" text="NORMAL">
      <formula>NOT(ISERROR(SEARCH("NORMAL",M280)))</formula>
    </cfRule>
  </conditionalFormatting>
  <conditionalFormatting sqref="M280:P286">
    <cfRule type="containsText" dxfId="121" priority="122" operator="containsText" text="Recup">
      <formula>NOT(ISERROR(SEARCH("Recup",M280)))</formula>
    </cfRule>
  </conditionalFormatting>
  <conditionalFormatting sqref="M280:P286">
    <cfRule type="containsText" dxfId="120" priority="120" operator="containsText" text="Mixte">
      <formula>NOT(ISERROR(SEARCH("Mixte",M280)))</formula>
    </cfRule>
    <cfRule type="containsText" dxfId="119" priority="121" operator="containsText" text="Maladie">
      <formula>NOT(ISERROR(SEARCH("Maladie",M280)))</formula>
    </cfRule>
  </conditionalFormatting>
  <conditionalFormatting sqref="M280:P286">
    <cfRule type="containsText" dxfId="118" priority="119" operator="containsText" text="Sans solde">
      <formula>NOT(ISERROR(SEARCH("Sans solde",M280)))</formula>
    </cfRule>
  </conditionalFormatting>
  <conditionalFormatting sqref="M287:P293">
    <cfRule type="containsText" dxfId="117" priority="117" operator="containsText" text="CP">
      <formula>NOT(ISERROR(SEARCH("CP",M287)))</formula>
    </cfRule>
    <cfRule type="containsText" dxfId="116" priority="118" operator="containsText" text="NORMAL">
      <formula>NOT(ISERROR(SEARCH("NORMAL",M287)))</formula>
    </cfRule>
  </conditionalFormatting>
  <conditionalFormatting sqref="M287:P293">
    <cfRule type="containsText" dxfId="115" priority="116" operator="containsText" text="Recup">
      <formula>NOT(ISERROR(SEARCH("Recup",M287)))</formula>
    </cfRule>
  </conditionalFormatting>
  <conditionalFormatting sqref="M287:P293">
    <cfRule type="containsText" dxfId="114" priority="114" operator="containsText" text="Mixte">
      <formula>NOT(ISERROR(SEARCH("Mixte",M287)))</formula>
    </cfRule>
    <cfRule type="containsText" dxfId="113" priority="115" operator="containsText" text="Maladie">
      <formula>NOT(ISERROR(SEARCH("Maladie",M287)))</formula>
    </cfRule>
  </conditionalFormatting>
  <conditionalFormatting sqref="M287:P293">
    <cfRule type="containsText" dxfId="112" priority="113" operator="containsText" text="Sans solde">
      <formula>NOT(ISERROR(SEARCH("Sans solde",M287)))</formula>
    </cfRule>
  </conditionalFormatting>
  <conditionalFormatting sqref="M294:P307">
    <cfRule type="containsText" dxfId="111" priority="111" operator="containsText" text="CP">
      <formula>NOT(ISERROR(SEARCH("CP",M294)))</formula>
    </cfRule>
    <cfRule type="containsText" dxfId="110" priority="112" operator="containsText" text="NORMAL">
      <formula>NOT(ISERROR(SEARCH("NORMAL",M294)))</formula>
    </cfRule>
  </conditionalFormatting>
  <conditionalFormatting sqref="M294:P307">
    <cfRule type="containsText" dxfId="109" priority="110" operator="containsText" text="Recup">
      <formula>NOT(ISERROR(SEARCH("Recup",M294)))</formula>
    </cfRule>
  </conditionalFormatting>
  <conditionalFormatting sqref="M294:P307">
    <cfRule type="containsText" dxfId="108" priority="108" operator="containsText" text="Mixte">
      <formula>NOT(ISERROR(SEARCH("Mixte",M294)))</formula>
    </cfRule>
    <cfRule type="containsText" dxfId="107" priority="109" operator="containsText" text="Maladie">
      <formula>NOT(ISERROR(SEARCH("Maladie",M294)))</formula>
    </cfRule>
  </conditionalFormatting>
  <conditionalFormatting sqref="M294:P307">
    <cfRule type="containsText" dxfId="106" priority="107" operator="containsText" text="Sans solde">
      <formula>NOT(ISERROR(SEARCH("Sans solde",M294)))</formula>
    </cfRule>
  </conditionalFormatting>
  <conditionalFormatting sqref="M308:P314">
    <cfRule type="containsText" dxfId="105" priority="105" operator="containsText" text="CP">
      <formula>NOT(ISERROR(SEARCH("CP",M308)))</formula>
    </cfRule>
    <cfRule type="containsText" dxfId="104" priority="106" operator="containsText" text="NORMAL">
      <formula>NOT(ISERROR(SEARCH("NORMAL",M308)))</formula>
    </cfRule>
  </conditionalFormatting>
  <conditionalFormatting sqref="M308:P314">
    <cfRule type="containsText" dxfId="103" priority="104" operator="containsText" text="Recup">
      <formula>NOT(ISERROR(SEARCH("Recup",M308)))</formula>
    </cfRule>
  </conditionalFormatting>
  <conditionalFormatting sqref="M308:P314">
    <cfRule type="containsText" dxfId="102" priority="102" operator="containsText" text="Mixte">
      <formula>NOT(ISERROR(SEARCH("Mixte",M308)))</formula>
    </cfRule>
    <cfRule type="containsText" dxfId="101" priority="103" operator="containsText" text="Maladie">
      <formula>NOT(ISERROR(SEARCH("Maladie",M308)))</formula>
    </cfRule>
  </conditionalFormatting>
  <conditionalFormatting sqref="M308:P314">
    <cfRule type="containsText" dxfId="100" priority="101" operator="containsText" text="Sans solde">
      <formula>NOT(ISERROR(SEARCH("Sans solde",M308)))</formula>
    </cfRule>
  </conditionalFormatting>
  <conditionalFormatting sqref="M315:P321">
    <cfRule type="containsText" dxfId="99" priority="99" operator="containsText" text="CP">
      <formula>NOT(ISERROR(SEARCH("CP",M315)))</formula>
    </cfRule>
    <cfRule type="containsText" dxfId="98" priority="100" operator="containsText" text="NORMAL">
      <formula>NOT(ISERROR(SEARCH("NORMAL",M315)))</formula>
    </cfRule>
  </conditionalFormatting>
  <conditionalFormatting sqref="M315:P321">
    <cfRule type="containsText" dxfId="97" priority="98" operator="containsText" text="Recup">
      <formula>NOT(ISERROR(SEARCH("Recup",M315)))</formula>
    </cfRule>
  </conditionalFormatting>
  <conditionalFormatting sqref="M315:P321">
    <cfRule type="containsText" dxfId="96" priority="96" operator="containsText" text="Mixte">
      <formula>NOT(ISERROR(SEARCH("Mixte",M315)))</formula>
    </cfRule>
    <cfRule type="containsText" dxfId="95" priority="97" operator="containsText" text="Maladie">
      <formula>NOT(ISERROR(SEARCH("Maladie",M315)))</formula>
    </cfRule>
  </conditionalFormatting>
  <conditionalFormatting sqref="M315:P321">
    <cfRule type="containsText" dxfId="94" priority="95" operator="containsText" text="Sans solde">
      <formula>NOT(ISERROR(SEARCH("Sans solde",M315)))</formula>
    </cfRule>
  </conditionalFormatting>
  <conditionalFormatting sqref="M322:P328">
    <cfRule type="containsText" dxfId="93" priority="93" operator="containsText" text="CP">
      <formula>NOT(ISERROR(SEARCH("CP",M322)))</formula>
    </cfRule>
    <cfRule type="containsText" dxfId="92" priority="94" operator="containsText" text="NORMAL">
      <formula>NOT(ISERROR(SEARCH("NORMAL",M322)))</formula>
    </cfRule>
  </conditionalFormatting>
  <conditionalFormatting sqref="M322:P328">
    <cfRule type="containsText" dxfId="91" priority="92" operator="containsText" text="Recup">
      <formula>NOT(ISERROR(SEARCH("Recup",M322)))</formula>
    </cfRule>
  </conditionalFormatting>
  <conditionalFormatting sqref="M322:P328">
    <cfRule type="containsText" dxfId="90" priority="90" operator="containsText" text="Mixte">
      <formula>NOT(ISERROR(SEARCH("Mixte",M322)))</formula>
    </cfRule>
    <cfRule type="containsText" dxfId="89" priority="91" operator="containsText" text="Maladie">
      <formula>NOT(ISERROR(SEARCH("Maladie",M322)))</formula>
    </cfRule>
  </conditionalFormatting>
  <conditionalFormatting sqref="M322:P328">
    <cfRule type="containsText" dxfId="88" priority="89" operator="containsText" text="Sans solde">
      <formula>NOT(ISERROR(SEARCH("Sans solde",M322)))</formula>
    </cfRule>
  </conditionalFormatting>
  <conditionalFormatting sqref="M329:P335">
    <cfRule type="containsText" dxfId="87" priority="87" operator="containsText" text="CP">
      <formula>NOT(ISERROR(SEARCH("CP",M329)))</formula>
    </cfRule>
    <cfRule type="containsText" dxfId="86" priority="88" operator="containsText" text="NORMAL">
      <formula>NOT(ISERROR(SEARCH("NORMAL",M329)))</formula>
    </cfRule>
  </conditionalFormatting>
  <conditionalFormatting sqref="M329:P335">
    <cfRule type="containsText" dxfId="85" priority="86" operator="containsText" text="Recup">
      <formula>NOT(ISERROR(SEARCH("Recup",M329)))</formula>
    </cfRule>
  </conditionalFormatting>
  <conditionalFormatting sqref="M329:P335">
    <cfRule type="containsText" dxfId="84" priority="84" operator="containsText" text="Mixte">
      <formula>NOT(ISERROR(SEARCH("Mixte",M329)))</formula>
    </cfRule>
    <cfRule type="containsText" dxfId="83" priority="85" operator="containsText" text="Maladie">
      <formula>NOT(ISERROR(SEARCH("Maladie",M329)))</formula>
    </cfRule>
  </conditionalFormatting>
  <conditionalFormatting sqref="M329:P335">
    <cfRule type="containsText" dxfId="82" priority="83" operator="containsText" text="Sans solde">
      <formula>NOT(ISERROR(SEARCH("Sans solde",M329)))</formula>
    </cfRule>
  </conditionalFormatting>
  <conditionalFormatting sqref="M336:P349">
    <cfRule type="containsText" dxfId="81" priority="81" operator="containsText" text="CP">
      <formula>NOT(ISERROR(SEARCH("CP",M336)))</formula>
    </cfRule>
    <cfRule type="containsText" dxfId="80" priority="82" operator="containsText" text="NORMAL">
      <formula>NOT(ISERROR(SEARCH("NORMAL",M336)))</formula>
    </cfRule>
  </conditionalFormatting>
  <conditionalFormatting sqref="M336:P349">
    <cfRule type="containsText" dxfId="79" priority="80" operator="containsText" text="Recup">
      <formula>NOT(ISERROR(SEARCH("Recup",M336)))</formula>
    </cfRule>
  </conditionalFormatting>
  <conditionalFormatting sqref="M336:P349">
    <cfRule type="containsText" dxfId="78" priority="78" operator="containsText" text="Mixte">
      <formula>NOT(ISERROR(SEARCH("Mixte",M336)))</formula>
    </cfRule>
    <cfRule type="containsText" dxfId="77" priority="79" operator="containsText" text="Maladie">
      <formula>NOT(ISERROR(SEARCH("Maladie",M336)))</formula>
    </cfRule>
  </conditionalFormatting>
  <conditionalFormatting sqref="M336:P349">
    <cfRule type="containsText" dxfId="76" priority="77" operator="containsText" text="Sans solde">
      <formula>NOT(ISERROR(SEARCH("Sans solde",M336)))</formula>
    </cfRule>
  </conditionalFormatting>
  <conditionalFormatting sqref="M350:P356">
    <cfRule type="containsText" dxfId="75" priority="75" operator="containsText" text="CP">
      <formula>NOT(ISERROR(SEARCH("CP",M350)))</formula>
    </cfRule>
    <cfRule type="containsText" dxfId="74" priority="76" operator="containsText" text="NORMAL">
      <formula>NOT(ISERROR(SEARCH("NORMAL",M350)))</formula>
    </cfRule>
  </conditionalFormatting>
  <conditionalFormatting sqref="M350:P356">
    <cfRule type="containsText" dxfId="73" priority="74" operator="containsText" text="Recup">
      <formula>NOT(ISERROR(SEARCH("Recup",M350)))</formula>
    </cfRule>
  </conditionalFormatting>
  <conditionalFormatting sqref="M350:P356">
    <cfRule type="containsText" dxfId="72" priority="72" operator="containsText" text="Mixte">
      <formula>NOT(ISERROR(SEARCH("Mixte",M350)))</formula>
    </cfRule>
    <cfRule type="containsText" dxfId="71" priority="73" operator="containsText" text="Maladie">
      <formula>NOT(ISERROR(SEARCH("Maladie",M350)))</formula>
    </cfRule>
  </conditionalFormatting>
  <conditionalFormatting sqref="M350:P356">
    <cfRule type="containsText" dxfId="70" priority="71" operator="containsText" text="Sans solde">
      <formula>NOT(ISERROR(SEARCH("Sans solde",M350)))</formula>
    </cfRule>
  </conditionalFormatting>
  <conditionalFormatting sqref="M357:P363">
    <cfRule type="containsText" dxfId="69" priority="69" operator="containsText" text="CP">
      <formula>NOT(ISERROR(SEARCH("CP",M357)))</formula>
    </cfRule>
    <cfRule type="containsText" dxfId="68" priority="70" operator="containsText" text="NORMAL">
      <formula>NOT(ISERROR(SEARCH("NORMAL",M357)))</formula>
    </cfRule>
  </conditionalFormatting>
  <conditionalFormatting sqref="M357:P363">
    <cfRule type="containsText" dxfId="67" priority="68" operator="containsText" text="Recup">
      <formula>NOT(ISERROR(SEARCH("Recup",M357)))</formula>
    </cfRule>
  </conditionalFormatting>
  <conditionalFormatting sqref="M357:P363">
    <cfRule type="containsText" dxfId="66" priority="66" operator="containsText" text="Mixte">
      <formula>NOT(ISERROR(SEARCH("Mixte",M357)))</formula>
    </cfRule>
    <cfRule type="containsText" dxfId="65" priority="67" operator="containsText" text="Maladie">
      <formula>NOT(ISERROR(SEARCH("Maladie",M357)))</formula>
    </cfRule>
  </conditionalFormatting>
  <conditionalFormatting sqref="M357:P363">
    <cfRule type="containsText" dxfId="64" priority="65" operator="containsText" text="Sans solde">
      <formula>NOT(ISERROR(SEARCH("Sans solde",M357)))</formula>
    </cfRule>
  </conditionalFormatting>
  <conditionalFormatting sqref="M364:P370">
    <cfRule type="containsText" dxfId="63" priority="63" operator="containsText" text="CP">
      <formula>NOT(ISERROR(SEARCH("CP",M364)))</formula>
    </cfRule>
    <cfRule type="containsText" dxfId="62" priority="64" operator="containsText" text="NORMAL">
      <formula>NOT(ISERROR(SEARCH("NORMAL",M364)))</formula>
    </cfRule>
  </conditionalFormatting>
  <conditionalFormatting sqref="M364:P370">
    <cfRule type="containsText" dxfId="61" priority="62" operator="containsText" text="Recup">
      <formula>NOT(ISERROR(SEARCH("Recup",M364)))</formula>
    </cfRule>
  </conditionalFormatting>
  <conditionalFormatting sqref="M364:P370">
    <cfRule type="containsText" dxfId="60" priority="60" operator="containsText" text="Mixte">
      <formula>NOT(ISERROR(SEARCH("Mixte",M364)))</formula>
    </cfRule>
    <cfRule type="containsText" dxfId="59" priority="61" operator="containsText" text="Maladie">
      <formula>NOT(ISERROR(SEARCH("Maladie",M364)))</formula>
    </cfRule>
  </conditionalFormatting>
  <conditionalFormatting sqref="M364:P370">
    <cfRule type="containsText" dxfId="58" priority="59" operator="containsText" text="Sans solde">
      <formula>NOT(ISERROR(SEARCH("Sans solde",M364)))</formula>
    </cfRule>
  </conditionalFormatting>
  <conditionalFormatting sqref="M371:P377">
    <cfRule type="containsText" dxfId="57" priority="57" operator="containsText" text="CP">
      <formula>NOT(ISERROR(SEARCH("CP",M371)))</formula>
    </cfRule>
    <cfRule type="containsText" dxfId="56" priority="58" operator="containsText" text="NORMAL">
      <formula>NOT(ISERROR(SEARCH("NORMAL",M371)))</formula>
    </cfRule>
  </conditionalFormatting>
  <conditionalFormatting sqref="M371:P377">
    <cfRule type="containsText" dxfId="55" priority="56" operator="containsText" text="Recup">
      <formula>NOT(ISERROR(SEARCH("Recup",M371)))</formula>
    </cfRule>
  </conditionalFormatting>
  <conditionalFormatting sqref="M371:P377">
    <cfRule type="containsText" dxfId="54" priority="54" operator="containsText" text="Mixte">
      <formula>NOT(ISERROR(SEARCH("Mixte",M371)))</formula>
    </cfRule>
    <cfRule type="containsText" dxfId="53" priority="55" operator="containsText" text="Maladie">
      <formula>NOT(ISERROR(SEARCH("Maladie",M371)))</formula>
    </cfRule>
  </conditionalFormatting>
  <conditionalFormatting sqref="M371:P377">
    <cfRule type="containsText" dxfId="52" priority="53" operator="containsText" text="Sans solde">
      <formula>NOT(ISERROR(SEARCH("Sans solde",M371)))</formula>
    </cfRule>
  </conditionalFormatting>
  <conditionalFormatting sqref="M378:P384">
    <cfRule type="containsText" dxfId="51" priority="51" operator="containsText" text="CP">
      <formula>NOT(ISERROR(SEARCH("CP",M378)))</formula>
    </cfRule>
    <cfRule type="containsText" dxfId="50" priority="52" operator="containsText" text="NORMAL">
      <formula>NOT(ISERROR(SEARCH("NORMAL",M378)))</formula>
    </cfRule>
  </conditionalFormatting>
  <conditionalFormatting sqref="M378:P384">
    <cfRule type="containsText" dxfId="49" priority="50" operator="containsText" text="Recup">
      <formula>NOT(ISERROR(SEARCH("Recup",M378)))</formula>
    </cfRule>
  </conditionalFormatting>
  <conditionalFormatting sqref="M378:P384">
    <cfRule type="containsText" dxfId="48" priority="48" operator="containsText" text="Mixte">
      <formula>NOT(ISERROR(SEARCH("Mixte",M378)))</formula>
    </cfRule>
    <cfRule type="containsText" dxfId="47" priority="49" operator="containsText" text="Maladie">
      <formula>NOT(ISERROR(SEARCH("Maladie",M378)))</formula>
    </cfRule>
  </conditionalFormatting>
  <conditionalFormatting sqref="M378:P384">
    <cfRule type="containsText" dxfId="46" priority="47" operator="containsText" text="Sans solde">
      <formula>NOT(ISERROR(SEARCH("Sans solde",M378)))</formula>
    </cfRule>
  </conditionalFormatting>
  <conditionalFormatting sqref="M385:P391">
    <cfRule type="containsText" dxfId="45" priority="45" operator="containsText" text="CP">
      <formula>NOT(ISERROR(SEARCH("CP",M385)))</formula>
    </cfRule>
    <cfRule type="containsText" dxfId="44" priority="46" operator="containsText" text="NORMAL">
      <formula>NOT(ISERROR(SEARCH("NORMAL",M385)))</formula>
    </cfRule>
  </conditionalFormatting>
  <conditionalFormatting sqref="M385:P391">
    <cfRule type="containsText" dxfId="43" priority="44" operator="containsText" text="Recup">
      <formula>NOT(ISERROR(SEARCH("Recup",M385)))</formula>
    </cfRule>
  </conditionalFormatting>
  <conditionalFormatting sqref="M385:P391">
    <cfRule type="containsText" dxfId="42" priority="42" operator="containsText" text="Mixte">
      <formula>NOT(ISERROR(SEARCH("Mixte",M385)))</formula>
    </cfRule>
    <cfRule type="containsText" dxfId="41" priority="43" operator="containsText" text="Maladie">
      <formula>NOT(ISERROR(SEARCH("Maladie",M385)))</formula>
    </cfRule>
  </conditionalFormatting>
  <conditionalFormatting sqref="M385:P391">
    <cfRule type="containsText" dxfId="40" priority="41" operator="containsText" text="Sans solde">
      <formula>NOT(ISERROR(SEARCH("Sans solde",M385)))</formula>
    </cfRule>
  </conditionalFormatting>
  <conditionalFormatting sqref="M21:O21 M23:P394">
    <cfRule type="containsText" dxfId="39" priority="39" operator="containsText" text="CP">
      <formula>NOT(ISERROR(SEARCH("CP",M21)))</formula>
    </cfRule>
    <cfRule type="containsText" dxfId="38" priority="40" operator="containsText" text="NORMAL">
      <formula>NOT(ISERROR(SEARCH("NORMAL",M21)))</formula>
    </cfRule>
  </conditionalFormatting>
  <conditionalFormatting sqref="M21:O21 M23:P394">
    <cfRule type="containsText" dxfId="37" priority="38" operator="containsText" text="Recup">
      <formula>NOT(ISERROR(SEARCH("Recup",M21)))</formula>
    </cfRule>
  </conditionalFormatting>
  <conditionalFormatting sqref="M20:O21 M23:P394">
    <cfRule type="containsText" dxfId="36" priority="36" operator="containsText" text="Mixte">
      <formula>NOT(ISERROR(SEARCH("Mixte",M20)))</formula>
    </cfRule>
    <cfRule type="containsText" dxfId="35" priority="37" operator="containsText" text="Maladie">
      <formula>NOT(ISERROR(SEARCH("Maladie",M20)))</formula>
    </cfRule>
  </conditionalFormatting>
  <conditionalFormatting sqref="M20:O21 M23:P394">
    <cfRule type="containsText" dxfId="34" priority="35" operator="containsText" text="Sans solde">
      <formula>NOT(ISERROR(SEARCH("Sans solde",M20)))</formula>
    </cfRule>
  </conditionalFormatting>
  <conditionalFormatting sqref="M20:P394">
    <cfRule type="containsText" dxfId="33" priority="34" operator="containsText" text="Déplacement">
      <formula>NOT(ISERROR(SEARCH("Déplacement",M20)))</formula>
    </cfRule>
  </conditionalFormatting>
  <conditionalFormatting sqref="M3:N3 M5:N11">
    <cfRule type="containsText" dxfId="32" priority="32" operator="containsText" text="CP">
      <formula>NOT(ISERROR(SEARCH("CP",M3)))</formula>
    </cfRule>
    <cfRule type="containsText" dxfId="31" priority="33" operator="containsText" text="NORMAL">
      <formula>NOT(ISERROR(SEARCH("NORMAL",M3)))</formula>
    </cfRule>
  </conditionalFormatting>
  <conditionalFormatting sqref="M3:N3 M5:N11">
    <cfRule type="containsText" dxfId="30" priority="31" operator="containsText" text="Recup">
      <formula>NOT(ISERROR(SEARCH("Recup",M3)))</formula>
    </cfRule>
  </conditionalFormatting>
  <conditionalFormatting sqref="M2:N3 M5:N11">
    <cfRule type="containsText" dxfId="29" priority="29" operator="containsText" text="Mixte">
      <formula>NOT(ISERROR(SEARCH("Mixte",M2)))</formula>
    </cfRule>
    <cfRule type="containsText" dxfId="28" priority="30" operator="containsText" text="Maladie">
      <formula>NOT(ISERROR(SEARCH("Maladie",M2)))</formula>
    </cfRule>
  </conditionalFormatting>
  <conditionalFormatting sqref="M2:N3 M5:N11">
    <cfRule type="containsText" dxfId="27" priority="28" operator="containsText" text="Sans solde">
      <formula>NOT(ISERROR(SEARCH("Sans solde",M2)))</formula>
    </cfRule>
  </conditionalFormatting>
  <conditionalFormatting sqref="M2:N13">
    <cfRule type="containsText" dxfId="26" priority="27" operator="containsText" text="Déplacement">
      <formula>NOT(ISERROR(SEARCH("Déplacement",M2)))</formula>
    </cfRule>
  </conditionalFormatting>
  <conditionalFormatting sqref="M5:M11 M3">
    <cfRule type="containsText" dxfId="25" priority="25" operator="containsText" text="CP">
      <formula>NOT(ISERROR(SEARCH("CP",M3)))</formula>
    </cfRule>
    <cfRule type="containsText" dxfId="24" priority="26" operator="containsText" text="NORMAL">
      <formula>NOT(ISERROR(SEARCH("NORMAL",M3)))</formula>
    </cfRule>
  </conditionalFormatting>
  <conditionalFormatting sqref="M5:M11 M3">
    <cfRule type="containsText" dxfId="23" priority="24" operator="containsText" text="Recup">
      <formula>NOT(ISERROR(SEARCH("Recup",M3)))</formula>
    </cfRule>
  </conditionalFormatting>
  <conditionalFormatting sqref="M5:M11 M2:M3">
    <cfRule type="containsText" dxfId="22" priority="22" operator="containsText" text="Mixte">
      <formula>NOT(ISERROR(SEARCH("Mixte",M2)))</formula>
    </cfRule>
    <cfRule type="containsText" dxfId="21" priority="23" operator="containsText" text="Maladie">
      <formula>NOT(ISERROR(SEARCH("Maladie",M2)))</formula>
    </cfRule>
  </conditionalFormatting>
  <conditionalFormatting sqref="M5:M11 M2:M3">
    <cfRule type="containsText" dxfId="20" priority="21" operator="containsText" text="Sans solde">
      <formula>NOT(ISERROR(SEARCH("Sans solde",M2)))</formula>
    </cfRule>
  </conditionalFormatting>
  <conditionalFormatting sqref="M2:N13">
    <cfRule type="containsText" dxfId="19" priority="20" operator="containsText" text="Déplacement">
      <formula>NOT(ISERROR(SEARCH("Déplacement",M2)))</formula>
    </cfRule>
  </conditionalFormatting>
  <conditionalFormatting sqref="M5:M11 M3">
    <cfRule type="containsText" dxfId="18" priority="18" operator="containsText" text="CP">
      <formula>NOT(ISERROR(SEARCH("CP",M3)))</formula>
    </cfRule>
    <cfRule type="containsText" dxfId="17" priority="19" operator="containsText" text="NORMAL">
      <formula>NOT(ISERROR(SEARCH("NORMAL",M3)))</formula>
    </cfRule>
  </conditionalFormatting>
  <conditionalFormatting sqref="M5:M11 M3">
    <cfRule type="containsText" dxfId="16" priority="17" operator="containsText" text="Recup">
      <formula>NOT(ISERROR(SEARCH("Recup",M3)))</formula>
    </cfRule>
  </conditionalFormatting>
  <conditionalFormatting sqref="M5:M11 M2:M3">
    <cfRule type="containsText" dxfId="15" priority="15" operator="containsText" text="Mixte">
      <formula>NOT(ISERROR(SEARCH("Mixte",M2)))</formula>
    </cfRule>
    <cfRule type="containsText" dxfId="14" priority="16" operator="containsText" text="Maladie">
      <formula>NOT(ISERROR(SEARCH("Maladie",M2)))</formula>
    </cfRule>
  </conditionalFormatting>
  <conditionalFormatting sqref="M5:M11 M2:M3">
    <cfRule type="containsText" dxfId="13" priority="14" operator="containsText" text="Sans solde">
      <formula>NOT(ISERROR(SEARCH("Sans solde",M2)))</formula>
    </cfRule>
  </conditionalFormatting>
  <conditionalFormatting sqref="M2:N13">
    <cfRule type="containsText" dxfId="12" priority="13" operator="containsText" text="Déplacement">
      <formula>NOT(ISERROR(SEARCH("Déplacement",M2)))</formula>
    </cfRule>
  </conditionalFormatting>
  <conditionalFormatting sqref="M5:M11 M3">
    <cfRule type="containsText" dxfId="11" priority="11" operator="containsText" text="CP">
      <formula>NOT(ISERROR(SEARCH("CP",M3)))</formula>
    </cfRule>
    <cfRule type="containsText" dxfId="10" priority="12" operator="containsText" text="NORMAL">
      <formula>NOT(ISERROR(SEARCH("NORMAL",M3)))</formula>
    </cfRule>
  </conditionalFormatting>
  <conditionalFormatting sqref="M5:M11 M3">
    <cfRule type="containsText" dxfId="9" priority="10" operator="containsText" text="Recup">
      <formula>NOT(ISERROR(SEARCH("Recup",M3)))</formula>
    </cfRule>
  </conditionalFormatting>
  <conditionalFormatting sqref="M5:M11 M2:M3">
    <cfRule type="containsText" dxfId="8" priority="8" operator="containsText" text="Mixte">
      <formula>NOT(ISERROR(SEARCH("Mixte",M2)))</formula>
    </cfRule>
    <cfRule type="containsText" dxfId="7" priority="9" operator="containsText" text="Maladie">
      <formula>NOT(ISERROR(SEARCH("Maladie",M2)))</formula>
    </cfRule>
  </conditionalFormatting>
  <conditionalFormatting sqref="M5:M11 M2:M3">
    <cfRule type="containsText" dxfId="6" priority="7" operator="containsText" text="Sans solde">
      <formula>NOT(ISERROR(SEARCH("Sans solde",M2)))</formula>
    </cfRule>
  </conditionalFormatting>
  <conditionalFormatting sqref="M2:N13">
    <cfRule type="containsText" dxfId="5" priority="6" operator="containsText" text="Déplacement">
      <formula>NOT(ISERROR(SEARCH("Déplacement",M2)))</formula>
    </cfRule>
  </conditionalFormatting>
  <conditionalFormatting sqref="R20">
    <cfRule type="containsText" dxfId="4" priority="5" operator="containsText" text="Déplacement">
      <formula>NOT(ISERROR(SEARCH("Déplacement",R20)))</formula>
    </cfRule>
  </conditionalFormatting>
  <conditionalFormatting sqref="R20">
    <cfRule type="containsText" dxfId="3" priority="4" operator="containsText" text="Déplacement">
      <formula>NOT(ISERROR(SEARCH("Déplacement",R20)))</formula>
    </cfRule>
  </conditionalFormatting>
  <conditionalFormatting sqref="R20">
    <cfRule type="containsText" dxfId="2" priority="3" operator="containsText" text="Déplacement">
      <formula>NOT(ISERROR(SEARCH("Déplacement",R20)))</formula>
    </cfRule>
  </conditionalFormatting>
  <conditionalFormatting sqref="R20">
    <cfRule type="containsText" dxfId="1" priority="2" operator="containsText" text="Déplacement">
      <formula>NOT(ISERROR(SEARCH("Déplacement",R20)))</formula>
    </cfRule>
  </conditionalFormatting>
  <conditionalFormatting sqref="R20">
    <cfRule type="containsText" dxfId="0" priority="1" operator="containsText" text="Déplacement">
      <formula>NOT(ISERROR(SEARCH("Déplacement",R20)))</formula>
    </cfRule>
  </conditionalFormatting>
  <dataValidations count="5">
    <dataValidation type="list" allowBlank="1" showInputMessage="1" showErrorMessage="1" sqref="G24 G388 G381 G374 G367 G360 G353 G339 G346 G332 G325 G318 G311 G297 G304 G290 G283 G276 G269 G255 G262 G248 G241 G234 G227 G213 G220 G206 G199 G192 G185 G171 G178 G164 G157 G150 G143 G129 G136 G122 G115 G108 G101 G87 G94 G80 G73 G66 G59 G45 G38 G52 G31">
      <formula1>"Enceinte,Temps partiel"</formula1>
    </dataValidation>
    <dataValidation type="date" allowBlank="1" showInputMessage="1" showErrorMessage="1" sqref="B19">
      <formula1>42736</formula1>
      <formula2>43100</formula2>
    </dataValidation>
    <dataValidation type="list" allowBlank="1" showInputMessage="1" showErrorMessage="1" sqref="M24:M394">
      <formula1>"Chine,France"</formula1>
    </dataValidation>
    <dataValidation type="list" allowBlank="1" showInputMessage="1" showErrorMessage="1" sqref="N24:N394">
      <formula1>"Départ France,Arrivée Chine,Retour Chine"</formula1>
    </dataValidation>
    <dataValidation type="list" allowBlank="1" showInputMessage="1" sqref="H24:H394">
      <formula1>"Normal,Temps partiel,CP journée,CP matin,CP Après-midi,Recup,Maladie,Sans solde,Déplacement,Férié,Enceinte"</formula1>
    </dataValidation>
  </dataValidations>
  <pageMargins left="0.70866141732283472" right="0.70866141732283472" top="0.74803149606299213" bottom="0.74803149606299213" header="0.31496062992125984" footer="0.31496062992125984"/>
  <pageSetup paperSize="9" scale="49" fitToHeight="12" orientation="landscape"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TEST</vt:lpstr>
      <vt:lpstr>TEST!Zone_d_impression</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cloe.ginod</dc:creator>
  <cp:lastModifiedBy>cloe.ginod</cp:lastModifiedBy>
  <dcterms:created xsi:type="dcterms:W3CDTF">2017-07-17T09:14:18Z</dcterms:created>
  <dcterms:modified xsi:type="dcterms:W3CDTF">2017-07-17T09:14:59Z</dcterms:modified>
</cp:coreProperties>
</file>