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25" codeName="{A93C3448-2578-E12B-C58C-25EFAD1D314E}"/>
  <workbookPr codeName="ThisWorkbook" defaultThemeVersion="166925"/>
  <mc:AlternateContent xmlns:mc="http://schemas.openxmlformats.org/markup-compatibility/2006">
    <mc:Choice Requires="x15">
      <x15ac:absPath xmlns:x15ac="http://schemas.microsoft.com/office/spreadsheetml/2010/11/ac" url="E:\Documents\Professionnel\Dynamique Vision\Outils Excel\EXAPRI\"/>
    </mc:Choice>
  </mc:AlternateContent>
  <xr:revisionPtr revIDLastSave="0" documentId="10_ncr:8100000_{76C06EB5-410C-4325-AA91-5C030801127D}" xr6:coauthVersionLast="34" xr6:coauthVersionMax="34" xr10:uidLastSave="{00000000-0000-0000-0000-000000000000}"/>
  <bookViews>
    <workbookView xWindow="0" yWindow="0" windowWidth="28800" windowHeight="13725" xr2:uid="{2BE87600-B6D9-4F67-9B1A-01BB6426F414}"/>
  </bookViews>
  <sheets>
    <sheet name="Ventes" sheetId="1" r:id="rId1"/>
  </sheets>
  <externalReferences>
    <externalReference r:id="rId2"/>
  </externalReferences>
  <definedNames>
    <definedName name="Categorie_Ventes">[1]Parametres!$B$83:$B$96</definedName>
    <definedName name="Heures_Intérimaires">[1]Intérimaires!$V$19</definedName>
    <definedName name="Heures_Production">Ventes!$R$39</definedName>
    <definedName name="Heures_Salariés">'[1]Heures potentielles'!$Z$117</definedName>
    <definedName name="Heures_ST">'[1]Sous-traitance'!$V$19</definedName>
    <definedName name="Type_de_vente">[1]Parametres!$J$66:$J$69</definedName>
    <definedName name="Unite">[1]Parametres!$M$83:$M$96</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34" i="1" l="1"/>
  <c r="J34" i="1"/>
  <c r="L34" i="1" s="1"/>
  <c r="K31" i="1"/>
  <c r="L30" i="1"/>
  <c r="E30" i="1"/>
  <c r="E31" i="1" s="1"/>
  <c r="O29" i="1"/>
  <c r="N29" i="1" s="1"/>
  <c r="K29" i="1"/>
  <c r="J29" i="1" s="1"/>
  <c r="G29" i="1"/>
  <c r="F29" i="1"/>
  <c r="K28" i="1"/>
  <c r="J28" i="1" s="1"/>
  <c r="F28" i="1"/>
  <c r="O28" i="1"/>
  <c r="N28" i="1" s="1"/>
  <c r="K27" i="1"/>
  <c r="J27" i="1"/>
  <c r="F27" i="1"/>
  <c r="O27" i="1"/>
  <c r="N27" i="1" s="1"/>
  <c r="O26" i="1"/>
  <c r="N26" i="1" s="1"/>
  <c r="K26" i="1"/>
  <c r="J26" i="1" s="1"/>
  <c r="G26" i="1"/>
  <c r="F26" i="1"/>
  <c r="O25" i="1"/>
  <c r="N25" i="1" s="1"/>
  <c r="K25" i="1"/>
  <c r="J25" i="1" s="1"/>
  <c r="G25" i="1"/>
  <c r="F25" i="1"/>
  <c r="K24" i="1"/>
  <c r="J24" i="1" s="1"/>
  <c r="F24" i="1"/>
  <c r="O24" i="1"/>
  <c r="N24" i="1" s="1"/>
  <c r="K23" i="1"/>
  <c r="J23" i="1" s="1"/>
  <c r="F23" i="1"/>
  <c r="O23" i="1"/>
  <c r="N23" i="1" s="1"/>
  <c r="O22" i="1"/>
  <c r="N22" i="1" s="1"/>
  <c r="K22" i="1"/>
  <c r="J22" i="1" s="1"/>
  <c r="G22" i="1"/>
  <c r="F22" i="1"/>
  <c r="K21" i="1"/>
  <c r="J21" i="1" s="1"/>
  <c r="F21" i="1"/>
  <c r="O21" i="1"/>
  <c r="N21" i="1" s="1"/>
  <c r="F20" i="1"/>
  <c r="O20" i="1"/>
  <c r="O19" i="1"/>
  <c r="N19" i="1" s="1"/>
  <c r="G19" i="1"/>
  <c r="F19" i="1"/>
  <c r="O18" i="1"/>
  <c r="K18" i="1" s="1"/>
  <c r="J18" i="1" s="1"/>
  <c r="G18" i="1"/>
  <c r="F18" i="1"/>
  <c r="F17" i="1"/>
  <c r="O17" i="1"/>
  <c r="F16" i="1"/>
  <c r="O16" i="1"/>
  <c r="O15" i="1"/>
  <c r="J15" i="1"/>
  <c r="G15" i="1"/>
  <c r="F15" i="1"/>
  <c r="O14" i="1"/>
  <c r="J14" i="1"/>
  <c r="G14" i="1"/>
  <c r="F14" i="1"/>
  <c r="O13" i="1"/>
  <c r="J13" i="1"/>
  <c r="G13" i="1"/>
  <c r="F13" i="1"/>
  <c r="O12" i="1"/>
  <c r="J12" i="1"/>
  <c r="G12" i="1"/>
  <c r="F12" i="1"/>
  <c r="O11" i="1"/>
  <c r="J11" i="1"/>
  <c r="G11" i="1"/>
  <c r="F11" i="1"/>
  <c r="O10" i="1"/>
  <c r="J10" i="1"/>
  <c r="G10" i="1"/>
  <c r="F10" i="1"/>
  <c r="O9" i="1"/>
  <c r="J9" i="1"/>
  <c r="G9" i="1"/>
  <c r="F9" i="1"/>
  <c r="O8" i="1"/>
  <c r="J8" i="1"/>
  <c r="G8" i="1"/>
  <c r="F8" i="1"/>
  <c r="O7" i="1"/>
  <c r="J7" i="1"/>
  <c r="G7" i="1"/>
  <c r="F7" i="1"/>
  <c r="O6" i="1"/>
  <c r="J6" i="1"/>
  <c r="G6" i="1"/>
  <c r="F6" i="1"/>
  <c r="O5" i="1"/>
  <c r="J5" i="1"/>
  <c r="G5" i="1"/>
  <c r="F5" i="1"/>
  <c r="O4" i="1"/>
  <c r="J4" i="1"/>
  <c r="G4" i="1"/>
  <c r="F4" i="1"/>
  <c r="O3" i="1"/>
  <c r="J3" i="1"/>
  <c r="G3" i="1"/>
  <c r="F3" i="1"/>
  <c r="O2" i="1"/>
  <c r="J2" i="1"/>
  <c r="J30" i="1" s="1"/>
  <c r="G2" i="1"/>
  <c r="F2" i="1"/>
  <c r="M32" i="1" l="1"/>
  <c r="N31" i="1" s="1"/>
  <c r="N18" i="1"/>
  <c r="F30" i="1"/>
  <c r="N17" i="1"/>
  <c r="K17" i="1"/>
  <c r="J17" i="1" s="1"/>
  <c r="O30" i="1"/>
  <c r="N20" i="1"/>
  <c r="K20" i="1"/>
  <c r="J20" i="1" s="1"/>
  <c r="K16" i="1"/>
  <c r="N16" i="1"/>
  <c r="G17" i="1"/>
  <c r="K19" i="1"/>
  <c r="J19" i="1" s="1"/>
  <c r="G21" i="1"/>
  <c r="G16" i="1"/>
  <c r="G20" i="1"/>
  <c r="G24" i="1"/>
  <c r="G28" i="1"/>
  <c r="G23" i="1"/>
  <c r="G27" i="1"/>
  <c r="J16" i="1" l="1"/>
  <c r="K30" i="1"/>
  <c r="K32" i="1" s="1"/>
  <c r="K33"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Utilisateur Windows</author>
  </authors>
  <commentList>
    <comment ref="K31" authorId="0" shapeId="0" xr:uid="{68652E8C-DEC2-4612-BD91-7E5C358D4BD4}">
      <text>
        <r>
          <rPr>
            <b/>
            <sz val="9"/>
            <color indexed="81"/>
            <rFont val="Tahoma"/>
            <family val="2"/>
          </rPr>
          <t>Utilisateur Windows:</t>
        </r>
        <r>
          <rPr>
            <sz val="9"/>
            <color indexed="81"/>
            <rFont val="Tahoma"/>
            <family val="2"/>
          </rPr>
          <t xml:space="preserve">
Heures des salariés productifs + heures des intérimaires+heures sous-traitées.
En cliquant sur les heures vous accédez au tableau de génération des heures,</t>
        </r>
      </text>
    </comment>
  </commentList>
</comments>
</file>

<file path=xl/sharedStrings.xml><?xml version="1.0" encoding="utf-8"?>
<sst xmlns="http://schemas.openxmlformats.org/spreadsheetml/2006/main" count="87" uniqueCount="35">
  <si>
    <t>Catégorie de vente</t>
  </si>
  <si>
    <t>CA N-1</t>
  </si>
  <si>
    <t>%</t>
  </si>
  <si>
    <t>Liée à des achats</t>
  </si>
  <si>
    <t>Type</t>
  </si>
  <si>
    <t>Qté Négoce</t>
  </si>
  <si>
    <t>% Heures production-Services</t>
  </si>
  <si>
    <t>Nbre d'heures de production</t>
  </si>
  <si>
    <t>Prix vente  1 H de CA</t>
  </si>
  <si>
    <t>Unité</t>
  </si>
  <si>
    <t>Prix unitaire Négoce</t>
  </si>
  <si>
    <t>Montant HT</t>
  </si>
  <si>
    <t>1-Mousse Directe</t>
  </si>
  <si>
    <t>Production</t>
  </si>
  <si>
    <t>M²</t>
  </si>
  <si>
    <t>3-Chape directe</t>
  </si>
  <si>
    <t>5-DUOVAC directe</t>
  </si>
  <si>
    <t>Négoce</t>
  </si>
  <si>
    <t>8-Etude Thermique Directe</t>
  </si>
  <si>
    <t>Services</t>
  </si>
  <si>
    <t>7-Carrelage Directe</t>
  </si>
  <si>
    <t>Sans</t>
  </si>
  <si>
    <t>Total chiffre d'affaires du compte de résultat N-1</t>
  </si>
  <si>
    <t xml:space="preserve">Cette valeur doit être de 100 %  </t>
  </si>
  <si>
    <t>Contrôle de la ventilation</t>
  </si>
  <si>
    <t>Total des heures potentielles de l'entreprise</t>
  </si>
  <si>
    <t>Total des heures nettes à ventiler sur l'activité directe</t>
  </si>
  <si>
    <t>Mettre à jour vos achats en actionnant le bouton "MAJ ACHATS" chaque fois que  vous modifiez les valeurs prévisionnelles de votre chiffre d'affaires</t>
  </si>
  <si>
    <t>Soit le pourcentage restant à ventiler</t>
  </si>
  <si>
    <t>Production et services N-1 ----&gt;</t>
  </si>
  <si>
    <t xml:space="preserve"> Moyenne exercice précédent</t>
  </si>
  <si>
    <t>2-Mousse commer.</t>
  </si>
  <si>
    <t>9-Chaudière Commer.</t>
  </si>
  <si>
    <t>12-Carrelage Commer.</t>
  </si>
  <si>
    <t>4-Chape Commer.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</si>
</sst>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 #,##0.00\ &quot;€&quot;_-;\-* #,##0.00\ &quot;€&quot;_-;_-* &quot;-&quot;??\ &quot;€&quot;_-;_-@_-"/>
    <numFmt numFmtId="43" formatCode="_-* #,##0.00\ _€_-;\-* #,##0.00\ _€_-;_-* &quot;-&quot;??\ _€_-;_-@_-"/>
    <numFmt numFmtId="164" formatCode="_(&quot;€&quot;* #,##0.00_);_(&quot;€&quot;* \(#,##0.00\);_(&quot;€&quot;* &quot;-&quot;??_);_(@_)"/>
    <numFmt numFmtId="165" formatCode="_(* #,##0.00_);_(* \(#,##0.00\);_(* &quot;-&quot;??_);_(@_)"/>
    <numFmt numFmtId="166" formatCode="0&quot; h&quot;"/>
  </numFmts>
  <fonts count="8" x14ac:knownFonts="1">
    <font>
      <sz val="11"/>
      <color theme="1"/>
      <name val="Calibri"/>
      <family val="2"/>
      <scheme val="minor"/>
    </font>
    <font>
      <sz val="11"/>
      <color theme="1"/>
      <name val="Calibri"/>
      <family val="2"/>
      <scheme val="minor"/>
    </font>
    <font>
      <sz val="11"/>
      <color rgb="FF006100"/>
      <name val="Calibri"/>
      <family val="2"/>
      <scheme val="minor"/>
    </font>
    <font>
      <b/>
      <sz val="11"/>
      <color theme="0"/>
      <name val="Calibri"/>
      <family val="2"/>
      <scheme val="minor"/>
    </font>
    <font>
      <sz val="11"/>
      <color theme="0"/>
      <name val="Calibri"/>
      <family val="2"/>
      <scheme val="minor"/>
    </font>
    <font>
      <sz val="10"/>
      <color theme="1"/>
      <name val="Calibri"/>
      <family val="2"/>
      <scheme val="minor"/>
    </font>
    <font>
      <b/>
      <sz val="9"/>
      <color indexed="81"/>
      <name val="Tahoma"/>
      <family val="2"/>
    </font>
    <font>
      <sz val="9"/>
      <color indexed="81"/>
      <name val="Tahoma"/>
      <family val="2"/>
    </font>
  </fonts>
  <fills count="18">
    <fill>
      <patternFill patternType="none"/>
    </fill>
    <fill>
      <patternFill patternType="gray125"/>
    </fill>
    <fill>
      <patternFill patternType="solid">
        <fgColor rgb="FFC6EFCE"/>
      </patternFill>
    </fill>
    <fill>
      <patternFill patternType="solid">
        <fgColor theme="4"/>
      </patternFill>
    </fill>
    <fill>
      <patternFill patternType="solid">
        <fgColor theme="8" tint="0.59999389629810485"/>
        <bgColor indexed="65"/>
      </patternFill>
    </fill>
    <fill>
      <patternFill patternType="solid">
        <fgColor theme="0" tint="-0.249977111117893"/>
        <bgColor indexed="64"/>
      </patternFill>
    </fill>
    <fill>
      <patternFill patternType="solid">
        <fgColor rgb="FFFFFF00"/>
        <bgColor indexed="64"/>
      </patternFill>
    </fill>
    <fill>
      <patternFill patternType="solid">
        <fgColor rgb="FFFAFDAB"/>
        <bgColor indexed="64"/>
      </patternFill>
    </fill>
    <fill>
      <patternFill patternType="solid">
        <fgColor theme="7" tint="0.79998168889431442"/>
        <bgColor indexed="64"/>
      </patternFill>
    </fill>
    <fill>
      <patternFill patternType="solid">
        <fgColor theme="8" tint="0.59999389629810485"/>
        <bgColor indexed="64"/>
      </patternFill>
    </fill>
    <fill>
      <patternFill patternType="solid">
        <fgColor rgb="FFFFFF99"/>
        <bgColor indexed="64"/>
      </patternFill>
    </fill>
    <fill>
      <patternFill patternType="solid">
        <fgColor theme="8" tint="0.79998168889431442"/>
        <bgColor indexed="64"/>
      </patternFill>
    </fill>
    <fill>
      <patternFill patternType="solid">
        <fgColor theme="8" tint="0.59996337778862885"/>
        <bgColor indexed="64"/>
      </patternFill>
    </fill>
    <fill>
      <patternFill patternType="solid">
        <fgColor rgb="FFFF99CC"/>
        <bgColor indexed="64"/>
      </patternFill>
    </fill>
    <fill>
      <patternFill patternType="solid">
        <fgColor rgb="FF00B050"/>
        <bgColor indexed="64"/>
      </patternFill>
    </fill>
    <fill>
      <patternFill patternType="solid">
        <fgColor theme="3" tint="0.59999389629810485"/>
        <bgColor indexed="64"/>
      </patternFill>
    </fill>
    <fill>
      <patternFill patternType="solid">
        <fgColor rgb="FFFFCC00"/>
        <bgColor indexed="64"/>
      </patternFill>
    </fill>
    <fill>
      <patternFill patternType="solid">
        <fgColor rgb="FFFF0000"/>
        <bgColor indexed="64"/>
      </patternFill>
    </fill>
  </fills>
  <borders count="20">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style="thin">
        <color auto="1"/>
      </left>
      <right style="thin">
        <color auto="1"/>
      </right>
      <top style="thin">
        <color auto="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auto="1"/>
      </left>
      <right/>
      <top style="thin">
        <color auto="1"/>
      </top>
      <bottom/>
      <diagonal/>
    </border>
    <border>
      <left/>
      <right/>
      <top style="thin">
        <color auto="1"/>
      </top>
      <bottom/>
      <diagonal/>
    </border>
    <border>
      <left style="thin">
        <color auto="1"/>
      </left>
      <right/>
      <top style="thick">
        <color theme="5" tint="-0.24994659260841701"/>
      </top>
      <bottom style="thin">
        <color auto="1"/>
      </bottom>
      <diagonal/>
    </border>
    <border>
      <left/>
      <right/>
      <top style="thick">
        <color theme="5" tint="-0.24994659260841701"/>
      </top>
      <bottom style="thin">
        <color auto="1"/>
      </bottom>
      <diagonal/>
    </border>
    <border>
      <left/>
      <right style="thin">
        <color auto="1"/>
      </right>
      <top style="thick">
        <color theme="5" tint="-0.24994659260841701"/>
      </top>
      <bottom style="thin">
        <color auto="1"/>
      </bottom>
      <diagonal/>
    </border>
    <border>
      <left style="thin">
        <color auto="1"/>
      </left>
      <right style="thin">
        <color auto="1"/>
      </right>
      <top style="thick">
        <color theme="5" tint="-0.24994659260841701"/>
      </top>
      <bottom style="thin">
        <color auto="1"/>
      </bottom>
      <diagonal/>
    </border>
    <border>
      <left style="thin">
        <color auto="1"/>
      </left>
      <right style="thin">
        <color auto="1"/>
      </right>
      <top style="thick">
        <color theme="5" tint="-0.24994659260841701"/>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13">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2" fillId="2" borderId="0" applyNumberFormat="0" applyBorder="0" applyAlignment="0" applyProtection="0"/>
    <xf numFmtId="0" fontId="1" fillId="4" borderId="0" applyNumberFormat="0" applyBorder="0" applyAlignment="0" applyProtection="0"/>
    <xf numFmtId="0" fontId="1" fillId="5" borderId="1">
      <alignment horizontal="center" vertical="center" wrapText="1"/>
    </xf>
    <xf numFmtId="0" fontId="1" fillId="8" borderId="1">
      <alignment horizontal="center" vertical="center" wrapText="1"/>
    </xf>
    <xf numFmtId="165" fontId="1" fillId="7" borderId="1" applyProtection="0">
      <alignment horizontal="left" vertical="center"/>
    </xf>
    <xf numFmtId="166" fontId="1" fillId="10" borderId="1" applyProtection="0">
      <alignment horizontal="center"/>
    </xf>
    <xf numFmtId="164" fontId="1" fillId="7" borderId="1" applyProtection="0">
      <alignment vertical="center"/>
    </xf>
    <xf numFmtId="164" fontId="1" fillId="9" borderId="1">
      <alignment horizontal="center" vertical="center" wrapText="1"/>
    </xf>
    <xf numFmtId="164" fontId="4" fillId="3" borderId="2">
      <alignment vertical="center"/>
    </xf>
  </cellStyleXfs>
  <cellXfs count="93">
    <xf numFmtId="0" fontId="0" fillId="0" borderId="0" xfId="0"/>
    <xf numFmtId="0" fontId="1" fillId="5" borderId="1" xfId="6" applyBorder="1" applyProtection="1">
      <alignment horizontal="center" vertical="center" wrapText="1"/>
      <protection hidden="1"/>
    </xf>
    <xf numFmtId="44" fontId="0" fillId="5" borderId="1" xfId="2" applyFont="1" applyFill="1" applyBorder="1" applyAlignment="1" applyProtection="1">
      <alignment horizontal="center" vertical="center" wrapText="1"/>
      <protection hidden="1"/>
    </xf>
    <xf numFmtId="9" fontId="0" fillId="5" borderId="1" xfId="3" applyFont="1" applyFill="1" applyBorder="1" applyAlignment="1" applyProtection="1">
      <alignment horizontal="center" vertical="center" wrapText="1"/>
      <protection hidden="1"/>
    </xf>
    <xf numFmtId="0" fontId="0" fillId="5" borderId="1" xfId="0" applyFill="1" applyBorder="1" applyAlignment="1" applyProtection="1">
      <alignment horizontal="center" vertical="center" wrapText="1"/>
      <protection hidden="1"/>
    </xf>
    <xf numFmtId="0" fontId="0" fillId="5" borderId="2" xfId="0" applyFill="1" applyBorder="1" applyAlignment="1" applyProtection="1">
      <alignment horizontal="center" vertical="center" wrapText="1"/>
      <protection hidden="1"/>
    </xf>
    <xf numFmtId="43" fontId="0" fillId="5" borderId="3" xfId="1" applyFont="1" applyFill="1" applyBorder="1" applyAlignment="1" applyProtection="1">
      <alignment horizontal="center" vertical="center" wrapText="1"/>
      <protection hidden="1"/>
    </xf>
    <xf numFmtId="0" fontId="0" fillId="5" borderId="3" xfId="0" applyFill="1" applyBorder="1" applyAlignment="1" applyProtection="1">
      <alignment horizontal="center" vertical="center" wrapText="1"/>
      <protection hidden="1"/>
    </xf>
    <xf numFmtId="0" fontId="0" fillId="5" borderId="4" xfId="0" applyFill="1" applyBorder="1" applyAlignment="1" applyProtection="1">
      <alignment horizontal="center" vertical="center" wrapText="1"/>
      <protection hidden="1"/>
    </xf>
    <xf numFmtId="44" fontId="0" fillId="5" borderId="4" xfId="2" applyFont="1" applyFill="1" applyBorder="1" applyAlignment="1" applyProtection="1">
      <alignment horizontal="center" vertical="center" wrapText="1"/>
      <protection hidden="1"/>
    </xf>
    <xf numFmtId="0" fontId="0" fillId="6" borderId="5" xfId="0" applyNumberFormat="1" applyFill="1" applyBorder="1" applyAlignment="1" applyProtection="1">
      <alignment horizontal="left" vertical="center"/>
      <protection locked="0" hidden="1"/>
    </xf>
    <xf numFmtId="0" fontId="0" fillId="6" borderId="6" xfId="0" applyNumberFormat="1" applyFill="1" applyBorder="1" applyAlignment="1" applyProtection="1">
      <alignment horizontal="left" vertical="center"/>
      <protection locked="0" hidden="1"/>
    </xf>
    <xf numFmtId="0" fontId="0" fillId="6" borderId="2" xfId="0" applyNumberFormat="1" applyFill="1" applyBorder="1" applyAlignment="1" applyProtection="1">
      <alignment horizontal="left" vertical="center"/>
      <protection locked="0" hidden="1"/>
    </xf>
    <xf numFmtId="44" fontId="0" fillId="7" borderId="2" xfId="2" applyFont="1" applyFill="1" applyBorder="1" applyAlignment="1" applyProtection="1">
      <alignment horizontal="center" vertical="center" wrapText="1"/>
      <protection locked="0" hidden="1"/>
    </xf>
    <xf numFmtId="10" fontId="1" fillId="4" borderId="2" xfId="3" applyNumberFormat="1" applyFill="1" applyBorder="1" applyAlignment="1" applyProtection="1">
      <alignment horizontal="center" vertical="center" wrapText="1"/>
      <protection hidden="1"/>
    </xf>
    <xf numFmtId="0" fontId="1" fillId="8" borderId="1" xfId="7" applyBorder="1" applyProtection="1">
      <alignment horizontal="center" vertical="center" wrapText="1"/>
      <protection hidden="1"/>
    </xf>
    <xf numFmtId="165" fontId="1" fillId="7" borderId="1" xfId="8" applyBorder="1" applyProtection="1">
      <alignment horizontal="left" vertical="center"/>
      <protection locked="0" hidden="1"/>
    </xf>
    <xf numFmtId="10" fontId="1" fillId="9" borderId="1" xfId="3" applyNumberFormat="1" applyFill="1" applyBorder="1" applyAlignment="1" applyProtection="1">
      <alignment horizontal="center" vertical="center" wrapText="1"/>
      <protection hidden="1"/>
    </xf>
    <xf numFmtId="166" fontId="1" fillId="10" borderId="1" xfId="9" applyBorder="1" applyAlignment="1" applyProtection="1">
      <alignment horizontal="center" vertical="center"/>
      <protection locked="0" hidden="1"/>
    </xf>
    <xf numFmtId="44" fontId="1" fillId="7" borderId="1" xfId="2" applyFill="1" applyBorder="1" applyAlignment="1" applyProtection="1">
      <alignment horizontal="left" vertical="center"/>
      <protection locked="0" hidden="1"/>
    </xf>
    <xf numFmtId="165" fontId="1" fillId="7" borderId="1" xfId="8" applyBorder="1" applyAlignment="1" applyProtection="1">
      <alignment horizontal="center" vertical="center"/>
      <protection locked="0" hidden="1"/>
    </xf>
    <xf numFmtId="164" fontId="1" fillId="7" borderId="1" xfId="10" applyBorder="1" applyProtection="1">
      <alignment vertical="center"/>
      <protection locked="0" hidden="1"/>
    </xf>
    <xf numFmtId="44" fontId="0" fillId="9" borderId="1" xfId="2" applyFont="1" applyFill="1" applyBorder="1" applyAlignment="1" applyProtection="1">
      <alignment horizontal="center" vertical="center" wrapText="1"/>
      <protection hidden="1"/>
    </xf>
    <xf numFmtId="0" fontId="0" fillId="7" borderId="5" xfId="0" applyNumberFormat="1" applyFill="1" applyBorder="1" applyAlignment="1" applyProtection="1">
      <alignment horizontal="left" vertical="center"/>
      <protection locked="0" hidden="1"/>
    </xf>
    <xf numFmtId="0" fontId="0" fillId="7" borderId="6" xfId="0" applyNumberFormat="1" applyFill="1" applyBorder="1" applyAlignment="1" applyProtection="1">
      <alignment horizontal="left" vertical="center"/>
      <protection locked="0" hidden="1"/>
    </xf>
    <xf numFmtId="0" fontId="0" fillId="7" borderId="2" xfId="0" applyNumberFormat="1" applyFill="1" applyBorder="1" applyAlignment="1" applyProtection="1">
      <alignment horizontal="left" vertical="center"/>
      <protection locked="0" hidden="1"/>
    </xf>
    <xf numFmtId="0" fontId="0" fillId="7" borderId="7" xfId="0" applyNumberFormat="1" applyFill="1" applyBorder="1" applyAlignment="1" applyProtection="1">
      <alignment horizontal="left" vertical="center"/>
      <protection locked="0" hidden="1"/>
    </xf>
    <xf numFmtId="0" fontId="0" fillId="7" borderId="8" xfId="0" applyNumberFormat="1" applyFill="1" applyBorder="1" applyAlignment="1" applyProtection="1">
      <alignment horizontal="left" vertical="center"/>
      <protection locked="0" hidden="1"/>
    </xf>
    <xf numFmtId="0" fontId="0" fillId="7" borderId="3" xfId="0" applyNumberFormat="1" applyFill="1" applyBorder="1" applyAlignment="1" applyProtection="1">
      <alignment horizontal="left" vertical="center"/>
      <protection locked="0" hidden="1"/>
    </xf>
    <xf numFmtId="44" fontId="0" fillId="7" borderId="3" xfId="2" applyFont="1" applyFill="1" applyBorder="1" applyAlignment="1" applyProtection="1">
      <alignment horizontal="center" vertical="center" wrapText="1"/>
      <protection locked="0" hidden="1"/>
    </xf>
    <xf numFmtId="10" fontId="1" fillId="4" borderId="3" xfId="3" applyNumberFormat="1" applyFill="1" applyBorder="1" applyAlignment="1" applyProtection="1">
      <alignment horizontal="center" vertical="center" wrapText="1"/>
      <protection hidden="1"/>
    </xf>
    <xf numFmtId="166" fontId="1" fillId="10" borderId="4" xfId="9" applyBorder="1" applyAlignment="1" applyProtection="1">
      <alignment horizontal="center" vertical="center"/>
      <protection locked="0" hidden="1"/>
    </xf>
    <xf numFmtId="44" fontId="1" fillId="7" borderId="4" xfId="2" applyFill="1" applyBorder="1" applyAlignment="1" applyProtection="1">
      <alignment horizontal="left" vertical="center"/>
      <protection locked="0" hidden="1"/>
    </xf>
    <xf numFmtId="165" fontId="1" fillId="7" borderId="4" xfId="8" applyBorder="1" applyAlignment="1" applyProtection="1">
      <alignment horizontal="center" vertical="center"/>
      <protection locked="0" hidden="1"/>
    </xf>
    <xf numFmtId="0" fontId="1" fillId="9" borderId="9" xfId="11" applyNumberFormat="1" applyBorder="1" applyAlignment="1" applyProtection="1">
      <alignment horizontal="left" vertical="center" wrapText="1"/>
      <protection hidden="1"/>
    </xf>
    <xf numFmtId="0" fontId="1" fillId="9" borderId="10" xfId="11" applyNumberFormat="1" applyBorder="1" applyAlignment="1" applyProtection="1">
      <alignment horizontal="left" vertical="center" wrapText="1"/>
      <protection hidden="1"/>
    </xf>
    <xf numFmtId="0" fontId="1" fillId="9" borderId="11" xfId="11" applyNumberFormat="1" applyBorder="1" applyAlignment="1" applyProtection="1">
      <alignment horizontal="left" vertical="center" wrapText="1"/>
      <protection hidden="1"/>
    </xf>
    <xf numFmtId="44" fontId="0" fillId="7" borderId="11" xfId="2" applyFont="1" applyFill="1" applyBorder="1" applyAlignment="1" applyProtection="1">
      <alignment horizontal="center" vertical="center" wrapText="1"/>
      <protection locked="0" hidden="1"/>
    </xf>
    <xf numFmtId="10" fontId="1" fillId="4" borderId="11" xfId="3" applyNumberFormat="1" applyFill="1" applyBorder="1" applyAlignment="1" applyProtection="1">
      <alignment horizontal="center" vertical="center" wrapText="1"/>
      <protection hidden="1"/>
    </xf>
    <xf numFmtId="44" fontId="0" fillId="8" borderId="11" xfId="2" applyFont="1" applyFill="1" applyBorder="1" applyAlignment="1" applyProtection="1">
      <alignment horizontal="center" vertical="center" wrapText="1"/>
      <protection hidden="1"/>
    </xf>
    <xf numFmtId="44" fontId="0" fillId="7" borderId="12" xfId="2" applyFont="1" applyFill="1" applyBorder="1" applyAlignment="1" applyProtection="1">
      <alignment horizontal="center" vertical="center" wrapText="1"/>
      <protection locked="0" hidden="1"/>
    </xf>
    <xf numFmtId="43" fontId="0" fillId="11" borderId="13" xfId="1" applyFont="1" applyFill="1" applyBorder="1" applyAlignment="1" applyProtection="1">
      <alignment vertical="center"/>
      <protection locked="0" hidden="1"/>
    </xf>
    <xf numFmtId="10" fontId="1" fillId="9" borderId="13" xfId="3" applyNumberFormat="1" applyFill="1" applyBorder="1" applyAlignment="1" applyProtection="1">
      <alignment horizontal="center" vertical="center" wrapText="1"/>
      <protection hidden="1"/>
    </xf>
    <xf numFmtId="166" fontId="1" fillId="12" borderId="13" xfId="9" applyFill="1" applyBorder="1" applyAlignment="1" applyProtection="1">
      <alignment horizontal="center" vertical="center"/>
      <protection hidden="1"/>
    </xf>
    <xf numFmtId="44" fontId="1" fillId="7" borderId="12" xfId="2" applyFill="1" applyBorder="1" applyAlignment="1" applyProtection="1">
      <alignment horizontal="left" vertical="center"/>
      <protection locked="0" hidden="1"/>
    </xf>
    <xf numFmtId="165" fontId="1" fillId="7" borderId="12" xfId="8" applyBorder="1" applyAlignment="1" applyProtection="1">
      <alignment horizontal="center" vertical="center"/>
      <protection locked="0" hidden="1"/>
    </xf>
    <xf numFmtId="44" fontId="0" fillId="11" borderId="13" xfId="2" applyFont="1" applyFill="1" applyBorder="1" applyAlignment="1" applyProtection="1">
      <alignment horizontal="center" vertical="center"/>
      <protection hidden="1"/>
    </xf>
    <xf numFmtId="44" fontId="0" fillId="9" borderId="13" xfId="2" applyFont="1" applyFill="1" applyBorder="1" applyAlignment="1" applyProtection="1">
      <alignment horizontal="center" vertical="center" wrapText="1"/>
      <protection hidden="1"/>
    </xf>
    <xf numFmtId="0" fontId="1" fillId="9" borderId="5" xfId="11" applyNumberFormat="1" applyBorder="1" applyAlignment="1" applyProtection="1">
      <alignment horizontal="left" vertical="center" wrapText="1"/>
      <protection hidden="1"/>
    </xf>
    <xf numFmtId="0" fontId="1" fillId="9" borderId="6" xfId="11" applyNumberFormat="1" applyBorder="1" applyAlignment="1" applyProtection="1">
      <alignment horizontal="left" vertical="center" wrapText="1"/>
      <protection hidden="1"/>
    </xf>
    <xf numFmtId="0" fontId="1" fillId="9" borderId="2" xfId="11" applyNumberFormat="1" applyBorder="1" applyAlignment="1" applyProtection="1">
      <alignment horizontal="left" vertical="center" wrapText="1"/>
      <protection hidden="1"/>
    </xf>
    <xf numFmtId="43" fontId="0" fillId="11" borderId="1" xfId="1" applyFont="1" applyFill="1" applyBorder="1" applyAlignment="1" applyProtection="1">
      <alignment vertical="center"/>
      <protection locked="0" hidden="1"/>
    </xf>
    <xf numFmtId="166" fontId="1" fillId="12" borderId="1" xfId="9" applyFill="1" applyBorder="1" applyAlignment="1" applyProtection="1">
      <alignment horizontal="center" vertical="center"/>
      <protection hidden="1"/>
    </xf>
    <xf numFmtId="44" fontId="0" fillId="11" borderId="1" xfId="2" applyFont="1" applyFill="1" applyBorder="1" applyAlignment="1" applyProtection="1">
      <alignment horizontal="center" vertical="center"/>
      <protection hidden="1"/>
    </xf>
    <xf numFmtId="43" fontId="0" fillId="11" borderId="14" xfId="1" applyFont="1" applyFill="1" applyBorder="1" applyAlignment="1" applyProtection="1">
      <alignment vertical="center"/>
      <protection locked="0" hidden="1"/>
    </xf>
    <xf numFmtId="0" fontId="0" fillId="11" borderId="5" xfId="0" applyFill="1" applyBorder="1" applyAlignment="1" applyProtection="1">
      <alignment horizontal="left" vertical="center"/>
      <protection hidden="1"/>
    </xf>
    <xf numFmtId="0" fontId="0" fillId="11" borderId="6" xfId="0" applyFill="1" applyBorder="1" applyAlignment="1" applyProtection="1">
      <alignment horizontal="left" vertical="center"/>
      <protection hidden="1"/>
    </xf>
    <xf numFmtId="0" fontId="0" fillId="11" borderId="2" xfId="0" applyFill="1" applyBorder="1" applyAlignment="1" applyProtection="1">
      <alignment horizontal="left" vertical="center"/>
      <protection hidden="1"/>
    </xf>
    <xf numFmtId="44" fontId="4" fillId="3" borderId="2" xfId="2" applyFont="1" applyFill="1" applyBorder="1" applyAlignment="1" applyProtection="1">
      <alignment vertical="center"/>
      <protection hidden="1"/>
    </xf>
    <xf numFmtId="10" fontId="4" fillId="3" borderId="2" xfId="3" applyNumberFormat="1" applyFont="1" applyFill="1" applyBorder="1" applyAlignment="1" applyProtection="1">
      <alignment horizontal="center" vertical="center"/>
      <protection hidden="1"/>
    </xf>
    <xf numFmtId="0" fontId="0" fillId="13" borderId="5" xfId="0" applyFill="1" applyBorder="1" applyAlignment="1" applyProtection="1">
      <alignment horizontal="right" vertical="center"/>
      <protection hidden="1"/>
    </xf>
    <xf numFmtId="0" fontId="0" fillId="13" borderId="6" xfId="0" applyFill="1" applyBorder="1" applyAlignment="1" applyProtection="1">
      <alignment horizontal="right" vertical="center"/>
      <protection hidden="1"/>
    </xf>
    <xf numFmtId="0" fontId="0" fillId="13" borderId="2" xfId="0" applyFill="1" applyBorder="1" applyAlignment="1" applyProtection="1">
      <alignment horizontal="right" vertical="center"/>
      <protection hidden="1"/>
    </xf>
    <xf numFmtId="9" fontId="4" fillId="14" borderId="2" xfId="3" applyFont="1" applyFill="1" applyBorder="1" applyAlignment="1" applyProtection="1">
      <alignment horizontal="center" vertical="center"/>
      <protection hidden="1"/>
    </xf>
    <xf numFmtId="166" fontId="4" fillId="3" borderId="2" xfId="12" applyNumberFormat="1" applyAlignment="1" applyProtection="1">
      <alignment horizontal="center" vertical="center"/>
      <protection hidden="1"/>
    </xf>
    <xf numFmtId="0" fontId="0" fillId="11" borderId="0" xfId="0" applyFill="1" applyProtection="1">
      <protection hidden="1"/>
    </xf>
    <xf numFmtId="164" fontId="4" fillId="3" borderId="3" xfId="12" applyBorder="1" applyProtection="1">
      <alignment vertical="center"/>
      <protection hidden="1"/>
    </xf>
    <xf numFmtId="0" fontId="0" fillId="11" borderId="15" xfId="0" applyFill="1" applyBorder="1" applyAlignment="1" applyProtection="1">
      <alignment vertical="center"/>
      <protection hidden="1"/>
    </xf>
    <xf numFmtId="0" fontId="0" fillId="11" borderId="16" xfId="0" applyFill="1" applyBorder="1" applyProtection="1">
      <protection hidden="1"/>
    </xf>
    <xf numFmtId="0" fontId="0" fillId="11" borderId="17" xfId="0" applyFill="1" applyBorder="1" applyProtection="1">
      <protection hidden="1"/>
    </xf>
    <xf numFmtId="44" fontId="0" fillId="15" borderId="14" xfId="2" applyFont="1" applyFill="1" applyBorder="1" applyAlignment="1" applyProtection="1">
      <alignment horizontal="center" vertical="center"/>
      <protection hidden="1"/>
    </xf>
    <xf numFmtId="9" fontId="0" fillId="11" borderId="0" xfId="3" applyFont="1" applyFill="1" applyProtection="1">
      <protection hidden="1"/>
    </xf>
    <xf numFmtId="44" fontId="0" fillId="5" borderId="1" xfId="2" applyFont="1" applyFill="1" applyBorder="1" applyAlignment="1" applyProtection="1">
      <alignment horizontal="center" vertical="center"/>
      <protection hidden="1"/>
    </xf>
    <xf numFmtId="166" fontId="1" fillId="9" borderId="1" xfId="11" applyNumberFormat="1" applyBorder="1" applyProtection="1">
      <alignment horizontal="center" vertical="center" wrapText="1"/>
      <protection hidden="1"/>
    </xf>
    <xf numFmtId="0" fontId="5" fillId="11" borderId="7" xfId="0" applyFont="1" applyFill="1" applyBorder="1" applyAlignment="1" applyProtection="1">
      <alignment horizontal="left" vertical="center" wrapText="1"/>
      <protection hidden="1"/>
    </xf>
    <xf numFmtId="0" fontId="5" fillId="11" borderId="3" xfId="0" applyFont="1" applyFill="1" applyBorder="1" applyAlignment="1" applyProtection="1">
      <alignment horizontal="left" vertical="center" wrapText="1"/>
      <protection hidden="1"/>
    </xf>
    <xf numFmtId="0" fontId="0" fillId="5" borderId="1" xfId="0" applyFill="1" applyBorder="1" applyAlignment="1" applyProtection="1">
      <alignment horizontal="center" vertical="center" wrapText="1"/>
      <protection hidden="1"/>
    </xf>
    <xf numFmtId="166" fontId="4" fillId="3" borderId="2" xfId="12" applyNumberFormat="1" applyBorder="1" applyAlignment="1" applyProtection="1">
      <alignment horizontal="center" vertical="center"/>
      <protection hidden="1"/>
    </xf>
    <xf numFmtId="10" fontId="0" fillId="16" borderId="5" xfId="3" applyNumberFormat="1" applyFont="1" applyFill="1" applyBorder="1" applyAlignment="1" applyProtection="1">
      <alignment horizontal="center" vertical="center"/>
      <protection hidden="1"/>
    </xf>
    <xf numFmtId="0" fontId="5" fillId="11" borderId="18" xfId="0" applyFont="1" applyFill="1" applyBorder="1" applyAlignment="1" applyProtection="1">
      <alignment horizontal="left" vertical="center" wrapText="1"/>
      <protection hidden="1"/>
    </xf>
    <xf numFmtId="0" fontId="5" fillId="11" borderId="19" xfId="0" applyFont="1" applyFill="1" applyBorder="1" applyAlignment="1" applyProtection="1">
      <alignment horizontal="left" vertical="center" wrapText="1"/>
      <protection hidden="1"/>
    </xf>
    <xf numFmtId="0" fontId="3" fillId="17" borderId="0" xfId="0" applyFont="1" applyFill="1" applyAlignment="1" applyProtection="1">
      <alignment horizontal="center" wrapText="1"/>
      <protection hidden="1"/>
    </xf>
    <xf numFmtId="0" fontId="0" fillId="13" borderId="5" xfId="0" applyFill="1" applyBorder="1" applyAlignment="1" applyProtection="1">
      <alignment horizontal="center" vertical="center"/>
      <protection hidden="1"/>
    </xf>
    <xf numFmtId="0" fontId="0" fillId="13" borderId="6" xfId="0" applyFill="1" applyBorder="1" applyAlignment="1" applyProtection="1">
      <alignment horizontal="center" vertical="center"/>
      <protection hidden="1"/>
    </xf>
    <xf numFmtId="0" fontId="0" fillId="13" borderId="2" xfId="0" applyFill="1" applyBorder="1" applyAlignment="1" applyProtection="1">
      <alignment horizontal="center" vertical="center"/>
      <protection hidden="1"/>
    </xf>
    <xf numFmtId="10" fontId="3" fillId="17" borderId="1" xfId="3" applyNumberFormat="1" applyFont="1" applyFill="1" applyBorder="1" applyAlignment="1" applyProtection="1">
      <alignment horizontal="center" vertical="center"/>
      <protection hidden="1"/>
    </xf>
    <xf numFmtId="0" fontId="5" fillId="11" borderId="15" xfId="0" applyFont="1" applyFill="1" applyBorder="1" applyAlignment="1" applyProtection="1">
      <alignment horizontal="left" vertical="center" wrapText="1"/>
      <protection hidden="1"/>
    </xf>
    <xf numFmtId="0" fontId="5" fillId="11" borderId="17" xfId="0" applyFont="1" applyFill="1" applyBorder="1" applyAlignment="1" applyProtection="1">
      <alignment horizontal="left" vertical="center" wrapText="1"/>
      <protection hidden="1"/>
    </xf>
    <xf numFmtId="0" fontId="2" fillId="2" borderId="1" xfId="4" applyBorder="1" applyAlignment="1" applyProtection="1">
      <alignment horizontal="center" vertical="center"/>
      <protection hidden="1"/>
    </xf>
    <xf numFmtId="164" fontId="1" fillId="4" borderId="1" xfId="5" applyNumberFormat="1" applyBorder="1" applyAlignment="1" applyProtection="1">
      <alignment horizontal="center" vertical="center"/>
      <protection hidden="1"/>
    </xf>
    <xf numFmtId="166" fontId="1" fillId="4" borderId="1" xfId="5" applyNumberFormat="1" applyBorder="1" applyAlignment="1" applyProtection="1">
      <alignment horizontal="center" vertical="center"/>
      <protection hidden="1"/>
    </xf>
    <xf numFmtId="0" fontId="2" fillId="2" borderId="5" xfId="4" applyBorder="1" applyAlignment="1" applyProtection="1">
      <alignment horizontal="left" vertical="center"/>
      <protection hidden="1"/>
    </xf>
    <xf numFmtId="0" fontId="2" fillId="2" borderId="17" xfId="4" applyBorder="1" applyAlignment="1" applyProtection="1">
      <alignment horizontal="left" vertical="center"/>
      <protection hidden="1"/>
    </xf>
  </cellXfs>
  <cellStyles count="13">
    <cellStyle name="40 % - Accent5" xfId="5" builtinId="47"/>
    <cellStyle name="En-tête de colonne" xfId="6" xr:uid="{4455BE5B-5E83-46D2-9DD7-2C4B11F89173}"/>
    <cellStyle name="Milliers" xfId="1" builtinId="3"/>
    <cellStyle name="Monétaire" xfId="2" builtinId="4"/>
    <cellStyle name="Normal" xfId="0" builtinId="0"/>
    <cellStyle name="Pourcentage" xfId="3" builtinId="5"/>
    <cellStyle name="Saisie" xfId="8" xr:uid="{F6BFA48A-47D9-4CCB-A332-C123899D8598}"/>
    <cellStyle name="Saisie compta" xfId="10" xr:uid="{D6EF4795-0B7D-43E2-AEEA-0F5F9CEC5000}"/>
    <cellStyle name="Saisie Heures" xfId="9" xr:uid="{E9CBBB1A-C335-4D49-8FD2-B8EFDD31E9D4}"/>
    <cellStyle name="Satisfaisant" xfId="4" builtinId="26"/>
    <cellStyle name="Texte automatique" xfId="7" xr:uid="{B768DD3F-4192-40CD-BDF2-13D8FFEC7F10}"/>
    <cellStyle name="Total bleu" xfId="12" xr:uid="{745F771B-AC1E-40F2-AA58-B9E2EE0A9855}"/>
    <cellStyle name="Valeurs calculées" xfId="11" xr:uid="{74361568-A629-42C2-8CD4-863A18FC0A69}"/>
  </cellStyles>
  <dxfs count="80">
    <dxf>
      <fill>
        <patternFill>
          <bgColor theme="8" tint="0.59996337778862885"/>
        </patternFill>
      </fill>
    </dxf>
    <dxf>
      <font>
        <b/>
        <i val="0"/>
        <strike/>
        <color rgb="FFFF0000"/>
      </font>
      <fill>
        <patternFill>
          <bgColor theme="0" tint="-0.24994659260841701"/>
        </patternFill>
      </fill>
    </dxf>
    <dxf>
      <font>
        <b/>
        <i val="0"/>
        <strike/>
        <color rgb="FFFF0000"/>
      </font>
      <fill>
        <patternFill>
          <bgColor theme="0" tint="-0.24994659260841701"/>
        </patternFill>
      </fill>
    </dxf>
    <dxf>
      <font>
        <strike/>
        <color rgb="FFFF0000"/>
      </font>
      <fill>
        <patternFill>
          <bgColor theme="0" tint="-0.24994659260841701"/>
        </patternFill>
      </fill>
    </dxf>
    <dxf>
      <font>
        <b/>
        <i val="0"/>
        <color rgb="FFFFFF00"/>
      </font>
      <fill>
        <patternFill>
          <bgColor rgb="FFFF0000"/>
        </patternFill>
      </fill>
    </dxf>
    <dxf>
      <font>
        <b/>
        <i val="0"/>
        <strike/>
        <color rgb="FFFF0000"/>
      </font>
      <fill>
        <patternFill>
          <bgColor theme="0" tint="-0.24994659260841701"/>
        </patternFill>
      </fill>
    </dxf>
    <dxf>
      <font>
        <b/>
        <i val="0"/>
        <strike/>
        <color rgb="FFFF0000"/>
      </font>
      <fill>
        <patternFill>
          <bgColor theme="0" tint="-0.24994659260841701"/>
        </patternFill>
      </fill>
    </dxf>
    <dxf>
      <font>
        <b/>
        <i val="0"/>
        <strike/>
        <color rgb="FFFF0000"/>
      </font>
      <fill>
        <patternFill>
          <bgColor theme="0" tint="-0.24994659260841701"/>
        </patternFill>
      </fill>
    </dxf>
    <dxf>
      <font>
        <b/>
        <i val="0"/>
        <color theme="0"/>
      </font>
      <fill>
        <patternFill>
          <bgColor rgb="FFFF0000"/>
        </patternFill>
      </fill>
    </dxf>
    <dxf>
      <font>
        <b/>
        <i val="0"/>
        <color rgb="FF006600"/>
      </font>
      <fill>
        <patternFill>
          <bgColor rgb="FFC6EFCE"/>
        </patternFill>
      </fill>
    </dxf>
    <dxf>
      <font>
        <condense val="0"/>
        <extend val="0"/>
        <color rgb="FF9C0006"/>
      </font>
      <fill>
        <patternFill>
          <bgColor rgb="FFFFC7CE"/>
        </patternFill>
      </fill>
    </dxf>
    <dxf>
      <font>
        <b/>
        <i val="0"/>
        <strike/>
        <color rgb="FFFF0000"/>
      </font>
      <fill>
        <patternFill>
          <bgColor theme="0" tint="-0.24994659260841701"/>
        </patternFill>
      </fill>
    </dxf>
    <dxf>
      <font>
        <b/>
        <i val="0"/>
        <strike/>
        <color rgb="FFFF0000"/>
      </font>
      <fill>
        <patternFill>
          <bgColor theme="0" tint="-0.24994659260841701"/>
        </patternFill>
      </fill>
    </dxf>
    <dxf>
      <font>
        <condense val="0"/>
        <extend val="0"/>
        <color rgb="FF9C0006"/>
      </font>
      <fill>
        <patternFill>
          <bgColor rgb="FFFFC7CE"/>
        </patternFill>
      </fill>
    </dxf>
    <dxf>
      <font>
        <b/>
        <i val="0"/>
        <color theme="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theme="0"/>
      </font>
      <fill>
        <patternFill>
          <bgColor rgb="FFFF0000"/>
        </patternFill>
      </fill>
    </dxf>
    <dxf>
      <font>
        <b/>
        <i val="0"/>
        <color theme="0"/>
      </font>
      <fill>
        <patternFill>
          <bgColor rgb="FFFF0000"/>
        </patternFill>
      </fill>
    </dxf>
    <dxf>
      <font>
        <condense val="0"/>
        <extend val="0"/>
        <color rgb="FF006100"/>
      </font>
      <fill>
        <patternFill>
          <bgColor rgb="FFC6EFCE"/>
        </patternFill>
      </fill>
    </dxf>
    <dxf>
      <fill>
        <patternFill>
          <bgColor theme="9" tint="0.59996337778862885"/>
        </patternFill>
      </fill>
    </dxf>
    <dxf>
      <font>
        <b/>
        <i val="0"/>
        <strike/>
        <color rgb="FFFF0000"/>
      </font>
      <fill>
        <patternFill>
          <bgColor theme="0" tint="-0.24994659260841701"/>
        </patternFill>
      </fill>
    </dxf>
    <dxf>
      <font>
        <b/>
        <i val="0"/>
        <strike/>
        <color rgb="FFFF0000"/>
      </font>
      <fill>
        <patternFill>
          <bgColor theme="0" tint="-0.24994659260841701"/>
        </patternFill>
      </fill>
    </dxf>
    <dxf>
      <font>
        <strike/>
        <color rgb="FFFF0000"/>
      </font>
      <fill>
        <patternFill>
          <bgColor theme="0" tint="-0.24994659260841701"/>
        </patternFill>
      </fill>
    </dxf>
    <dxf>
      <font>
        <b/>
        <i val="0"/>
        <color rgb="FFFFFF00"/>
      </font>
      <fill>
        <patternFill>
          <bgColor rgb="FFFF0000"/>
        </patternFill>
      </fill>
    </dxf>
    <dxf>
      <font>
        <b/>
        <i val="0"/>
        <strike/>
        <color rgb="FFFF0000"/>
      </font>
      <fill>
        <patternFill>
          <bgColor theme="0" tint="-0.24994659260841701"/>
        </patternFill>
      </fill>
    </dxf>
    <dxf>
      <font>
        <b/>
        <i val="0"/>
        <strike/>
        <color rgb="FFFF0000"/>
      </font>
      <fill>
        <patternFill>
          <bgColor theme="0" tint="-0.24994659260841701"/>
        </patternFill>
      </fill>
    </dxf>
    <dxf>
      <font>
        <b/>
        <i val="0"/>
        <strike/>
        <color rgb="FFFF0000"/>
      </font>
      <fill>
        <patternFill>
          <bgColor theme="0" tint="-0.24994659260841701"/>
        </patternFill>
      </fill>
    </dxf>
    <dxf>
      <font>
        <b/>
        <i val="0"/>
        <color rgb="FFFFFF00"/>
      </font>
      <fill>
        <patternFill>
          <bgColor rgb="FFFF0000"/>
        </patternFill>
      </fill>
    </dxf>
    <dxf>
      <font>
        <b/>
        <i val="0"/>
        <strike/>
        <color rgb="FFFF0000"/>
      </font>
      <fill>
        <patternFill>
          <bgColor theme="0" tint="-0.24994659260841701"/>
        </patternFill>
      </fill>
    </dxf>
    <dxf>
      <font>
        <b/>
        <i val="0"/>
        <strike/>
        <color rgb="FFFF0000"/>
      </font>
      <fill>
        <patternFill>
          <bgColor theme="0" tint="-0.24994659260841701"/>
        </patternFill>
      </fill>
    </dxf>
    <dxf>
      <font>
        <b/>
        <i val="0"/>
        <strike/>
        <color rgb="FFFF0000"/>
      </font>
      <fill>
        <patternFill>
          <bgColor theme="0" tint="-0.24994659260841701"/>
        </patternFill>
      </fill>
    </dxf>
    <dxf>
      <font>
        <b/>
        <i val="0"/>
        <color rgb="FFFFFF00"/>
      </font>
      <fill>
        <patternFill>
          <bgColor rgb="FFFF0000"/>
        </patternFill>
      </fill>
    </dxf>
    <dxf>
      <font>
        <b/>
        <i val="0"/>
        <strike/>
        <color rgb="FFFF0000"/>
      </font>
      <fill>
        <patternFill>
          <bgColor theme="0" tint="-0.24994659260841701"/>
        </patternFill>
      </fill>
    </dxf>
    <dxf>
      <font>
        <b/>
        <i val="0"/>
        <strike/>
        <color rgb="FFFF0000"/>
      </font>
      <fill>
        <patternFill>
          <bgColor theme="0" tint="-0.24994659260841701"/>
        </patternFill>
      </fill>
    </dxf>
    <dxf>
      <font>
        <b/>
        <i val="0"/>
        <strike/>
        <color rgb="FFFF0000"/>
      </font>
      <fill>
        <patternFill>
          <bgColor theme="0" tint="-0.24994659260841701"/>
        </patternFill>
      </fill>
    </dxf>
    <dxf>
      <font>
        <b/>
        <i val="0"/>
        <color rgb="FFFFFF00"/>
      </font>
      <fill>
        <patternFill>
          <bgColor rgb="FFFF0000"/>
        </patternFill>
      </fill>
    </dxf>
    <dxf>
      <font>
        <b/>
        <i val="0"/>
        <strike/>
        <color rgb="FFFF0000"/>
      </font>
      <fill>
        <patternFill>
          <bgColor theme="0" tint="-0.24994659260841701"/>
        </patternFill>
      </fill>
    </dxf>
    <dxf>
      <font>
        <b/>
        <i val="0"/>
        <strike/>
        <color rgb="FFFF0000"/>
      </font>
      <fill>
        <patternFill>
          <bgColor theme="0" tint="-0.24994659260841701"/>
        </patternFill>
      </fill>
    </dxf>
    <dxf>
      <font>
        <b/>
        <i val="0"/>
        <strike/>
        <color rgb="FFFF0000"/>
      </font>
      <fill>
        <patternFill>
          <bgColor theme="0" tint="-0.24994659260841701"/>
        </patternFill>
      </fill>
    </dxf>
    <dxf>
      <font>
        <b/>
        <i val="0"/>
        <color rgb="FFFFFF00"/>
      </font>
      <fill>
        <patternFill>
          <bgColor rgb="FFFF0000"/>
        </patternFill>
      </fill>
    </dxf>
    <dxf>
      <font>
        <b/>
        <i val="0"/>
        <strike/>
        <color rgb="FFFF0000"/>
      </font>
      <fill>
        <patternFill>
          <bgColor theme="0" tint="-0.24994659260841701"/>
        </patternFill>
      </fill>
    </dxf>
    <dxf>
      <font>
        <b/>
        <i val="0"/>
        <strike/>
        <color rgb="FFFF0000"/>
      </font>
      <fill>
        <patternFill>
          <bgColor theme="0" tint="-0.24994659260841701"/>
        </patternFill>
      </fill>
    </dxf>
    <dxf>
      <font>
        <b/>
        <i val="0"/>
        <strike/>
        <color rgb="FFFF0000"/>
      </font>
      <fill>
        <patternFill>
          <bgColor theme="0" tint="-0.24994659260841701"/>
        </patternFill>
      </fill>
    </dxf>
    <dxf>
      <font>
        <b/>
        <i val="0"/>
        <color rgb="FFFFFF00"/>
      </font>
      <fill>
        <patternFill>
          <bgColor rgb="FFFF0000"/>
        </patternFill>
      </fill>
    </dxf>
    <dxf>
      <font>
        <b/>
        <i val="0"/>
        <strike/>
        <color rgb="FFFF0000"/>
      </font>
      <fill>
        <patternFill>
          <bgColor theme="0" tint="-0.24994659260841701"/>
        </patternFill>
      </fill>
    </dxf>
    <dxf>
      <font>
        <b/>
        <i val="0"/>
        <strike/>
        <color rgb="FFFF0000"/>
      </font>
      <fill>
        <patternFill>
          <bgColor theme="0" tint="-0.24994659260841701"/>
        </patternFill>
      </fill>
    </dxf>
    <dxf>
      <font>
        <b/>
        <i val="0"/>
        <strike/>
        <color rgb="FFFF0000"/>
      </font>
      <fill>
        <patternFill>
          <bgColor theme="0" tint="-0.24994659260841701"/>
        </patternFill>
      </fill>
    </dxf>
    <dxf>
      <font>
        <b/>
        <i val="0"/>
        <color rgb="FFFFFF00"/>
      </font>
      <fill>
        <patternFill>
          <bgColor rgb="FFFF0000"/>
        </patternFill>
      </fill>
    </dxf>
    <dxf>
      <font>
        <b/>
        <i val="0"/>
        <strike/>
        <color rgb="FFFF0000"/>
      </font>
      <fill>
        <patternFill>
          <bgColor theme="0" tint="-0.24994659260841701"/>
        </patternFill>
      </fill>
    </dxf>
    <dxf>
      <font>
        <b/>
        <i val="0"/>
        <strike/>
        <color rgb="FFFF0000"/>
      </font>
      <fill>
        <patternFill>
          <bgColor theme="0" tint="-0.24994659260841701"/>
        </patternFill>
      </fill>
    </dxf>
    <dxf>
      <font>
        <b/>
        <i val="0"/>
        <strike/>
        <color rgb="FFFF0000"/>
      </font>
      <fill>
        <patternFill>
          <bgColor theme="0" tint="-0.24994659260841701"/>
        </patternFill>
      </fill>
    </dxf>
    <dxf>
      <font>
        <b/>
        <i val="0"/>
        <color rgb="FFFFFF00"/>
      </font>
      <fill>
        <patternFill>
          <bgColor rgb="FFFF0000"/>
        </patternFill>
      </fill>
    </dxf>
    <dxf>
      <font>
        <b/>
        <i val="0"/>
        <strike/>
        <color rgb="FFFF0000"/>
      </font>
      <fill>
        <patternFill>
          <bgColor theme="0" tint="-0.24994659260841701"/>
        </patternFill>
      </fill>
    </dxf>
    <dxf>
      <font>
        <b/>
        <i val="0"/>
        <strike/>
        <color rgb="FFFF0000"/>
      </font>
      <fill>
        <patternFill>
          <bgColor theme="0" tint="-0.24994659260841701"/>
        </patternFill>
      </fill>
    </dxf>
    <dxf>
      <font>
        <b/>
        <i val="0"/>
        <strike/>
        <color rgb="FFFF0000"/>
      </font>
      <fill>
        <patternFill>
          <bgColor theme="0" tint="-0.24994659260841701"/>
        </patternFill>
      </fill>
    </dxf>
    <dxf>
      <font>
        <b/>
        <i val="0"/>
        <color rgb="FFFFFF00"/>
      </font>
      <fill>
        <patternFill>
          <bgColor rgb="FFFF0000"/>
        </patternFill>
      </fill>
    </dxf>
    <dxf>
      <font>
        <b/>
        <i val="0"/>
        <strike/>
        <color rgb="FFFF0000"/>
      </font>
      <fill>
        <patternFill>
          <bgColor theme="0" tint="-0.24994659260841701"/>
        </patternFill>
      </fill>
    </dxf>
    <dxf>
      <font>
        <b/>
        <i val="0"/>
        <strike/>
        <color rgb="FFFF0000"/>
      </font>
      <fill>
        <patternFill>
          <bgColor theme="0" tint="-0.24994659260841701"/>
        </patternFill>
      </fill>
    </dxf>
    <dxf>
      <font>
        <b/>
        <i val="0"/>
        <strike/>
        <color rgb="FFFF0000"/>
      </font>
      <fill>
        <patternFill>
          <bgColor theme="0" tint="-0.24994659260841701"/>
        </patternFill>
      </fill>
    </dxf>
    <dxf>
      <font>
        <b/>
        <i val="0"/>
        <color rgb="FFFFFF00"/>
      </font>
      <fill>
        <patternFill>
          <bgColor rgb="FFFF0000"/>
        </patternFill>
      </fill>
    </dxf>
    <dxf>
      <font>
        <b/>
        <i val="0"/>
        <strike/>
        <color rgb="FFFF0000"/>
      </font>
      <fill>
        <patternFill>
          <bgColor theme="0" tint="-0.24994659260841701"/>
        </patternFill>
      </fill>
    </dxf>
    <dxf>
      <font>
        <b/>
        <i val="0"/>
        <strike/>
        <color rgb="FFFF0000"/>
      </font>
      <fill>
        <patternFill>
          <bgColor theme="0" tint="-0.24994659260841701"/>
        </patternFill>
      </fill>
    </dxf>
    <dxf>
      <font>
        <b/>
        <i val="0"/>
        <strike/>
        <color rgb="FFFF0000"/>
      </font>
      <fill>
        <patternFill>
          <bgColor theme="0" tint="-0.24994659260841701"/>
        </patternFill>
      </fill>
    </dxf>
    <dxf>
      <font>
        <b/>
        <i val="0"/>
        <color rgb="FFFFFF00"/>
      </font>
      <fill>
        <patternFill>
          <bgColor rgb="FFFF0000"/>
        </patternFill>
      </fill>
    </dxf>
    <dxf>
      <font>
        <b/>
        <i val="0"/>
        <strike/>
        <color rgb="FFFF0000"/>
      </font>
      <fill>
        <patternFill>
          <bgColor theme="0" tint="-0.24994659260841701"/>
        </patternFill>
      </fill>
    </dxf>
    <dxf>
      <font>
        <b/>
        <i val="0"/>
        <strike/>
        <color rgb="FFFF0000"/>
      </font>
      <fill>
        <patternFill>
          <bgColor theme="0" tint="-0.24994659260841701"/>
        </patternFill>
      </fill>
    </dxf>
    <dxf>
      <font>
        <b/>
        <i val="0"/>
        <strike/>
        <color rgb="FFFF0000"/>
      </font>
      <fill>
        <patternFill>
          <bgColor theme="0" tint="-0.24994659260841701"/>
        </patternFill>
      </fill>
    </dxf>
    <dxf>
      <font>
        <b/>
        <i val="0"/>
        <color rgb="FFFFFF00"/>
      </font>
      <fill>
        <patternFill>
          <bgColor rgb="FFFF0000"/>
        </patternFill>
      </fill>
    </dxf>
    <dxf>
      <font>
        <b/>
        <i val="0"/>
        <strike/>
        <color rgb="FFFF0000"/>
      </font>
      <fill>
        <patternFill>
          <bgColor theme="0" tint="-0.24994659260841701"/>
        </patternFill>
      </fill>
    </dxf>
    <dxf>
      <font>
        <b/>
        <i val="0"/>
        <strike/>
        <color rgb="FFFF0000"/>
      </font>
      <fill>
        <patternFill>
          <bgColor theme="0" tint="-0.24994659260841701"/>
        </patternFill>
      </fill>
    </dxf>
    <dxf>
      <font>
        <b/>
        <i val="0"/>
        <strike/>
        <color rgb="FFFF0000"/>
      </font>
      <fill>
        <patternFill>
          <bgColor theme="0" tint="-0.24994659260841701"/>
        </patternFill>
      </fill>
    </dxf>
    <dxf>
      <font>
        <b/>
        <i val="0"/>
        <color rgb="FFFFFF00"/>
      </font>
      <fill>
        <patternFill>
          <bgColor rgb="FFFF0000"/>
        </patternFill>
      </fill>
    </dxf>
    <dxf>
      <font>
        <b/>
        <i val="0"/>
        <strike/>
        <color rgb="FFFF0000"/>
      </font>
      <fill>
        <patternFill>
          <bgColor theme="0" tint="-0.24994659260841701"/>
        </patternFill>
      </fill>
    </dxf>
    <dxf>
      <font>
        <b/>
        <i val="0"/>
        <strike/>
        <color rgb="FFFF0000"/>
      </font>
      <fill>
        <patternFill>
          <bgColor theme="0" tint="-0.24994659260841701"/>
        </patternFill>
      </fill>
    </dxf>
    <dxf>
      <font>
        <b/>
        <i val="0"/>
        <strike/>
        <color rgb="FFFF0000"/>
      </font>
      <fill>
        <patternFill>
          <bgColor theme="0" tint="-0.24994659260841701"/>
        </patternFill>
      </fill>
    </dxf>
    <dxf>
      <font>
        <b/>
        <i val="0"/>
        <color rgb="FFFFFF00"/>
      </font>
      <fill>
        <patternFill>
          <bgColor rgb="FFFF0000"/>
        </patternFill>
      </fill>
    </dxf>
    <dxf>
      <font>
        <b/>
        <i val="0"/>
        <strike/>
        <color rgb="FFFF0000"/>
      </font>
      <fill>
        <patternFill>
          <bgColor theme="0" tint="-0.24994659260841701"/>
        </patternFill>
      </fill>
    </dxf>
    <dxf>
      <font>
        <b/>
        <i val="0"/>
        <strike/>
        <color rgb="FFFF0000"/>
      </font>
      <fill>
        <patternFill>
          <bgColor theme="0" tint="-0.24994659260841701"/>
        </patternFill>
      </fill>
    </dxf>
    <dxf>
      <font>
        <b/>
        <i val="0"/>
        <strike/>
        <color rgb="FFFF0000"/>
      </font>
      <fill>
        <patternFill>
          <bgColor theme="0" tint="-0.2499465926084170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11</xdr:col>
      <xdr:colOff>438150</xdr:colOff>
      <xdr:row>30</xdr:row>
      <xdr:rowOff>57150</xdr:rowOff>
    </xdr:from>
    <xdr:to>
      <xdr:col>11</xdr:col>
      <xdr:colOff>438150</xdr:colOff>
      <xdr:row>32</xdr:row>
      <xdr:rowOff>152401</xdr:rowOff>
    </xdr:to>
    <xdr:cxnSp macro="">
      <xdr:nvCxnSpPr>
        <xdr:cNvPr id="2" name="Connecteur droit avec flèche 1">
          <a:extLst>
            <a:ext uri="{FF2B5EF4-FFF2-40B4-BE49-F238E27FC236}">
              <a16:creationId xmlns:a16="http://schemas.microsoft.com/office/drawing/2014/main" id="{B68E7E5E-1CFB-4FAA-88A3-927FAB64D113}"/>
            </a:ext>
          </a:extLst>
        </xdr:cNvPr>
        <xdr:cNvCxnSpPr/>
      </xdr:nvCxnSpPr>
      <xdr:spPr>
        <a:xfrm flipV="1">
          <a:off x="13468350" y="10810875"/>
          <a:ext cx="0" cy="781051"/>
        </a:xfrm>
        <a:prstGeom prst="straightConnector1">
          <a:avLst/>
        </a:prstGeom>
        <a:ln>
          <a:solidFill>
            <a:srgbClr val="FF0000"/>
          </a:solidFill>
          <a:headEnd type="arrow"/>
          <a:tailEnd type="arrow"/>
        </a:ln>
      </xdr:spPr>
      <xdr:style>
        <a:lnRef idx="2">
          <a:schemeClr val="accent1"/>
        </a:lnRef>
        <a:fillRef idx="0">
          <a:schemeClr val="accent1"/>
        </a:fillRef>
        <a:effectRef idx="1">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NAUTILUX%20(R&#233;par&#23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olution_Produit"/>
      <sheetName val="Menu General"/>
      <sheetName val="Menu Previsions"/>
      <sheetName val="Menu commercial"/>
      <sheetName val="Menu Outils"/>
      <sheetName val="Aide"/>
      <sheetName val="Parametres"/>
      <sheetName val="Calendrier"/>
      <sheetName val="Resultat N-1"/>
      <sheetName val="Heures N-1"/>
      <sheetName val="Financement"/>
      <sheetName val="Simul_Emprunt"/>
      <sheetName val="Credits bails"/>
      <sheetName val="Emprunts"/>
      <sheetName val="Investissements"/>
      <sheetName val="Ventes"/>
      <sheetName val="Achats"/>
      <sheetName val="Ventes MO"/>
      <sheetName val="Frais variables"/>
      <sheetName val="Frais généraux"/>
      <sheetName val="Autres charges personnel"/>
      <sheetName val="Frais Financiers"/>
      <sheetName val="Charges except"/>
      <sheetName val="Performance"/>
      <sheetName val="Frais commerciaux"/>
      <sheetName val="Objectif com"/>
      <sheetName val="Agents commerciaux"/>
      <sheetName val="Feuil1"/>
      <sheetName val="Objectif Global"/>
      <sheetName val="Objectif croisé"/>
      <sheetName val="Salaires commerciaux"/>
      <sheetName val="Salariés Productif"/>
      <sheetName val="Intérimaires"/>
      <sheetName val="Sous-traitance"/>
      <sheetName val="Salariés autres"/>
      <sheetName val="Heures potentielles"/>
      <sheetName val="Ventil FG"/>
      <sheetName val="Resultat Prev"/>
      <sheetName val="Indicateur Previs"/>
      <sheetName val="Saisie_Doc"/>
      <sheetName val="Data_Client"/>
      <sheetName val="Data_Doc"/>
      <sheetName val="Indicateur Doc"/>
      <sheetName val="Analyse_Doc"/>
      <sheetName val="TC_FG"/>
      <sheetName val="TC_Data_Doc"/>
      <sheetName val="Resultat"/>
    </sheetNames>
    <sheetDataSet>
      <sheetData sheetId="0" refreshError="1"/>
      <sheetData sheetId="1" refreshError="1"/>
      <sheetData sheetId="2" refreshError="1"/>
      <sheetData sheetId="3" refreshError="1"/>
      <sheetData sheetId="4" refreshError="1"/>
      <sheetData sheetId="5" refreshError="1"/>
      <sheetData sheetId="6">
        <row r="66">
          <cell r="J66" t="str">
            <v>Production</v>
          </cell>
        </row>
        <row r="67">
          <cell r="J67" t="str">
            <v>Négoce</v>
          </cell>
        </row>
        <row r="68">
          <cell r="J68" t="str">
            <v>Services</v>
          </cell>
        </row>
        <row r="69">
          <cell r="J69" t="str">
            <v>Sans</v>
          </cell>
        </row>
        <row r="83">
          <cell r="B83" t="str">
            <v>1-Mousse Directe</v>
          </cell>
          <cell r="M83" t="str">
            <v>Année</v>
          </cell>
        </row>
        <row r="84">
          <cell r="B84" t="str">
            <v>2-Mousse commer.</v>
          </cell>
          <cell r="M84" t="str">
            <v>Autre</v>
          </cell>
        </row>
        <row r="85">
          <cell r="B85" t="str">
            <v>3-Chape directe</v>
          </cell>
          <cell r="M85" t="str">
            <v>Heure/CA</v>
          </cell>
        </row>
        <row r="86">
          <cell r="B86" t="str">
            <v>4-Chape Commer.</v>
          </cell>
          <cell r="M86" t="str">
            <v>Heures</v>
          </cell>
        </row>
        <row r="87">
          <cell r="B87" t="str">
            <v>5-DUOVAC directe</v>
          </cell>
          <cell r="M87" t="str">
            <v>kg</v>
          </cell>
        </row>
        <row r="88">
          <cell r="B88" t="str">
            <v>6-DUOVAC Commer.</v>
          </cell>
          <cell r="M88" t="str">
            <v>Kms</v>
          </cell>
        </row>
        <row r="89">
          <cell r="B89" t="str">
            <v>7-Carrelage Directe</v>
          </cell>
          <cell r="M89" t="str">
            <v>M²</v>
          </cell>
        </row>
        <row r="90">
          <cell r="B90" t="str">
            <v>8-Etude Thermique Directe</v>
          </cell>
          <cell r="M90" t="str">
            <v>M3</v>
          </cell>
        </row>
        <row r="91">
          <cell r="B91" t="str">
            <v>9-Chaudière Commer.</v>
          </cell>
          <cell r="M91" t="str">
            <v>Minutes</v>
          </cell>
        </row>
        <row r="92">
          <cell r="B92" t="str">
            <v>10-Chaudière Directe</v>
          </cell>
          <cell r="M92" t="str">
            <v>ML</v>
          </cell>
        </row>
        <row r="93">
          <cell r="B93" t="str">
            <v>11-Réparation Plomberie</v>
          </cell>
          <cell r="M93" t="str">
            <v>Mois</v>
          </cell>
        </row>
        <row r="94">
          <cell r="B94" t="str">
            <v>12-Carrelage Commer.</v>
          </cell>
          <cell r="M94" t="str">
            <v>Tonne</v>
          </cell>
        </row>
        <row r="95">
          <cell r="B95" t="str">
            <v>13-Activité 13</v>
          </cell>
          <cell r="M95" t="str">
            <v>Trimestre</v>
          </cell>
        </row>
        <row r="96">
          <cell r="B96" t="str">
            <v>14-Activité 14</v>
          </cell>
          <cell r="M96" t="str">
            <v>Unité</v>
          </cell>
        </row>
      </sheetData>
      <sheetData sheetId="7" refreshError="1"/>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ow r="19">
          <cell r="M19">
            <v>0</v>
          </cell>
        </row>
      </sheetData>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ow r="20">
          <cell r="U20">
            <v>700</v>
          </cell>
        </row>
        <row r="21">
          <cell r="U21">
            <v>500</v>
          </cell>
        </row>
        <row r="22">
          <cell r="U22">
            <v>500</v>
          </cell>
        </row>
        <row r="23">
          <cell r="U23">
            <v>36785.82</v>
          </cell>
        </row>
        <row r="27">
          <cell r="U27" t="str">
            <v xml:space="preserve"> Total Annuel</v>
          </cell>
        </row>
        <row r="28">
          <cell r="U28">
            <v>97622.400000000009</v>
          </cell>
        </row>
        <row r="29">
          <cell r="U29">
            <v>63907.64</v>
          </cell>
        </row>
        <row r="30">
          <cell r="U30">
            <v>76824.799999999988</v>
          </cell>
        </row>
        <row r="31">
          <cell r="U31">
            <v>8955.68</v>
          </cell>
        </row>
        <row r="32">
          <cell r="U32">
            <v>140871.84000000003</v>
          </cell>
        </row>
      </sheetData>
      <sheetData sheetId="29" refreshError="1"/>
      <sheetData sheetId="30" refreshError="1"/>
      <sheetData sheetId="31" refreshError="1"/>
      <sheetData sheetId="32">
        <row r="19">
          <cell r="V19">
            <v>567</v>
          </cell>
        </row>
      </sheetData>
      <sheetData sheetId="33">
        <row r="19">
          <cell r="V19">
            <v>360</v>
          </cell>
        </row>
      </sheetData>
      <sheetData sheetId="34" refreshError="1"/>
      <sheetData sheetId="35">
        <row r="117">
          <cell r="Z117">
            <v>23973.300000000003</v>
          </cell>
        </row>
      </sheetData>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70AEB3-2A26-4809-8768-A1086E39E7A4}">
  <sheetPr codeName="Feuil1"/>
  <dimension ref="A1:O34"/>
  <sheetViews>
    <sheetView showZeros="0" tabSelected="1" workbookViewId="0">
      <selection activeCell="D39" sqref="D39"/>
    </sheetView>
  </sheetViews>
  <sheetFormatPr baseColWidth="10" defaultRowHeight="15" x14ac:dyDescent="0.25"/>
  <cols>
    <col min="5" max="5" width="16.28515625" customWidth="1"/>
    <col min="15" max="15" width="13.85546875" bestFit="1" customWidth="1"/>
  </cols>
  <sheetData>
    <row r="1" spans="1:15" ht="45" x14ac:dyDescent="0.25">
      <c r="A1" s="1" t="s">
        <v>0</v>
      </c>
      <c r="B1" s="1"/>
      <c r="C1" s="1"/>
      <c r="D1" s="1"/>
      <c r="E1" s="2" t="s">
        <v>1</v>
      </c>
      <c r="F1" s="3" t="s">
        <v>2</v>
      </c>
      <c r="G1" s="4" t="s">
        <v>3</v>
      </c>
      <c r="H1" s="5" t="s">
        <v>4</v>
      </c>
      <c r="I1" s="6" t="s">
        <v>5</v>
      </c>
      <c r="J1" s="7" t="s">
        <v>6</v>
      </c>
      <c r="K1" s="7" t="s">
        <v>7</v>
      </c>
      <c r="L1" s="7" t="s">
        <v>8</v>
      </c>
      <c r="M1" s="8" t="s">
        <v>9</v>
      </c>
      <c r="N1" s="9" t="s">
        <v>10</v>
      </c>
      <c r="O1" s="9" t="s">
        <v>11</v>
      </c>
    </row>
    <row r="2" spans="1:15" x14ac:dyDescent="0.25">
      <c r="A2" s="10" t="s">
        <v>12</v>
      </c>
      <c r="B2" s="11"/>
      <c r="C2" s="11"/>
      <c r="D2" s="12"/>
      <c r="E2" s="13">
        <v>467581.56</v>
      </c>
      <c r="F2" s="14" t="e">
        <f t="shared" ref="F2:F29" si="0">+E2/$L$38</f>
        <v>#DIV/0!</v>
      </c>
      <c r="G2" s="15" t="str">
        <f t="shared" ref="G2:G29" si="1">IF(A2=0,"",IF(H2="production","OUI",IF(H2="Négoce","OUI","NON")))</f>
        <v>OUI</v>
      </c>
      <c r="H2" s="13" t="s">
        <v>13</v>
      </c>
      <c r="I2" s="16">
        <v>0</v>
      </c>
      <c r="J2" s="17" t="e">
        <f>IF(K2=0,0,IF(A2="",0,IF(H2="Négoce",0,IF(H2="Sans",0,ROUND(+K2/$R$38,4)))))</f>
        <v>#DIV/0!</v>
      </c>
      <c r="K2" s="18">
        <v>11680</v>
      </c>
      <c r="L2" s="19">
        <v>160</v>
      </c>
      <c r="M2" s="20" t="s">
        <v>14</v>
      </c>
      <c r="N2" s="21">
        <v>0</v>
      </c>
      <c r="O2" s="22">
        <f t="shared" ref="O2:O15" si="2">IF(A2="",0,(IF(H2="Sans",0,IF(H2="Négoce",IF(AND(I2&lt;&gt;0,N2=0),"Prix unitaire ?",I2*N2),IF(AND(K2&lt;&gt;0,L2=0),"Prix vente horaire ?",+K2*L2)))))</f>
        <v>1868800</v>
      </c>
    </row>
    <row r="3" spans="1:15" x14ac:dyDescent="0.25">
      <c r="A3" s="23" t="s">
        <v>15</v>
      </c>
      <c r="B3" s="24"/>
      <c r="C3" s="24"/>
      <c r="D3" s="25"/>
      <c r="E3" s="13">
        <v>162614.72</v>
      </c>
      <c r="F3" s="14" t="e">
        <f t="shared" si="0"/>
        <v>#DIV/0!</v>
      </c>
      <c r="G3" s="15" t="str">
        <f t="shared" si="1"/>
        <v>OUI</v>
      </c>
      <c r="H3" s="13" t="s">
        <v>13</v>
      </c>
      <c r="I3" s="16">
        <v>0</v>
      </c>
      <c r="J3" s="17" t="e">
        <f t="shared" ref="J3:J15" si="3">IF(K3=0,0,IF(A3="",0,IF(H3="Négoce",0,IF(H3="Sans",0,ROUND(+K3/$R$38,4)))))</f>
        <v>#DIV/0!</v>
      </c>
      <c r="K3" s="18">
        <v>8270</v>
      </c>
      <c r="L3" s="19">
        <v>160</v>
      </c>
      <c r="M3" s="20" t="s">
        <v>14</v>
      </c>
      <c r="N3" s="21">
        <v>0</v>
      </c>
      <c r="O3" s="22">
        <f t="shared" si="2"/>
        <v>1323200</v>
      </c>
    </row>
    <row r="4" spans="1:15" x14ac:dyDescent="0.25">
      <c r="A4" s="23" t="s">
        <v>16</v>
      </c>
      <c r="B4" s="24"/>
      <c r="C4" s="24"/>
      <c r="D4" s="25"/>
      <c r="E4" s="13">
        <v>28848.720000000001</v>
      </c>
      <c r="F4" s="14" t="e">
        <f t="shared" si="0"/>
        <v>#DIV/0!</v>
      </c>
      <c r="G4" s="15" t="str">
        <f t="shared" si="1"/>
        <v>OUI</v>
      </c>
      <c r="H4" s="13" t="s">
        <v>17</v>
      </c>
      <c r="I4" s="16">
        <v>6</v>
      </c>
      <c r="J4" s="17">
        <f t="shared" si="3"/>
        <v>0</v>
      </c>
      <c r="K4" s="18">
        <v>0</v>
      </c>
      <c r="L4" s="19">
        <v>0</v>
      </c>
      <c r="M4" s="20" t="s">
        <v>9</v>
      </c>
      <c r="N4" s="21">
        <v>4230</v>
      </c>
      <c r="O4" s="22">
        <f t="shared" si="2"/>
        <v>25380</v>
      </c>
    </row>
    <row r="5" spans="1:15" x14ac:dyDescent="0.25">
      <c r="A5" s="23" t="s">
        <v>18</v>
      </c>
      <c r="B5" s="24"/>
      <c r="C5" s="24"/>
      <c r="D5" s="25"/>
      <c r="E5" s="13">
        <v>55385</v>
      </c>
      <c r="F5" s="14" t="e">
        <f t="shared" si="0"/>
        <v>#DIV/0!</v>
      </c>
      <c r="G5" s="15" t="str">
        <f t="shared" si="1"/>
        <v>NON</v>
      </c>
      <c r="H5" s="13" t="s">
        <v>19</v>
      </c>
      <c r="I5" s="16">
        <v>0</v>
      </c>
      <c r="J5" s="17" t="e">
        <f t="shared" si="3"/>
        <v>#DIV/0!</v>
      </c>
      <c r="K5" s="18">
        <v>772</v>
      </c>
      <c r="L5" s="19">
        <v>160</v>
      </c>
      <c r="M5" s="20" t="s">
        <v>14</v>
      </c>
      <c r="N5" s="21">
        <v>0</v>
      </c>
      <c r="O5" s="22">
        <f t="shared" si="2"/>
        <v>123520</v>
      </c>
    </row>
    <row r="6" spans="1:15" x14ac:dyDescent="0.25">
      <c r="A6" s="23" t="s">
        <v>20</v>
      </c>
      <c r="B6" s="24"/>
      <c r="C6" s="24"/>
      <c r="D6" s="25"/>
      <c r="E6" s="13">
        <v>0</v>
      </c>
      <c r="F6" s="14" t="e">
        <f t="shared" si="0"/>
        <v>#DIV/0!</v>
      </c>
      <c r="G6" s="15" t="str">
        <f t="shared" si="1"/>
        <v>NON</v>
      </c>
      <c r="H6" s="13" t="s">
        <v>21</v>
      </c>
      <c r="I6" s="16">
        <v>0</v>
      </c>
      <c r="J6" s="17">
        <f t="shared" si="3"/>
        <v>0</v>
      </c>
      <c r="K6" s="18">
        <v>0</v>
      </c>
      <c r="L6" s="19">
        <v>0</v>
      </c>
      <c r="M6" s="20" t="s">
        <v>14</v>
      </c>
      <c r="N6" s="21">
        <v>0</v>
      </c>
      <c r="O6" s="22">
        <f t="shared" si="2"/>
        <v>0</v>
      </c>
    </row>
    <row r="7" spans="1:15" x14ac:dyDescent="0.25">
      <c r="A7" s="23"/>
      <c r="B7" s="24"/>
      <c r="C7" s="24"/>
      <c r="D7" s="25"/>
      <c r="E7" s="13">
        <v>0</v>
      </c>
      <c r="F7" s="14" t="e">
        <f t="shared" si="0"/>
        <v>#DIV/0!</v>
      </c>
      <c r="G7" s="15" t="str">
        <f t="shared" si="1"/>
        <v/>
      </c>
      <c r="H7" s="13" t="s">
        <v>21</v>
      </c>
      <c r="I7" s="16">
        <v>0</v>
      </c>
      <c r="J7" s="17">
        <f t="shared" si="3"/>
        <v>0</v>
      </c>
      <c r="K7" s="18">
        <v>0</v>
      </c>
      <c r="L7" s="19">
        <v>0</v>
      </c>
      <c r="M7" s="20" t="s">
        <v>14</v>
      </c>
      <c r="N7" s="21">
        <v>0</v>
      </c>
      <c r="O7" s="22">
        <f t="shared" si="2"/>
        <v>0</v>
      </c>
    </row>
    <row r="8" spans="1:15" x14ac:dyDescent="0.25">
      <c r="A8" s="23"/>
      <c r="B8" s="24"/>
      <c r="C8" s="24"/>
      <c r="D8" s="25"/>
      <c r="E8" s="13">
        <v>0</v>
      </c>
      <c r="F8" s="14" t="e">
        <f t="shared" si="0"/>
        <v>#DIV/0!</v>
      </c>
      <c r="G8" s="15" t="str">
        <f t="shared" si="1"/>
        <v/>
      </c>
      <c r="H8" s="13" t="s">
        <v>21</v>
      </c>
      <c r="I8" s="16">
        <v>0</v>
      </c>
      <c r="J8" s="17">
        <f t="shared" si="3"/>
        <v>0</v>
      </c>
      <c r="K8" s="18">
        <v>0</v>
      </c>
      <c r="L8" s="19">
        <v>0</v>
      </c>
      <c r="M8" s="20" t="s">
        <v>14</v>
      </c>
      <c r="N8" s="21">
        <v>0</v>
      </c>
      <c r="O8" s="22">
        <f t="shared" si="2"/>
        <v>0</v>
      </c>
    </row>
    <row r="9" spans="1:15" x14ac:dyDescent="0.25">
      <c r="A9" s="23"/>
      <c r="B9" s="24"/>
      <c r="C9" s="24"/>
      <c r="D9" s="25"/>
      <c r="E9" s="13">
        <v>0</v>
      </c>
      <c r="F9" s="14" t="e">
        <f t="shared" si="0"/>
        <v>#DIV/0!</v>
      </c>
      <c r="G9" s="15" t="str">
        <f t="shared" si="1"/>
        <v/>
      </c>
      <c r="H9" s="13" t="s">
        <v>21</v>
      </c>
      <c r="I9" s="16">
        <v>0</v>
      </c>
      <c r="J9" s="17">
        <f t="shared" si="3"/>
        <v>0</v>
      </c>
      <c r="K9" s="18">
        <v>0</v>
      </c>
      <c r="L9" s="19">
        <v>0</v>
      </c>
      <c r="M9" s="20" t="s">
        <v>14</v>
      </c>
      <c r="N9" s="21">
        <v>0</v>
      </c>
      <c r="O9" s="22">
        <f t="shared" si="2"/>
        <v>0</v>
      </c>
    </row>
    <row r="10" spans="1:15" x14ac:dyDescent="0.25">
      <c r="A10" s="23"/>
      <c r="B10" s="24"/>
      <c r="C10" s="24"/>
      <c r="D10" s="25"/>
      <c r="E10" s="13">
        <v>0</v>
      </c>
      <c r="F10" s="14" t="e">
        <f t="shared" si="0"/>
        <v>#DIV/0!</v>
      </c>
      <c r="G10" s="15" t="str">
        <f t="shared" si="1"/>
        <v/>
      </c>
      <c r="H10" s="13" t="s">
        <v>21</v>
      </c>
      <c r="I10" s="16">
        <v>0</v>
      </c>
      <c r="J10" s="17">
        <f t="shared" si="3"/>
        <v>0</v>
      </c>
      <c r="K10" s="18">
        <v>0</v>
      </c>
      <c r="L10" s="19">
        <v>0</v>
      </c>
      <c r="M10" s="20" t="s">
        <v>14</v>
      </c>
      <c r="N10" s="21">
        <v>0</v>
      </c>
      <c r="O10" s="22">
        <f t="shared" si="2"/>
        <v>0</v>
      </c>
    </row>
    <row r="11" spans="1:15" x14ac:dyDescent="0.25">
      <c r="A11" s="23"/>
      <c r="B11" s="24"/>
      <c r="C11" s="24"/>
      <c r="D11" s="25"/>
      <c r="E11" s="13">
        <v>0</v>
      </c>
      <c r="F11" s="14" t="e">
        <f t="shared" si="0"/>
        <v>#DIV/0!</v>
      </c>
      <c r="G11" s="15" t="str">
        <f t="shared" si="1"/>
        <v/>
      </c>
      <c r="H11" s="13" t="s">
        <v>21</v>
      </c>
      <c r="I11" s="16">
        <v>0</v>
      </c>
      <c r="J11" s="17">
        <f t="shared" si="3"/>
        <v>0</v>
      </c>
      <c r="K11" s="18">
        <v>0</v>
      </c>
      <c r="L11" s="19">
        <v>0</v>
      </c>
      <c r="M11" s="20" t="s">
        <v>14</v>
      </c>
      <c r="N11" s="21">
        <v>0</v>
      </c>
      <c r="O11" s="22">
        <f t="shared" si="2"/>
        <v>0</v>
      </c>
    </row>
    <row r="12" spans="1:15" x14ac:dyDescent="0.25">
      <c r="A12" s="26"/>
      <c r="B12" s="27"/>
      <c r="C12" s="27"/>
      <c r="D12" s="28"/>
      <c r="E12" s="29">
        <v>0</v>
      </c>
      <c r="F12" s="30" t="e">
        <f t="shared" si="0"/>
        <v>#DIV/0!</v>
      </c>
      <c r="G12" s="15" t="str">
        <f t="shared" si="1"/>
        <v/>
      </c>
      <c r="H12" s="13" t="s">
        <v>21</v>
      </c>
      <c r="I12" s="16">
        <v>0</v>
      </c>
      <c r="J12" s="17">
        <f t="shared" si="3"/>
        <v>0</v>
      </c>
      <c r="K12" s="18">
        <v>0</v>
      </c>
      <c r="L12" s="19">
        <v>0</v>
      </c>
      <c r="M12" s="20" t="s">
        <v>14</v>
      </c>
      <c r="N12" s="21">
        <v>0</v>
      </c>
      <c r="O12" s="22">
        <f t="shared" si="2"/>
        <v>0</v>
      </c>
    </row>
    <row r="13" spans="1:15" x14ac:dyDescent="0.25">
      <c r="A13" s="26"/>
      <c r="B13" s="27"/>
      <c r="C13" s="27"/>
      <c r="D13" s="28"/>
      <c r="E13" s="29">
        <v>0</v>
      </c>
      <c r="F13" s="30" t="e">
        <f>+E13/$L$38</f>
        <v>#DIV/0!</v>
      </c>
      <c r="G13" s="15" t="str">
        <f>IF(A13=0,"",IF(H13="production","OUI",IF(H13="Négoce","OUI","NON")))</f>
        <v/>
      </c>
      <c r="H13" s="13" t="s">
        <v>21</v>
      </c>
      <c r="I13" s="16">
        <v>0</v>
      </c>
      <c r="J13" s="17">
        <f t="shared" si="3"/>
        <v>0</v>
      </c>
      <c r="K13" s="18">
        <v>0</v>
      </c>
      <c r="L13" s="19">
        <v>0</v>
      </c>
      <c r="M13" s="20" t="s">
        <v>14</v>
      </c>
      <c r="N13" s="21">
        <v>0</v>
      </c>
      <c r="O13" s="22">
        <f t="shared" si="2"/>
        <v>0</v>
      </c>
    </row>
    <row r="14" spans="1:15" x14ac:dyDescent="0.25">
      <c r="A14" s="26"/>
      <c r="B14" s="27"/>
      <c r="C14" s="27"/>
      <c r="D14" s="28"/>
      <c r="E14" s="29">
        <v>0</v>
      </c>
      <c r="F14" s="30" t="e">
        <f>+E14/$L$38</f>
        <v>#DIV/0!</v>
      </c>
      <c r="G14" s="15" t="str">
        <f>IF(A14=0,"",IF(H14="production","OUI",IF(H14="Négoce","OUI","NON")))</f>
        <v/>
      </c>
      <c r="H14" s="13" t="s">
        <v>21</v>
      </c>
      <c r="I14" s="16">
        <v>0</v>
      </c>
      <c r="J14" s="17">
        <f t="shared" si="3"/>
        <v>0</v>
      </c>
      <c r="K14" s="18">
        <v>0</v>
      </c>
      <c r="L14" s="19">
        <v>0</v>
      </c>
      <c r="M14" s="20" t="s">
        <v>14</v>
      </c>
      <c r="N14" s="21">
        <v>0</v>
      </c>
      <c r="O14" s="22">
        <f t="shared" si="2"/>
        <v>0</v>
      </c>
    </row>
    <row r="15" spans="1:15" ht="15.75" thickBot="1" x14ac:dyDescent="0.3">
      <c r="A15" s="26"/>
      <c r="B15" s="27"/>
      <c r="C15" s="27"/>
      <c r="D15" s="28"/>
      <c r="E15" s="29">
        <v>0</v>
      </c>
      <c r="F15" s="30" t="e">
        <f>+E15/$L$38</f>
        <v>#DIV/0!</v>
      </c>
      <c r="G15" s="15" t="str">
        <f>IF(A15=0,"",IF(H15="production","OUI",IF(H15="Négoce","OUI","NON")))</f>
        <v/>
      </c>
      <c r="H15" s="13" t="s">
        <v>21</v>
      </c>
      <c r="I15" s="16">
        <v>0</v>
      </c>
      <c r="J15" s="17">
        <f t="shared" si="3"/>
        <v>0</v>
      </c>
      <c r="K15" s="31">
        <v>0</v>
      </c>
      <c r="L15" s="32">
        <v>0</v>
      </c>
      <c r="M15" s="33" t="s">
        <v>14</v>
      </c>
      <c r="N15" s="21">
        <v>0</v>
      </c>
      <c r="O15" s="22">
        <f t="shared" si="2"/>
        <v>0</v>
      </c>
    </row>
    <row r="16" spans="1:15" ht="15.75" thickTop="1" x14ac:dyDescent="0.25">
      <c r="A16" s="34" t="s">
        <v>31</v>
      </c>
      <c r="B16" s="35"/>
      <c r="C16" s="35"/>
      <c r="D16" s="36"/>
      <c r="E16" s="37">
        <v>0</v>
      </c>
      <c r="F16" s="38" t="e">
        <f t="shared" si="0"/>
        <v>#DIV/0!</v>
      </c>
      <c r="G16" s="39" t="str">
        <f t="shared" si="1"/>
        <v>OUI</v>
      </c>
      <c r="H16" s="40" t="s">
        <v>13</v>
      </c>
      <c r="I16" s="41">
        <v>0</v>
      </c>
      <c r="J16" s="42" t="e">
        <f>IF(K16="Prix vente ?",0,ROUND(+K16/Heures_Production,4))</f>
        <v>#DIV/0!</v>
      </c>
      <c r="K16" s="43">
        <f>IF(L16=0,0,+O16/L16)</f>
        <v>5.384615384615385</v>
      </c>
      <c r="L16" s="44">
        <v>130</v>
      </c>
      <c r="M16" s="45" t="s">
        <v>14</v>
      </c>
      <c r="N16" s="46">
        <f t="shared" ref="N16:N29" si="4">IF(O16=0,0,IF(H16&lt;&gt;"Négoce",0,IF(I16=0,"Qté Négoce",O16/I16)))</f>
        <v>0</v>
      </c>
      <c r="O16" s="47">
        <f>IF(A16="",0,(IF(H16="SANS",0,'[1]Objectif Global'!$U20)))</f>
        <v>700</v>
      </c>
    </row>
    <row r="17" spans="1:15" x14ac:dyDescent="0.25">
      <c r="A17" s="48" t="s">
        <v>32</v>
      </c>
      <c r="B17" s="49"/>
      <c r="C17" s="49"/>
      <c r="D17" s="50"/>
      <c r="E17" s="13">
        <v>0</v>
      </c>
      <c r="F17" s="14" t="e">
        <f t="shared" si="0"/>
        <v>#DIV/0!</v>
      </c>
      <c r="G17" s="15" t="str">
        <f t="shared" si="1"/>
        <v>OUI</v>
      </c>
      <c r="H17" s="13" t="s">
        <v>13</v>
      </c>
      <c r="I17" s="51">
        <v>0</v>
      </c>
      <c r="J17" s="17" t="e">
        <f t="shared" ref="J17:J29" si="5">IF(K17="Prix vente ?",0,+K17/Heures_Production)</f>
        <v>#DIV/0!</v>
      </c>
      <c r="K17" s="52">
        <f>IF(L17=0,0,+O17/L17)</f>
        <v>3.8461538461538463</v>
      </c>
      <c r="L17" s="19">
        <v>130</v>
      </c>
      <c r="M17" s="20" t="s">
        <v>9</v>
      </c>
      <c r="N17" s="53">
        <f t="shared" si="4"/>
        <v>0</v>
      </c>
      <c r="O17" s="22">
        <f>IF(A17="",0,(IF(H17="SANS",0,'[1]Objectif Global'!$U21)))</f>
        <v>500</v>
      </c>
    </row>
    <row r="18" spans="1:15" x14ac:dyDescent="0.25">
      <c r="A18" s="48" t="s">
        <v>33</v>
      </c>
      <c r="B18" s="49"/>
      <c r="C18" s="49"/>
      <c r="D18" s="50"/>
      <c r="E18" s="13">
        <v>0</v>
      </c>
      <c r="F18" s="14" t="e">
        <f t="shared" si="0"/>
        <v>#DIV/0!</v>
      </c>
      <c r="G18" s="15" t="str">
        <f t="shared" si="1"/>
        <v>OUI</v>
      </c>
      <c r="H18" s="13" t="s">
        <v>13</v>
      </c>
      <c r="I18" s="51">
        <v>0</v>
      </c>
      <c r="J18" s="17" t="e">
        <f t="shared" si="5"/>
        <v>#DIV/0!</v>
      </c>
      <c r="K18" s="52">
        <f t="shared" ref="K18:K29" si="6">IF(L18=0,0,+O18/L18)</f>
        <v>3.8461538461538463</v>
      </c>
      <c r="L18" s="19">
        <v>130</v>
      </c>
      <c r="M18" s="20" t="s">
        <v>9</v>
      </c>
      <c r="N18" s="53">
        <f t="shared" si="4"/>
        <v>0</v>
      </c>
      <c r="O18" s="22">
        <f>IF(A18="",0,(IF(H18="SANS",0,'[1]Objectif Global'!$U22)))</f>
        <v>500</v>
      </c>
    </row>
    <row r="19" spans="1:15" x14ac:dyDescent="0.25">
      <c r="A19" s="48" t="s">
        <v>34</v>
      </c>
      <c r="B19" s="49"/>
      <c r="C19" s="49"/>
      <c r="D19" s="50"/>
      <c r="E19" s="13">
        <v>0</v>
      </c>
      <c r="F19" s="14" t="e">
        <f t="shared" si="0"/>
        <v>#DIV/0!</v>
      </c>
      <c r="G19" s="15" t="str">
        <f t="shared" si="1"/>
        <v>OUI</v>
      </c>
      <c r="H19" s="13" t="s">
        <v>13</v>
      </c>
      <c r="I19" s="51">
        <v>0</v>
      </c>
      <c r="J19" s="17" t="e">
        <f t="shared" si="5"/>
        <v>#DIV/0!</v>
      </c>
      <c r="K19" s="52">
        <f t="shared" si="6"/>
        <v>282.96784615384615</v>
      </c>
      <c r="L19" s="19">
        <v>130</v>
      </c>
      <c r="M19" s="20" t="s">
        <v>14</v>
      </c>
      <c r="N19" s="53">
        <f t="shared" si="4"/>
        <v>0</v>
      </c>
      <c r="O19" s="22">
        <f>IF(A19="",0,(IF(H19="SANS",0,'[1]Objectif Global'!$U23)))</f>
        <v>36785.82</v>
      </c>
    </row>
    <row r="20" spans="1:15" x14ac:dyDescent="0.25">
      <c r="A20" s="48" t="s">
        <v>12</v>
      </c>
      <c r="B20" s="49"/>
      <c r="C20" s="49"/>
      <c r="D20" s="50"/>
      <c r="E20" s="13">
        <v>0</v>
      </c>
      <c r="F20" s="14" t="e">
        <f t="shared" si="0"/>
        <v>#DIV/0!</v>
      </c>
      <c r="G20" s="15" t="str">
        <f t="shared" si="1"/>
        <v>OUI</v>
      </c>
      <c r="H20" s="13" t="s">
        <v>13</v>
      </c>
      <c r="I20" s="51">
        <v>0</v>
      </c>
      <c r="J20" s="17" t="e">
        <f t="shared" si="5"/>
        <v>#DIV/0!</v>
      </c>
      <c r="K20" s="52">
        <f t="shared" si="6"/>
        <v>0</v>
      </c>
      <c r="L20" s="19">
        <v>160</v>
      </c>
      <c r="M20" s="20" t="s">
        <v>9</v>
      </c>
      <c r="N20" s="53">
        <f t="shared" si="4"/>
        <v>0</v>
      </c>
      <c r="O20" s="22">
        <f>IF(A20="",0,(IF(H20="SANS",0,'[1]Objectif Global'!$U24)))</f>
        <v>0</v>
      </c>
    </row>
    <row r="21" spans="1:15" x14ac:dyDescent="0.25">
      <c r="A21" s="48">
        <v>0</v>
      </c>
      <c r="B21" s="49"/>
      <c r="C21" s="49"/>
      <c r="D21" s="50"/>
      <c r="E21" s="13">
        <v>0</v>
      </c>
      <c r="F21" s="14" t="e">
        <f t="shared" si="0"/>
        <v>#DIV/0!</v>
      </c>
      <c r="G21" s="15" t="str">
        <f t="shared" si="1"/>
        <v/>
      </c>
      <c r="H21" s="13" t="s">
        <v>21</v>
      </c>
      <c r="I21" s="54">
        <v>0</v>
      </c>
      <c r="J21" s="17" t="e">
        <f t="shared" si="5"/>
        <v>#DIV/0!</v>
      </c>
      <c r="K21" s="52">
        <f t="shared" si="6"/>
        <v>0</v>
      </c>
      <c r="L21" s="19">
        <v>0</v>
      </c>
      <c r="M21" s="20" t="s">
        <v>14</v>
      </c>
      <c r="N21" s="53">
        <f t="shared" si="4"/>
        <v>0</v>
      </c>
      <c r="O21" s="22">
        <f>IF(A21="",0,(IF(H21="SANS",0,'[1]Objectif Global'!$U25)))</f>
        <v>0</v>
      </c>
    </row>
    <row r="22" spans="1:15" x14ac:dyDescent="0.25">
      <c r="A22" s="48">
        <v>0</v>
      </c>
      <c r="B22" s="49"/>
      <c r="C22" s="49"/>
      <c r="D22" s="50"/>
      <c r="E22" s="13">
        <v>0</v>
      </c>
      <c r="F22" s="14" t="e">
        <f t="shared" si="0"/>
        <v>#DIV/0!</v>
      </c>
      <c r="G22" s="15" t="str">
        <f t="shared" si="1"/>
        <v/>
      </c>
      <c r="H22" s="13" t="s">
        <v>21</v>
      </c>
      <c r="I22" s="54">
        <v>0</v>
      </c>
      <c r="J22" s="17" t="e">
        <f t="shared" si="5"/>
        <v>#DIV/0!</v>
      </c>
      <c r="K22" s="52">
        <f t="shared" si="6"/>
        <v>0</v>
      </c>
      <c r="L22" s="19">
        <v>0</v>
      </c>
      <c r="M22" s="20" t="s">
        <v>14</v>
      </c>
      <c r="N22" s="53">
        <f t="shared" si="4"/>
        <v>0</v>
      </c>
      <c r="O22" s="22">
        <f>IF(A22="",0,(IF(H22="SANS",0,'[1]Objectif Global'!$U26)))</f>
        <v>0</v>
      </c>
    </row>
    <row r="23" spans="1:15" x14ac:dyDescent="0.25">
      <c r="A23" s="48">
        <v>0</v>
      </c>
      <c r="B23" s="49"/>
      <c r="C23" s="49"/>
      <c r="D23" s="50"/>
      <c r="E23" s="13">
        <v>0</v>
      </c>
      <c r="F23" s="14" t="e">
        <f t="shared" si="0"/>
        <v>#DIV/0!</v>
      </c>
      <c r="G23" s="15" t="str">
        <f t="shared" si="1"/>
        <v/>
      </c>
      <c r="H23" s="13" t="s">
        <v>21</v>
      </c>
      <c r="I23" s="54">
        <v>0</v>
      </c>
      <c r="J23" s="17" t="e">
        <f t="shared" si="5"/>
        <v>#DIV/0!</v>
      </c>
      <c r="K23" s="52">
        <f t="shared" si="6"/>
        <v>0</v>
      </c>
      <c r="L23" s="19">
        <v>0</v>
      </c>
      <c r="M23" s="20" t="s">
        <v>14</v>
      </c>
      <c r="N23" s="53">
        <f t="shared" si="4"/>
        <v>0</v>
      </c>
      <c r="O23" s="22">
        <f>IF(A23="",0,(IF(H23="SANS",0,'[1]Objectif Global'!$U27)))</f>
        <v>0</v>
      </c>
    </row>
    <row r="24" spans="1:15" x14ac:dyDescent="0.25">
      <c r="A24" s="48">
        <v>0</v>
      </c>
      <c r="B24" s="49"/>
      <c r="C24" s="49"/>
      <c r="D24" s="50"/>
      <c r="E24" s="13">
        <v>0</v>
      </c>
      <c r="F24" s="14" t="e">
        <f t="shared" si="0"/>
        <v>#DIV/0!</v>
      </c>
      <c r="G24" s="15" t="str">
        <f t="shared" si="1"/>
        <v/>
      </c>
      <c r="H24" s="13" t="s">
        <v>21</v>
      </c>
      <c r="I24" s="54">
        <v>0</v>
      </c>
      <c r="J24" s="17" t="e">
        <f t="shared" si="5"/>
        <v>#DIV/0!</v>
      </c>
      <c r="K24" s="52">
        <f t="shared" si="6"/>
        <v>0</v>
      </c>
      <c r="L24" s="19">
        <v>0</v>
      </c>
      <c r="M24" s="20" t="s">
        <v>14</v>
      </c>
      <c r="N24" s="53">
        <f t="shared" si="4"/>
        <v>0</v>
      </c>
      <c r="O24" s="22">
        <f>IF(A24="",0,(IF(H24="SANS",0,'[1]Objectif Global'!$U28)))</f>
        <v>0</v>
      </c>
    </row>
    <row r="25" spans="1:15" x14ac:dyDescent="0.25">
      <c r="A25" s="48">
        <v>0</v>
      </c>
      <c r="B25" s="49"/>
      <c r="C25" s="49"/>
      <c r="D25" s="50"/>
      <c r="E25" s="13">
        <v>0</v>
      </c>
      <c r="F25" s="14" t="e">
        <f t="shared" si="0"/>
        <v>#DIV/0!</v>
      </c>
      <c r="G25" s="15" t="str">
        <f t="shared" si="1"/>
        <v/>
      </c>
      <c r="H25" s="13" t="s">
        <v>21</v>
      </c>
      <c r="I25" s="54">
        <v>0</v>
      </c>
      <c r="J25" s="17" t="e">
        <f t="shared" si="5"/>
        <v>#DIV/0!</v>
      </c>
      <c r="K25" s="52">
        <f t="shared" si="6"/>
        <v>0</v>
      </c>
      <c r="L25" s="19">
        <v>0</v>
      </c>
      <c r="M25" s="20" t="s">
        <v>14</v>
      </c>
      <c r="N25" s="53">
        <f t="shared" si="4"/>
        <v>0</v>
      </c>
      <c r="O25" s="22">
        <f>IF(A25="",0,(IF(H25="SANS",0,'[1]Objectif Global'!$U29)))</f>
        <v>0</v>
      </c>
    </row>
    <row r="26" spans="1:15" x14ac:dyDescent="0.25">
      <c r="A26" s="48">
        <v>0</v>
      </c>
      <c r="B26" s="49"/>
      <c r="C26" s="49"/>
      <c r="D26" s="50"/>
      <c r="E26" s="13">
        <v>0</v>
      </c>
      <c r="F26" s="14" t="e">
        <f t="shared" si="0"/>
        <v>#DIV/0!</v>
      </c>
      <c r="G26" s="15" t="str">
        <f t="shared" si="1"/>
        <v/>
      </c>
      <c r="H26" s="13" t="s">
        <v>21</v>
      </c>
      <c r="I26" s="54">
        <v>0</v>
      </c>
      <c r="J26" s="17" t="e">
        <f t="shared" si="5"/>
        <v>#DIV/0!</v>
      </c>
      <c r="K26" s="52">
        <f t="shared" si="6"/>
        <v>0</v>
      </c>
      <c r="L26" s="19">
        <v>0</v>
      </c>
      <c r="M26" s="20" t="s">
        <v>14</v>
      </c>
      <c r="N26" s="53">
        <f t="shared" si="4"/>
        <v>0</v>
      </c>
      <c r="O26" s="22">
        <f>IF(A26="",0,(IF(H26="SANS",0,'[1]Objectif Global'!$U30)))</f>
        <v>0</v>
      </c>
    </row>
    <row r="27" spans="1:15" x14ac:dyDescent="0.25">
      <c r="A27" s="48">
        <v>0</v>
      </c>
      <c r="B27" s="49"/>
      <c r="C27" s="49"/>
      <c r="D27" s="50"/>
      <c r="E27" s="13">
        <v>0</v>
      </c>
      <c r="F27" s="14" t="e">
        <f t="shared" si="0"/>
        <v>#DIV/0!</v>
      </c>
      <c r="G27" s="15" t="str">
        <f t="shared" si="1"/>
        <v/>
      </c>
      <c r="H27" s="13" t="s">
        <v>21</v>
      </c>
      <c r="I27" s="54">
        <v>0</v>
      </c>
      <c r="J27" s="17" t="e">
        <f t="shared" si="5"/>
        <v>#DIV/0!</v>
      </c>
      <c r="K27" s="52">
        <f t="shared" si="6"/>
        <v>0</v>
      </c>
      <c r="L27" s="19">
        <v>0</v>
      </c>
      <c r="M27" s="20" t="s">
        <v>14</v>
      </c>
      <c r="N27" s="53">
        <f t="shared" si="4"/>
        <v>0</v>
      </c>
      <c r="O27" s="22">
        <f>IF(A27="",0,(IF(H27="SANS",0,'[1]Objectif Global'!$U31)))</f>
        <v>0</v>
      </c>
    </row>
    <row r="28" spans="1:15" x14ac:dyDescent="0.25">
      <c r="A28" s="48">
        <v>0</v>
      </c>
      <c r="B28" s="49"/>
      <c r="C28" s="49"/>
      <c r="D28" s="50"/>
      <c r="E28" s="13">
        <v>0</v>
      </c>
      <c r="F28" s="14" t="e">
        <f t="shared" si="0"/>
        <v>#DIV/0!</v>
      </c>
      <c r="G28" s="15" t="str">
        <f t="shared" si="1"/>
        <v/>
      </c>
      <c r="H28" s="13" t="s">
        <v>21</v>
      </c>
      <c r="I28" s="54">
        <v>0</v>
      </c>
      <c r="J28" s="17" t="e">
        <f t="shared" si="5"/>
        <v>#DIV/0!</v>
      </c>
      <c r="K28" s="52">
        <f t="shared" si="6"/>
        <v>0</v>
      </c>
      <c r="L28" s="19">
        <v>0</v>
      </c>
      <c r="M28" s="20" t="s">
        <v>14</v>
      </c>
      <c r="N28" s="53">
        <f t="shared" si="4"/>
        <v>0</v>
      </c>
      <c r="O28" s="22">
        <f>IF(A28="",0,(IF(H28="SANS",0,'[1]Objectif Global'!$U32)))</f>
        <v>0</v>
      </c>
    </row>
    <row r="29" spans="1:15" x14ac:dyDescent="0.25">
      <c r="A29" s="48">
        <v>0</v>
      </c>
      <c r="B29" s="49"/>
      <c r="C29" s="49"/>
      <c r="D29" s="50"/>
      <c r="E29" s="13">
        <v>0</v>
      </c>
      <c r="F29" s="14" t="e">
        <f t="shared" si="0"/>
        <v>#DIV/0!</v>
      </c>
      <c r="G29" s="15" t="str">
        <f t="shared" si="1"/>
        <v/>
      </c>
      <c r="H29" s="13" t="s">
        <v>21</v>
      </c>
      <c r="I29" s="54">
        <v>0</v>
      </c>
      <c r="J29" s="17" t="e">
        <f t="shared" si="5"/>
        <v>#DIV/0!</v>
      </c>
      <c r="K29" s="52">
        <f t="shared" si="6"/>
        <v>0</v>
      </c>
      <c r="L29" s="19">
        <v>0</v>
      </c>
      <c r="M29" s="20" t="s">
        <v>14</v>
      </c>
      <c r="N29" s="53">
        <f t="shared" si="4"/>
        <v>0</v>
      </c>
      <c r="O29" s="22">
        <f>IF(A29="",0,(IF(H29="SANS",0,'[1]Objectif Global'!$U33)))</f>
        <v>0</v>
      </c>
    </row>
    <row r="30" spans="1:15" x14ac:dyDescent="0.25">
      <c r="A30" s="55" t="s">
        <v>22</v>
      </c>
      <c r="B30" s="56"/>
      <c r="C30" s="56"/>
      <c r="D30" s="57"/>
      <c r="E30" s="58">
        <f>+'[1]Resultat N-1'!B13</f>
        <v>0</v>
      </c>
      <c r="F30" s="59" t="e">
        <f>SUM(F2:F21)</f>
        <v>#DIV/0!</v>
      </c>
      <c r="G30" s="60" t="s">
        <v>23</v>
      </c>
      <c r="H30" s="61"/>
      <c r="I30" s="62"/>
      <c r="J30" s="63" t="e">
        <f>ROUND((SUM(J2:J29)),2)</f>
        <v>#DIV/0!</v>
      </c>
      <c r="K30" s="64">
        <f>SUBTOTAL(9,K2:K29)</f>
        <v>21018.044769230768</v>
      </c>
      <c r="L30" s="58" t="e">
        <f>+'[1]Ventes MO'!D19/'[1]Ventes MO'!M19</f>
        <v>#DIV/0!</v>
      </c>
      <c r="M30" s="65"/>
      <c r="N30" s="65"/>
      <c r="O30" s="66">
        <f>SUM(O2:O29)</f>
        <v>3379385.82</v>
      </c>
    </row>
    <row r="31" spans="1:15" x14ac:dyDescent="0.25">
      <c r="A31" s="67" t="s">
        <v>24</v>
      </c>
      <c r="B31" s="68"/>
      <c r="C31" s="68"/>
      <c r="D31" s="69"/>
      <c r="E31" s="70">
        <f>E30-SUM(E2:E29)</f>
        <v>-714430</v>
      </c>
      <c r="F31" s="71"/>
      <c r="G31" s="72" t="s">
        <v>25</v>
      </c>
      <c r="H31" s="72"/>
      <c r="I31" s="72"/>
      <c r="J31" s="72"/>
      <c r="K31" s="73">
        <f>ROUND(Heures_Salariés+Heures_Intérimaires+Heures_ST,0)</f>
        <v>24900</v>
      </c>
      <c r="L31" s="65"/>
      <c r="M31" s="65"/>
      <c r="N31" s="74" t="e">
        <f>IF(M32&lt;0,"Il ne semble pas logique que votre chiffre d'affaires horaire moyen soit inférieur à celui de votre exercice précédent, sauf si les volumes sont foncièrement différents ou que vous avez ajouté de nouvelles activités.","Cet indicateur vous affiche la progression de votre chiffre d'affaires moyen par rapport à N-1")</f>
        <v>#DIV/0!</v>
      </c>
      <c r="O31" s="75"/>
    </row>
    <row r="32" spans="1:15" x14ac:dyDescent="0.25">
      <c r="A32" s="65"/>
      <c r="B32" s="65"/>
      <c r="C32" s="65"/>
      <c r="D32" s="65"/>
      <c r="E32" s="65"/>
      <c r="F32" s="65"/>
      <c r="G32" s="76" t="s">
        <v>26</v>
      </c>
      <c r="H32" s="76"/>
      <c r="I32" s="76"/>
      <c r="J32" s="76"/>
      <c r="K32" s="77">
        <f>ROUND(+Heures_Production-K30,0)</f>
        <v>-21018</v>
      </c>
      <c r="L32" s="65"/>
      <c r="M32" s="78" t="e">
        <f>+(L30-L34)%</f>
        <v>#DIV/0!</v>
      </c>
      <c r="N32" s="79"/>
      <c r="O32" s="80"/>
    </row>
    <row r="33" spans="1:15" x14ac:dyDescent="0.25">
      <c r="A33" s="81" t="s">
        <v>27</v>
      </c>
      <c r="B33" s="81"/>
      <c r="C33" s="81"/>
      <c r="D33" s="81"/>
      <c r="E33" s="81"/>
      <c r="F33" s="65"/>
      <c r="G33" s="82" t="s">
        <v>28</v>
      </c>
      <c r="H33" s="83"/>
      <c r="I33" s="83"/>
      <c r="J33" s="84"/>
      <c r="K33" s="85" t="e">
        <f>ROUND(+K32/Heures_Production,2)</f>
        <v>#DIV/0!</v>
      </c>
      <c r="L33" s="65"/>
      <c r="M33" s="65"/>
      <c r="N33" s="86"/>
      <c r="O33" s="87"/>
    </row>
    <row r="34" spans="1:15" x14ac:dyDescent="0.25">
      <c r="A34" s="81"/>
      <c r="B34" s="81"/>
      <c r="C34" s="81"/>
      <c r="D34" s="81"/>
      <c r="E34" s="81"/>
      <c r="F34" s="65"/>
      <c r="G34" s="88" t="s">
        <v>29</v>
      </c>
      <c r="H34" s="88"/>
      <c r="I34" s="88"/>
      <c r="J34" s="89">
        <f>+'[1]Resultat N-1'!B7+'[1]Resultat N-1'!B10+'[1]Resultat N-1'!B14</f>
        <v>0</v>
      </c>
      <c r="K34" s="90">
        <f>+'[1]Heures N-1'!K24</f>
        <v>0</v>
      </c>
      <c r="L34" s="89" t="e">
        <f>+J34/K34</f>
        <v>#DIV/0!</v>
      </c>
      <c r="M34" s="91" t="s">
        <v>30</v>
      </c>
      <c r="N34" s="92"/>
      <c r="O34" s="65"/>
    </row>
  </sheetData>
  <mergeCells count="37">
    <mergeCell ref="G30:I30"/>
    <mergeCell ref="G31:J31"/>
    <mergeCell ref="N31:O33"/>
    <mergeCell ref="G32:J32"/>
    <mergeCell ref="A33:E34"/>
    <mergeCell ref="G33:J33"/>
    <mergeCell ref="G34:I34"/>
    <mergeCell ref="A25:D25"/>
    <mergeCell ref="A26:D26"/>
    <mergeCell ref="A27:D27"/>
    <mergeCell ref="A28:D28"/>
    <mergeCell ref="A29:D29"/>
    <mergeCell ref="A30:D30"/>
    <mergeCell ref="A19:D19"/>
    <mergeCell ref="A20:D20"/>
    <mergeCell ref="A21:D21"/>
    <mergeCell ref="A22:D22"/>
    <mergeCell ref="A23:D23"/>
    <mergeCell ref="A24:D24"/>
    <mergeCell ref="A13:D13"/>
    <mergeCell ref="A14:D14"/>
    <mergeCell ref="A15:D15"/>
    <mergeCell ref="A16:D16"/>
    <mergeCell ref="A17:D17"/>
    <mergeCell ref="A18:D18"/>
    <mergeCell ref="A7:D7"/>
    <mergeCell ref="A8:D8"/>
    <mergeCell ref="A9:D9"/>
    <mergeCell ref="A10:D10"/>
    <mergeCell ref="A11:D11"/>
    <mergeCell ref="A12:D12"/>
    <mergeCell ref="A1:D1"/>
    <mergeCell ref="A2:D2"/>
    <mergeCell ref="A3:D3"/>
    <mergeCell ref="A4:D4"/>
    <mergeCell ref="A5:D5"/>
    <mergeCell ref="A6:D6"/>
  </mergeCells>
  <conditionalFormatting sqref="G2:G29">
    <cfRule type="cellIs" dxfId="20" priority="79" operator="equal">
      <formula>"NON"</formula>
    </cfRule>
    <cfRule type="cellIs" dxfId="19" priority="80" operator="equal">
      <formula>"OUI"</formula>
    </cfRule>
  </conditionalFormatting>
  <conditionalFormatting sqref="J30 F30">
    <cfRule type="cellIs" dxfId="18" priority="78" operator="notEqual">
      <formula>1</formula>
    </cfRule>
  </conditionalFormatting>
  <conditionalFormatting sqref="E31">
    <cfRule type="cellIs" dxfId="17" priority="77" operator="notEqual">
      <formula>0</formula>
    </cfRule>
  </conditionalFormatting>
  <conditionalFormatting sqref="O2:O15">
    <cfRule type="cellIs" dxfId="16" priority="70" operator="equal">
      <formula>"Prix vente horaire ?"</formula>
    </cfRule>
    <cfRule type="cellIs" dxfId="15" priority="71" operator="equal">
      <formula>"Prix unitaire ?"</formula>
    </cfRule>
  </conditionalFormatting>
  <conditionalFormatting sqref="N16:N29">
    <cfRule type="cellIs" dxfId="14" priority="69" operator="equal">
      <formula>"Qté Négoce"</formula>
    </cfRule>
  </conditionalFormatting>
  <conditionalFormatting sqref="A2:D29">
    <cfRule type="duplicateValues" dxfId="13" priority="68"/>
  </conditionalFormatting>
  <conditionalFormatting sqref="J2:J29">
    <cfRule type="expression" dxfId="12" priority="66">
      <formula>$O2="Sans"</formula>
    </cfRule>
    <cfRule type="expression" dxfId="11" priority="67">
      <formula>$O2="Négoce"</formula>
    </cfRule>
  </conditionalFormatting>
  <conditionalFormatting sqref="M32">
    <cfRule type="cellIs" dxfId="10" priority="63" operator="lessThan">
      <formula>0</formula>
    </cfRule>
  </conditionalFormatting>
  <conditionalFormatting sqref="N31">
    <cfRule type="expression" dxfId="9" priority="58">
      <formula>$T$40&gt;0</formula>
    </cfRule>
    <cfRule type="expression" dxfId="8" priority="62">
      <formula>$T$40&lt;0</formula>
    </cfRule>
  </conditionalFormatting>
  <conditionalFormatting sqref="L17">
    <cfRule type="expression" dxfId="7" priority="54">
      <formula>$H17=""</formula>
    </cfRule>
    <cfRule type="expression" dxfId="6" priority="55">
      <formula>$O17="Sans"</formula>
    </cfRule>
    <cfRule type="expression" dxfId="5" priority="56">
      <formula>$O17="Négoce"</formula>
    </cfRule>
    <cfRule type="expression" dxfId="4" priority="57">
      <formula>$V17="Prix vente horaire ?"</formula>
    </cfRule>
  </conditionalFormatting>
  <conditionalFormatting sqref="L16 L50">
    <cfRule type="expression" dxfId="79" priority="50">
      <formula>$H16=""</formula>
    </cfRule>
    <cfRule type="expression" dxfId="78" priority="51">
      <formula>$O16="Sans"</formula>
    </cfRule>
    <cfRule type="expression" dxfId="77" priority="52">
      <formula>$O16="Négoce"</formula>
    </cfRule>
    <cfRule type="expression" dxfId="76" priority="53">
      <formula>$V16="Prix vente horaire ?"</formula>
    </cfRule>
  </conditionalFormatting>
  <conditionalFormatting sqref="L18 L52">
    <cfRule type="expression" dxfId="75" priority="46">
      <formula>$H18=""</formula>
    </cfRule>
    <cfRule type="expression" dxfId="74" priority="47">
      <formula>$O18="Sans"</formula>
    </cfRule>
    <cfRule type="expression" dxfId="73" priority="48">
      <formula>$O18="Négoce"</formula>
    </cfRule>
    <cfRule type="expression" dxfId="72" priority="49">
      <formula>$V18="Prix vente horaire ?"</formula>
    </cfRule>
  </conditionalFormatting>
  <conditionalFormatting sqref="L19 L53">
    <cfRule type="expression" dxfId="71" priority="42">
      <formula>$H19=""</formula>
    </cfRule>
    <cfRule type="expression" dxfId="70" priority="43">
      <formula>$O19="Sans"</formula>
    </cfRule>
    <cfRule type="expression" dxfId="69" priority="44">
      <formula>$O19="Négoce"</formula>
    </cfRule>
    <cfRule type="expression" dxfId="68" priority="45">
      <formula>$V19="Prix vente horaire ?"</formula>
    </cfRule>
  </conditionalFormatting>
  <conditionalFormatting sqref="L19:L20 L53:L54">
    <cfRule type="expression" dxfId="67" priority="38">
      <formula>$H19=""</formula>
    </cfRule>
    <cfRule type="expression" dxfId="66" priority="39">
      <formula>$O19="Sans"</formula>
    </cfRule>
    <cfRule type="expression" dxfId="65" priority="40">
      <formula>$O19="Négoce"</formula>
    </cfRule>
    <cfRule type="expression" dxfId="64" priority="41">
      <formula>$V19="Prix vente horaire ?"</formula>
    </cfRule>
  </conditionalFormatting>
  <conditionalFormatting sqref="L19:L21 L53:L55">
    <cfRule type="expression" dxfId="63" priority="34">
      <formula>$H19=""</formula>
    </cfRule>
    <cfRule type="expression" dxfId="62" priority="35">
      <formula>$O19="Sans"</formula>
    </cfRule>
    <cfRule type="expression" dxfId="61" priority="36">
      <formula>$O19="Négoce"</formula>
    </cfRule>
    <cfRule type="expression" dxfId="60" priority="37">
      <formula>$V19="Prix vente horaire ?"</formula>
    </cfRule>
  </conditionalFormatting>
  <conditionalFormatting sqref="L19:L22 L53:L56">
    <cfRule type="expression" dxfId="59" priority="30">
      <formula>$H19=""</formula>
    </cfRule>
    <cfRule type="expression" dxfId="58" priority="31">
      <formula>$O19="Sans"</formula>
    </cfRule>
    <cfRule type="expression" dxfId="57" priority="32">
      <formula>$O19="Négoce"</formula>
    </cfRule>
    <cfRule type="expression" dxfId="56" priority="33">
      <formula>$V19="Prix vente horaire ?"</formula>
    </cfRule>
  </conditionalFormatting>
  <conditionalFormatting sqref="L19:L23 L53:L57">
    <cfRule type="expression" dxfId="55" priority="26">
      <formula>$H19=""</formula>
    </cfRule>
    <cfRule type="expression" dxfId="54" priority="27">
      <formula>$O19="Sans"</formula>
    </cfRule>
    <cfRule type="expression" dxfId="53" priority="28">
      <formula>$O19="Négoce"</formula>
    </cfRule>
    <cfRule type="expression" dxfId="52" priority="29">
      <formula>$V19="Prix vente horaire ?"</formula>
    </cfRule>
  </conditionalFormatting>
  <conditionalFormatting sqref="L19:L24 L53:L58">
    <cfRule type="expression" dxfId="51" priority="22">
      <formula>$H19=""</formula>
    </cfRule>
    <cfRule type="expression" dxfId="50" priority="23">
      <formula>$O19="Sans"</formula>
    </cfRule>
    <cfRule type="expression" dxfId="49" priority="24">
      <formula>$O19="Négoce"</formula>
    </cfRule>
    <cfRule type="expression" dxfId="48" priority="25">
      <formula>$V19="Prix vente horaire ?"</formula>
    </cfRule>
  </conditionalFormatting>
  <conditionalFormatting sqref="L19:L25 L53:L59">
    <cfRule type="expression" dxfId="47" priority="18">
      <formula>$H19=""</formula>
    </cfRule>
    <cfRule type="expression" dxfId="46" priority="19">
      <formula>$O19="Sans"</formula>
    </cfRule>
    <cfRule type="expression" dxfId="45" priority="20">
      <formula>$O19="Négoce"</formula>
    </cfRule>
    <cfRule type="expression" dxfId="44" priority="21">
      <formula>$V19="Prix vente horaire ?"</formula>
    </cfRule>
  </conditionalFormatting>
  <conditionalFormatting sqref="L19:L26 L53:L60">
    <cfRule type="expression" dxfId="43" priority="14">
      <formula>$H19=""</formula>
    </cfRule>
    <cfRule type="expression" dxfId="42" priority="15">
      <formula>$O19="Sans"</formula>
    </cfRule>
    <cfRule type="expression" dxfId="41" priority="16">
      <formula>$O19="Négoce"</formula>
    </cfRule>
    <cfRule type="expression" dxfId="40" priority="17">
      <formula>$V19="Prix vente horaire ?"</formula>
    </cfRule>
  </conditionalFormatting>
  <conditionalFormatting sqref="L19:L27 L53:L61">
    <cfRule type="expression" dxfId="39" priority="10">
      <formula>$H19=""</formula>
    </cfRule>
    <cfRule type="expression" dxfId="38" priority="11">
      <formula>$O19="Sans"</formula>
    </cfRule>
    <cfRule type="expression" dxfId="37" priority="12">
      <formula>$O19="Négoce"</formula>
    </cfRule>
    <cfRule type="expression" dxfId="36" priority="13">
      <formula>$V19="Prix vente horaire ?"</formula>
    </cfRule>
  </conditionalFormatting>
  <conditionalFormatting sqref="L19:L28 L53:L62">
    <cfRule type="expression" dxfId="35" priority="6">
      <formula>$H19=""</formula>
    </cfRule>
    <cfRule type="expression" dxfId="34" priority="7">
      <formula>$O19="Sans"</formula>
    </cfRule>
    <cfRule type="expression" dxfId="33" priority="8">
      <formula>$O19="Négoce"</formula>
    </cfRule>
    <cfRule type="expression" dxfId="32" priority="9">
      <formula>$V19="Prix vente horaire ?"</formula>
    </cfRule>
  </conditionalFormatting>
  <conditionalFormatting sqref="L19:L29 L53:L63">
    <cfRule type="expression" dxfId="31" priority="2">
      <formula>$H19=""</formula>
    </cfRule>
    <cfRule type="expression" dxfId="30" priority="3">
      <formula>$O19="Sans"</formula>
    </cfRule>
    <cfRule type="expression" dxfId="29" priority="4">
      <formula>$O19="Négoce"</formula>
    </cfRule>
    <cfRule type="expression" dxfId="28" priority="5">
      <formula>$V19="Prix vente horaire ?"</formula>
    </cfRule>
  </conditionalFormatting>
  <conditionalFormatting sqref="L2:L29 L36:L63">
    <cfRule type="expression" dxfId="27" priority="64">
      <formula>$H2=""</formula>
    </cfRule>
    <cfRule type="expression" dxfId="26" priority="74">
      <formula>$O2="Sans"</formula>
    </cfRule>
    <cfRule type="expression" dxfId="25" priority="75">
      <formula>$O2="Négoce"</formula>
    </cfRule>
    <cfRule type="expression" dxfId="24" priority="76">
      <formula>$V2="Prix vente horaire ?"</formula>
    </cfRule>
  </conditionalFormatting>
  <conditionalFormatting sqref="K2:K15">
    <cfRule type="expression" dxfId="3" priority="65">
      <formula>$H2=""</formula>
    </cfRule>
    <cfRule type="expression" dxfId="2" priority="72">
      <formula>$O2="Sans"</formula>
    </cfRule>
    <cfRule type="expression" dxfId="1" priority="73">
      <formula>$O2="Négoce"</formula>
    </cfRule>
  </conditionalFormatting>
  <conditionalFormatting sqref="K16:K29 K50:K63">
    <cfRule type="expression" dxfId="23" priority="59">
      <formula>$H16=""</formula>
    </cfRule>
    <cfRule type="expression" dxfId="22" priority="60">
      <formula>$O16="Sans"</formula>
    </cfRule>
    <cfRule type="expression" dxfId="21" priority="61">
      <formula>$O16="Négoce"</formula>
    </cfRule>
  </conditionalFormatting>
  <conditionalFormatting sqref="A20:D29">
    <cfRule type="cellIs" dxfId="0" priority="1" operator="equal">
      <formula>0</formula>
    </cfRule>
  </conditionalFormatting>
  <dataValidations count="4">
    <dataValidation type="list" allowBlank="1" showInputMessage="1" showErrorMessage="1" errorTitle="ERREUR DE SAISIE" error="Vous devez sélectionner la valeur dans la liste proposée à l'aide du curseur." sqref="H2:H29" xr:uid="{6E5375AD-A9AD-40F1-97BA-D204E3D97E07}">
      <formula1>Type_de_vente</formula1>
    </dataValidation>
    <dataValidation type="list" allowBlank="1" showInputMessage="1" showErrorMessage="1" errorTitle="Erreur" error="vous devez impérativement sélectionner la nature de l'activité. _x000a_Si nécessaire vous rendre dans les paramètres pour compléter votre sélection" promptTitle="Saisie" prompt="Saisir dans la liste proposée._x000a_Si nécessaire, vous rendre dans les paramètres pour compléter la liste," sqref="A2:D15" xr:uid="{B46C1B47-E700-48E0-A0D7-E7D69CDEDC48}">
      <formula1>Categorie_Ventes</formula1>
    </dataValidation>
    <dataValidation type="list" allowBlank="1" showInputMessage="1" showErrorMessage="1" sqref="M2:M29" xr:uid="{29AFFAC2-9695-45B5-A1E6-2C41658C0D89}">
      <formula1>Unite</formula1>
    </dataValidation>
    <dataValidation type="list" allowBlank="1" showInputMessage="1" showErrorMessage="1" sqref="H31:H32" xr:uid="{FAE0445D-9421-43FF-AA06-CCCBBCEC6691}">
      <formula1>Type_de_vente</formula1>
    </dataValidation>
  </dataValidations>
  <hyperlinks>
    <hyperlink ref="K31" location="Heures_Salariés" display="Heures_Salariés" xr:uid="{F03005E9-5654-4885-9C43-14E2C253C8A6}"/>
  </hyperlinks>
  <pageMargins left="0.7" right="0.7" top="0.75" bottom="0.75" header="0.3" footer="0.3"/>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Ventes</vt:lpstr>
      <vt:lpstr>Heures_Production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Dynamique-Vision - André CAFFIN</dc:creator>
  <cp:lastModifiedBy>Dynamique-Vision - André CAFFIN</cp:lastModifiedBy>
  <dcterms:created xsi:type="dcterms:W3CDTF">2018-08-21T17:50:27Z</dcterms:created>
  <dcterms:modified xsi:type="dcterms:W3CDTF">2018-08-21T18:15:43Z</dcterms:modified>
</cp:coreProperties>
</file>