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Documents\_Temp\"/>
    </mc:Choice>
  </mc:AlternateContent>
  <xr:revisionPtr revIDLastSave="0" documentId="8_{82278677-3412-4938-B2C8-AEB8B8CBF9FE}" xr6:coauthVersionLast="47" xr6:coauthVersionMax="47" xr10:uidLastSave="{00000000-0000-0000-0000-000000000000}"/>
  <bookViews>
    <workbookView xWindow="-120" yWindow="-120" windowWidth="29040" windowHeight="15840" xr2:uid="{FFAC70C9-55FA-4491-A281-2D099D654438}"/>
  </bookViews>
  <sheets>
    <sheet name="Feuil1" sheetId="1" r:id="rId1"/>
  </sheets>
  <externalReferences>
    <externalReference r:id="rId2"/>
  </externalReferences>
  <definedNames>
    <definedName name="Type_Frais">[1]Parametres!$J$83:$J$94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07" i="1" l="1"/>
  <c r="E206" i="1" s="1"/>
  <c r="D206" i="1"/>
  <c r="D205" i="1"/>
  <c r="D204" i="1"/>
  <c r="D203" i="1"/>
  <c r="D202" i="1"/>
  <c r="E202" i="1" s="1"/>
  <c r="D201" i="1"/>
  <c r="E201" i="1" s="1"/>
  <c r="D200" i="1"/>
  <c r="D199" i="1"/>
  <c r="D198" i="1"/>
  <c r="D197" i="1"/>
  <c r="D196" i="1"/>
  <c r="D195" i="1"/>
  <c r="E195" i="1" s="1"/>
  <c r="E194" i="1"/>
  <c r="D194" i="1"/>
  <c r="D208" i="1" s="1"/>
  <c r="D209" i="1" s="1"/>
  <c r="D190" i="1"/>
  <c r="D189" i="1"/>
  <c r="D188" i="1"/>
  <c r="D187" i="1"/>
  <c r="D186" i="1"/>
  <c r="D184" i="1"/>
  <c r="D183" i="1"/>
  <c r="D182" i="1"/>
  <c r="D181" i="1"/>
  <c r="D180" i="1"/>
  <c r="D179" i="1"/>
  <c r="D178" i="1"/>
  <c r="D177" i="1"/>
  <c r="D191" i="1" s="1"/>
  <c r="D176" i="1"/>
  <c r="D172" i="1"/>
  <c r="E19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DYNAMIQUE VISION</author>
    <author>Dynamique-Vision - André CAFFIN</author>
  </authors>
  <commentList>
    <comment ref="C1" authorId="0" shapeId="0" xr:uid="{79C668F1-545D-416D-AD7B-D090BE8056D8}">
      <text>
        <r>
          <rPr>
            <b/>
            <sz val="9"/>
            <color indexed="81"/>
            <rFont val="Tahoma"/>
            <family val="2"/>
          </rPr>
          <t>DYNAMIQUE VISION:</t>
        </r>
        <r>
          <rPr>
            <sz val="9"/>
            <color indexed="81"/>
            <rFont val="Tahoma"/>
            <family val="2"/>
          </rPr>
          <t xml:space="preserve">
Sélectionner de la manière suivante :
     - Achats si les frais sont assimilés à des achats
     - Variable si ses frais font l'objet d'une saisie dans les frais variables
     - Comm (Commercial) si vous avez budgété dans la page frais commerciaux
     - FG (Frais généraux si ces frais doivent faire l'objet d'un budget dans le présent tableau.
     -LOC/BAIL s'il s'agit de contrat de location ou de bail
</t>
        </r>
      </text>
    </comment>
    <comment ref="A174" authorId="1" shapeId="0" xr:uid="{7A9E0328-D489-4031-94D0-719C35EA73A2}">
      <text>
        <r>
          <rPr>
            <b/>
            <sz val="9"/>
            <color indexed="81"/>
            <rFont val="Tahoma"/>
            <family val="2"/>
          </rPr>
          <t>Dynamique-Vision - André CAFFIN:</t>
        </r>
        <r>
          <rPr>
            <sz val="9"/>
            <color indexed="81"/>
            <rFont val="Tahoma"/>
            <family val="2"/>
          </rPr>
          <t xml:space="preserve">
Cliquer sur chaque famille de charge pour affecter les valeurs N-1</t>
        </r>
      </text>
    </comment>
  </commentList>
</comments>
</file>

<file path=xl/sharedStrings.xml><?xml version="1.0" encoding="utf-8"?>
<sst xmlns="http://schemas.openxmlformats.org/spreadsheetml/2006/main" count="386" uniqueCount="273">
  <si>
    <t>N° Compte comptable</t>
  </si>
  <si>
    <t>Désignation</t>
  </si>
  <si>
    <t>Type de frais</t>
  </si>
  <si>
    <t>Montant N</t>
  </si>
  <si>
    <t>Montant N-1</t>
  </si>
  <si>
    <t>Commentaires</t>
  </si>
  <si>
    <t>601000</t>
  </si>
  <si>
    <t>ACHATS MATIERES PREMIERES</t>
  </si>
  <si>
    <t>Achats</t>
  </si>
  <si>
    <t>602600</t>
  </si>
  <si>
    <t>ACHATS D EMBALLAGES</t>
  </si>
  <si>
    <t>603100</t>
  </si>
  <si>
    <t>VARIATION STOCKS MAT  PRE</t>
  </si>
  <si>
    <t>603200</t>
  </si>
  <si>
    <t>VARIATION STOCKS APPROVIS</t>
  </si>
  <si>
    <t>604000</t>
  </si>
  <si>
    <t>SOUS-TRAITANCE PRESTATIONS DE SERVICES</t>
  </si>
  <si>
    <t>606120</t>
  </si>
  <si>
    <t>ELECTRICITE ET GAZ</t>
  </si>
  <si>
    <t>Variable</t>
  </si>
  <si>
    <t>606130</t>
  </si>
  <si>
    <t>GAZ FENWICK</t>
  </si>
  <si>
    <t>FG</t>
  </si>
  <si>
    <t>606150</t>
  </si>
  <si>
    <t>CARBURANTS GAZOIL ESSENCE</t>
  </si>
  <si>
    <t>CARBURANT COMMERCIAUX</t>
  </si>
  <si>
    <t>Comm</t>
  </si>
  <si>
    <t>606310</t>
  </si>
  <si>
    <t>FURES ENTRETIEN DES LOCAU</t>
  </si>
  <si>
    <t>606312</t>
  </si>
  <si>
    <t>FURES ENTRETIEN MAT  PROD</t>
  </si>
  <si>
    <t>606313</t>
  </si>
  <si>
    <t>FURES ENTR  MAT  TRANSPORT</t>
  </si>
  <si>
    <t>606320</t>
  </si>
  <si>
    <t>PETIT OUTILLAGE</t>
  </si>
  <si>
    <t>606330</t>
  </si>
  <si>
    <t>PETIT EQUIPEMENT ADMINIST</t>
  </si>
  <si>
    <t>606400</t>
  </si>
  <si>
    <t>FURES DE BUREAU</t>
  </si>
  <si>
    <t>611000</t>
  </si>
  <si>
    <t>SOUS-TRAITANCE GENERALE</t>
  </si>
  <si>
    <t>612110</t>
  </si>
  <si>
    <t xml:space="preserve">CRÉDIT BAIL VOLVO </t>
  </si>
  <si>
    <t>Loc/Bail</t>
  </si>
  <si>
    <t>612210</t>
  </si>
  <si>
    <t>CREDIT BAIL CITROEN FOURGON</t>
  </si>
  <si>
    <t>613210</t>
  </si>
  <si>
    <t>LOCATION IMMOBILIERE</t>
  </si>
  <si>
    <t>LOCATION CHR TOYOTA</t>
  </si>
  <si>
    <t>LOCATION TOYOTA</t>
  </si>
  <si>
    <t>615200</t>
  </si>
  <si>
    <t>ENT  REPARATION DES LOCAU</t>
  </si>
  <si>
    <t>615510</t>
  </si>
  <si>
    <t>ENT  REPARATION MAT  OUTI</t>
  </si>
  <si>
    <t>ENT VEHICULE COMMERCIAL</t>
  </si>
  <si>
    <t>COMM</t>
  </si>
  <si>
    <t>615550</t>
  </si>
  <si>
    <t>ENTRETIEN REP MAT TRANSPORT</t>
  </si>
  <si>
    <t>615560</t>
  </si>
  <si>
    <t>ENT  REPARATION MAT  ADMI</t>
  </si>
  <si>
    <t>615600</t>
  </si>
  <si>
    <t>MAINTENANCE ASSISTANCE MAT DE TELECOM</t>
  </si>
  <si>
    <t>615610</t>
  </si>
  <si>
    <t>MAINTENANCE SYSTÈME INFORMATIQUE</t>
  </si>
  <si>
    <t>615650</t>
  </si>
  <si>
    <t>MAINTENANCE MAT PROD</t>
  </si>
  <si>
    <t>615660</t>
  </si>
  <si>
    <t>MAINTENANCE PROTECT ALARME</t>
  </si>
  <si>
    <t>616100</t>
  </si>
  <si>
    <t>ASSURANCES MULTIRISQUES</t>
  </si>
  <si>
    <t>616385</t>
  </si>
  <si>
    <t>ASSURANCES VEHICULES - FENWICK</t>
  </si>
  <si>
    <t>ASSURANCE VEHICULE COMMERCIAL</t>
  </si>
  <si>
    <t>616410</t>
  </si>
  <si>
    <t>ASSURANCE HOMME CLE</t>
  </si>
  <si>
    <t>616800</t>
  </si>
  <si>
    <t>ASSURANCES DIVERSES - EMPRUNTS ETC</t>
  </si>
  <si>
    <t>622600</t>
  </si>
  <si>
    <t>HONORAIRES</t>
  </si>
  <si>
    <t>622700</t>
  </si>
  <si>
    <t>FRAIS D'ACTES ET DE CONTENTIEUX</t>
  </si>
  <si>
    <t>622800</t>
  </si>
  <si>
    <t>FRAIS DE FORMATION</t>
  </si>
  <si>
    <t>623100</t>
  </si>
  <si>
    <t>ANNONCES ET INSERTIONS</t>
  </si>
  <si>
    <t>623400</t>
  </si>
  <si>
    <t>CADEAUX A LA CLIENTELE</t>
  </si>
  <si>
    <t>623800</t>
  </si>
  <si>
    <t>DIVERS  POURBOIRES  DONS</t>
  </si>
  <si>
    <t>624120</t>
  </si>
  <si>
    <t>FRAIS ACCESSOIRES SUR ACHATS (DOUANE...)</t>
  </si>
  <si>
    <t>624200</t>
  </si>
  <si>
    <t>TRANSPORT SUR VENTES</t>
  </si>
  <si>
    <t>625100</t>
  </si>
  <si>
    <t>VOYAGES ET DEPLACEMENTS</t>
  </si>
  <si>
    <t>FRAIS D'HOTEL COMMERCIAL</t>
  </si>
  <si>
    <t>FRAIS DE REPAS COMMERCIAL</t>
  </si>
  <si>
    <t>625700</t>
  </si>
  <si>
    <t>RECEPTIONS</t>
  </si>
  <si>
    <t>626100</t>
  </si>
  <si>
    <t>FRAIS POSTAUX RECOMMANDE TIMBRES COLIS</t>
  </si>
  <si>
    <t>626200</t>
  </si>
  <si>
    <t>TELEPHONE</t>
  </si>
  <si>
    <t>626300</t>
  </si>
  <si>
    <t>INTERNET</t>
  </si>
  <si>
    <t>627800</t>
  </si>
  <si>
    <t>AUTRES SERVICES BANCAIRES</t>
  </si>
  <si>
    <t>627810</t>
  </si>
  <si>
    <t>COMMISSIONS ABONNEMENT TPE</t>
  </si>
  <si>
    <t>628100</t>
  </si>
  <si>
    <t>CONCOURS DIVERS (COTISATIONS,...)</t>
  </si>
  <si>
    <t>633300</t>
  </si>
  <si>
    <t>FORMATION CONTINUE</t>
  </si>
  <si>
    <t>633500</t>
  </si>
  <si>
    <t>TAXE D APPRENTISSAGE</t>
  </si>
  <si>
    <t>635111</t>
  </si>
  <si>
    <t>CFE - TAXE FONCIERE DES ENTREPRISES</t>
  </si>
  <si>
    <t>635140</t>
  </si>
  <si>
    <t>TAXE VEHICULE SOCIETE</t>
  </si>
  <si>
    <t>635410</t>
  </si>
  <si>
    <t>DROIT D ENREGISTREMENT ET CARTE GRISE</t>
  </si>
  <si>
    <t>635800</t>
  </si>
  <si>
    <t>AUTRES DROITS</t>
  </si>
  <si>
    <t>641110</t>
  </si>
  <si>
    <t>SALAIRES</t>
  </si>
  <si>
    <t>Salaires</t>
  </si>
  <si>
    <t>641150</t>
  </si>
  <si>
    <t>REMUNERATIONS DIRIGEANT</t>
  </si>
  <si>
    <t>641210</t>
  </si>
  <si>
    <t>CONGES PAYES SUR SALAIRES</t>
  </si>
  <si>
    <t>641410</t>
  </si>
  <si>
    <t>INDEMNITES ACTIVITE PARTIELLE</t>
  </si>
  <si>
    <t>641411</t>
  </si>
  <si>
    <t>PRISE EN CHARGE CHOMAGE PARTIEL</t>
  </si>
  <si>
    <t>645110</t>
  </si>
  <si>
    <t>COT URSSAF</t>
  </si>
  <si>
    <t>645310</t>
  </si>
  <si>
    <t xml:space="preserve">COT RETRAITE </t>
  </si>
  <si>
    <t>645410</t>
  </si>
  <si>
    <t>COT  CHOMAGE S SALAIRES</t>
  </si>
  <si>
    <t>645510</t>
  </si>
  <si>
    <t>PREVOYANCE PROBTP</t>
  </si>
  <si>
    <t>645520</t>
  </si>
  <si>
    <t>MUTUELLE PROBTP</t>
  </si>
  <si>
    <t>645800</t>
  </si>
  <si>
    <t>COTISATIONS AUTRES ORG. SOCIAUX</t>
  </si>
  <si>
    <t>646000</t>
  </si>
  <si>
    <t>COT  SOCIALES GERANCE</t>
  </si>
  <si>
    <t>646100</t>
  </si>
  <si>
    <t xml:space="preserve">COTISATIONS LOI MADELIN RETRAITE </t>
  </si>
  <si>
    <t>646200</t>
  </si>
  <si>
    <t>PREVOYANCE GROUPAMA</t>
  </si>
  <si>
    <t>646300</t>
  </si>
  <si>
    <t xml:space="preserve">SANTE FRAIS DE SOINS </t>
  </si>
  <si>
    <t>647400</t>
  </si>
  <si>
    <t>OEUVRES SOCIALES</t>
  </si>
  <si>
    <t>Aut. Charg.</t>
  </si>
  <si>
    <t>647500</t>
  </si>
  <si>
    <t>MEDECINE DU TRAVAIL, PHARMACIE</t>
  </si>
  <si>
    <t>647510</t>
  </si>
  <si>
    <t>MEDECINE DU TRAVAIL EXCEPTIONNEL</t>
  </si>
  <si>
    <t>QUOTE-PART PERTE SUPP.</t>
  </si>
  <si>
    <t>658000</t>
  </si>
  <si>
    <t>CHARGES DIVERSES GESTION COURANTE</t>
  </si>
  <si>
    <t>661100</t>
  </si>
  <si>
    <t>INTERETS DES EMPRUNTS ET DETTES</t>
  </si>
  <si>
    <t>Emprunts</t>
  </si>
  <si>
    <t>661120</t>
  </si>
  <si>
    <t>INTERETS EMPR. 08727886</t>
  </si>
  <si>
    <t>661130</t>
  </si>
  <si>
    <t>INTERETS EMPR. 08791741</t>
  </si>
  <si>
    <t>DIFFERENCES NEGATIVES DE CHANGE</t>
  </si>
  <si>
    <t>Financier</t>
  </si>
  <si>
    <t>CHARGES NETTES SUR CESSION VAL MOBILIERE</t>
  </si>
  <si>
    <t>CHARGES EXCEPTIONNELS SUR OPERATIONS DE GESTION</t>
  </si>
  <si>
    <t>Except</t>
  </si>
  <si>
    <t>675000</t>
  </si>
  <si>
    <t>VALEURS COMPTABLES DES EL</t>
  </si>
  <si>
    <t>681100</t>
  </si>
  <si>
    <t>DOTATIONS AUX AMORTISSEME INCORPORELLES</t>
  </si>
  <si>
    <t>Amort</t>
  </si>
  <si>
    <t>DOTATIONS AUX AMORTISSEMENTS CORPORELLES</t>
  </si>
  <si>
    <t>DOTATIONS PRO. DEPR. IMMO.</t>
  </si>
  <si>
    <t>DOTATIONS PROV. CREANCES DOUTEUSES</t>
  </si>
  <si>
    <t>DOTATIONS PROVISIONS RISQUES ET CHARGES</t>
  </si>
  <si>
    <t>DOTATIONS FIANCIERES AUX AMORT. ET PROVISIONS</t>
  </si>
  <si>
    <t>DOTATIONS AMORT EXCEPTIONNELS</t>
  </si>
  <si>
    <t>PARTICIPATION DES SALARIES</t>
  </si>
  <si>
    <t>Impôts</t>
  </si>
  <si>
    <t>695000</t>
  </si>
  <si>
    <t>IMPOTS SUR LES BENEFICES</t>
  </si>
  <si>
    <t>QUOTE PART</t>
  </si>
  <si>
    <t>758000</t>
  </si>
  <si>
    <t>AUTRES PDTS GESTION COURA</t>
  </si>
  <si>
    <t>PRODUITS DE PARTICIPATION</t>
  </si>
  <si>
    <t xml:space="preserve">REVENUS DES PRETS </t>
  </si>
  <si>
    <t>REVENUS DE CREANCES IMMOBILISEES</t>
  </si>
  <si>
    <t>REVENUS DES TITRES IMMOBILISES</t>
  </si>
  <si>
    <t>PRODUITS AUTRES IMMOBILISATIONS FINANCIERES</t>
  </si>
  <si>
    <t>REVENUS DES CREANCES DIVERSES</t>
  </si>
  <si>
    <t>REVENUS DES CREANCES COMMERCIALES</t>
  </si>
  <si>
    <t>REVENUS DES AUTRES CREANCES</t>
  </si>
  <si>
    <t>REVENUS DES VALEURS MOBILIERES</t>
  </si>
  <si>
    <t>ESCOMPTES OBTENUS</t>
  </si>
  <si>
    <t>GAINS DE CHANGE</t>
  </si>
  <si>
    <t>PRODUITS NETS VALEURS MOBILIERES</t>
  </si>
  <si>
    <t>PRODUITS FINANCIERS DIVERS</t>
  </si>
  <si>
    <t>PRODUITS EXCEPT./OPERATIONS GESTION EX ANT</t>
  </si>
  <si>
    <t>775600</t>
  </si>
  <si>
    <t>PRIX DE CESSION DES ACTIFS - IMMOBILISATIONS FINANCIERES</t>
  </si>
  <si>
    <t>781740</t>
  </si>
  <si>
    <t>CREANCES</t>
  </si>
  <si>
    <t>VALEURS MOBILIERES DE PLACEMENT</t>
  </si>
  <si>
    <t>REP. PROV. RISQ. &amp; CHARG. FINANC.</t>
  </si>
  <si>
    <t>REPRIS. PROV. DEPREC. ELEM. FINANC</t>
  </si>
  <si>
    <t>IMMOBILISATIONS FINANCIERES</t>
  </si>
  <si>
    <t>REPR. PROV. RISQUES ET CHARGES EXPL.</t>
  </si>
  <si>
    <t>REPRISE/PROV PR DEPRECIAT</t>
  </si>
  <si>
    <t>TRANSFERT DE CHARGES FINANCIERES</t>
  </si>
  <si>
    <t>791000</t>
  </si>
  <si>
    <t>TRANSFERT CHARGES EXPLOIT</t>
  </si>
  <si>
    <t>CONTRÔLE DE COHERENCE COMPTABLE</t>
  </si>
  <si>
    <t>Tableau de répartition des charges et produits annexes</t>
  </si>
  <si>
    <t>Il est vérifié que le détail du compte de résultat détaillé N-1 (Tableau ci-dessus) est bien réparti dans les différents tableaux nécessaires à l'estimation des frais pour le nouvel exercice. Pour accéder rapidement à chaque tableau et importer les valeurs N-1, cliquer sur les liens intégrés dans la désignation.</t>
  </si>
  <si>
    <t>60</t>
  </si>
  <si>
    <t>COÛTS DIRECTS</t>
  </si>
  <si>
    <t>Frais variables</t>
  </si>
  <si>
    <t>Frais fixes</t>
  </si>
  <si>
    <t>FRAIS COMMERCIAUX</t>
  </si>
  <si>
    <t>LOCATIONS/LEASING</t>
  </si>
  <si>
    <t>621</t>
  </si>
  <si>
    <t>INTERIMAIRES</t>
  </si>
  <si>
    <t>64</t>
  </si>
  <si>
    <t>SALAIRES ET CHARGES</t>
  </si>
  <si>
    <t>AUTRES CHARGES</t>
  </si>
  <si>
    <t>CHARGES FINANCIERES</t>
  </si>
  <si>
    <t>Intérêts des Emprunts</t>
  </si>
  <si>
    <t>6811</t>
  </si>
  <si>
    <t>DOTATIONS AUX AMORTISSEMENTS</t>
  </si>
  <si>
    <t>6816</t>
  </si>
  <si>
    <t>DOTATIONS AUX AMORTISSEMENTS - PROVISIONS</t>
  </si>
  <si>
    <t>6817</t>
  </si>
  <si>
    <t>DOTATIONS POUR CREANCES DOUTEUSES</t>
  </si>
  <si>
    <t>6815</t>
  </si>
  <si>
    <t>DOTATIONS POUR RISQUES ET CHARGES</t>
  </si>
  <si>
    <t>67-77</t>
  </si>
  <si>
    <t>CHARGES-PRODUITS EXCEPTIONNELS</t>
  </si>
  <si>
    <t>Somme totale</t>
  </si>
  <si>
    <t>Compte de Résultat N- 1</t>
  </si>
  <si>
    <t>Ecart ventilation</t>
  </si>
  <si>
    <t>Il est vérifié que les valeurs  du compte de résultat détaillé N-1 (Tableau ci-dessus) est bien conforme au tableau de résultat de synthes (Tableau précédent)</t>
  </si>
  <si>
    <t>Autres achats et charges externes</t>
  </si>
  <si>
    <t>FW</t>
  </si>
  <si>
    <t>Impôts, taxes et versements assimilés</t>
  </si>
  <si>
    <t>FX</t>
  </si>
  <si>
    <t>Autres charges</t>
  </si>
  <si>
    <t>GE</t>
  </si>
  <si>
    <t>Charges sociales</t>
  </si>
  <si>
    <t>Autres produits, subventions et reprises</t>
  </si>
  <si>
    <t>Intérêts et charges assimilées</t>
  </si>
  <si>
    <t>GR</t>
  </si>
  <si>
    <t>Dotations d'exploitation sur immobilisations dotat</t>
  </si>
  <si>
    <t>GA</t>
  </si>
  <si>
    <t>GB</t>
  </si>
  <si>
    <t>Dotations d'exploitation sur actif circulant : dot</t>
  </si>
  <si>
    <t>GC</t>
  </si>
  <si>
    <t>Dotations d'exploitation pour risques et charges :</t>
  </si>
  <si>
    <t>GD</t>
  </si>
  <si>
    <t>Charges exceptionnelles</t>
  </si>
  <si>
    <t>HH</t>
  </si>
  <si>
    <t>Produits exceptionnels</t>
  </si>
  <si>
    <t>HD</t>
  </si>
  <si>
    <t>Contrôle entre la  ventilation et votre compte de résultat N-1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</si>
</sst>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_-;\-* #,##0.00_-;_-* &quot;-&quot;??_-;_-@_-"/>
    <numFmt numFmtId="164" formatCode="_(&quot;€&quot;* #,##0.00_);_(&quot;€&quot;* \(#,##0.00\);_(&quot;€&quot;* &quot;-&quot;??_);_(@_)"/>
    <numFmt numFmtId="165" formatCode="_(* #,##0.00_);_(* \(#,##0.00\);_(* &quot;-&quot;??_);_(@_)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 tint="0.1499984740745262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2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FDAB"/>
        <bgColor indexed="64"/>
      </patternFill>
    </fill>
    <fill>
      <patternFill patternType="solid">
        <fgColor rgb="FFE1EC06"/>
        <bgColor indexed="64"/>
      </patternFill>
    </fill>
    <fill>
      <patternFill patternType="solid">
        <fgColor rgb="FFD0C1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ABCEA"/>
        <bgColor rgb="FFFABCEA"/>
      </patternFill>
    </fill>
    <fill>
      <patternFill patternType="solid">
        <fgColor rgb="FFFABCEA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8BC5"/>
        <bgColor indexed="64"/>
      </patternFill>
    </fill>
    <fill>
      <patternFill patternType="solid">
        <fgColor rgb="FF33CCFF"/>
        <bgColor indexed="64"/>
      </patternFill>
    </fill>
    <fill>
      <patternFill patternType="solid">
        <fgColor rgb="FFB7B7FF"/>
        <bgColor indexed="64"/>
      </patternFill>
    </fill>
    <fill>
      <patternFill patternType="solid">
        <fgColor rgb="FFFEBEF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2" borderId="0" applyNumberFormat="0" applyBorder="0" applyAlignment="0" applyProtection="0"/>
    <xf numFmtId="0" fontId="2" fillId="0" borderId="0" applyNumberFormat="0" applyFill="0" applyBorder="0" applyAlignment="0" applyProtection="0"/>
    <xf numFmtId="165" fontId="1" fillId="4" borderId="1" applyProtection="0">
      <alignment horizontal="center" vertical="center"/>
    </xf>
  </cellStyleXfs>
  <cellXfs count="101">
    <xf numFmtId="0" fontId="0" fillId="0" borderId="0" xfId="0"/>
    <xf numFmtId="49" fontId="0" fillId="3" borderId="1" xfId="0" applyNumberFormat="1" applyFill="1" applyBorder="1" applyAlignment="1" applyProtection="1">
      <alignment horizontal="center" vertical="center" wrapText="1"/>
      <protection hidden="1"/>
    </xf>
    <xf numFmtId="0" fontId="0" fillId="3" borderId="1" xfId="0" applyFill="1" applyBorder="1" applyAlignment="1" applyProtection="1">
      <alignment horizontal="center" vertical="center" wrapText="1"/>
      <protection hidden="1"/>
    </xf>
    <xf numFmtId="44" fontId="0" fillId="3" borderId="1" xfId="2" applyFont="1" applyFill="1" applyBorder="1" applyAlignment="1" applyProtection="1">
      <alignment horizontal="center" vertical="center" wrapText="1"/>
      <protection hidden="1"/>
    </xf>
    <xf numFmtId="49" fontId="1" fillId="4" borderId="1" xfId="5" applyNumberFormat="1" applyProtection="1">
      <alignment horizontal="center" vertical="center"/>
      <protection locked="0" hidden="1"/>
    </xf>
    <xf numFmtId="0" fontId="0" fillId="4" borderId="1" xfId="5" applyNumberFormat="1" applyFont="1" applyAlignment="1" applyProtection="1">
      <alignment horizontal="left" vertical="center" indent="1"/>
      <protection locked="0" hidden="1"/>
    </xf>
    <xf numFmtId="0" fontId="1" fillId="4" borderId="1" xfId="5" applyNumberFormat="1" applyProtection="1">
      <alignment horizontal="center" vertical="center"/>
      <protection locked="0" hidden="1"/>
    </xf>
    <xf numFmtId="44" fontId="0" fillId="5" borderId="1" xfId="2" applyFont="1" applyFill="1" applyBorder="1" applyAlignment="1" applyProtection="1">
      <alignment vertical="center" wrapText="1"/>
      <protection locked="0" hidden="1"/>
    </xf>
    <xf numFmtId="44" fontId="0" fillId="6" borderId="1" xfId="2" applyFont="1" applyFill="1" applyBorder="1" applyAlignment="1" applyProtection="1">
      <alignment vertical="center" wrapText="1"/>
      <protection locked="0" hidden="1"/>
    </xf>
    <xf numFmtId="0" fontId="0" fillId="4" borderId="1" xfId="0" applyFill="1" applyBorder="1" applyAlignment="1" applyProtection="1">
      <alignment horizontal="center" vertical="center" wrapText="1"/>
      <protection locked="0" hidden="1"/>
    </xf>
    <xf numFmtId="49" fontId="0" fillId="4" borderId="1" xfId="5" applyNumberFormat="1" applyFont="1" applyProtection="1">
      <alignment horizontal="center" vertical="center"/>
      <protection locked="0" hidden="1"/>
    </xf>
    <xf numFmtId="0" fontId="0" fillId="4" borderId="1" xfId="5" applyNumberFormat="1" applyFont="1" applyProtection="1">
      <alignment horizontal="center" vertical="center"/>
      <protection locked="0" hidden="1"/>
    </xf>
    <xf numFmtId="0" fontId="1" fillId="4" borderId="1" xfId="5" applyNumberFormat="1" applyAlignment="1" applyProtection="1">
      <alignment horizontal="left" vertical="center" indent="1"/>
      <protection locked="0" hidden="1"/>
    </xf>
    <xf numFmtId="49" fontId="0" fillId="4" borderId="1" xfId="1" applyNumberFormat="1" applyFont="1" applyFill="1" applyBorder="1" applyAlignment="1" applyProtection="1">
      <alignment horizontal="center" vertical="center" wrapText="1"/>
      <protection locked="0" hidden="1"/>
    </xf>
    <xf numFmtId="0" fontId="0" fillId="4" borderId="1" xfId="0" applyFill="1" applyBorder="1" applyAlignment="1" applyProtection="1">
      <alignment horizontal="left" vertical="center" wrapText="1" indent="1"/>
      <protection locked="0" hidden="1"/>
    </xf>
    <xf numFmtId="49" fontId="0" fillId="7" borderId="0" xfId="0" applyNumberFormat="1" applyFill="1" applyProtection="1">
      <protection hidden="1"/>
    </xf>
    <xf numFmtId="0" fontId="0" fillId="7" borderId="0" xfId="0" applyFill="1" applyAlignment="1" applyProtection="1">
      <alignment horizontal="left" indent="1"/>
      <protection hidden="1"/>
    </xf>
    <xf numFmtId="0" fontId="0" fillId="7" borderId="0" xfId="0" applyFill="1" applyAlignment="1" applyProtection="1">
      <alignment horizontal="left"/>
      <protection hidden="1"/>
    </xf>
    <xf numFmtId="44" fontId="0" fillId="8" borderId="1" xfId="2" applyFont="1" applyFill="1" applyBorder="1" applyAlignment="1" applyProtection="1">
      <alignment horizontal="center" vertical="center" wrapText="1"/>
      <protection hidden="1"/>
    </xf>
    <xf numFmtId="0" fontId="0" fillId="7" borderId="0" xfId="0" applyFill="1" applyProtection="1">
      <protection hidden="1"/>
    </xf>
    <xf numFmtId="0" fontId="0" fillId="7" borderId="0" xfId="0" applyFill="1" applyAlignment="1" applyProtection="1">
      <alignment wrapText="1"/>
      <protection hidden="1"/>
    </xf>
    <xf numFmtId="0" fontId="3" fillId="3" borderId="2" xfId="0" applyFont="1" applyFill="1" applyBorder="1" applyAlignment="1" applyProtection="1">
      <alignment horizontal="center" vertical="center"/>
      <protection hidden="1"/>
    </xf>
    <xf numFmtId="0" fontId="3" fillId="3" borderId="3" xfId="0" applyFont="1" applyFill="1" applyBorder="1" applyAlignment="1" applyProtection="1">
      <alignment horizontal="center" vertical="center"/>
      <protection hidden="1"/>
    </xf>
    <xf numFmtId="0" fontId="3" fillId="3" borderId="4" xfId="0" applyFont="1" applyFill="1" applyBorder="1" applyAlignment="1" applyProtection="1">
      <alignment horizontal="center" vertical="center"/>
      <protection hidden="1"/>
    </xf>
    <xf numFmtId="0" fontId="0" fillId="9" borderId="5" xfId="0" applyFill="1" applyBorder="1" applyAlignment="1" applyProtection="1">
      <alignment horizontal="center" vertical="center"/>
      <protection hidden="1"/>
    </xf>
    <xf numFmtId="0" fontId="0" fillId="9" borderId="6" xfId="0" applyFill="1" applyBorder="1" applyAlignment="1" applyProtection="1">
      <alignment horizontal="center" vertical="center"/>
      <protection hidden="1"/>
    </xf>
    <xf numFmtId="0" fontId="0" fillId="9" borderId="7" xfId="0" applyFill="1" applyBorder="1" applyAlignment="1" applyProtection="1">
      <alignment horizontal="center" vertical="center"/>
      <protection hidden="1"/>
    </xf>
    <xf numFmtId="0" fontId="0" fillId="10" borderId="8" xfId="0" applyFill="1" applyBorder="1" applyAlignment="1" applyProtection="1">
      <alignment horizontal="center" vertical="center" wrapText="1"/>
      <protection hidden="1"/>
    </xf>
    <xf numFmtId="49" fontId="0" fillId="11" borderId="1" xfId="0" applyNumberFormat="1" applyFill="1" applyBorder="1" applyAlignment="1" applyProtection="1">
      <alignment horizontal="center"/>
      <protection hidden="1"/>
    </xf>
    <xf numFmtId="0" fontId="4" fillId="12" borderId="2" xfId="4" applyFont="1" applyFill="1" applyBorder="1" applyAlignment="1" applyProtection="1">
      <alignment horizontal="left" indent="1"/>
      <protection hidden="1"/>
    </xf>
    <xf numFmtId="0" fontId="2" fillId="12" borderId="3" xfId="4" applyFill="1" applyBorder="1" applyAlignment="1" applyProtection="1">
      <protection hidden="1"/>
    </xf>
    <xf numFmtId="44" fontId="0" fillId="12" borderId="9" xfId="2" applyFont="1" applyFill="1" applyBorder="1" applyAlignment="1" applyProtection="1">
      <alignment horizontal="center" vertical="center" wrapText="1"/>
      <protection hidden="1"/>
    </xf>
    <xf numFmtId="0" fontId="0" fillId="10" borderId="9" xfId="0" applyFill="1" applyBorder="1" applyProtection="1">
      <protection hidden="1"/>
    </xf>
    <xf numFmtId="0" fontId="2" fillId="13" borderId="2" xfId="4" applyFill="1" applyBorder="1" applyAlignment="1" applyProtection="1">
      <alignment horizontal="left" indent="1"/>
      <protection hidden="1"/>
    </xf>
    <xf numFmtId="0" fontId="2" fillId="14" borderId="3" xfId="4" applyFill="1" applyBorder="1" applyAlignment="1" applyProtection="1">
      <protection hidden="1"/>
    </xf>
    <xf numFmtId="44" fontId="0" fillId="5" borderId="1" xfId="2" applyFont="1" applyFill="1" applyBorder="1" applyAlignment="1" applyProtection="1">
      <alignment vertical="center" wrapText="1"/>
      <protection hidden="1"/>
    </xf>
    <xf numFmtId="0" fontId="0" fillId="10" borderId="8" xfId="0" applyFill="1" applyBorder="1" applyProtection="1">
      <protection hidden="1"/>
    </xf>
    <xf numFmtId="0" fontId="0" fillId="4" borderId="2" xfId="0" applyFill="1" applyBorder="1" applyAlignment="1" applyProtection="1">
      <alignment horizontal="left" vertical="center" wrapText="1" indent="1"/>
      <protection locked="0" hidden="1"/>
    </xf>
    <xf numFmtId="0" fontId="0" fillId="4" borderId="4" xfId="0" applyFill="1" applyBorder="1" applyAlignment="1" applyProtection="1">
      <alignment horizontal="center" vertical="center" wrapText="1"/>
      <protection locked="0" hidden="1"/>
    </xf>
    <xf numFmtId="0" fontId="2" fillId="15" borderId="2" xfId="4" applyFill="1" applyBorder="1" applyAlignment="1" applyProtection="1">
      <alignment horizontal="left" indent="1"/>
      <protection hidden="1"/>
    </xf>
    <xf numFmtId="0" fontId="2" fillId="15" borderId="3" xfId="4" applyFill="1" applyBorder="1" applyAlignment="1" applyProtection="1">
      <protection hidden="1"/>
    </xf>
    <xf numFmtId="0" fontId="2" fillId="16" borderId="2" xfId="4" applyFill="1" applyBorder="1" applyAlignment="1" applyProtection="1">
      <alignment horizontal="left" indent="1"/>
      <protection hidden="1"/>
    </xf>
    <xf numFmtId="0" fontId="2" fillId="16" borderId="3" xfId="4" applyFill="1" applyBorder="1" applyAlignment="1" applyProtection="1">
      <protection hidden="1"/>
    </xf>
    <xf numFmtId="0" fontId="4" fillId="17" borderId="2" xfId="4" applyFont="1" applyFill="1" applyBorder="1" applyAlignment="1" applyProtection="1">
      <alignment horizontal="left" indent="1"/>
      <protection hidden="1"/>
    </xf>
    <xf numFmtId="0" fontId="2" fillId="17" borderId="3" xfId="4" applyFill="1" applyBorder="1" applyAlignment="1" applyProtection="1">
      <protection hidden="1"/>
    </xf>
    <xf numFmtId="0" fontId="2" fillId="18" borderId="2" xfId="4" applyFill="1" applyBorder="1" applyAlignment="1" applyProtection="1">
      <alignment horizontal="left" indent="1"/>
      <protection hidden="1"/>
    </xf>
    <xf numFmtId="0" fontId="2" fillId="18" borderId="3" xfId="4" applyFill="1" applyBorder="1" applyAlignment="1" applyProtection="1">
      <protection hidden="1"/>
    </xf>
    <xf numFmtId="0" fontId="2" fillId="19" borderId="2" xfId="4" applyFill="1" applyBorder="1" applyAlignment="1" applyProtection="1">
      <alignment horizontal="left" indent="1"/>
      <protection hidden="1"/>
    </xf>
    <xf numFmtId="0" fontId="2" fillId="19" borderId="3" xfId="4" applyFill="1" applyBorder="1" applyAlignment="1" applyProtection="1">
      <protection hidden="1"/>
    </xf>
    <xf numFmtId="44" fontId="0" fillId="19" borderId="1" xfId="2" applyFont="1" applyFill="1" applyBorder="1" applyAlignment="1" applyProtection="1">
      <alignment horizontal="center" vertical="center" wrapText="1"/>
      <protection hidden="1"/>
    </xf>
    <xf numFmtId="0" fontId="2" fillId="14" borderId="2" xfId="4" applyFill="1" applyBorder="1" applyAlignment="1" applyProtection="1">
      <alignment horizontal="right" indent="1"/>
      <protection hidden="1"/>
    </xf>
    <xf numFmtId="0" fontId="2" fillId="20" borderId="2" xfId="4" applyFill="1" applyBorder="1" applyAlignment="1" applyProtection="1">
      <alignment horizontal="left" indent="1"/>
      <protection hidden="1"/>
    </xf>
    <xf numFmtId="0" fontId="2" fillId="20" borderId="3" xfId="4" applyFill="1" applyBorder="1" applyAlignment="1" applyProtection="1">
      <protection hidden="1"/>
    </xf>
    <xf numFmtId="44" fontId="0" fillId="20" borderId="1" xfId="2" applyFont="1" applyFill="1" applyBorder="1" applyAlignment="1" applyProtection="1">
      <alignment vertical="center" wrapText="1"/>
      <protection hidden="1"/>
    </xf>
    <xf numFmtId="0" fontId="2" fillId="11" borderId="2" xfId="4" applyFill="1" applyBorder="1" applyAlignment="1" applyProtection="1">
      <alignment horizontal="left" indent="1"/>
      <protection hidden="1"/>
    </xf>
    <xf numFmtId="0" fontId="2" fillId="11" borderId="3" xfId="4" applyFill="1" applyBorder="1" applyAlignment="1" applyProtection="1">
      <protection hidden="1"/>
    </xf>
    <xf numFmtId="44" fontId="0" fillId="21" borderId="1" xfId="2" applyFont="1" applyFill="1" applyBorder="1" applyAlignment="1" applyProtection="1">
      <alignment vertical="center" wrapText="1"/>
      <protection hidden="1"/>
    </xf>
    <xf numFmtId="0" fontId="0" fillId="10" borderId="10" xfId="0" applyFill="1" applyBorder="1" applyProtection="1">
      <protection hidden="1"/>
    </xf>
    <xf numFmtId="49" fontId="0" fillId="7" borderId="11" xfId="0" applyNumberFormat="1" applyFill="1" applyBorder="1" applyProtection="1">
      <protection hidden="1"/>
    </xf>
    <xf numFmtId="44" fontId="0" fillId="7" borderId="2" xfId="2" applyFont="1" applyFill="1" applyBorder="1" applyAlignment="1" applyProtection="1">
      <alignment horizontal="right" indent="1"/>
      <protection hidden="1"/>
    </xf>
    <xf numFmtId="44" fontId="0" fillId="7" borderId="4" xfId="2" applyFont="1" applyFill="1" applyBorder="1" applyAlignment="1" applyProtection="1">
      <protection hidden="1"/>
    </xf>
    <xf numFmtId="0" fontId="0" fillId="10" borderId="1" xfId="0" applyFill="1" applyBorder="1" applyProtection="1">
      <protection hidden="1"/>
    </xf>
    <xf numFmtId="0" fontId="0" fillId="10" borderId="10" xfId="0" applyFill="1" applyBorder="1" applyAlignment="1" applyProtection="1">
      <alignment horizontal="center" vertical="center" wrapText="1"/>
      <protection hidden="1"/>
    </xf>
    <xf numFmtId="44" fontId="0" fillId="7" borderId="0" xfId="2" applyFont="1" applyFill="1" applyBorder="1" applyAlignment="1" applyProtection="1">
      <alignment horizontal="left" indent="1"/>
      <protection hidden="1"/>
    </xf>
    <xf numFmtId="44" fontId="0" fillId="7" borderId="0" xfId="2" applyFont="1" applyFill="1" applyBorder="1" applyAlignment="1" applyProtection="1">
      <alignment horizontal="left"/>
      <protection hidden="1"/>
    </xf>
    <xf numFmtId="0" fontId="0" fillId="7" borderId="12" xfId="0" applyFill="1" applyBorder="1" applyProtection="1">
      <protection hidden="1"/>
    </xf>
    <xf numFmtId="164" fontId="2" fillId="3" borderId="1" xfId="4" applyNumberFormat="1" applyFill="1" applyBorder="1" applyAlignment="1" applyProtection="1">
      <alignment horizontal="left" indent="1"/>
      <protection hidden="1"/>
    </xf>
    <xf numFmtId="0" fontId="0" fillId="7" borderId="13" xfId="0" applyFill="1" applyBorder="1" applyProtection="1">
      <protection hidden="1"/>
    </xf>
    <xf numFmtId="0" fontId="0" fillId="9" borderId="1" xfId="0" applyFill="1" applyBorder="1" applyAlignment="1" applyProtection="1">
      <alignment vertical="center"/>
      <protection hidden="1"/>
    </xf>
    <xf numFmtId="0" fontId="1" fillId="2" borderId="14" xfId="3" applyBorder="1" applyAlignment="1" applyProtection="1">
      <alignment horizontal="left" vertical="center" wrapText="1" indent="1"/>
      <protection hidden="1"/>
    </xf>
    <xf numFmtId="0" fontId="1" fillId="2" borderId="12" xfId="3" applyBorder="1" applyAlignment="1" applyProtection="1">
      <alignment horizontal="center" vertical="center"/>
      <protection hidden="1"/>
    </xf>
    <xf numFmtId="0" fontId="0" fillId="10" borderId="9" xfId="0" applyFill="1" applyBorder="1" applyAlignment="1" applyProtection="1">
      <alignment horizontal="center" vertical="center" wrapText="1"/>
      <protection hidden="1"/>
    </xf>
    <xf numFmtId="0" fontId="1" fillId="2" borderId="11" xfId="3" applyBorder="1" applyAlignment="1" applyProtection="1">
      <alignment horizontal="left" vertical="center" wrapText="1" indent="1"/>
      <protection hidden="1"/>
    </xf>
    <xf numFmtId="0" fontId="1" fillId="2" borderId="0" xfId="3" applyBorder="1" applyAlignment="1" applyProtection="1">
      <alignment horizontal="center" vertical="center"/>
      <protection hidden="1"/>
    </xf>
    <xf numFmtId="44" fontId="0" fillId="5" borderId="9" xfId="2" applyFont="1" applyFill="1" applyBorder="1" applyAlignment="1" applyProtection="1">
      <alignment vertical="center" wrapText="1"/>
      <protection locked="0" hidden="1"/>
    </xf>
    <xf numFmtId="44" fontId="0" fillId="5" borderId="9" xfId="2" applyFont="1" applyFill="1" applyBorder="1" applyAlignment="1" applyProtection="1">
      <alignment horizontal="center" vertical="center" wrapText="1"/>
      <protection locked="0" hidden="1"/>
    </xf>
    <xf numFmtId="44" fontId="0" fillId="5" borderId="8" xfId="2" applyFont="1" applyFill="1" applyBorder="1" applyAlignment="1" applyProtection="1">
      <alignment vertical="center" wrapText="1"/>
      <protection locked="0" hidden="1"/>
    </xf>
    <xf numFmtId="44" fontId="0" fillId="5" borderId="8" xfId="2" applyFont="1" applyFill="1" applyBorder="1" applyAlignment="1" applyProtection="1">
      <alignment horizontal="center" vertical="center" wrapText="1"/>
      <protection locked="0" hidden="1"/>
    </xf>
    <xf numFmtId="0" fontId="1" fillId="22" borderId="2" xfId="3" applyFill="1" applyBorder="1" applyAlignment="1" applyProtection="1">
      <alignment horizontal="left" vertical="center" wrapText="1" indent="1"/>
      <protection hidden="1"/>
    </xf>
    <xf numFmtId="0" fontId="1" fillId="22" borderId="4" xfId="3" applyFill="1" applyBorder="1" applyAlignment="1" applyProtection="1">
      <alignment horizontal="center" vertical="center"/>
      <protection hidden="1"/>
    </xf>
    <xf numFmtId="44" fontId="0" fillId="5" borderId="10" xfId="2" applyFont="1" applyFill="1" applyBorder="1" applyAlignment="1" applyProtection="1">
      <alignment vertical="center" wrapText="1"/>
      <protection locked="0" hidden="1"/>
    </xf>
    <xf numFmtId="44" fontId="0" fillId="5" borderId="10" xfId="2" applyFont="1" applyFill="1" applyBorder="1" applyAlignment="1" applyProtection="1">
      <alignment horizontal="center" vertical="center" wrapText="1"/>
      <protection locked="0" hidden="1"/>
    </xf>
    <xf numFmtId="44" fontId="0" fillId="19" borderId="8" xfId="2" applyFont="1" applyFill="1" applyBorder="1" applyAlignment="1" applyProtection="1">
      <alignment horizontal="center" vertical="center" wrapText="1"/>
      <protection hidden="1"/>
    </xf>
    <xf numFmtId="44" fontId="0" fillId="20" borderId="9" xfId="2" applyFont="1" applyFill="1" applyBorder="1" applyAlignment="1" applyProtection="1">
      <alignment vertical="center" wrapText="1"/>
      <protection hidden="1"/>
    </xf>
    <xf numFmtId="44" fontId="0" fillId="20" borderId="9" xfId="2" applyFont="1" applyFill="1" applyBorder="1" applyAlignment="1" applyProtection="1">
      <alignment horizontal="center" vertical="center" wrapText="1"/>
      <protection hidden="1"/>
    </xf>
    <xf numFmtId="44" fontId="0" fillId="20" borderId="8" xfId="2" applyFont="1" applyFill="1" applyBorder="1" applyAlignment="1" applyProtection="1">
      <alignment vertical="center" wrapText="1"/>
      <protection hidden="1"/>
    </xf>
    <xf numFmtId="44" fontId="0" fillId="20" borderId="8" xfId="2" applyFont="1" applyFill="1" applyBorder="1" applyAlignment="1" applyProtection="1">
      <alignment horizontal="center" vertical="center" wrapText="1"/>
      <protection hidden="1"/>
    </xf>
    <xf numFmtId="44" fontId="0" fillId="20" borderId="10" xfId="2" applyFont="1" applyFill="1" applyBorder="1" applyAlignment="1" applyProtection="1">
      <alignment vertical="center" wrapText="1"/>
      <protection hidden="1"/>
    </xf>
    <xf numFmtId="44" fontId="0" fillId="20" borderId="10" xfId="2" applyFont="1" applyFill="1" applyBorder="1" applyAlignment="1" applyProtection="1">
      <alignment horizontal="center" vertical="center" wrapText="1"/>
      <protection hidden="1"/>
    </xf>
    <xf numFmtId="0" fontId="1" fillId="2" borderId="5" xfId="3" applyBorder="1" applyAlignment="1" applyProtection="1">
      <alignment horizontal="left" vertical="center" wrapText="1" indent="1"/>
      <protection hidden="1"/>
    </xf>
    <xf numFmtId="0" fontId="1" fillId="2" borderId="6" xfId="3" applyBorder="1" applyAlignment="1" applyProtection="1">
      <alignment horizontal="center" vertical="center"/>
      <protection hidden="1"/>
    </xf>
    <xf numFmtId="44" fontId="0" fillId="21" borderId="9" xfId="2" applyFont="1" applyFill="1" applyBorder="1" applyAlignment="1" applyProtection="1">
      <alignment horizontal="center" vertical="center" wrapText="1"/>
      <protection hidden="1"/>
    </xf>
    <xf numFmtId="44" fontId="0" fillId="21" borderId="10" xfId="2" applyFont="1" applyFill="1" applyBorder="1" applyAlignment="1" applyProtection="1">
      <alignment vertical="center" wrapText="1"/>
      <protection hidden="1"/>
    </xf>
    <xf numFmtId="44" fontId="0" fillId="21" borderId="10" xfId="2" applyFont="1" applyFill="1" applyBorder="1" applyAlignment="1" applyProtection="1">
      <alignment horizontal="center" vertical="center" wrapText="1"/>
      <protection hidden="1"/>
    </xf>
    <xf numFmtId="44" fontId="0" fillId="8" borderId="10" xfId="2" applyFont="1" applyFill="1" applyBorder="1" applyAlignment="1" applyProtection="1">
      <alignment horizontal="center" vertical="center" wrapText="1"/>
      <protection hidden="1"/>
    </xf>
    <xf numFmtId="0" fontId="0" fillId="7" borderId="9" xfId="0" applyFill="1" applyBorder="1" applyProtection="1">
      <protection hidden="1"/>
    </xf>
    <xf numFmtId="49" fontId="0" fillId="7" borderId="5" xfId="0" applyNumberFormat="1" applyFill="1" applyBorder="1" applyProtection="1">
      <protection hidden="1"/>
    </xf>
    <xf numFmtId="0" fontId="0" fillId="11" borderId="2" xfId="0" applyFill="1" applyBorder="1" applyAlignment="1" applyProtection="1">
      <alignment horizontal="left" indent="1"/>
      <protection hidden="1"/>
    </xf>
    <xf numFmtId="0" fontId="0" fillId="11" borderId="4" xfId="0" applyFill="1" applyBorder="1" applyProtection="1">
      <protection hidden="1"/>
    </xf>
    <xf numFmtId="164" fontId="0" fillId="7" borderId="1" xfId="0" applyNumberFormat="1" applyFill="1" applyBorder="1" applyProtection="1">
      <protection hidden="1"/>
    </xf>
    <xf numFmtId="0" fontId="0" fillId="7" borderId="10" xfId="0" applyFill="1" applyBorder="1" applyProtection="1">
      <protection hidden="1"/>
    </xf>
  </cellXfs>
  <cellStyles count="6">
    <cellStyle name="20 % - Accent4" xfId="3" builtinId="42"/>
    <cellStyle name="Lien hypertexte" xfId="4" builtinId="8"/>
    <cellStyle name="Milliers" xfId="1" builtinId="3"/>
    <cellStyle name="Monétaire" xfId="2" builtinId="4"/>
    <cellStyle name="Normal" xfId="0" builtinId="0"/>
    <cellStyle name="Saisie Centrée" xfId="5" xr:uid="{5A2759D7-B6EB-4AC1-BCC8-03706B7BF5E6}"/>
  </cellStyles>
  <dxfs count="22">
    <dxf>
      <font>
        <strike/>
        <color theme="1" tint="0.34998626667073579"/>
      </font>
      <fill>
        <patternFill>
          <bgColor theme="0" tint="-0.14996795556505021"/>
        </patternFill>
      </fill>
    </dxf>
    <dxf>
      <font>
        <strike/>
        <color theme="1" tint="0.34998626667073579"/>
      </font>
      <fill>
        <patternFill>
          <bgColor theme="0" tint="-0.14996795556505021"/>
        </patternFill>
      </fill>
    </dxf>
    <dxf>
      <font>
        <b/>
        <i/>
        <color rgb="FFFF0000"/>
      </font>
      <fill>
        <patternFill>
          <bgColor rgb="FFFF9B9B"/>
        </patternFill>
      </fill>
      <border>
        <left style="dashDot">
          <color rgb="FFFF0000"/>
        </left>
        <right style="dashDot">
          <color rgb="FFFF0000"/>
        </right>
        <top style="dashDot">
          <color rgb="FFFF0000"/>
        </top>
        <bottom style="dashDot">
          <color rgb="FFFF0000"/>
        </bottom>
        <vertical/>
        <horizontal/>
      </border>
    </dxf>
    <dxf>
      <font>
        <strike/>
        <color theme="1" tint="0.34998626667073579"/>
      </font>
      <fill>
        <patternFill>
          <bgColor theme="0" tint="-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rgb="FF99FF33"/>
        </patternFill>
      </fill>
    </dxf>
    <dxf>
      <fill>
        <patternFill>
          <bgColor rgb="FFCC99FF"/>
        </patternFill>
      </fill>
    </dxf>
    <dxf>
      <fill>
        <patternFill>
          <bgColor rgb="FFFFCCFF"/>
        </patternFill>
      </fill>
    </dxf>
    <dxf>
      <font>
        <color auto="1"/>
      </font>
      <fill>
        <patternFill>
          <bgColor rgb="FFFF99FF"/>
        </patternFill>
      </fill>
    </dxf>
    <dxf>
      <font>
        <b/>
        <i val="0"/>
        <color auto="1"/>
      </font>
      <fill>
        <patternFill>
          <bgColor rgb="FFFF8BC5"/>
        </patternFill>
      </fill>
    </dxf>
    <dxf>
      <fill>
        <patternFill>
          <bgColor rgb="FF33CCFF"/>
        </patternFill>
      </fill>
    </dxf>
    <dxf>
      <fill>
        <patternFill>
          <bgColor rgb="FFB7B7FF"/>
        </patternFill>
      </fill>
    </dxf>
    <dxf>
      <font>
        <color theme="0"/>
      </font>
      <fill>
        <patternFill>
          <bgColor rgb="FF339933"/>
        </patternFill>
      </fill>
    </dxf>
    <dxf>
      <font>
        <color theme="0"/>
      </font>
      <fill>
        <patternFill>
          <bgColor rgb="FF339933"/>
        </patternFill>
      </fill>
    </dxf>
    <dxf>
      <fill>
        <patternFill>
          <bgColor rgb="FF99FF33"/>
        </patternFill>
      </fill>
    </dxf>
    <dxf>
      <fill>
        <patternFill>
          <bgColor rgb="FF66FF66"/>
        </patternFill>
      </fill>
    </dxf>
    <dxf>
      <fill>
        <patternFill>
          <bgColor rgb="FFFABCEA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strike/>
        <color rgb="FFFF0000"/>
      </font>
      <fill>
        <patternFill>
          <bgColor rgb="FFE4FF5D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strike/>
        <color rgb="FFFF0000"/>
      </font>
      <fill>
        <patternFill>
          <bgColor theme="0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457050</xdr:colOff>
      <xdr:row>171</xdr:row>
      <xdr:rowOff>161925</xdr:rowOff>
    </xdr:from>
    <xdr:to>
      <xdr:col>2</xdr:col>
      <xdr:colOff>685800</xdr:colOff>
      <xdr:row>171</xdr:row>
      <xdr:rowOff>171450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64E59A32-4331-4D08-8CDB-91ACAD4E932E}"/>
            </a:ext>
          </a:extLst>
        </xdr:cNvPr>
        <xdr:cNvCxnSpPr/>
      </xdr:nvCxnSpPr>
      <xdr:spPr>
        <a:xfrm>
          <a:off x="4267050" y="51044475"/>
          <a:ext cx="4543575" cy="952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476250</xdr:colOff>
      <xdr:row>190</xdr:row>
      <xdr:rowOff>104775</xdr:rowOff>
    </xdr:from>
    <xdr:to>
      <xdr:col>0</xdr:col>
      <xdr:colOff>676425</xdr:colOff>
      <xdr:row>190</xdr:row>
      <xdr:rowOff>114300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D2498523-B4D5-46E3-93F2-4B6303AB82DF}"/>
            </a:ext>
          </a:extLst>
        </xdr:cNvPr>
        <xdr:cNvCxnSpPr/>
      </xdr:nvCxnSpPr>
      <xdr:spPr>
        <a:xfrm flipV="1">
          <a:off x="4286250" y="54816375"/>
          <a:ext cx="962175" cy="952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457200</xdr:colOff>
      <xdr:row>207</xdr:row>
      <xdr:rowOff>85725</xdr:rowOff>
    </xdr:from>
    <xdr:to>
      <xdr:col>0</xdr:col>
      <xdr:colOff>657375</xdr:colOff>
      <xdr:row>207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33C48AFB-9A40-4C3F-AA95-6FCA1AA026D8}"/>
            </a:ext>
          </a:extLst>
        </xdr:cNvPr>
        <xdr:cNvCxnSpPr/>
      </xdr:nvCxnSpPr>
      <xdr:spPr>
        <a:xfrm flipV="1">
          <a:off x="4267200" y="58035825"/>
          <a:ext cx="962175" cy="952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Documents\Professionnel\Dynamique%20Vision\Outils%20Excel\Nautilux\Version%20SystemeIV\SYSTEMEIV.xlsm" TargetMode="External"/><Relationship Id="rId1" Type="http://schemas.openxmlformats.org/officeDocument/2006/relationships/externalLinkPath" Target="/Documents/Professionnel/Dynamique%20Vision/Outils%20Excel/Nautilux/Version%20SystemeIV/SYSTEMEIV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volution_Produit"/>
      <sheetName val="Version"/>
      <sheetName val="Acces"/>
      <sheetName val="Utilisateurs"/>
      <sheetName val="Droits"/>
      <sheetName val="Page de garde"/>
      <sheetName val="Impr_Previs"/>
      <sheetName val="Menu General"/>
      <sheetName val="Menu Previsions"/>
      <sheetName val="Menu commercial"/>
      <sheetName val="Menu Outils"/>
      <sheetName val="Menu Impression"/>
      <sheetName val="Aide"/>
      <sheetName val="Parametres"/>
      <sheetName val="Calendrier"/>
      <sheetName val="Resultat N-1"/>
      <sheetName val="N-1 Detail"/>
      <sheetName val="Balance"/>
      <sheetName val="Heures N-1"/>
      <sheetName val="Heures potentielles"/>
      <sheetName val="Performance"/>
      <sheetName val="Agents commerciaux"/>
      <sheetName val="Objectif com"/>
      <sheetName val="Objectif Global"/>
      <sheetName val="TC_Objectif_Global"/>
      <sheetName val="Objectif croisé"/>
      <sheetName val="Ventes"/>
      <sheetName val="Achats"/>
      <sheetName val="Ventes Mo"/>
      <sheetName val="Salariés Productifs"/>
      <sheetName val="TC_Heures"/>
      <sheetName val="Intérimaires"/>
      <sheetName val="Sous-traitance"/>
      <sheetName val="Salaires commerciaux"/>
      <sheetName val="Salariés autres"/>
      <sheetName val="Autres charges personnel"/>
      <sheetName val="Investissements"/>
      <sheetName val="Financement"/>
      <sheetName val="Simul_Emprunt"/>
      <sheetName val="Credits bails"/>
      <sheetName val="Emprunts"/>
      <sheetName val="Frais variables"/>
      <sheetName val="Frais généraux"/>
      <sheetName val="Frais commerciaux"/>
      <sheetName val="Frais Financiers"/>
      <sheetName val="Charges except"/>
      <sheetName val="Ctrl_Budgetaire"/>
      <sheetName val="Ventil FG"/>
      <sheetName val="Ventil CA"/>
      <sheetName val="Indicateur Previs"/>
      <sheetName val="Coherence budgetaire"/>
      <sheetName val="Resultat Prev"/>
      <sheetName val="Saisie_Doc"/>
      <sheetName val="Data_Client"/>
      <sheetName val="Data_Doc"/>
      <sheetName val="Indicateurs"/>
      <sheetName val="Analyse_Doc"/>
      <sheetName val="Impr_Doc"/>
      <sheetName val="TC_FG"/>
      <sheetName val="TC_CA"/>
      <sheetName val="TC_Data_Doc"/>
      <sheetName val="Resultat Analyse"/>
      <sheetName val="Selection"/>
      <sheetName val="Tableau de bord"/>
      <sheetName val="Source Tab bor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83">
          <cell r="J83" t="str">
            <v>Achats</v>
          </cell>
        </row>
        <row r="84">
          <cell r="J84" t="str">
            <v>Amort</v>
          </cell>
        </row>
        <row r="85">
          <cell r="J85" t="str">
            <v>Aut. Charg.</v>
          </cell>
        </row>
        <row r="86">
          <cell r="J86" t="str">
            <v>Comm</v>
          </cell>
        </row>
        <row r="87">
          <cell r="J87" t="str">
            <v>Emprunts</v>
          </cell>
        </row>
        <row r="88">
          <cell r="J88" t="str">
            <v>Except</v>
          </cell>
        </row>
        <row r="89">
          <cell r="J89" t="str">
            <v>FG</v>
          </cell>
        </row>
        <row r="90">
          <cell r="J90" t="str">
            <v>Financier</v>
          </cell>
        </row>
        <row r="91">
          <cell r="J91" t="str">
            <v>Inter</v>
          </cell>
        </row>
        <row r="92">
          <cell r="J92" t="str">
            <v>Loc/Bail</v>
          </cell>
        </row>
        <row r="93">
          <cell r="J93" t="str">
            <v>Salaires</v>
          </cell>
        </row>
        <row r="94">
          <cell r="J94" t="str">
            <v>Variable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E98E85-0B47-4980-A2BE-6387DB54D48F}">
  <sheetPr codeName="Feuil1"/>
  <dimension ref="A1:F209"/>
  <sheetViews>
    <sheetView tabSelected="1" topLeftCell="A169" workbookViewId="0">
      <selection activeCell="D187" sqref="D187"/>
    </sheetView>
  </sheetViews>
  <sheetFormatPr baseColWidth="10" defaultRowHeight="15" x14ac:dyDescent="0.25"/>
  <cols>
    <col min="2" max="2" width="58.28515625" bestFit="1" customWidth="1"/>
    <col min="4" max="4" width="13.140625" bestFit="1" customWidth="1"/>
    <col min="5" max="5" width="15.42578125" bestFit="1" customWidth="1"/>
    <col min="6" max="6" width="66.28515625" customWidth="1"/>
  </cols>
  <sheetData>
    <row r="1" spans="1:6" ht="30" x14ac:dyDescent="0.25">
      <c r="A1" s="1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2" t="s">
        <v>5</v>
      </c>
    </row>
    <row r="2" spans="1:6" x14ac:dyDescent="0.25">
      <c r="A2" s="4" t="s">
        <v>6</v>
      </c>
      <c r="B2" s="5" t="s">
        <v>7</v>
      </c>
      <c r="C2" s="6" t="s">
        <v>8</v>
      </c>
      <c r="D2" s="7">
        <v>75390.39</v>
      </c>
      <c r="E2" s="8">
        <v>102357.53</v>
      </c>
      <c r="F2" s="9"/>
    </row>
    <row r="3" spans="1:6" x14ac:dyDescent="0.25">
      <c r="A3" s="10" t="s">
        <v>9</v>
      </c>
      <c r="B3" s="5" t="s">
        <v>10</v>
      </c>
      <c r="C3" s="11" t="s">
        <v>8</v>
      </c>
      <c r="D3" s="7">
        <v>534.01</v>
      </c>
      <c r="E3" s="8">
        <v>1349.18</v>
      </c>
      <c r="F3" s="9"/>
    </row>
    <row r="4" spans="1:6" x14ac:dyDescent="0.25">
      <c r="A4" s="10" t="s">
        <v>11</v>
      </c>
      <c r="B4" s="5" t="s">
        <v>12</v>
      </c>
      <c r="C4" s="11" t="s">
        <v>8</v>
      </c>
      <c r="D4" s="7">
        <v>-3641.23</v>
      </c>
      <c r="E4" s="8">
        <v>2964.95</v>
      </c>
      <c r="F4" s="9"/>
    </row>
    <row r="5" spans="1:6" x14ac:dyDescent="0.25">
      <c r="A5" s="10" t="s">
        <v>13</v>
      </c>
      <c r="B5" s="5" t="s">
        <v>14</v>
      </c>
      <c r="C5" s="11" t="s">
        <v>8</v>
      </c>
      <c r="D5" s="7">
        <v>99.69</v>
      </c>
      <c r="E5" s="8">
        <v>141.86000000000001</v>
      </c>
      <c r="F5" s="9"/>
    </row>
    <row r="6" spans="1:6" x14ac:dyDescent="0.25">
      <c r="A6" s="4" t="s">
        <v>15</v>
      </c>
      <c r="B6" s="12" t="s">
        <v>16</v>
      </c>
      <c r="C6" s="6" t="s">
        <v>8</v>
      </c>
      <c r="D6" s="7">
        <v>160</v>
      </c>
      <c r="E6" s="8">
        <v>0</v>
      </c>
      <c r="F6" s="9"/>
    </row>
    <row r="7" spans="1:6" x14ac:dyDescent="0.25">
      <c r="A7" s="4" t="s">
        <v>17</v>
      </c>
      <c r="B7" s="5" t="s">
        <v>18</v>
      </c>
      <c r="C7" s="6" t="s">
        <v>19</v>
      </c>
      <c r="D7" s="7">
        <v>11003.76</v>
      </c>
      <c r="E7" s="8">
        <v>9352.65</v>
      </c>
      <c r="F7" s="9"/>
    </row>
    <row r="8" spans="1:6" x14ac:dyDescent="0.25">
      <c r="A8" s="4" t="s">
        <v>20</v>
      </c>
      <c r="B8" s="5" t="s">
        <v>21</v>
      </c>
      <c r="C8" s="11" t="s">
        <v>22</v>
      </c>
      <c r="D8" s="7">
        <v>202.3</v>
      </c>
      <c r="E8" s="8">
        <v>202.3</v>
      </c>
      <c r="F8" s="9"/>
    </row>
    <row r="9" spans="1:6" x14ac:dyDescent="0.25">
      <c r="A9" s="4" t="s">
        <v>23</v>
      </c>
      <c r="B9" s="5" t="s">
        <v>24</v>
      </c>
      <c r="C9" s="6" t="s">
        <v>19</v>
      </c>
      <c r="D9" s="7">
        <v>1490.48</v>
      </c>
      <c r="E9" s="8">
        <v>1250.79</v>
      </c>
      <c r="F9" s="9"/>
    </row>
    <row r="10" spans="1:6" x14ac:dyDescent="0.25">
      <c r="A10" s="4">
        <v>606160</v>
      </c>
      <c r="B10" s="12" t="s">
        <v>25</v>
      </c>
      <c r="C10" s="6" t="s">
        <v>26</v>
      </c>
      <c r="D10" s="7"/>
      <c r="E10" s="8"/>
      <c r="F10" s="9"/>
    </row>
    <row r="11" spans="1:6" x14ac:dyDescent="0.25">
      <c r="A11" s="4" t="s">
        <v>27</v>
      </c>
      <c r="B11" s="12" t="s">
        <v>28</v>
      </c>
      <c r="C11" s="6" t="s">
        <v>22</v>
      </c>
      <c r="D11" s="7">
        <v>10223.82</v>
      </c>
      <c r="E11" s="8">
        <v>4851.4799999999996</v>
      </c>
      <c r="F11" s="9"/>
    </row>
    <row r="12" spans="1:6" x14ac:dyDescent="0.25">
      <c r="A12" s="4" t="s">
        <v>29</v>
      </c>
      <c r="B12" s="12" t="s">
        <v>30</v>
      </c>
      <c r="C12" s="6" t="s">
        <v>22</v>
      </c>
      <c r="D12" s="7">
        <v>16043.26</v>
      </c>
      <c r="E12" s="8">
        <v>13824.68</v>
      </c>
      <c r="F12" s="9"/>
    </row>
    <row r="13" spans="1:6" x14ac:dyDescent="0.25">
      <c r="A13" s="4" t="s">
        <v>31</v>
      </c>
      <c r="B13" s="5" t="s">
        <v>32</v>
      </c>
      <c r="C13" s="6" t="s">
        <v>22</v>
      </c>
      <c r="D13" s="7">
        <v>620.58000000000004</v>
      </c>
      <c r="E13" s="8">
        <v>173.84</v>
      </c>
      <c r="F13" s="9"/>
    </row>
    <row r="14" spans="1:6" x14ac:dyDescent="0.25">
      <c r="A14" s="4" t="s">
        <v>33</v>
      </c>
      <c r="B14" s="5" t="s">
        <v>34</v>
      </c>
      <c r="C14" s="6" t="s">
        <v>22</v>
      </c>
      <c r="D14" s="7">
        <v>3727.95</v>
      </c>
      <c r="E14" s="8">
        <v>3095.14</v>
      </c>
      <c r="F14" s="9"/>
    </row>
    <row r="15" spans="1:6" x14ac:dyDescent="0.25">
      <c r="A15" s="4" t="s">
        <v>35</v>
      </c>
      <c r="B15" s="5" t="s">
        <v>36</v>
      </c>
      <c r="C15" s="6" t="s">
        <v>22</v>
      </c>
      <c r="D15" s="7">
        <v>81.67</v>
      </c>
      <c r="E15" s="8">
        <v>0</v>
      </c>
      <c r="F15" s="9"/>
    </row>
    <row r="16" spans="1:6" x14ac:dyDescent="0.25">
      <c r="A16" s="4" t="s">
        <v>37</v>
      </c>
      <c r="B16" s="5" t="s">
        <v>38</v>
      </c>
      <c r="C16" s="6" t="s">
        <v>22</v>
      </c>
      <c r="D16" s="7">
        <v>1485.91</v>
      </c>
      <c r="E16" s="8">
        <v>832.34</v>
      </c>
      <c r="F16" s="9"/>
    </row>
    <row r="17" spans="1:6" x14ac:dyDescent="0.25">
      <c r="A17" s="4" t="s">
        <v>39</v>
      </c>
      <c r="B17" s="5" t="s">
        <v>40</v>
      </c>
      <c r="C17" s="6" t="s">
        <v>8</v>
      </c>
      <c r="D17" s="7">
        <v>1932.21</v>
      </c>
      <c r="E17" s="8">
        <v>905.88000000000011</v>
      </c>
      <c r="F17" s="9"/>
    </row>
    <row r="18" spans="1:6" x14ac:dyDescent="0.25">
      <c r="A18" s="4" t="s">
        <v>41</v>
      </c>
      <c r="B18" s="5" t="s">
        <v>42</v>
      </c>
      <c r="C18" s="6" t="s">
        <v>43</v>
      </c>
      <c r="D18" s="7">
        <v>17236.52</v>
      </c>
      <c r="E18" s="8">
        <v>21013.71</v>
      </c>
      <c r="F18" s="9"/>
    </row>
    <row r="19" spans="1:6" x14ac:dyDescent="0.25">
      <c r="A19" s="4" t="s">
        <v>44</v>
      </c>
      <c r="B19" s="5" t="s">
        <v>45</v>
      </c>
      <c r="C19" s="6" t="s">
        <v>43</v>
      </c>
      <c r="D19" s="7">
        <v>7709.88</v>
      </c>
      <c r="E19" s="8">
        <v>5755.88</v>
      </c>
      <c r="F19" s="9"/>
    </row>
    <row r="20" spans="1:6" x14ac:dyDescent="0.25">
      <c r="A20" s="4" t="s">
        <v>46</v>
      </c>
      <c r="B20" s="5" t="s">
        <v>47</v>
      </c>
      <c r="C20" s="6" t="s">
        <v>22</v>
      </c>
      <c r="D20" s="7">
        <v>35724</v>
      </c>
      <c r="E20" s="8">
        <v>36464</v>
      </c>
      <c r="F20" s="9"/>
    </row>
    <row r="21" spans="1:6" x14ac:dyDescent="0.25">
      <c r="A21" s="4">
        <v>613510</v>
      </c>
      <c r="B21" s="5" t="s">
        <v>48</v>
      </c>
      <c r="C21" s="6" t="s">
        <v>43</v>
      </c>
      <c r="D21" s="7">
        <v>4718.41</v>
      </c>
      <c r="E21" s="8">
        <v>5757.84</v>
      </c>
      <c r="F21" s="9"/>
    </row>
    <row r="22" spans="1:6" x14ac:dyDescent="0.25">
      <c r="A22" s="4">
        <v>613520</v>
      </c>
      <c r="B22" s="5" t="s">
        <v>49</v>
      </c>
      <c r="C22" s="6" t="s">
        <v>43</v>
      </c>
      <c r="D22" s="7">
        <v>11230.75</v>
      </c>
      <c r="E22" s="8">
        <v>0</v>
      </c>
      <c r="F22" s="9"/>
    </row>
    <row r="23" spans="1:6" x14ac:dyDescent="0.25">
      <c r="A23" s="4" t="s">
        <v>50</v>
      </c>
      <c r="B23" s="12" t="s">
        <v>51</v>
      </c>
      <c r="C23" s="6" t="s">
        <v>22</v>
      </c>
      <c r="D23" s="7">
        <v>586.17999999999995</v>
      </c>
      <c r="E23" s="8">
        <v>699.46</v>
      </c>
      <c r="F23" s="9"/>
    </row>
    <row r="24" spans="1:6" x14ac:dyDescent="0.25">
      <c r="A24" s="4" t="s">
        <v>52</v>
      </c>
      <c r="B24" s="5" t="s">
        <v>53</v>
      </c>
      <c r="C24" s="6" t="s">
        <v>22</v>
      </c>
      <c r="D24" s="7">
        <v>117</v>
      </c>
      <c r="E24" s="8">
        <v>1001.09</v>
      </c>
      <c r="F24" s="9"/>
    </row>
    <row r="25" spans="1:6" x14ac:dyDescent="0.25">
      <c r="A25" s="4">
        <v>615540</v>
      </c>
      <c r="B25" s="5" t="s">
        <v>54</v>
      </c>
      <c r="C25" s="6" t="s">
        <v>55</v>
      </c>
      <c r="D25" s="7">
        <v>0</v>
      </c>
      <c r="E25" s="8"/>
      <c r="F25" s="9"/>
    </row>
    <row r="26" spans="1:6" x14ac:dyDescent="0.25">
      <c r="A26" s="4" t="s">
        <v>56</v>
      </c>
      <c r="B26" s="12" t="s">
        <v>57</v>
      </c>
      <c r="C26" s="6" t="s">
        <v>22</v>
      </c>
      <c r="D26" s="7">
        <v>3386.76</v>
      </c>
      <c r="E26" s="8">
        <v>452.4</v>
      </c>
      <c r="F26" s="9"/>
    </row>
    <row r="27" spans="1:6" x14ac:dyDescent="0.25">
      <c r="A27" s="4" t="s">
        <v>58</v>
      </c>
      <c r="B27" s="12" t="s">
        <v>59</v>
      </c>
      <c r="C27" s="6" t="s">
        <v>22</v>
      </c>
      <c r="D27" s="7">
        <v>402.5</v>
      </c>
      <c r="E27" s="8">
        <v>275</v>
      </c>
      <c r="F27" s="9"/>
    </row>
    <row r="28" spans="1:6" x14ac:dyDescent="0.25">
      <c r="A28" s="4" t="s">
        <v>60</v>
      </c>
      <c r="B28" s="5" t="s">
        <v>61</v>
      </c>
      <c r="C28" s="6" t="s">
        <v>22</v>
      </c>
      <c r="D28" s="7">
        <v>337.11</v>
      </c>
      <c r="E28" s="8">
        <v>166.53</v>
      </c>
      <c r="F28" s="9"/>
    </row>
    <row r="29" spans="1:6" x14ac:dyDescent="0.25">
      <c r="A29" s="4" t="s">
        <v>62</v>
      </c>
      <c r="B29" s="12" t="s">
        <v>63</v>
      </c>
      <c r="C29" s="6" t="s">
        <v>22</v>
      </c>
      <c r="D29" s="7">
        <v>4055.34</v>
      </c>
      <c r="E29" s="8">
        <v>4192.3100000000004</v>
      </c>
      <c r="F29" s="9"/>
    </row>
    <row r="30" spans="1:6" x14ac:dyDescent="0.25">
      <c r="A30" s="4" t="s">
        <v>64</v>
      </c>
      <c r="B30" s="5" t="s">
        <v>65</v>
      </c>
      <c r="C30" s="6" t="s">
        <v>22</v>
      </c>
      <c r="D30" s="7">
        <v>1880</v>
      </c>
      <c r="E30" s="8">
        <v>2100</v>
      </c>
      <c r="F30" s="9"/>
    </row>
    <row r="31" spans="1:6" x14ac:dyDescent="0.25">
      <c r="A31" s="4" t="s">
        <v>66</v>
      </c>
      <c r="B31" s="5" t="s">
        <v>67</v>
      </c>
      <c r="C31" s="6" t="s">
        <v>22</v>
      </c>
      <c r="D31" s="7">
        <v>150</v>
      </c>
      <c r="E31" s="8">
        <v>0</v>
      </c>
      <c r="F31" s="9"/>
    </row>
    <row r="32" spans="1:6" x14ac:dyDescent="0.25">
      <c r="A32" s="4" t="s">
        <v>68</v>
      </c>
      <c r="B32" s="12" t="s">
        <v>69</v>
      </c>
      <c r="C32" s="6" t="s">
        <v>22</v>
      </c>
      <c r="D32" s="7">
        <v>4909.3100000000004</v>
      </c>
      <c r="E32" s="8">
        <v>4325.42</v>
      </c>
      <c r="F32" s="9"/>
    </row>
    <row r="33" spans="1:6" x14ac:dyDescent="0.25">
      <c r="A33" s="4" t="s">
        <v>70</v>
      </c>
      <c r="B33" s="5" t="s">
        <v>71</v>
      </c>
      <c r="C33" s="6" t="s">
        <v>22</v>
      </c>
      <c r="D33" s="7">
        <v>3859.32</v>
      </c>
      <c r="E33" s="8">
        <v>3872.29</v>
      </c>
      <c r="F33" s="9"/>
    </row>
    <row r="34" spans="1:6" x14ac:dyDescent="0.25">
      <c r="A34" s="4">
        <v>616386</v>
      </c>
      <c r="B34" s="5" t="s">
        <v>72</v>
      </c>
      <c r="C34" s="6" t="s">
        <v>26</v>
      </c>
      <c r="D34" s="7">
        <v>0</v>
      </c>
      <c r="E34" s="8"/>
      <c r="F34" s="9"/>
    </row>
    <row r="35" spans="1:6" x14ac:dyDescent="0.25">
      <c r="A35" s="4" t="s">
        <v>73</v>
      </c>
      <c r="B35" s="5" t="s">
        <v>74</v>
      </c>
      <c r="C35" s="6" t="s">
        <v>22</v>
      </c>
      <c r="D35" s="7">
        <v>450.7</v>
      </c>
      <c r="E35" s="8">
        <v>448.33</v>
      </c>
      <c r="F35" s="9"/>
    </row>
    <row r="36" spans="1:6" x14ac:dyDescent="0.25">
      <c r="A36" s="4" t="s">
        <v>75</v>
      </c>
      <c r="B36" s="5" t="s">
        <v>76</v>
      </c>
      <c r="C36" s="6" t="s">
        <v>22</v>
      </c>
      <c r="D36" s="7">
        <v>1694.94</v>
      </c>
      <c r="E36" s="8">
        <v>6686.34</v>
      </c>
      <c r="F36" s="9"/>
    </row>
    <row r="37" spans="1:6" x14ac:dyDescent="0.25">
      <c r="A37" s="4" t="s">
        <v>77</v>
      </c>
      <c r="B37" s="5" t="s">
        <v>78</v>
      </c>
      <c r="C37" s="6" t="s">
        <v>22</v>
      </c>
      <c r="D37" s="7">
        <v>5191.6400000000003</v>
      </c>
      <c r="E37" s="8">
        <v>4080.48</v>
      </c>
      <c r="F37" s="9"/>
    </row>
    <row r="38" spans="1:6" x14ac:dyDescent="0.25">
      <c r="A38" s="4" t="s">
        <v>79</v>
      </c>
      <c r="B38" s="5" t="s">
        <v>80</v>
      </c>
      <c r="C38" s="6" t="s">
        <v>22</v>
      </c>
      <c r="D38" s="7">
        <v>46.64</v>
      </c>
      <c r="E38" s="8">
        <v>3.99</v>
      </c>
      <c r="F38" s="9"/>
    </row>
    <row r="39" spans="1:6" x14ac:dyDescent="0.25">
      <c r="A39" s="4" t="s">
        <v>81</v>
      </c>
      <c r="B39" s="5" t="s">
        <v>82</v>
      </c>
      <c r="C39" s="6" t="s">
        <v>22</v>
      </c>
      <c r="D39" s="7">
        <v>0</v>
      </c>
      <c r="E39" s="8">
        <v>260</v>
      </c>
      <c r="F39" s="9"/>
    </row>
    <row r="40" spans="1:6" x14ac:dyDescent="0.25">
      <c r="A40" s="4" t="s">
        <v>83</v>
      </c>
      <c r="B40" s="5" t="s">
        <v>84</v>
      </c>
      <c r="C40" s="6" t="s">
        <v>22</v>
      </c>
      <c r="D40" s="7">
        <v>340.24</v>
      </c>
      <c r="E40" s="8">
        <v>196.66</v>
      </c>
      <c r="F40" s="9"/>
    </row>
    <row r="41" spans="1:6" x14ac:dyDescent="0.25">
      <c r="A41" s="4" t="s">
        <v>85</v>
      </c>
      <c r="B41" s="5" t="s">
        <v>86</v>
      </c>
      <c r="C41" s="11" t="s">
        <v>22</v>
      </c>
      <c r="D41" s="7">
        <v>445.41</v>
      </c>
      <c r="E41" s="8">
        <v>383.68</v>
      </c>
      <c r="F41" s="9"/>
    </row>
    <row r="42" spans="1:6" x14ac:dyDescent="0.25">
      <c r="A42" s="4" t="s">
        <v>87</v>
      </c>
      <c r="B42" s="5" t="s">
        <v>88</v>
      </c>
      <c r="C42" s="11" t="s">
        <v>22</v>
      </c>
      <c r="D42" s="7">
        <v>155</v>
      </c>
      <c r="E42" s="8">
        <v>150</v>
      </c>
      <c r="F42" s="9"/>
    </row>
    <row r="43" spans="1:6" x14ac:dyDescent="0.25">
      <c r="A43" s="4" t="s">
        <v>89</v>
      </c>
      <c r="B43" s="5" t="s">
        <v>90</v>
      </c>
      <c r="C43" s="6" t="s">
        <v>22</v>
      </c>
      <c r="D43" s="7">
        <v>0.97</v>
      </c>
      <c r="E43" s="8">
        <v>0</v>
      </c>
      <c r="F43" s="9"/>
    </row>
    <row r="44" spans="1:6" x14ac:dyDescent="0.25">
      <c r="A44" s="4" t="s">
        <v>91</v>
      </c>
      <c r="B44" s="5" t="s">
        <v>92</v>
      </c>
      <c r="C44" s="6" t="s">
        <v>22</v>
      </c>
      <c r="D44" s="7">
        <v>1686.39</v>
      </c>
      <c r="E44" s="8">
        <v>1936.45</v>
      </c>
      <c r="F44" s="9"/>
    </row>
    <row r="45" spans="1:6" x14ac:dyDescent="0.25">
      <c r="A45" s="4" t="s">
        <v>93</v>
      </c>
      <c r="B45" s="5" t="s">
        <v>94</v>
      </c>
      <c r="C45" s="6" t="s">
        <v>22</v>
      </c>
      <c r="D45" s="7">
        <v>552.22</v>
      </c>
      <c r="E45" s="8">
        <v>656.08</v>
      </c>
      <c r="F45" s="9"/>
    </row>
    <row r="46" spans="1:6" x14ac:dyDescent="0.25">
      <c r="A46" s="4">
        <v>625110</v>
      </c>
      <c r="B46" s="5" t="s">
        <v>95</v>
      </c>
      <c r="C46" s="11" t="s">
        <v>26</v>
      </c>
      <c r="D46" s="7">
        <v>0</v>
      </c>
      <c r="E46" s="8"/>
      <c r="F46" s="9"/>
    </row>
    <row r="47" spans="1:6" x14ac:dyDescent="0.25">
      <c r="A47" s="13">
        <v>625120</v>
      </c>
      <c r="B47" s="14" t="s">
        <v>96</v>
      </c>
      <c r="C47" s="6" t="s">
        <v>26</v>
      </c>
      <c r="D47" s="7">
        <v>0</v>
      </c>
      <c r="E47" s="8"/>
      <c r="F47" s="9"/>
    </row>
    <row r="48" spans="1:6" x14ac:dyDescent="0.25">
      <c r="A48" s="4" t="s">
        <v>97</v>
      </c>
      <c r="B48" s="12" t="s">
        <v>98</v>
      </c>
      <c r="C48" s="6" t="s">
        <v>22</v>
      </c>
      <c r="D48" s="7">
        <v>1119.67</v>
      </c>
      <c r="E48" s="8">
        <v>937.17</v>
      </c>
      <c r="F48" s="9"/>
    </row>
    <row r="49" spans="1:6" x14ac:dyDescent="0.25">
      <c r="A49" s="4" t="s">
        <v>99</v>
      </c>
      <c r="B49" s="12" t="s">
        <v>100</v>
      </c>
      <c r="C49" s="6" t="s">
        <v>22</v>
      </c>
      <c r="D49" s="7">
        <v>328.94</v>
      </c>
      <c r="E49" s="8">
        <v>0</v>
      </c>
      <c r="F49" s="9"/>
    </row>
    <row r="50" spans="1:6" x14ac:dyDescent="0.25">
      <c r="A50" s="4" t="s">
        <v>101</v>
      </c>
      <c r="B50" s="12" t="s">
        <v>102</v>
      </c>
      <c r="C50" s="6" t="s">
        <v>22</v>
      </c>
      <c r="D50" s="7">
        <v>1900.73</v>
      </c>
      <c r="E50" s="8">
        <v>1915.06</v>
      </c>
      <c r="F50" s="9"/>
    </row>
    <row r="51" spans="1:6" x14ac:dyDescent="0.25">
      <c r="A51" s="4" t="s">
        <v>103</v>
      </c>
      <c r="B51" s="12" t="s">
        <v>104</v>
      </c>
      <c r="C51" s="6" t="s">
        <v>22</v>
      </c>
      <c r="D51" s="7">
        <v>360</v>
      </c>
      <c r="E51" s="8">
        <v>360</v>
      </c>
      <c r="F51" s="9"/>
    </row>
    <row r="52" spans="1:6" x14ac:dyDescent="0.25">
      <c r="A52" s="4" t="s">
        <v>105</v>
      </c>
      <c r="B52" s="5" t="s">
        <v>106</v>
      </c>
      <c r="C52" s="6" t="s">
        <v>22</v>
      </c>
      <c r="D52" s="7">
        <v>813.08</v>
      </c>
      <c r="E52" s="8">
        <v>641.34</v>
      </c>
      <c r="F52" s="9"/>
    </row>
    <row r="53" spans="1:6" x14ac:dyDescent="0.25">
      <c r="A53" s="4" t="s">
        <v>107</v>
      </c>
      <c r="B53" s="5" t="s">
        <v>108</v>
      </c>
      <c r="C53" s="6" t="s">
        <v>22</v>
      </c>
      <c r="D53" s="7">
        <v>5.26</v>
      </c>
      <c r="E53" s="8">
        <v>0</v>
      </c>
      <c r="F53" s="9"/>
    </row>
    <row r="54" spans="1:6" x14ac:dyDescent="0.25">
      <c r="A54" s="4" t="s">
        <v>109</v>
      </c>
      <c r="B54" s="5" t="s">
        <v>110</v>
      </c>
      <c r="C54" s="6" t="s">
        <v>22</v>
      </c>
      <c r="D54" s="7">
        <v>337.5</v>
      </c>
      <c r="E54" s="8">
        <v>337.5</v>
      </c>
      <c r="F54" s="9"/>
    </row>
    <row r="55" spans="1:6" x14ac:dyDescent="0.25">
      <c r="A55" s="4" t="s">
        <v>111</v>
      </c>
      <c r="B55" s="5" t="s">
        <v>112</v>
      </c>
      <c r="C55" s="6" t="s">
        <v>22</v>
      </c>
      <c r="D55" s="7">
        <v>615.13</v>
      </c>
      <c r="E55" s="8">
        <v>607.29</v>
      </c>
      <c r="F55" s="9"/>
    </row>
    <row r="56" spans="1:6" x14ac:dyDescent="0.25">
      <c r="A56" s="4" t="s">
        <v>113</v>
      </c>
      <c r="B56" s="5" t="s">
        <v>114</v>
      </c>
      <c r="C56" s="6" t="s">
        <v>22</v>
      </c>
      <c r="D56" s="7">
        <v>600.11</v>
      </c>
      <c r="E56" s="8">
        <v>454.8</v>
      </c>
      <c r="F56" s="9"/>
    </row>
    <row r="57" spans="1:6" x14ac:dyDescent="0.25">
      <c r="A57" s="4" t="s">
        <v>115</v>
      </c>
      <c r="B57" s="5" t="s">
        <v>116</v>
      </c>
      <c r="C57" s="6" t="s">
        <v>22</v>
      </c>
      <c r="D57" s="7">
        <v>2290.67</v>
      </c>
      <c r="E57" s="8">
        <v>1883.33</v>
      </c>
      <c r="F57" s="9"/>
    </row>
    <row r="58" spans="1:6" x14ac:dyDescent="0.25">
      <c r="A58" s="4" t="s">
        <v>117</v>
      </c>
      <c r="B58" s="5" t="s">
        <v>118</v>
      </c>
      <c r="C58" s="6" t="s">
        <v>22</v>
      </c>
      <c r="D58" s="7">
        <v>20</v>
      </c>
      <c r="E58" s="8">
        <v>20</v>
      </c>
      <c r="F58" s="9"/>
    </row>
    <row r="59" spans="1:6" x14ac:dyDescent="0.25">
      <c r="A59" s="4" t="s">
        <v>119</v>
      </c>
      <c r="B59" s="12" t="s">
        <v>120</v>
      </c>
      <c r="C59" s="6" t="s">
        <v>22</v>
      </c>
      <c r="D59" s="7">
        <v>72.59</v>
      </c>
      <c r="E59" s="8">
        <v>38</v>
      </c>
      <c r="F59" s="9"/>
    </row>
    <row r="60" spans="1:6" x14ac:dyDescent="0.25">
      <c r="A60" s="4" t="s">
        <v>121</v>
      </c>
      <c r="B60" s="5" t="s">
        <v>122</v>
      </c>
      <c r="C60" s="6" t="s">
        <v>22</v>
      </c>
      <c r="D60" s="7">
        <v>563.07000000000005</v>
      </c>
      <c r="E60" s="8">
        <v>159.66999999999999</v>
      </c>
      <c r="F60" s="9"/>
    </row>
    <row r="61" spans="1:6" x14ac:dyDescent="0.25">
      <c r="A61" s="4" t="s">
        <v>123</v>
      </c>
      <c r="B61" s="5" t="s">
        <v>124</v>
      </c>
      <c r="C61" s="6" t="s">
        <v>125</v>
      </c>
      <c r="D61" s="7">
        <v>98639.2</v>
      </c>
      <c r="E61" s="8">
        <v>89609.14</v>
      </c>
      <c r="F61" s="9"/>
    </row>
    <row r="62" spans="1:6" x14ac:dyDescent="0.25">
      <c r="A62" s="4" t="s">
        <v>126</v>
      </c>
      <c r="B62" s="12" t="s">
        <v>127</v>
      </c>
      <c r="C62" s="6" t="s">
        <v>125</v>
      </c>
      <c r="D62" s="7">
        <v>34980</v>
      </c>
      <c r="E62" s="8">
        <v>34980</v>
      </c>
      <c r="F62" s="9"/>
    </row>
    <row r="63" spans="1:6" x14ac:dyDescent="0.25">
      <c r="A63" s="4" t="s">
        <v>128</v>
      </c>
      <c r="B63" s="12" t="s">
        <v>129</v>
      </c>
      <c r="C63" s="6" t="s">
        <v>125</v>
      </c>
      <c r="D63" s="7">
        <v>-317.44</v>
      </c>
      <c r="E63" s="8">
        <v>0</v>
      </c>
      <c r="F63" s="9"/>
    </row>
    <row r="64" spans="1:6" x14ac:dyDescent="0.25">
      <c r="A64" s="4" t="s">
        <v>130</v>
      </c>
      <c r="B64" s="12" t="s">
        <v>131</v>
      </c>
      <c r="C64" s="6" t="s">
        <v>125</v>
      </c>
      <c r="D64" s="7">
        <v>0</v>
      </c>
      <c r="E64" s="8">
        <v>1431.01</v>
      </c>
      <c r="F64" s="9"/>
    </row>
    <row r="65" spans="1:6" x14ac:dyDescent="0.25">
      <c r="A65" s="4" t="s">
        <v>132</v>
      </c>
      <c r="B65" s="12" t="s">
        <v>133</v>
      </c>
      <c r="C65" s="6" t="s">
        <v>125</v>
      </c>
      <c r="D65" s="7">
        <v>0</v>
      </c>
      <c r="E65" s="8">
        <v>0</v>
      </c>
      <c r="F65" s="9"/>
    </row>
    <row r="66" spans="1:6" x14ac:dyDescent="0.25">
      <c r="A66" s="4" t="s">
        <v>134</v>
      </c>
      <c r="B66" s="12" t="s">
        <v>135</v>
      </c>
      <c r="C66" s="6" t="s">
        <v>125</v>
      </c>
      <c r="D66" s="7">
        <v>20769.98</v>
      </c>
      <c r="E66" s="8">
        <v>19364.7</v>
      </c>
      <c r="F66" s="9"/>
    </row>
    <row r="67" spans="1:6" x14ac:dyDescent="0.25">
      <c r="A67" s="4" t="s">
        <v>136</v>
      </c>
      <c r="B67" s="12" t="s">
        <v>137</v>
      </c>
      <c r="C67" s="6" t="s">
        <v>125</v>
      </c>
      <c r="D67" s="7">
        <v>5232.67</v>
      </c>
      <c r="E67" s="8">
        <v>5163.6099999999997</v>
      </c>
      <c r="F67" s="9"/>
    </row>
    <row r="68" spans="1:6" x14ac:dyDescent="0.25">
      <c r="A68" s="4" t="s">
        <v>138</v>
      </c>
      <c r="B68" s="12" t="s">
        <v>139</v>
      </c>
      <c r="C68" s="6" t="s">
        <v>125</v>
      </c>
      <c r="D68" s="7">
        <v>4058.77</v>
      </c>
      <c r="E68" s="8">
        <v>3805.52</v>
      </c>
      <c r="F68" s="9"/>
    </row>
    <row r="69" spans="1:6" x14ac:dyDescent="0.25">
      <c r="A69" s="4" t="s">
        <v>140</v>
      </c>
      <c r="B69" s="12" t="s">
        <v>141</v>
      </c>
      <c r="C69" s="6" t="s">
        <v>125</v>
      </c>
      <c r="D69" s="7">
        <v>392.33</v>
      </c>
      <c r="E69" s="8">
        <v>362.46</v>
      </c>
      <c r="F69" s="9"/>
    </row>
    <row r="70" spans="1:6" x14ac:dyDescent="0.25">
      <c r="A70" s="4" t="s">
        <v>142</v>
      </c>
      <c r="B70" s="12" t="s">
        <v>143</v>
      </c>
      <c r="C70" s="6" t="s">
        <v>125</v>
      </c>
      <c r="D70" s="7">
        <v>1527.78</v>
      </c>
      <c r="E70" s="8">
        <v>1175.0999999999999</v>
      </c>
      <c r="F70" s="9"/>
    </row>
    <row r="71" spans="1:6" x14ac:dyDescent="0.25">
      <c r="A71" s="4" t="s">
        <v>144</v>
      </c>
      <c r="B71" s="12" t="s">
        <v>145</v>
      </c>
      <c r="C71" s="6" t="s">
        <v>125</v>
      </c>
      <c r="D71" s="7">
        <v>-209.03</v>
      </c>
      <c r="E71" s="8">
        <v>256.85000000000002</v>
      </c>
      <c r="F71" s="9"/>
    </row>
    <row r="72" spans="1:6" x14ac:dyDescent="0.25">
      <c r="A72" s="4" t="s">
        <v>146</v>
      </c>
      <c r="B72" s="12" t="s">
        <v>147</v>
      </c>
      <c r="C72" s="6" t="s">
        <v>125</v>
      </c>
      <c r="D72" s="7">
        <v>25250</v>
      </c>
      <c r="E72" s="8">
        <v>17335</v>
      </c>
      <c r="F72" s="9"/>
    </row>
    <row r="73" spans="1:6" x14ac:dyDescent="0.25">
      <c r="A73" s="4" t="s">
        <v>148</v>
      </c>
      <c r="B73" s="12" t="s">
        <v>149</v>
      </c>
      <c r="C73" s="6" t="s">
        <v>125</v>
      </c>
      <c r="D73" s="7">
        <v>4113.96</v>
      </c>
      <c r="E73" s="8">
        <v>4034.12</v>
      </c>
      <c r="F73" s="9"/>
    </row>
    <row r="74" spans="1:6" x14ac:dyDescent="0.25">
      <c r="A74" s="4" t="s">
        <v>150</v>
      </c>
      <c r="B74" s="12" t="s">
        <v>151</v>
      </c>
      <c r="C74" s="6" t="s">
        <v>125</v>
      </c>
      <c r="D74" s="7">
        <v>1817.09</v>
      </c>
      <c r="E74" s="8">
        <v>1659.92</v>
      </c>
      <c r="F74" s="9"/>
    </row>
    <row r="75" spans="1:6" x14ac:dyDescent="0.25">
      <c r="A75" s="4" t="s">
        <v>152</v>
      </c>
      <c r="B75" s="12" t="s">
        <v>153</v>
      </c>
      <c r="C75" s="6" t="s">
        <v>125</v>
      </c>
      <c r="D75" s="7">
        <v>791.39</v>
      </c>
      <c r="E75" s="8">
        <v>634.38</v>
      </c>
      <c r="F75" s="9"/>
    </row>
    <row r="76" spans="1:6" x14ac:dyDescent="0.25">
      <c r="A76" s="4" t="s">
        <v>154</v>
      </c>
      <c r="B76" s="12" t="s">
        <v>155</v>
      </c>
      <c r="C76" s="6" t="s">
        <v>156</v>
      </c>
      <c r="D76" s="7">
        <v>1665</v>
      </c>
      <c r="E76" s="8">
        <v>2975</v>
      </c>
      <c r="F76" s="9"/>
    </row>
    <row r="77" spans="1:6" x14ac:dyDescent="0.25">
      <c r="A77" s="4" t="s">
        <v>157</v>
      </c>
      <c r="B77" s="12" t="s">
        <v>158</v>
      </c>
      <c r="C77" s="6" t="s">
        <v>156</v>
      </c>
      <c r="D77" s="7">
        <v>475</v>
      </c>
      <c r="E77" s="8">
        <v>324.64</v>
      </c>
      <c r="F77" s="9"/>
    </row>
    <row r="78" spans="1:6" x14ac:dyDescent="0.25">
      <c r="A78" s="4" t="s">
        <v>159</v>
      </c>
      <c r="B78" s="12" t="s">
        <v>160</v>
      </c>
      <c r="C78" s="6" t="s">
        <v>156</v>
      </c>
      <c r="D78" s="7">
        <v>0</v>
      </c>
      <c r="E78" s="8">
        <v>347.85</v>
      </c>
      <c r="F78" s="9"/>
    </row>
    <row r="79" spans="1:6" x14ac:dyDescent="0.25">
      <c r="A79" s="4">
        <v>655000</v>
      </c>
      <c r="B79" s="12" t="s">
        <v>161</v>
      </c>
      <c r="C79" s="6" t="s">
        <v>22</v>
      </c>
      <c r="D79" s="7">
        <v>0</v>
      </c>
      <c r="E79" s="8"/>
      <c r="F79" s="9"/>
    </row>
    <row r="80" spans="1:6" x14ac:dyDescent="0.25">
      <c r="A80" s="4" t="s">
        <v>162</v>
      </c>
      <c r="B80" s="12" t="s">
        <v>163</v>
      </c>
      <c r="C80" s="6" t="s">
        <v>22</v>
      </c>
      <c r="D80" s="7">
        <v>8.73</v>
      </c>
      <c r="E80" s="8">
        <v>162.33000000000001</v>
      </c>
      <c r="F80" s="9"/>
    </row>
    <row r="81" spans="1:6" x14ac:dyDescent="0.25">
      <c r="A81" s="9" t="s">
        <v>164</v>
      </c>
      <c r="B81" s="14" t="s">
        <v>165</v>
      </c>
      <c r="C81" s="6" t="s">
        <v>166</v>
      </c>
      <c r="D81" s="7">
        <v>136.94</v>
      </c>
      <c r="E81" s="8">
        <v>303.88</v>
      </c>
      <c r="F81" s="9"/>
    </row>
    <row r="82" spans="1:6" x14ac:dyDescent="0.25">
      <c r="A82" s="4" t="s">
        <v>167</v>
      </c>
      <c r="B82" s="12" t="s">
        <v>168</v>
      </c>
      <c r="C82" s="6" t="s">
        <v>166</v>
      </c>
      <c r="D82" s="7">
        <v>0</v>
      </c>
      <c r="E82" s="8"/>
      <c r="F82" s="9"/>
    </row>
    <row r="83" spans="1:6" x14ac:dyDescent="0.25">
      <c r="A83" s="4" t="s">
        <v>169</v>
      </c>
      <c r="B83" s="12" t="s">
        <v>170</v>
      </c>
      <c r="C83" s="6" t="s">
        <v>166</v>
      </c>
      <c r="D83" s="7">
        <v>0</v>
      </c>
      <c r="E83" s="8">
        <v>0</v>
      </c>
      <c r="F83" s="9"/>
    </row>
    <row r="84" spans="1:6" x14ac:dyDescent="0.25">
      <c r="A84" s="4">
        <v>666000</v>
      </c>
      <c r="B84" s="12" t="s">
        <v>171</v>
      </c>
      <c r="C84" s="6" t="s">
        <v>172</v>
      </c>
      <c r="D84" s="7">
        <v>0</v>
      </c>
      <c r="E84" s="8"/>
      <c r="F84" s="9"/>
    </row>
    <row r="85" spans="1:6" x14ac:dyDescent="0.25">
      <c r="A85" s="4">
        <v>667000</v>
      </c>
      <c r="B85" s="12" t="s">
        <v>173</v>
      </c>
      <c r="C85" s="6" t="s">
        <v>172</v>
      </c>
      <c r="D85" s="7">
        <v>0</v>
      </c>
      <c r="E85" s="8"/>
      <c r="F85" s="9"/>
    </row>
    <row r="86" spans="1:6" x14ac:dyDescent="0.25">
      <c r="A86" s="4">
        <v>671000</v>
      </c>
      <c r="B86" s="12" t="s">
        <v>174</v>
      </c>
      <c r="C86" s="6" t="s">
        <v>175</v>
      </c>
      <c r="D86" s="7">
        <v>35.880000000000003</v>
      </c>
      <c r="E86" s="8"/>
      <c r="F86" s="9"/>
    </row>
    <row r="87" spans="1:6" x14ac:dyDescent="0.25">
      <c r="A87" s="4" t="s">
        <v>176</v>
      </c>
      <c r="B87" s="12" t="s">
        <v>177</v>
      </c>
      <c r="C87" s="6" t="s">
        <v>175</v>
      </c>
      <c r="D87" s="7">
        <v>0</v>
      </c>
      <c r="E87" s="8">
        <v>363.67</v>
      </c>
      <c r="F87" s="9"/>
    </row>
    <row r="88" spans="1:6" x14ac:dyDescent="0.25">
      <c r="A88" s="4" t="s">
        <v>178</v>
      </c>
      <c r="B88" s="5" t="s">
        <v>179</v>
      </c>
      <c r="C88" s="6" t="s">
        <v>180</v>
      </c>
      <c r="D88" s="7">
        <v>20739.78</v>
      </c>
      <c r="E88" s="8">
        <v>22020.53</v>
      </c>
      <c r="F88" s="9"/>
    </row>
    <row r="89" spans="1:6" x14ac:dyDescent="0.25">
      <c r="A89" s="4">
        <v>681200</v>
      </c>
      <c r="B89" s="12" t="s">
        <v>181</v>
      </c>
      <c r="C89" s="6" t="s">
        <v>180</v>
      </c>
      <c r="D89" s="7"/>
      <c r="E89" s="8"/>
      <c r="F89" s="9"/>
    </row>
    <row r="90" spans="1:6" x14ac:dyDescent="0.25">
      <c r="A90" s="13">
        <v>681600</v>
      </c>
      <c r="B90" s="14" t="s">
        <v>182</v>
      </c>
      <c r="C90" s="6" t="s">
        <v>180</v>
      </c>
      <c r="D90" s="7">
        <v>99</v>
      </c>
      <c r="E90" s="8"/>
      <c r="F90" s="9"/>
    </row>
    <row r="91" spans="1:6" x14ac:dyDescent="0.25">
      <c r="A91" s="13">
        <v>681700</v>
      </c>
      <c r="B91" s="14" t="s">
        <v>183</v>
      </c>
      <c r="C91" s="6" t="s">
        <v>180</v>
      </c>
      <c r="D91" s="7">
        <v>1000</v>
      </c>
      <c r="E91" s="8"/>
      <c r="F91" s="9"/>
    </row>
    <row r="92" spans="1:6" x14ac:dyDescent="0.25">
      <c r="A92" s="4">
        <v>681500</v>
      </c>
      <c r="B92" s="12" t="s">
        <v>184</v>
      </c>
      <c r="C92" s="6" t="s">
        <v>180</v>
      </c>
      <c r="D92" s="7">
        <v>500</v>
      </c>
      <c r="E92" s="8"/>
      <c r="F92" s="9"/>
    </row>
    <row r="93" spans="1:6" x14ac:dyDescent="0.25">
      <c r="A93" s="4">
        <v>686000</v>
      </c>
      <c r="B93" s="12" t="s">
        <v>185</v>
      </c>
      <c r="C93" s="6" t="s">
        <v>175</v>
      </c>
      <c r="D93" s="7">
        <v>0</v>
      </c>
      <c r="E93" s="8"/>
      <c r="F93" s="9"/>
    </row>
    <row r="94" spans="1:6" x14ac:dyDescent="0.25">
      <c r="A94" s="4">
        <v>687100</v>
      </c>
      <c r="B94" s="12" t="s">
        <v>186</v>
      </c>
      <c r="C94" s="6" t="s">
        <v>175</v>
      </c>
      <c r="D94" s="7">
        <v>0</v>
      </c>
      <c r="E94" s="8"/>
      <c r="F94" s="9"/>
    </row>
    <row r="95" spans="1:6" x14ac:dyDescent="0.25">
      <c r="A95" s="4">
        <v>691000</v>
      </c>
      <c r="B95" s="12" t="s">
        <v>187</v>
      </c>
      <c r="C95" s="6" t="s">
        <v>188</v>
      </c>
      <c r="D95" s="7">
        <v>0</v>
      </c>
      <c r="E95" s="8"/>
      <c r="F95" s="9"/>
    </row>
    <row r="96" spans="1:6" x14ac:dyDescent="0.25">
      <c r="A96" s="4" t="s">
        <v>189</v>
      </c>
      <c r="B96" s="12" t="s">
        <v>190</v>
      </c>
      <c r="C96" s="6" t="s">
        <v>188</v>
      </c>
      <c r="D96" s="7">
        <v>5464</v>
      </c>
      <c r="E96" s="8">
        <v>6514</v>
      </c>
      <c r="F96" s="9"/>
    </row>
    <row r="97" spans="1:6" x14ac:dyDescent="0.25">
      <c r="A97" s="4">
        <v>755000</v>
      </c>
      <c r="B97" s="12" t="s">
        <v>191</v>
      </c>
      <c r="C97" s="6" t="s">
        <v>22</v>
      </c>
      <c r="D97" s="7">
        <v>0</v>
      </c>
      <c r="E97" s="8"/>
      <c r="F97" s="9"/>
    </row>
    <row r="98" spans="1:6" x14ac:dyDescent="0.25">
      <c r="A98" s="4" t="s">
        <v>192</v>
      </c>
      <c r="B98" s="12" t="s">
        <v>193</v>
      </c>
      <c r="C98" s="6" t="s">
        <v>22</v>
      </c>
      <c r="D98" s="7">
        <v>-169.43</v>
      </c>
      <c r="E98" s="8">
        <v>0</v>
      </c>
      <c r="F98" s="9"/>
    </row>
    <row r="99" spans="1:6" x14ac:dyDescent="0.25">
      <c r="A99" s="4">
        <v>761000</v>
      </c>
      <c r="B99" s="12" t="s">
        <v>194</v>
      </c>
      <c r="C99" s="6" t="s">
        <v>22</v>
      </c>
      <c r="D99" s="7">
        <v>0</v>
      </c>
      <c r="E99" s="8"/>
      <c r="F99" s="9"/>
    </row>
    <row r="100" spans="1:6" x14ac:dyDescent="0.25">
      <c r="A100" s="4">
        <v>762400</v>
      </c>
      <c r="B100" s="12" t="s">
        <v>195</v>
      </c>
      <c r="C100" s="6" t="s">
        <v>22</v>
      </c>
      <c r="D100" s="7">
        <v>0</v>
      </c>
      <c r="E100" s="8"/>
      <c r="F100" s="9"/>
    </row>
    <row r="101" spans="1:6" x14ac:dyDescent="0.25">
      <c r="A101" s="4">
        <v>762700</v>
      </c>
      <c r="B101" s="12" t="s">
        <v>196</v>
      </c>
      <c r="C101" s="6" t="s">
        <v>22</v>
      </c>
      <c r="D101" s="7">
        <v>0</v>
      </c>
      <c r="E101" s="8"/>
      <c r="F101" s="9"/>
    </row>
    <row r="102" spans="1:6" x14ac:dyDescent="0.25">
      <c r="A102" s="4">
        <v>762100</v>
      </c>
      <c r="B102" s="12" t="s">
        <v>197</v>
      </c>
      <c r="C102" s="6" t="s">
        <v>22</v>
      </c>
      <c r="D102" s="7">
        <v>0</v>
      </c>
      <c r="E102" s="8"/>
      <c r="F102" s="9"/>
    </row>
    <row r="103" spans="1:6" x14ac:dyDescent="0.25">
      <c r="A103" s="4">
        <v>762000</v>
      </c>
      <c r="B103" s="12" t="s">
        <v>198</v>
      </c>
      <c r="C103" s="6" t="s">
        <v>22</v>
      </c>
      <c r="D103" s="7">
        <v>0</v>
      </c>
      <c r="E103" s="8"/>
      <c r="F103" s="9"/>
    </row>
    <row r="104" spans="1:6" x14ac:dyDescent="0.25">
      <c r="A104" s="4">
        <v>763800</v>
      </c>
      <c r="B104" s="12" t="s">
        <v>199</v>
      </c>
      <c r="C104" s="6" t="s">
        <v>22</v>
      </c>
      <c r="D104" s="7">
        <v>0</v>
      </c>
      <c r="E104" s="8"/>
      <c r="F104" s="9"/>
    </row>
    <row r="105" spans="1:6" x14ac:dyDescent="0.25">
      <c r="A105" s="4">
        <v>763100</v>
      </c>
      <c r="B105" s="12" t="s">
        <v>200</v>
      </c>
      <c r="C105" s="6" t="s">
        <v>22</v>
      </c>
      <c r="D105" s="7">
        <v>0</v>
      </c>
      <c r="E105" s="8"/>
      <c r="F105" s="9"/>
    </row>
    <row r="106" spans="1:6" x14ac:dyDescent="0.25">
      <c r="A106" s="4">
        <v>763000</v>
      </c>
      <c r="B106" s="12" t="s">
        <v>201</v>
      </c>
      <c r="C106" s="6" t="s">
        <v>22</v>
      </c>
      <c r="D106" s="7">
        <v>0</v>
      </c>
      <c r="E106" s="8"/>
      <c r="F106" s="9"/>
    </row>
    <row r="107" spans="1:6" x14ac:dyDescent="0.25">
      <c r="A107" s="4">
        <v>764000</v>
      </c>
      <c r="B107" s="12" t="s">
        <v>202</v>
      </c>
      <c r="C107" s="6" t="s">
        <v>22</v>
      </c>
      <c r="D107" s="7">
        <v>0</v>
      </c>
      <c r="E107" s="8"/>
      <c r="F107" s="9"/>
    </row>
    <row r="108" spans="1:6" x14ac:dyDescent="0.25">
      <c r="A108" s="4">
        <v>765000</v>
      </c>
      <c r="B108" s="12" t="s">
        <v>203</v>
      </c>
      <c r="C108" s="6" t="s">
        <v>22</v>
      </c>
      <c r="D108" s="7">
        <v>0</v>
      </c>
      <c r="E108" s="8"/>
      <c r="F108" s="9"/>
    </row>
    <row r="109" spans="1:6" x14ac:dyDescent="0.25">
      <c r="A109" s="4">
        <v>766000</v>
      </c>
      <c r="B109" s="12" t="s">
        <v>204</v>
      </c>
      <c r="C109" s="6" t="s">
        <v>22</v>
      </c>
      <c r="D109" s="7">
        <v>0</v>
      </c>
      <c r="E109" s="8"/>
      <c r="F109" s="9"/>
    </row>
    <row r="110" spans="1:6" x14ac:dyDescent="0.25">
      <c r="A110" s="4">
        <v>767000</v>
      </c>
      <c r="B110" s="12" t="s">
        <v>205</v>
      </c>
      <c r="C110" s="6" t="s">
        <v>22</v>
      </c>
      <c r="D110" s="7">
        <v>0</v>
      </c>
      <c r="E110" s="8"/>
      <c r="F110" s="9"/>
    </row>
    <row r="111" spans="1:6" x14ac:dyDescent="0.25">
      <c r="A111" s="4">
        <v>768000</v>
      </c>
      <c r="B111" s="12" t="s">
        <v>206</v>
      </c>
      <c r="C111" s="6" t="s">
        <v>22</v>
      </c>
      <c r="D111" s="7">
        <v>0</v>
      </c>
      <c r="E111" s="8"/>
      <c r="F111" s="9"/>
    </row>
    <row r="112" spans="1:6" x14ac:dyDescent="0.25">
      <c r="A112" s="4">
        <v>772000</v>
      </c>
      <c r="B112" s="12" t="s">
        <v>207</v>
      </c>
      <c r="C112" s="6" t="s">
        <v>175</v>
      </c>
      <c r="D112" s="7">
        <v>0</v>
      </c>
      <c r="E112" s="8"/>
      <c r="F112" s="9"/>
    </row>
    <row r="113" spans="1:6" x14ac:dyDescent="0.25">
      <c r="A113" s="4" t="s">
        <v>208</v>
      </c>
      <c r="B113" s="12" t="s">
        <v>209</v>
      </c>
      <c r="C113" s="6" t="s">
        <v>175</v>
      </c>
      <c r="D113" s="7">
        <v>0</v>
      </c>
      <c r="E113" s="8">
        <v>0</v>
      </c>
      <c r="F113" s="9"/>
    </row>
    <row r="114" spans="1:6" x14ac:dyDescent="0.25">
      <c r="A114" s="4" t="s">
        <v>210</v>
      </c>
      <c r="B114" s="12" t="s">
        <v>211</v>
      </c>
      <c r="C114" s="6" t="s">
        <v>175</v>
      </c>
      <c r="D114" s="7">
        <v>0</v>
      </c>
      <c r="E114" s="8">
        <v>0</v>
      </c>
      <c r="F114" s="9"/>
    </row>
    <row r="115" spans="1:6" x14ac:dyDescent="0.25">
      <c r="A115" s="4">
        <v>786650</v>
      </c>
      <c r="B115" s="12" t="s">
        <v>212</v>
      </c>
      <c r="C115" s="6" t="s">
        <v>175</v>
      </c>
      <c r="D115" s="7">
        <v>0</v>
      </c>
      <c r="E115" s="8"/>
      <c r="F115" s="9"/>
    </row>
    <row r="116" spans="1:6" x14ac:dyDescent="0.25">
      <c r="A116" s="4">
        <v>786500</v>
      </c>
      <c r="B116" s="12" t="s">
        <v>213</v>
      </c>
      <c r="C116" s="6" t="s">
        <v>175</v>
      </c>
      <c r="D116" s="7">
        <v>0</v>
      </c>
      <c r="E116" s="8"/>
      <c r="F116" s="9"/>
    </row>
    <row r="117" spans="1:6" x14ac:dyDescent="0.25">
      <c r="A117" s="4">
        <v>786600</v>
      </c>
      <c r="B117" s="5" t="s">
        <v>214</v>
      </c>
      <c r="C117" s="6" t="s">
        <v>175</v>
      </c>
      <c r="D117" s="7">
        <v>0</v>
      </c>
      <c r="E117" s="8"/>
      <c r="F117" s="9"/>
    </row>
    <row r="118" spans="1:6" x14ac:dyDescent="0.25">
      <c r="A118" s="4">
        <v>786620</v>
      </c>
      <c r="B118" s="12" t="s">
        <v>215</v>
      </c>
      <c r="C118" s="6" t="s">
        <v>175</v>
      </c>
      <c r="D118" s="7">
        <v>0</v>
      </c>
      <c r="E118" s="8"/>
      <c r="F118" s="9"/>
    </row>
    <row r="119" spans="1:6" x14ac:dyDescent="0.25">
      <c r="A119" s="4">
        <v>787500</v>
      </c>
      <c r="B119" s="12" t="s">
        <v>216</v>
      </c>
      <c r="C119" s="6" t="s">
        <v>175</v>
      </c>
      <c r="D119" s="7">
        <v>0</v>
      </c>
      <c r="E119" s="8"/>
      <c r="F119" s="9"/>
    </row>
    <row r="120" spans="1:6" x14ac:dyDescent="0.25">
      <c r="A120" s="4">
        <v>786610</v>
      </c>
      <c r="B120" s="12" t="s">
        <v>217</v>
      </c>
      <c r="C120" s="6" t="s">
        <v>175</v>
      </c>
      <c r="D120" s="7">
        <v>0</v>
      </c>
      <c r="E120" s="8"/>
      <c r="F120" s="9"/>
    </row>
    <row r="121" spans="1:6" x14ac:dyDescent="0.25">
      <c r="A121" s="4">
        <v>796000</v>
      </c>
      <c r="B121" s="12" t="s">
        <v>218</v>
      </c>
      <c r="C121" s="6" t="s">
        <v>22</v>
      </c>
      <c r="D121" s="7">
        <v>0</v>
      </c>
      <c r="E121" s="8"/>
      <c r="F121" s="9"/>
    </row>
    <row r="122" spans="1:6" x14ac:dyDescent="0.25">
      <c r="A122" s="4" t="s">
        <v>219</v>
      </c>
      <c r="B122" s="12" t="s">
        <v>220</v>
      </c>
      <c r="C122" s="6" t="s">
        <v>22</v>
      </c>
      <c r="D122" s="7">
        <v>-2144.86</v>
      </c>
      <c r="E122" s="8">
        <v>0</v>
      </c>
      <c r="F122" s="9"/>
    </row>
    <row r="123" spans="1:6" x14ac:dyDescent="0.25">
      <c r="A123" s="4"/>
      <c r="B123" s="12"/>
      <c r="C123" s="6"/>
      <c r="D123" s="7"/>
      <c r="E123" s="8"/>
      <c r="F123" s="9"/>
    </row>
    <row r="124" spans="1:6" x14ac:dyDescent="0.25">
      <c r="A124" s="4"/>
      <c r="B124" s="12"/>
      <c r="C124" s="6"/>
      <c r="D124" s="7"/>
      <c r="E124" s="8"/>
      <c r="F124" s="9"/>
    </row>
    <row r="125" spans="1:6" x14ac:dyDescent="0.25">
      <c r="A125" s="4"/>
      <c r="B125" s="12"/>
      <c r="C125" s="6"/>
      <c r="D125" s="7"/>
      <c r="E125" s="8"/>
      <c r="F125" s="9"/>
    </row>
    <row r="126" spans="1:6" x14ac:dyDescent="0.25">
      <c r="A126" s="4"/>
      <c r="B126" s="12"/>
      <c r="C126" s="6"/>
      <c r="D126" s="7"/>
      <c r="E126" s="8"/>
      <c r="F126" s="9"/>
    </row>
    <row r="127" spans="1:6" x14ac:dyDescent="0.25">
      <c r="A127" s="4"/>
      <c r="B127" s="12"/>
      <c r="C127" s="6"/>
      <c r="D127" s="7"/>
      <c r="E127" s="8"/>
      <c r="F127" s="9"/>
    </row>
    <row r="128" spans="1:6" x14ac:dyDescent="0.25">
      <c r="A128" s="4"/>
      <c r="B128" s="12"/>
      <c r="C128" s="6"/>
      <c r="D128" s="7"/>
      <c r="E128" s="8"/>
      <c r="F128" s="9"/>
    </row>
    <row r="129" spans="1:6" x14ac:dyDescent="0.25">
      <c r="A129" s="4"/>
      <c r="B129" s="12"/>
      <c r="C129" s="6"/>
      <c r="D129" s="7"/>
      <c r="E129" s="8"/>
      <c r="F129" s="9"/>
    </row>
    <row r="130" spans="1:6" x14ac:dyDescent="0.25">
      <c r="A130" s="4"/>
      <c r="B130" s="12"/>
      <c r="C130" s="6"/>
      <c r="D130" s="7"/>
      <c r="E130" s="8"/>
      <c r="F130" s="9"/>
    </row>
    <row r="131" spans="1:6" x14ac:dyDescent="0.25">
      <c r="A131" s="4"/>
      <c r="B131" s="12"/>
      <c r="C131" s="6"/>
      <c r="D131" s="7"/>
      <c r="E131" s="8"/>
      <c r="F131" s="9"/>
    </row>
    <row r="132" spans="1:6" x14ac:dyDescent="0.25">
      <c r="A132" s="4"/>
      <c r="B132" s="12"/>
      <c r="C132" s="6"/>
      <c r="D132" s="7"/>
      <c r="E132" s="8"/>
      <c r="F132" s="9"/>
    </row>
    <row r="133" spans="1:6" x14ac:dyDescent="0.25">
      <c r="A133" s="4"/>
      <c r="B133" s="12"/>
      <c r="C133" s="6"/>
      <c r="D133" s="7"/>
      <c r="E133" s="8"/>
      <c r="F133" s="9"/>
    </row>
    <row r="134" spans="1:6" x14ac:dyDescent="0.25">
      <c r="A134" s="4"/>
      <c r="B134" s="12"/>
      <c r="C134" s="6"/>
      <c r="D134" s="7"/>
      <c r="E134" s="8"/>
      <c r="F134" s="9"/>
    </row>
    <row r="135" spans="1:6" x14ac:dyDescent="0.25">
      <c r="A135" s="4"/>
      <c r="B135" s="12"/>
      <c r="C135" s="6"/>
      <c r="D135" s="7"/>
      <c r="E135" s="8"/>
      <c r="F135" s="9"/>
    </row>
    <row r="136" spans="1:6" x14ac:dyDescent="0.25">
      <c r="A136" s="4"/>
      <c r="B136" s="12"/>
      <c r="C136" s="6"/>
      <c r="D136" s="7"/>
      <c r="E136" s="8"/>
      <c r="F136" s="9"/>
    </row>
    <row r="137" spans="1:6" x14ac:dyDescent="0.25">
      <c r="A137" s="4"/>
      <c r="B137" s="12"/>
      <c r="C137" s="6"/>
      <c r="D137" s="7"/>
      <c r="E137" s="8"/>
      <c r="F137" s="9"/>
    </row>
    <row r="138" spans="1:6" x14ac:dyDescent="0.25">
      <c r="A138" s="4"/>
      <c r="B138" s="12"/>
      <c r="C138" s="6"/>
      <c r="D138" s="7"/>
      <c r="E138" s="8"/>
      <c r="F138" s="9"/>
    </row>
    <row r="139" spans="1:6" x14ac:dyDescent="0.25">
      <c r="A139" s="4"/>
      <c r="B139" s="12"/>
      <c r="C139" s="6"/>
      <c r="D139" s="7"/>
      <c r="E139" s="8"/>
      <c r="F139" s="9"/>
    </row>
    <row r="140" spans="1:6" x14ac:dyDescent="0.25">
      <c r="A140" s="4"/>
      <c r="B140" s="12"/>
      <c r="C140" s="6"/>
      <c r="D140" s="7"/>
      <c r="E140" s="8"/>
      <c r="F140" s="9"/>
    </row>
    <row r="141" spans="1:6" x14ac:dyDescent="0.25">
      <c r="A141" s="4"/>
      <c r="B141" s="12"/>
      <c r="C141" s="6"/>
      <c r="D141" s="7"/>
      <c r="E141" s="8"/>
      <c r="F141" s="9"/>
    </row>
    <row r="142" spans="1:6" x14ac:dyDescent="0.25">
      <c r="A142" s="4"/>
      <c r="B142" s="12"/>
      <c r="C142" s="6"/>
      <c r="D142" s="7"/>
      <c r="E142" s="8"/>
      <c r="F142" s="9"/>
    </row>
    <row r="143" spans="1:6" x14ac:dyDescent="0.25">
      <c r="A143" s="4"/>
      <c r="B143" s="12"/>
      <c r="C143" s="6"/>
      <c r="D143" s="7"/>
      <c r="E143" s="8"/>
      <c r="F143" s="9"/>
    </row>
    <row r="144" spans="1:6" x14ac:dyDescent="0.25">
      <c r="A144" s="4"/>
      <c r="B144" s="5"/>
      <c r="C144" s="6"/>
      <c r="D144" s="7"/>
      <c r="E144" s="8"/>
      <c r="F144" s="9"/>
    </row>
    <row r="145" spans="1:6" x14ac:dyDescent="0.25">
      <c r="A145" s="4"/>
      <c r="B145" s="12"/>
      <c r="C145" s="6"/>
      <c r="D145" s="7"/>
      <c r="E145" s="8"/>
      <c r="F145" s="9"/>
    </row>
    <row r="146" spans="1:6" x14ac:dyDescent="0.25">
      <c r="A146" s="4"/>
      <c r="B146" s="12"/>
      <c r="C146" s="6"/>
      <c r="D146" s="7"/>
      <c r="E146" s="8"/>
      <c r="F146" s="9"/>
    </row>
    <row r="147" spans="1:6" x14ac:dyDescent="0.25">
      <c r="A147" s="4"/>
      <c r="B147" s="12"/>
      <c r="C147" s="6"/>
      <c r="D147" s="7"/>
      <c r="E147" s="8"/>
      <c r="F147" s="9"/>
    </row>
    <row r="148" spans="1:6" x14ac:dyDescent="0.25">
      <c r="A148" s="4"/>
      <c r="B148" s="12"/>
      <c r="C148" s="6"/>
      <c r="D148" s="7"/>
      <c r="E148" s="8"/>
      <c r="F148" s="9"/>
    </row>
    <row r="149" spans="1:6" x14ac:dyDescent="0.25">
      <c r="A149" s="4"/>
      <c r="B149" s="12"/>
      <c r="C149" s="6"/>
      <c r="D149" s="7"/>
      <c r="E149" s="8"/>
      <c r="F149" s="9"/>
    </row>
    <row r="150" spans="1:6" x14ac:dyDescent="0.25">
      <c r="A150" s="4"/>
      <c r="B150" s="12"/>
      <c r="C150" s="6"/>
      <c r="D150" s="7"/>
      <c r="E150" s="8"/>
      <c r="F150" s="9"/>
    </row>
    <row r="151" spans="1:6" x14ac:dyDescent="0.25">
      <c r="A151" s="4"/>
      <c r="B151" s="12"/>
      <c r="C151" s="6"/>
      <c r="D151" s="7"/>
      <c r="E151" s="8"/>
      <c r="F151" s="9"/>
    </row>
    <row r="152" spans="1:6" x14ac:dyDescent="0.25">
      <c r="A152" s="4"/>
      <c r="B152" s="12"/>
      <c r="C152" s="6"/>
      <c r="D152" s="7"/>
      <c r="E152" s="8"/>
      <c r="F152" s="9"/>
    </row>
    <row r="153" spans="1:6" x14ac:dyDescent="0.25">
      <c r="A153" s="4"/>
      <c r="B153" s="12"/>
      <c r="C153" s="6"/>
      <c r="D153" s="7"/>
      <c r="E153" s="8"/>
      <c r="F153" s="9"/>
    </row>
    <row r="154" spans="1:6" x14ac:dyDescent="0.25">
      <c r="A154" s="4"/>
      <c r="B154" s="12"/>
      <c r="C154" s="6"/>
      <c r="D154" s="7"/>
      <c r="E154" s="8"/>
      <c r="F154" s="9"/>
    </row>
    <row r="155" spans="1:6" x14ac:dyDescent="0.25">
      <c r="A155" s="4"/>
      <c r="B155" s="12"/>
      <c r="C155" s="6"/>
      <c r="D155" s="7"/>
      <c r="E155" s="8"/>
      <c r="F155" s="9"/>
    </row>
    <row r="156" spans="1:6" x14ac:dyDescent="0.25">
      <c r="A156" s="4"/>
      <c r="B156" s="12"/>
      <c r="C156" s="6"/>
      <c r="D156" s="7"/>
      <c r="E156" s="8"/>
      <c r="F156" s="9"/>
    </row>
    <row r="157" spans="1:6" x14ac:dyDescent="0.25">
      <c r="A157" s="4"/>
      <c r="B157" s="12"/>
      <c r="C157" s="6"/>
      <c r="D157" s="7"/>
      <c r="E157" s="8"/>
      <c r="F157" s="9"/>
    </row>
    <row r="158" spans="1:6" x14ac:dyDescent="0.25">
      <c r="A158" s="4"/>
      <c r="B158" s="12"/>
      <c r="C158" s="6"/>
      <c r="D158" s="7"/>
      <c r="E158" s="8"/>
      <c r="F158" s="9"/>
    </row>
    <row r="159" spans="1:6" x14ac:dyDescent="0.25">
      <c r="A159" s="4"/>
      <c r="B159" s="12"/>
      <c r="C159" s="6"/>
      <c r="D159" s="7"/>
      <c r="E159" s="8"/>
      <c r="F159" s="9"/>
    </row>
    <row r="160" spans="1:6" x14ac:dyDescent="0.25">
      <c r="A160" s="4"/>
      <c r="B160" s="12"/>
      <c r="C160" s="6"/>
      <c r="D160" s="7"/>
      <c r="E160" s="8"/>
      <c r="F160" s="9"/>
    </row>
    <row r="161" spans="1:6" x14ac:dyDescent="0.25">
      <c r="A161" s="4"/>
      <c r="B161" s="12"/>
      <c r="C161" s="6"/>
      <c r="D161" s="7"/>
      <c r="E161" s="8"/>
      <c r="F161" s="9"/>
    </row>
    <row r="162" spans="1:6" x14ac:dyDescent="0.25">
      <c r="A162" s="4"/>
      <c r="B162" s="12"/>
      <c r="C162" s="6"/>
      <c r="D162" s="7"/>
      <c r="E162" s="8"/>
      <c r="F162" s="9"/>
    </row>
    <row r="163" spans="1:6" x14ac:dyDescent="0.25">
      <c r="A163" s="4"/>
      <c r="B163" s="12"/>
      <c r="C163" s="6"/>
      <c r="D163" s="7"/>
      <c r="E163" s="8"/>
      <c r="F163" s="9"/>
    </row>
    <row r="164" spans="1:6" x14ac:dyDescent="0.25">
      <c r="A164" s="4"/>
      <c r="B164" s="12"/>
      <c r="C164" s="6"/>
      <c r="D164" s="7"/>
      <c r="E164" s="8"/>
      <c r="F164" s="9"/>
    </row>
    <row r="165" spans="1:6" x14ac:dyDescent="0.25">
      <c r="A165" s="4"/>
      <c r="B165" s="12"/>
      <c r="C165" s="6"/>
      <c r="D165" s="7"/>
      <c r="E165" s="8"/>
      <c r="F165" s="9"/>
    </row>
    <row r="166" spans="1:6" x14ac:dyDescent="0.25">
      <c r="A166" s="4"/>
      <c r="B166" s="12"/>
      <c r="C166" s="6"/>
      <c r="D166" s="7"/>
      <c r="E166" s="8"/>
      <c r="F166" s="9"/>
    </row>
    <row r="167" spans="1:6" x14ac:dyDescent="0.25">
      <c r="A167" s="4"/>
      <c r="B167" s="12"/>
      <c r="C167" s="6"/>
      <c r="D167" s="7"/>
      <c r="E167" s="8"/>
      <c r="F167" s="9"/>
    </row>
    <row r="168" spans="1:6" x14ac:dyDescent="0.25">
      <c r="A168" s="4"/>
      <c r="B168" s="12"/>
      <c r="C168" s="6"/>
      <c r="D168" s="7"/>
      <c r="E168" s="8"/>
      <c r="F168" s="9"/>
    </row>
    <row r="169" spans="1:6" x14ac:dyDescent="0.25">
      <c r="A169" s="4"/>
      <c r="B169" s="12"/>
      <c r="C169" s="6"/>
      <c r="D169" s="7"/>
      <c r="E169" s="8"/>
      <c r="F169" s="9"/>
    </row>
    <row r="170" spans="1:6" x14ac:dyDescent="0.25">
      <c r="A170" s="4"/>
      <c r="B170" s="12"/>
      <c r="C170" s="6"/>
      <c r="D170" s="7"/>
      <c r="E170" s="8"/>
      <c r="F170" s="9"/>
    </row>
    <row r="171" spans="1:6" x14ac:dyDescent="0.25">
      <c r="A171" s="4"/>
      <c r="B171" s="12"/>
      <c r="C171" s="6"/>
      <c r="D171" s="7"/>
      <c r="E171" s="8"/>
      <c r="F171" s="9"/>
    </row>
    <row r="172" spans="1:6" x14ac:dyDescent="0.25">
      <c r="A172" s="15"/>
      <c r="B172" s="16"/>
      <c r="C172" s="17"/>
      <c r="D172" s="18">
        <f>SUMIF(C2:C171,"&lt;&gt;impôts",D2:D171)</f>
        <v>454641.52000000019</v>
      </c>
      <c r="E172" s="19"/>
      <c r="F172" s="19"/>
    </row>
    <row r="173" spans="1:6" x14ac:dyDescent="0.25">
      <c r="A173" s="15"/>
      <c r="B173" s="20"/>
      <c r="C173" s="20"/>
      <c r="D173" s="20"/>
      <c r="E173" s="19"/>
      <c r="F173" s="20"/>
    </row>
    <row r="174" spans="1:6" ht="18.75" x14ac:dyDescent="0.25">
      <c r="A174" s="21" t="s">
        <v>221</v>
      </c>
      <c r="B174" s="22"/>
      <c r="C174" s="22"/>
      <c r="D174" s="22"/>
      <c r="E174" s="22"/>
      <c r="F174" s="23"/>
    </row>
    <row r="175" spans="1:6" x14ac:dyDescent="0.25">
      <c r="A175" s="24" t="s">
        <v>222</v>
      </c>
      <c r="B175" s="25"/>
      <c r="C175" s="25"/>
      <c r="D175" s="25"/>
      <c r="E175" s="26"/>
      <c r="F175" s="27" t="s">
        <v>223</v>
      </c>
    </row>
    <row r="176" spans="1:6" x14ac:dyDescent="0.25">
      <c r="A176" s="28" t="s">
        <v>224</v>
      </c>
      <c r="B176" s="29" t="s">
        <v>225</v>
      </c>
      <c r="C176" s="30"/>
      <c r="D176" s="31">
        <f>SUMIF(C2:C171,"ACHATS",D2:D171)</f>
        <v>74475.070000000007</v>
      </c>
      <c r="E176" s="32"/>
      <c r="F176" s="27"/>
    </row>
    <row r="177" spans="1:6" x14ac:dyDescent="0.25">
      <c r="A177" s="28"/>
      <c r="B177" s="33" t="s">
        <v>226</v>
      </c>
      <c r="C177" s="34"/>
      <c r="D177" s="35">
        <f>+'[1]Frais variables'!D19</f>
        <v>0</v>
      </c>
      <c r="E177" s="36"/>
      <c r="F177" s="27"/>
    </row>
    <row r="178" spans="1:6" x14ac:dyDescent="0.25">
      <c r="A178" s="28"/>
      <c r="B178" s="37" t="s">
        <v>227</v>
      </c>
      <c r="C178" s="38"/>
      <c r="D178" s="35">
        <f>+'[1]Frais généraux'!D172</f>
        <v>0</v>
      </c>
      <c r="E178" s="36"/>
      <c r="F178" s="27"/>
    </row>
    <row r="179" spans="1:6" x14ac:dyDescent="0.25">
      <c r="A179" s="28"/>
      <c r="B179" s="39" t="s">
        <v>228</v>
      </c>
      <c r="C179" s="40"/>
      <c r="D179" s="35">
        <f>+'[1]Frais commerciaux'!D85</f>
        <v>0</v>
      </c>
      <c r="E179" s="36"/>
      <c r="F179" s="27"/>
    </row>
    <row r="180" spans="1:6" x14ac:dyDescent="0.25">
      <c r="A180" s="28">
        <v>61</v>
      </c>
      <c r="B180" s="41" t="s">
        <v>229</v>
      </c>
      <c r="C180" s="42"/>
      <c r="D180" s="35">
        <f>'[1]Credits bails'!D20</f>
        <v>0</v>
      </c>
      <c r="E180" s="36"/>
      <c r="F180" s="27"/>
    </row>
    <row r="181" spans="1:6" x14ac:dyDescent="0.25">
      <c r="A181" s="28" t="s">
        <v>230</v>
      </c>
      <c r="B181" s="43" t="s">
        <v>231</v>
      </c>
      <c r="C181" s="44"/>
      <c r="D181" s="35">
        <f>SUMIF(C2:C171,"Inter",D2:D171)</f>
        <v>0</v>
      </c>
      <c r="E181" s="36"/>
      <c r="F181" s="27"/>
    </row>
    <row r="182" spans="1:6" x14ac:dyDescent="0.25">
      <c r="A182" s="28" t="s">
        <v>232</v>
      </c>
      <c r="B182" s="43" t="s">
        <v>233</v>
      </c>
      <c r="C182" s="44"/>
      <c r="D182" s="35">
        <f>SUMIF(C2:C171,"Salaires",D2:D171)</f>
        <v>197046.7</v>
      </c>
      <c r="E182" s="36"/>
      <c r="F182" s="27"/>
    </row>
    <row r="183" spans="1:6" x14ac:dyDescent="0.25">
      <c r="A183" s="28" t="s">
        <v>232</v>
      </c>
      <c r="B183" s="45" t="s">
        <v>234</v>
      </c>
      <c r="C183" s="46"/>
      <c r="D183" s="35">
        <f>+'[1]Autres charges personnel'!D126</f>
        <v>0</v>
      </c>
      <c r="E183" s="36"/>
      <c r="F183" s="27"/>
    </row>
    <row r="184" spans="1:6" x14ac:dyDescent="0.25">
      <c r="A184" s="28">
        <v>66</v>
      </c>
      <c r="B184" s="47" t="s">
        <v>235</v>
      </c>
      <c r="C184" s="48"/>
      <c r="D184" s="49">
        <f>'[1]Frais Financiers'!D22</f>
        <v>0</v>
      </c>
      <c r="E184" s="36"/>
      <c r="F184" s="27"/>
    </row>
    <row r="185" spans="1:6" x14ac:dyDescent="0.25">
      <c r="A185" s="28"/>
      <c r="B185" s="50" t="s">
        <v>236</v>
      </c>
      <c r="C185" s="34"/>
      <c r="D185" s="36"/>
      <c r="E185" s="36"/>
      <c r="F185" s="27"/>
    </row>
    <row r="186" spans="1:6" x14ac:dyDescent="0.25">
      <c r="A186" s="28" t="s">
        <v>237</v>
      </c>
      <c r="B186" s="51" t="s">
        <v>238</v>
      </c>
      <c r="C186" s="52"/>
      <c r="D186" s="53">
        <f>[1]Investissements!D19</f>
        <v>0</v>
      </c>
      <c r="E186" s="36"/>
      <c r="F186" s="27"/>
    </row>
    <row r="187" spans="1:6" x14ac:dyDescent="0.25">
      <c r="A187" s="28" t="s">
        <v>239</v>
      </c>
      <c r="B187" s="54" t="s">
        <v>240</v>
      </c>
      <c r="C187" s="55"/>
      <c r="D187" s="53">
        <f>SUMIF(A2:A171,"681600",D2:D171)</f>
        <v>99</v>
      </c>
      <c r="E187" s="36"/>
      <c r="F187" s="27"/>
    </row>
    <row r="188" spans="1:6" x14ac:dyDescent="0.25">
      <c r="A188" s="28" t="s">
        <v>241</v>
      </c>
      <c r="B188" s="54" t="s">
        <v>242</v>
      </c>
      <c r="C188" s="55"/>
      <c r="D188" s="53">
        <f>SUMIF(A2:A171,"681700",D2:D171)</f>
        <v>1000</v>
      </c>
      <c r="E188" s="36"/>
      <c r="F188" s="27"/>
    </row>
    <row r="189" spans="1:6" x14ac:dyDescent="0.25">
      <c r="A189" s="28" t="s">
        <v>243</v>
      </c>
      <c r="B189" s="54" t="s">
        <v>244</v>
      </c>
      <c r="C189" s="55"/>
      <c r="D189" s="53">
        <f>SUMIF(A2:A171,"681500",D2:D171)</f>
        <v>500</v>
      </c>
      <c r="E189" s="36"/>
      <c r="F189" s="27"/>
    </row>
    <row r="190" spans="1:6" x14ac:dyDescent="0.25">
      <c r="A190" s="28" t="s">
        <v>245</v>
      </c>
      <c r="B190" s="54" t="s">
        <v>246</v>
      </c>
      <c r="C190" s="55"/>
      <c r="D190" s="56">
        <f>'[1]Charges except'!D22</f>
        <v>0</v>
      </c>
      <c r="E190" s="57"/>
      <c r="F190" s="27"/>
    </row>
    <row r="191" spans="1:6" x14ac:dyDescent="0.25">
      <c r="A191" s="58"/>
      <c r="B191" s="59" t="s">
        <v>247</v>
      </c>
      <c r="C191" s="60"/>
      <c r="D191" s="18">
        <f>SUM(D176:D190)</f>
        <v>273120.77</v>
      </c>
      <c r="E191" s="61">
        <f>+D172-D191</f>
        <v>181520.75000000017</v>
      </c>
      <c r="F191" s="62"/>
    </row>
    <row r="192" spans="1:6" x14ac:dyDescent="0.25">
      <c r="A192" s="58"/>
      <c r="B192" s="63"/>
      <c r="C192" s="64"/>
      <c r="D192" s="65"/>
      <c r="E192" s="19"/>
      <c r="F192" s="19"/>
    </row>
    <row r="193" spans="1:6" x14ac:dyDescent="0.25">
      <c r="A193" s="58"/>
      <c r="B193" s="66" t="s">
        <v>248</v>
      </c>
      <c r="C193" s="64"/>
      <c r="D193" s="67"/>
      <c r="E193" s="68" t="s">
        <v>249</v>
      </c>
      <c r="F193" s="20"/>
    </row>
    <row r="194" spans="1:6" x14ac:dyDescent="0.25">
      <c r="A194" s="58"/>
      <c r="B194" s="69" t="s">
        <v>8</v>
      </c>
      <c r="C194" s="70"/>
      <c r="D194" s="31">
        <f>'[1]Resultat N-1'!C21+'[1]Resultat N-1'!C22+'[1]Resultat N-1'!C23+'[1]Resultat N-1'!C24</f>
        <v>0</v>
      </c>
      <c r="E194" s="31">
        <f>+D194-D176</f>
        <v>-74475.070000000007</v>
      </c>
      <c r="F194" s="71" t="s">
        <v>250</v>
      </c>
    </row>
    <row r="195" spans="1:6" ht="60" x14ac:dyDescent="0.25">
      <c r="A195" s="58"/>
      <c r="B195" s="72" t="s">
        <v>251</v>
      </c>
      <c r="C195" s="73" t="s">
        <v>252</v>
      </c>
      <c r="D195" s="74">
        <f>+'[1]Resultat N-1'!C25</f>
        <v>0</v>
      </c>
      <c r="E195" s="75">
        <f>SUM(D195:D200)-SUM(D177:D183)</f>
        <v>-197046.7</v>
      </c>
      <c r="F195" s="27"/>
    </row>
    <row r="196" spans="1:6" ht="75" x14ac:dyDescent="0.25">
      <c r="A196" s="58"/>
      <c r="B196" s="72" t="s">
        <v>253</v>
      </c>
      <c r="C196" s="73" t="s">
        <v>254</v>
      </c>
      <c r="D196" s="76">
        <f>+'[1]Resultat N-1'!C26</f>
        <v>0</v>
      </c>
      <c r="E196" s="77"/>
      <c r="F196" s="27"/>
    </row>
    <row r="197" spans="1:6" ht="30" x14ac:dyDescent="0.25">
      <c r="A197" s="58"/>
      <c r="B197" s="72" t="s">
        <v>255</v>
      </c>
      <c r="C197" s="73" t="s">
        <v>256</v>
      </c>
      <c r="D197" s="76">
        <f>+'[1]Resultat N-1'!C33</f>
        <v>0</v>
      </c>
      <c r="E197" s="77"/>
      <c r="F197" s="27"/>
    </row>
    <row r="198" spans="1:6" x14ac:dyDescent="0.25">
      <c r="A198" s="58"/>
      <c r="B198" s="72" t="s">
        <v>125</v>
      </c>
      <c r="C198" s="73"/>
      <c r="D198" s="76">
        <f>+'[1]Resultat N-1'!C27</f>
        <v>0</v>
      </c>
      <c r="E198" s="77"/>
      <c r="F198" s="27"/>
    </row>
    <row r="199" spans="1:6" ht="30" x14ac:dyDescent="0.25">
      <c r="A199" s="58"/>
      <c r="B199" s="72" t="s">
        <v>257</v>
      </c>
      <c r="C199" s="73"/>
      <c r="D199" s="76">
        <f>+'[1]Resultat N-1'!C28</f>
        <v>0</v>
      </c>
      <c r="E199" s="77"/>
      <c r="F199" s="27"/>
    </row>
    <row r="200" spans="1:6" ht="75" x14ac:dyDescent="0.25">
      <c r="A200" s="58"/>
      <c r="B200" s="78" t="s">
        <v>258</v>
      </c>
      <c r="C200" s="79"/>
      <c r="D200" s="80">
        <f>-'[1]Resultat N-1'!C17-'[1]Resultat N-1'!C18-'[1]Resultat N-1'!C19</f>
        <v>0</v>
      </c>
      <c r="E200" s="81"/>
      <c r="F200" s="27"/>
    </row>
    <row r="201" spans="1:6" ht="60" x14ac:dyDescent="0.25">
      <c r="A201" s="58"/>
      <c r="B201" s="72" t="s">
        <v>259</v>
      </c>
      <c r="C201" s="73" t="s">
        <v>260</v>
      </c>
      <c r="D201" s="82">
        <f>+'[1]Resultat N-1'!C49</f>
        <v>0</v>
      </c>
      <c r="E201" s="82">
        <f>+D201-D184</f>
        <v>0</v>
      </c>
      <c r="F201" s="27"/>
    </row>
    <row r="202" spans="1:6" ht="90" x14ac:dyDescent="0.25">
      <c r="A202" s="58"/>
      <c r="B202" s="72" t="s">
        <v>261</v>
      </c>
      <c r="C202" s="73" t="s">
        <v>262</v>
      </c>
      <c r="D202" s="83">
        <f>+'[1]Resultat N-1'!C29</f>
        <v>0</v>
      </c>
      <c r="E202" s="84">
        <f>+SUM(D202:D205)-SUMIF(C2:C171,"Amort",D2:D171)</f>
        <v>-22338.78</v>
      </c>
      <c r="F202" s="27"/>
    </row>
    <row r="203" spans="1:6" ht="90" x14ac:dyDescent="0.25">
      <c r="A203" s="58"/>
      <c r="B203" s="72" t="s">
        <v>261</v>
      </c>
      <c r="C203" s="73" t="s">
        <v>263</v>
      </c>
      <c r="D203" s="85">
        <f>+'[1]Resultat N-1'!C30</f>
        <v>0</v>
      </c>
      <c r="E203" s="86"/>
      <c r="F203" s="27"/>
    </row>
    <row r="204" spans="1:6" ht="90" x14ac:dyDescent="0.25">
      <c r="A204" s="58"/>
      <c r="B204" s="72" t="s">
        <v>264</v>
      </c>
      <c r="C204" s="73" t="s">
        <v>265</v>
      </c>
      <c r="D204" s="85">
        <f>+'[1]Resultat N-1'!C31</f>
        <v>0</v>
      </c>
      <c r="E204" s="86"/>
      <c r="F204" s="27"/>
    </row>
    <row r="205" spans="1:6" ht="75" x14ac:dyDescent="0.25">
      <c r="A205" s="58"/>
      <c r="B205" s="72" t="s">
        <v>266</v>
      </c>
      <c r="C205" s="73" t="s">
        <v>267</v>
      </c>
      <c r="D205" s="87">
        <f>+'[1]Resultat N-1'!C32</f>
        <v>0</v>
      </c>
      <c r="E205" s="88"/>
      <c r="F205" s="27"/>
    </row>
    <row r="206" spans="1:6" ht="45" x14ac:dyDescent="0.25">
      <c r="A206" s="58"/>
      <c r="B206" s="89" t="s">
        <v>268</v>
      </c>
      <c r="C206" s="90" t="s">
        <v>269</v>
      </c>
      <c r="D206" s="56">
        <f>+'[1]Resultat N-1'!C59</f>
        <v>0</v>
      </c>
      <c r="E206" s="91">
        <f>+D206+D207-D190</f>
        <v>0</v>
      </c>
      <c r="F206" s="27"/>
    </row>
    <row r="207" spans="1:6" ht="45" x14ac:dyDescent="0.25">
      <c r="A207" s="58"/>
      <c r="B207" s="89" t="s">
        <v>270</v>
      </c>
      <c r="C207" s="90" t="s">
        <v>271</v>
      </c>
      <c r="D207" s="92">
        <f>-'[1]Resultat N-1'!C55</f>
        <v>0</v>
      </c>
      <c r="E207" s="93"/>
      <c r="F207" s="27"/>
    </row>
    <row r="208" spans="1:6" x14ac:dyDescent="0.25">
      <c r="A208" s="58"/>
      <c r="B208" s="59" t="s">
        <v>247</v>
      </c>
      <c r="C208" s="60"/>
      <c r="D208" s="94">
        <f>SUM(D194:D207)</f>
        <v>0</v>
      </c>
      <c r="E208" s="95"/>
      <c r="F208" s="27"/>
    </row>
    <row r="209" spans="1:6" x14ac:dyDescent="0.25">
      <c r="A209" s="96"/>
      <c r="B209" s="97" t="s">
        <v>272</v>
      </c>
      <c r="C209" s="98"/>
      <c r="D209" s="99">
        <f>+D208-D191</f>
        <v>-273120.77</v>
      </c>
      <c r="E209" s="100"/>
      <c r="F209" s="62"/>
    </row>
  </sheetData>
  <mergeCells count="7">
    <mergeCell ref="A174:F174"/>
    <mergeCell ref="A175:E175"/>
    <mergeCell ref="F175:F191"/>
    <mergeCell ref="F194:F209"/>
    <mergeCell ref="E195:E200"/>
    <mergeCell ref="E202:E205"/>
    <mergeCell ref="E206:E207"/>
  </mergeCells>
  <conditionalFormatting sqref="D209">
    <cfRule type="cellIs" dxfId="21" priority="22" operator="notEqual">
      <formula>0</formula>
    </cfRule>
  </conditionalFormatting>
  <conditionalFormatting sqref="E195">
    <cfRule type="expression" dxfId="20" priority="21">
      <formula>OR(D195="Variable",D195="Comm",D195="Loc/Bail",D195="Financier",D195="Amort",D195="Except")</formula>
    </cfRule>
  </conditionalFormatting>
  <conditionalFormatting sqref="D195">
    <cfRule type="expression" dxfId="19" priority="20">
      <formula>OR(C195="Variable",C195="Comm",C195="Loc/Bail",C195="Financier",C195="Amort",C195="Except")</formula>
    </cfRule>
  </conditionalFormatting>
  <conditionalFormatting sqref="A2:B171">
    <cfRule type="duplicateValues" dxfId="18" priority="19"/>
  </conditionalFormatting>
  <conditionalFormatting sqref="A2:C171">
    <cfRule type="expression" dxfId="17" priority="5">
      <formula>$I2="Autres"</formula>
    </cfRule>
    <cfRule type="expression" dxfId="16" priority="6">
      <formula>$I2="Emprunts"</formula>
    </cfRule>
    <cfRule type="expression" dxfId="15" priority="7">
      <formula>$I2="Aut. Charg."</formula>
    </cfRule>
    <cfRule type="expression" dxfId="14" priority="8">
      <formula>$I2="S/T"</formula>
    </cfRule>
    <cfRule type="expression" dxfId="13" priority="9">
      <formula>$I2="Inter"</formula>
    </cfRule>
    <cfRule type="expression" dxfId="12" priority="10">
      <formula>$I2="Salaires"</formula>
    </cfRule>
    <cfRule type="expression" dxfId="11" priority="11">
      <formula>$I2="Except"</formula>
    </cfRule>
    <cfRule type="expression" dxfId="10" priority="12">
      <formula>$I2="Amort"</formula>
    </cfRule>
    <cfRule type="expression" dxfId="9" priority="13">
      <formula>$I2="Financier"</formula>
    </cfRule>
    <cfRule type="expression" dxfId="8" priority="14">
      <formula>$I2="Loc/Bail"</formula>
    </cfRule>
    <cfRule type="expression" dxfId="7" priority="15">
      <formula>$I2="Variable"</formula>
    </cfRule>
    <cfRule type="expression" dxfId="6" priority="16">
      <formula>$I2="Comm"</formula>
    </cfRule>
    <cfRule type="expression" dxfId="5" priority="17">
      <formula>$I2="Achats"</formula>
    </cfRule>
    <cfRule type="expression" dxfId="4" priority="18">
      <formula>OR(MID($G2,1,3)="602",MID($G2,1,3)="601")</formula>
    </cfRule>
  </conditionalFormatting>
  <conditionalFormatting sqref="A2:F171">
    <cfRule type="expression" dxfId="3" priority="4">
      <formula>$I2="Impôts"</formula>
    </cfRule>
  </conditionalFormatting>
  <conditionalFormatting sqref="E191">
    <cfRule type="cellIs" dxfId="2" priority="3" operator="notEqual">
      <formula>0</formula>
    </cfRule>
  </conditionalFormatting>
  <conditionalFormatting sqref="B178">
    <cfRule type="expression" dxfId="1" priority="2">
      <formula>$I178="Impôts"</formula>
    </cfRule>
  </conditionalFormatting>
  <conditionalFormatting sqref="C178">
    <cfRule type="expression" dxfId="0" priority="1">
      <formula>$I178="Impôts"</formula>
    </cfRule>
  </conditionalFormatting>
  <dataValidations count="1">
    <dataValidation type="list" allowBlank="1" showInputMessage="1" showErrorMessage="1" error="Veuilez sélectionner l'une des options dans la liste proposée" promptTitle="Critères de sélection" prompt="Pour plus de précisions voir le commentaire dans le titre de la colonne &quot;Type de Frais&quot;. Glissez votre souris sur la cellule._x000a_" sqref="C2:C171" xr:uid="{A65CC28A-87D6-44C1-854F-8115AB93D431}">
      <formula1>Type_Frais</formula1>
    </dataValidation>
  </dataValidations>
  <hyperlinks>
    <hyperlink ref="B179" location="'Frais commerciaux'!A1" display="FRAIS COMMERCIAUX" xr:uid="{D36790A6-6FA5-4241-9828-18739B48B0BE}"/>
    <hyperlink ref="B180" location="'Credits bails'!A1" display="LOCATIONS/LEASING" xr:uid="{1D56FCEF-1724-4A87-84B5-CFE1AC5A5AE6}"/>
    <hyperlink ref="B184" location="'Frais Financiers'!A1" display="CHARGES FINANCIERES" xr:uid="{E31F7FC1-2D3A-4764-B3B8-9768B0B57A85}"/>
    <hyperlink ref="B186" location="Investissements!A1" display="DOTATIONS AUX AMORTISSEMENTS" xr:uid="{9676EF81-2A05-4FA6-B9D5-B8BDB41DF814}"/>
    <hyperlink ref="B193" location="'Resultat N-1'!A1" display="Compte de Résultat N- 1" xr:uid="{FB09C997-46CF-4341-9D9D-9233F6393946}"/>
    <hyperlink ref="B190" location="'Charges except'!A1" display="Charges exceptionnelles" xr:uid="{6BBFF698-6B6F-4E9D-B153-F9697A0A6F22}"/>
    <hyperlink ref="B183" location="'Autres charges personnel'!A1" display="AUTRES CHARGES" xr:uid="{2248D697-AB3D-493E-BE0D-61494AAF3E25}"/>
    <hyperlink ref="B178" location="'Frais généraux'!A1" display="Frais fixes" xr:uid="{530B4E4A-6FE8-4F73-8773-EA819675B7E7}"/>
    <hyperlink ref="B185" location="Emprunts!A1" display="Intérêts des Emprunts" xr:uid="{ECD1163C-640D-4EC6-BA2D-1B38AE60715C}"/>
    <hyperlink ref="B177" location="'Frais variables'!A1" display="Frais variables" xr:uid="{A211FB1D-E92F-4200-9E4A-317E0DDE6A63}"/>
  </hyperlink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Dynamique-Vision - André CAFFIN</dc:creator>
  <cp:lastModifiedBy>Dynamique-Vision - André CAFFIN</cp:lastModifiedBy>
  <dcterms:created xsi:type="dcterms:W3CDTF">2023-04-10T10:17:39Z</dcterms:created>
  <dcterms:modified xsi:type="dcterms:W3CDTF">2023-04-10T10:19:29Z</dcterms:modified>
</cp:coreProperties>
</file>