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Documents\_TEMP\"/>
    </mc:Choice>
  </mc:AlternateContent>
  <xr:revisionPtr revIDLastSave="0" documentId="13_ncr:1_{FC812173-8CD8-4745-A13C-A7BA8B898FBB}" xr6:coauthVersionLast="45" xr6:coauthVersionMax="45" xr10:uidLastSave="{00000000-0000-0000-0000-000000000000}"/>
  <bookViews>
    <workbookView xWindow="-120" yWindow="-120" windowWidth="29040" windowHeight="17640" xr2:uid="{E4CE9EDB-8218-413F-BF65-285A54B87955}"/>
  </bookViews>
  <sheets>
    <sheet name="Feuil1" sheetId="1" r:id="rId1"/>
  </sheets>
  <externalReferences>
    <externalReference r:id="rId2"/>
  </externalReferences>
  <definedNames>
    <definedName name="Type_Frais">[1]Parametres!$J$77:$J$84</definedName>
    <definedName name="Unite">[1]Parametres!$N$89:$N$102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35" i="1" l="1" a="1"/>
  <c r="J135" i="1" s="1"/>
  <c r="P10" i="1"/>
  <c r="J160" i="1"/>
  <c r="J159" i="1"/>
  <c r="J158" i="1"/>
  <c r="J157" i="1"/>
  <c r="J156" i="1"/>
  <c r="J155" i="1"/>
  <c r="J154" i="1"/>
  <c r="J153" i="1"/>
  <c r="J152" i="1"/>
  <c r="J151" i="1"/>
  <c r="J150" i="1"/>
  <c r="J146" i="1"/>
  <c r="J145" i="1"/>
  <c r="J144" i="1"/>
  <c r="K155" i="1" s="1"/>
  <c r="J143" i="1"/>
  <c r="J142" i="1"/>
  <c r="J140" i="1"/>
  <c r="K150" i="1" s="1"/>
  <c r="J134" i="1"/>
  <c r="J141" i="1" s="1"/>
  <c r="N133" i="1"/>
  <c r="N132" i="1"/>
  <c r="N131" i="1"/>
  <c r="N130" i="1"/>
  <c r="N129" i="1"/>
  <c r="N128" i="1"/>
  <c r="N127" i="1"/>
  <c r="N126" i="1"/>
  <c r="N125" i="1"/>
  <c r="N124" i="1"/>
  <c r="N123" i="1"/>
  <c r="N122" i="1"/>
  <c r="N121" i="1"/>
  <c r="N120" i="1"/>
  <c r="N119" i="1"/>
  <c r="N118" i="1"/>
  <c r="N117" i="1"/>
  <c r="N116" i="1"/>
  <c r="N115" i="1"/>
  <c r="N114" i="1"/>
  <c r="N113" i="1"/>
  <c r="N112" i="1"/>
  <c r="N111" i="1"/>
  <c r="N110" i="1"/>
  <c r="N109" i="1"/>
  <c r="N108" i="1"/>
  <c r="N107" i="1"/>
  <c r="N106" i="1"/>
  <c r="N105" i="1"/>
  <c r="N104" i="1"/>
  <c r="N103" i="1"/>
  <c r="N102" i="1"/>
  <c r="N101" i="1"/>
  <c r="N100" i="1"/>
  <c r="N99" i="1"/>
  <c r="N98" i="1"/>
  <c r="N97" i="1"/>
  <c r="N96" i="1"/>
  <c r="N95" i="1"/>
  <c r="N94" i="1"/>
  <c r="N93" i="1"/>
  <c r="N92" i="1"/>
  <c r="N91" i="1"/>
  <c r="N90" i="1"/>
  <c r="N89" i="1"/>
  <c r="N88" i="1"/>
  <c r="N87" i="1"/>
  <c r="N86" i="1"/>
  <c r="N85" i="1"/>
  <c r="N84" i="1"/>
  <c r="N83" i="1"/>
  <c r="N82" i="1"/>
  <c r="N81" i="1"/>
  <c r="N80" i="1"/>
  <c r="N79" i="1"/>
  <c r="N78" i="1"/>
  <c r="N77" i="1"/>
  <c r="N76" i="1"/>
  <c r="N75" i="1"/>
  <c r="N74" i="1"/>
  <c r="N73" i="1"/>
  <c r="N72" i="1"/>
  <c r="N71" i="1"/>
  <c r="N70" i="1"/>
  <c r="N69" i="1"/>
  <c r="N68" i="1"/>
  <c r="N67" i="1"/>
  <c r="N66" i="1"/>
  <c r="N65" i="1"/>
  <c r="N64" i="1"/>
  <c r="N63" i="1"/>
  <c r="N62" i="1"/>
  <c r="N61" i="1"/>
  <c r="N60" i="1"/>
  <c r="N59" i="1"/>
  <c r="N58" i="1"/>
  <c r="N57" i="1"/>
  <c r="N56" i="1"/>
  <c r="N55" i="1"/>
  <c r="N54" i="1"/>
  <c r="N53" i="1"/>
  <c r="N52" i="1"/>
  <c r="N51" i="1"/>
  <c r="N50" i="1"/>
  <c r="N49" i="1"/>
  <c r="N48" i="1"/>
  <c r="N47" i="1"/>
  <c r="N46" i="1"/>
  <c r="N45" i="1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134" i="1" s="1"/>
  <c r="J161" i="1" l="1"/>
  <c r="K156" i="1"/>
  <c r="K160" i="1"/>
  <c r="K151" i="1"/>
  <c r="J147" i="1"/>
  <c r="J162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DYNAMIQUE VISION</author>
  </authors>
  <commentList>
    <comment ref="I9" authorId="0" shapeId="0" xr:uid="{9B11CAAE-CB55-471D-96E8-AA804C2BFCA6}">
      <text>
        <r>
          <rPr>
            <b/>
            <sz val="9"/>
            <color indexed="81"/>
            <rFont val="Tahoma"/>
            <family val="2"/>
          </rPr>
          <t>DYNAMIQUE VISION:</t>
        </r>
        <r>
          <rPr>
            <sz val="9"/>
            <color indexed="81"/>
            <rFont val="Tahoma"/>
            <family val="2"/>
          </rPr>
          <t xml:space="preserve">
Sélectionner de la manière suivante :
     - Achats si les frais sont assimilés à des achats
     - Variable si ses frais font l'objet d'une saisie dans les frais variables
     - Comm (Commercial) si vous avez budgété dans la page frais commerciaux
     - FG (Frais généraux si ces frais doivent faire l'objet d'un budget dans le présent tableau.
     -LOC/BAIL s'il s'agit de contrat de location ou de bail
</t>
        </r>
      </text>
    </comment>
  </commentList>
</comments>
</file>

<file path=xl/sharedStrings.xml><?xml version="1.0" encoding="utf-8"?>
<sst xmlns="http://schemas.openxmlformats.org/spreadsheetml/2006/main" count="390" uniqueCount="144">
  <si>
    <t>N° Compte comptable</t>
  </si>
  <si>
    <t>Désignation</t>
  </si>
  <si>
    <t>Type de frais</t>
  </si>
  <si>
    <t>Montant       N-1</t>
  </si>
  <si>
    <t>Unité</t>
  </si>
  <si>
    <t>Quantité</t>
  </si>
  <si>
    <t>Prix Unitaire</t>
  </si>
  <si>
    <t>Montant HT</t>
  </si>
  <si>
    <t>MATIERE PREMIERE TRANSFORMEE</t>
  </si>
  <si>
    <t>Achats</t>
  </si>
  <si>
    <t>MATIERE PREMIERE POUR FABRICATION</t>
  </si>
  <si>
    <t>VARIATION STOCK MATIERE PREMIERE</t>
  </si>
  <si>
    <t>VARIATION STOCK MARCHANDISES</t>
  </si>
  <si>
    <t>ACHATS</t>
  </si>
  <si>
    <t>SOUS-TRAITANCE</t>
  </si>
  <si>
    <t>604000</t>
  </si>
  <si>
    <t>TEST DE TRI DES COMPTES</t>
  </si>
  <si>
    <t>FG</t>
  </si>
  <si>
    <t>CONVENTION D'ASSISTANCE</t>
  </si>
  <si>
    <t>ELECTRICITE</t>
  </si>
  <si>
    <t>GAZ + OXYGENE</t>
  </si>
  <si>
    <t>ARGON</t>
  </si>
  <si>
    <t>CARBURANT POUR VEHICULE SOCIETE</t>
  </si>
  <si>
    <t>PRODUITS D'ENTRETIEN</t>
  </si>
  <si>
    <t>PETIT MATERIL PROTHESE</t>
  </si>
  <si>
    <t>FOURNITURES ADMINISTRATIVES</t>
  </si>
  <si>
    <t>PHOTOCOPIES</t>
  </si>
  <si>
    <t/>
  </si>
  <si>
    <t>607101</t>
  </si>
  <si>
    <t>ATTACHEMENTS IMPLANTS</t>
  </si>
  <si>
    <t>DENTS</t>
  </si>
  <si>
    <t>CREDIT BAIL USINEUSE MONTBIAN</t>
  </si>
  <si>
    <t>Loc/Bail</t>
  </si>
  <si>
    <t>GRENKE  CREDIT BAIL TELEPHONE</t>
  </si>
  <si>
    <t>RELEASE CAPITAL MAT CAD CAM</t>
  </si>
  <si>
    <t>LOYER BATIFRANC</t>
  </si>
  <si>
    <t>613220</t>
  </si>
  <si>
    <t>LOCAM FINANCE FOUR VITA</t>
  </si>
  <si>
    <t>LOCATION COMPRESSEUR</t>
  </si>
  <si>
    <t>LOCATION AIR LIQUIDE</t>
  </si>
  <si>
    <t>BNP LEASE COPIEUR REX ROTARY</t>
  </si>
  <si>
    <t>LOCATION AUTOCOMMUTATEUR</t>
  </si>
  <si>
    <t>VW POUR POLO ENTREPRISE</t>
  </si>
  <si>
    <t>LOCATION CAD-CAM1</t>
  </si>
  <si>
    <t>LOCATION CAD-CAM2</t>
  </si>
  <si>
    <t>CHARGES LOCATIVES</t>
  </si>
  <si>
    <t>PETITES QUINCAILLERIE DIVERSES</t>
  </si>
  <si>
    <t>ENTRETIEN DES LOCAUX</t>
  </si>
  <si>
    <t>ENTRETIEN DU MATERIEL</t>
  </si>
  <si>
    <t>ENTRETIEN DES VEHICULES</t>
  </si>
  <si>
    <t>MAINTENANCE REPARATIONS</t>
  </si>
  <si>
    <t>RECYCLAGE DECHETS</t>
  </si>
  <si>
    <t>BNP PROTECTION PROFESSIONNELLE</t>
  </si>
  <si>
    <t>ASSURANCE MULTIRISQUE AXA</t>
  </si>
  <si>
    <t>ASSURANCE FLOTTE VEHICULES</t>
  </si>
  <si>
    <t>ASSURANCES SUR EMPRUNTS</t>
  </si>
  <si>
    <t>ASSURANCE HOMME CLE</t>
  </si>
  <si>
    <t>HONORAIRES</t>
  </si>
  <si>
    <t>SPONSORING</t>
  </si>
  <si>
    <t>FRAIS D'ACTES</t>
  </si>
  <si>
    <t>ANNONCES ET INSERTIONS</t>
  </si>
  <si>
    <t>CADEAUX CLIENTS</t>
  </si>
  <si>
    <t>CADEAUX DEPART DES SALARIES</t>
  </si>
  <si>
    <t>IMPRIMERIE PUBLICITE</t>
  </si>
  <si>
    <t>TRANSPORTS SUR ACHATS</t>
  </si>
  <si>
    <t>TRANSPORTS SUR VENTES</t>
  </si>
  <si>
    <t>INDEMNITES KILOMETRES JL MAURAN</t>
  </si>
  <si>
    <t>INDEMNITES KILOMETRIQUES T. HOLTZ</t>
  </si>
  <si>
    <t>FRAIS DE PARKINGS PEAGES ET AUTOROUTES</t>
  </si>
  <si>
    <t>DEPLACEMENTS</t>
  </si>
  <si>
    <t>RECEPTION</t>
  </si>
  <si>
    <t>FRAIS DE DEPLACEMENTS DIVERS</t>
  </si>
  <si>
    <t>AFFRANCHISSEMENT</t>
  </si>
  <si>
    <t>TELEPHONE</t>
  </si>
  <si>
    <t>INTERNET</t>
  </si>
  <si>
    <t xml:space="preserve">SERVICES BANCAIRES </t>
  </si>
  <si>
    <t>SERVICE FACTOR</t>
  </si>
  <si>
    <t>AUTRES SERVICES EXTERIEURS</t>
  </si>
  <si>
    <t>COTISATIONS +ADSAMS</t>
  </si>
  <si>
    <t>TAXES SUR LES SALAIRES</t>
  </si>
  <si>
    <t>FORMATION CONTINUE</t>
  </si>
  <si>
    <t>FRAIS D'ENREGISTREMENT</t>
  </si>
  <si>
    <t>TAXE D'APPRENTISSAGE</t>
  </si>
  <si>
    <t>COTISATONS FONCIERE &amp; CVAE</t>
  </si>
  <si>
    <t>TAXES ORDURES MENAGERES</t>
  </si>
  <si>
    <t>TAXES SUR VEHICULES DE SOCIETE</t>
  </si>
  <si>
    <t>DIFFERENCE DE REGLEMENT</t>
  </si>
  <si>
    <t>Intérêts des emprunts</t>
  </si>
  <si>
    <t>Financier</t>
  </si>
  <si>
    <t>INTERETS BANCAIRES AGIOS</t>
  </si>
  <si>
    <t>661610</t>
  </si>
  <si>
    <t>AGIOS D'ESCOMPTES</t>
  </si>
  <si>
    <t>665000</t>
  </si>
  <si>
    <t>ESCOMPTES ACCORDES</t>
  </si>
  <si>
    <t>671200</t>
  </si>
  <si>
    <t>PENALITES AMENDES FISC. &amp; PENALES</t>
  </si>
  <si>
    <t>Except</t>
  </si>
  <si>
    <t>671800</t>
  </si>
  <si>
    <t>CHARGES EXCEPTIONNELLES SUR OP/GESTION</t>
  </si>
  <si>
    <t>675200</t>
  </si>
  <si>
    <t>VALEUR NETTE COMPTABLE/CESSION IMMOB.</t>
  </si>
  <si>
    <t>DOTATIONS AUX AMORTISSEMENTS</t>
  </si>
  <si>
    <t>Amort</t>
  </si>
  <si>
    <t>SUBVENTIONS D'EXPLOITATION</t>
  </si>
  <si>
    <t>SUBVENTIONS STAGES OU APPRENTI</t>
  </si>
  <si>
    <t>758000</t>
  </si>
  <si>
    <t>768000</t>
  </si>
  <si>
    <t>INTERETS CREDITEUR</t>
  </si>
  <si>
    <t>TRANSFERT DE CHARGES D'EXPLOITATION</t>
  </si>
  <si>
    <t>REMBOURSEMENT ASSURANCES</t>
  </si>
  <si>
    <t>Total des coûts directs</t>
  </si>
  <si>
    <t>CONTRÔLE DE COHERENCE COMPTABLE</t>
  </si>
  <si>
    <t>Tableau de répartition des charges et produits annexes</t>
  </si>
  <si>
    <t>COÛTS DIRECTS</t>
  </si>
  <si>
    <t>Frais fixes</t>
  </si>
  <si>
    <t>FRAIS COMMERCIAUX</t>
  </si>
  <si>
    <t>LOCATIONS/LEASING</t>
  </si>
  <si>
    <t>CHARGES FINANCIERES</t>
  </si>
  <si>
    <t>CHARGES EXCEPTIONNELLES</t>
  </si>
  <si>
    <t>Somme totale</t>
  </si>
  <si>
    <t>Ecart ventilation</t>
  </si>
  <si>
    <t>Compte de Résultat N- 1</t>
  </si>
  <si>
    <t>Autres achats et charges externes</t>
  </si>
  <si>
    <t>FW</t>
  </si>
  <si>
    <t>Impôts, taxes et versements assimilés</t>
  </si>
  <si>
    <t>FX</t>
  </si>
  <si>
    <t>Autres charges</t>
  </si>
  <si>
    <t>GE</t>
  </si>
  <si>
    <t>Autres produits, subventions et reprises</t>
  </si>
  <si>
    <t>Intérêts et charges assimilées</t>
  </si>
  <si>
    <t>GR</t>
  </si>
  <si>
    <t>Dotations d'exploitation sur immobilisations dotat</t>
  </si>
  <si>
    <t>GA</t>
  </si>
  <si>
    <t>GB</t>
  </si>
  <si>
    <t>Dotations d'exploitation sur actif circulant : dot</t>
  </si>
  <si>
    <t>GC</t>
  </si>
  <si>
    <t>Dotations d'exploitation pour risques et charges :</t>
  </si>
  <si>
    <t>GD</t>
  </si>
  <si>
    <t>Charges exceptionnelles</t>
  </si>
  <si>
    <t>HH</t>
  </si>
  <si>
    <t>Contrôle entre la  ventilation et votre compte de résultat N-1</t>
  </si>
  <si>
    <t>Ce code couleur met en évidence un compte comptable qui n'entre pas dans les services extérieurs mais plutôt les achats (601-602) ce qui peu expliquer l'écart dans le contrôle de saisie de vos comptes</t>
  </si>
  <si>
    <t>TOTAL DES SOMMES DES COMPTES COMMENCANT PAR "60"</t>
  </si>
  <si>
    <t>791010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</si>
</sst>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#,##0.00_ ;[Red]\-#,##0.00\ 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4F595F"/>
      <name val="Courier New"/>
      <family val="3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AFDAB"/>
        <bgColor indexed="64"/>
      </patternFill>
    </fill>
    <fill>
      <patternFill patternType="solid">
        <fgColor rgb="FFE1EC06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8BC5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rgb="FFB7B7FF"/>
        <bgColor indexed="64"/>
      </patternFill>
    </fill>
    <fill>
      <patternFill patternType="solid">
        <fgColor rgb="FFFEBEF2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2" borderId="0" applyNumberFormat="0" applyBorder="0" applyAlignment="0" applyProtection="0"/>
    <xf numFmtId="0" fontId="4" fillId="0" borderId="0" applyNumberFormat="0" applyFill="0" applyBorder="0" applyAlignment="0" applyProtection="0"/>
    <xf numFmtId="165" fontId="1" fillId="5" borderId="1" applyProtection="0">
      <alignment horizontal="center" vertical="center"/>
    </xf>
  </cellStyleXfs>
  <cellXfs count="89">
    <xf numFmtId="0" fontId="0" fillId="0" borderId="0" xfId="0"/>
    <xf numFmtId="49" fontId="0" fillId="3" borderId="0" xfId="0" applyNumberFormat="1" applyFill="1" applyProtection="1">
      <protection hidden="1"/>
    </xf>
    <xf numFmtId="44" fontId="0" fillId="3" borderId="0" xfId="2" applyFont="1" applyFill="1" applyAlignment="1" applyProtection="1">
      <alignment horizontal="left"/>
      <protection hidden="1"/>
    </xf>
    <xf numFmtId="0" fontId="0" fillId="3" borderId="0" xfId="0" applyFill="1" applyProtection="1">
      <protection hidden="1"/>
    </xf>
    <xf numFmtId="44" fontId="0" fillId="3" borderId="0" xfId="2" applyFont="1" applyFill="1" applyProtection="1">
      <protection hidden="1"/>
    </xf>
    <xf numFmtId="49" fontId="0" fillId="4" borderId="1" xfId="0" applyNumberFormat="1" applyFill="1" applyBorder="1" applyAlignment="1" applyProtection="1">
      <alignment horizontal="center" vertical="center" wrapText="1"/>
      <protection hidden="1"/>
    </xf>
    <xf numFmtId="0" fontId="0" fillId="4" borderId="1" xfId="0" applyFill="1" applyBorder="1" applyAlignment="1" applyProtection="1">
      <alignment horizontal="center" vertical="center" wrapText="1"/>
      <protection hidden="1"/>
    </xf>
    <xf numFmtId="44" fontId="0" fillId="4" borderId="1" xfId="2" applyFont="1" applyFill="1" applyBorder="1" applyAlignment="1" applyProtection="1">
      <alignment horizontal="center" vertical="center" wrapText="1"/>
      <protection hidden="1"/>
    </xf>
    <xf numFmtId="49" fontId="1" fillId="5" borderId="1" xfId="5" applyNumberFormat="1" applyProtection="1">
      <alignment horizontal="center" vertical="center"/>
      <protection locked="0" hidden="1"/>
    </xf>
    <xf numFmtId="0" fontId="0" fillId="5" borderId="1" xfId="5" applyNumberFormat="1" applyFont="1" applyProtection="1">
      <alignment horizontal="center" vertical="center"/>
      <protection locked="0" hidden="1"/>
    </xf>
    <xf numFmtId="0" fontId="1" fillId="5" borderId="1" xfId="5" applyNumberFormat="1" applyProtection="1">
      <alignment horizontal="center" vertical="center"/>
      <protection locked="0" hidden="1"/>
    </xf>
    <xf numFmtId="44" fontId="0" fillId="6" borderId="1" xfId="2" applyFont="1" applyFill="1" applyBorder="1" applyAlignment="1" applyProtection="1">
      <alignment vertical="center" wrapText="1"/>
      <protection locked="0" hidden="1"/>
    </xf>
    <xf numFmtId="44" fontId="0" fillId="5" borderId="1" xfId="2" applyFont="1" applyFill="1" applyBorder="1" applyAlignment="1" applyProtection="1">
      <alignment vertical="center" wrapText="1"/>
      <protection locked="0" hidden="1"/>
    </xf>
    <xf numFmtId="166" fontId="0" fillId="5" borderId="1" xfId="2" applyNumberFormat="1" applyFont="1" applyFill="1" applyBorder="1" applyAlignment="1" applyProtection="1">
      <alignment vertical="center" wrapText="1"/>
      <protection locked="0" hidden="1"/>
    </xf>
    <xf numFmtId="44" fontId="0" fillId="7" borderId="1" xfId="2" applyFont="1" applyFill="1" applyBorder="1" applyAlignment="1" applyProtection="1">
      <alignment vertical="center" wrapText="1"/>
      <protection hidden="1"/>
    </xf>
    <xf numFmtId="49" fontId="0" fillId="5" borderId="1" xfId="1" applyNumberFormat="1" applyFont="1" applyFill="1" applyBorder="1" applyAlignment="1" applyProtection="1">
      <alignment horizontal="center" vertical="center" wrapText="1"/>
      <protection locked="0" hidden="1"/>
    </xf>
    <xf numFmtId="0" fontId="0" fillId="5" borderId="1" xfId="0" applyFill="1" applyBorder="1" applyAlignment="1" applyProtection="1">
      <alignment horizontal="center" vertical="center" wrapText="1"/>
      <protection locked="0" hidden="1"/>
    </xf>
    <xf numFmtId="0" fontId="5" fillId="0" borderId="0" xfId="0" applyFont="1"/>
    <xf numFmtId="0" fontId="0" fillId="3" borderId="0" xfId="0" applyFill="1" applyAlignment="1" applyProtection="1">
      <alignment horizontal="left"/>
      <protection hidden="1"/>
    </xf>
    <xf numFmtId="44" fontId="0" fillId="8" borderId="1" xfId="2" applyFont="1" applyFill="1" applyBorder="1" applyAlignment="1" applyProtection="1">
      <alignment horizontal="center" vertical="center" wrapText="1"/>
      <protection hidden="1"/>
    </xf>
    <xf numFmtId="44" fontId="0" fillId="6" borderId="2" xfId="2" applyFont="1" applyFill="1" applyBorder="1" applyAlignment="1" applyProtection="1">
      <alignment horizontal="center" vertical="center" wrapText="1"/>
      <protection locked="0" hidden="1"/>
    </xf>
    <xf numFmtId="44" fontId="0" fillId="6" borderId="3" xfId="2" applyFont="1" applyFill="1" applyBorder="1" applyAlignment="1" applyProtection="1">
      <alignment horizontal="center" vertical="center" wrapText="1"/>
      <protection locked="0" hidden="1"/>
    </xf>
    <xf numFmtId="0" fontId="2" fillId="4" borderId="2" xfId="0" applyFont="1" applyFill="1" applyBorder="1" applyAlignment="1" applyProtection="1">
      <alignment horizontal="center" vertical="center"/>
      <protection hidden="1"/>
    </xf>
    <xf numFmtId="0" fontId="2" fillId="4" borderId="4" xfId="0" applyFont="1" applyFill="1" applyBorder="1" applyAlignment="1" applyProtection="1">
      <alignment horizontal="center" vertical="center"/>
      <protection hidden="1"/>
    </xf>
    <xf numFmtId="0" fontId="2" fillId="4" borderId="3" xfId="0" applyFont="1" applyFill="1" applyBorder="1" applyAlignment="1" applyProtection="1">
      <alignment horizontal="center" vertical="center"/>
      <protection hidden="1"/>
    </xf>
    <xf numFmtId="0" fontId="0" fillId="9" borderId="2" xfId="0" applyFill="1" applyBorder="1" applyAlignment="1" applyProtection="1">
      <alignment horizontal="center" vertical="center"/>
      <protection hidden="1"/>
    </xf>
    <xf numFmtId="0" fontId="0" fillId="9" borderId="4" xfId="0" applyFill="1" applyBorder="1" applyAlignment="1" applyProtection="1">
      <alignment horizontal="center" vertical="center"/>
      <protection hidden="1"/>
    </xf>
    <xf numFmtId="0" fontId="0" fillId="9" borderId="3" xfId="0" applyFill="1" applyBorder="1" applyAlignment="1" applyProtection="1">
      <alignment horizontal="center" vertical="center"/>
      <protection hidden="1"/>
    </xf>
    <xf numFmtId="49" fontId="0" fillId="10" borderId="1" xfId="0" applyNumberFormat="1" applyFill="1" applyBorder="1" applyAlignment="1" applyProtection="1">
      <alignment horizontal="center"/>
      <protection hidden="1"/>
    </xf>
    <xf numFmtId="0" fontId="4" fillId="10" borderId="2" xfId="4" applyFill="1" applyBorder="1" applyAlignment="1" applyProtection="1">
      <protection hidden="1"/>
    </xf>
    <xf numFmtId="0" fontId="4" fillId="10" borderId="4" xfId="4" applyFill="1" applyBorder="1" applyAlignment="1" applyProtection="1">
      <protection hidden="1"/>
    </xf>
    <xf numFmtId="44" fontId="0" fillId="11" borderId="5" xfId="2" applyFont="1" applyFill="1" applyBorder="1" applyAlignment="1" applyProtection="1">
      <alignment horizontal="center" vertical="center" wrapText="1"/>
      <protection hidden="1"/>
    </xf>
    <xf numFmtId="0" fontId="0" fillId="12" borderId="5" xfId="0" applyFill="1" applyBorder="1" applyProtection="1">
      <protection hidden="1"/>
    </xf>
    <xf numFmtId="44" fontId="0" fillId="6" borderId="1" xfId="2" applyFont="1" applyFill="1" applyBorder="1" applyAlignment="1" applyProtection="1">
      <alignment vertical="center" wrapText="1"/>
      <protection hidden="1"/>
    </xf>
    <xf numFmtId="0" fontId="0" fillId="12" borderId="6" xfId="0" applyFill="1" applyBorder="1" applyProtection="1">
      <protection hidden="1"/>
    </xf>
    <xf numFmtId="0" fontId="0" fillId="3" borderId="0" xfId="0" applyFill="1" applyAlignment="1" applyProtection="1">
      <alignment wrapText="1"/>
      <protection hidden="1"/>
    </xf>
    <xf numFmtId="44" fontId="0" fillId="13" borderId="6" xfId="2" applyFont="1" applyFill="1" applyBorder="1" applyAlignment="1" applyProtection="1">
      <alignment horizontal="center" vertical="center" wrapText="1"/>
      <protection hidden="1"/>
    </xf>
    <xf numFmtId="44" fontId="0" fillId="14" borderId="1" xfId="2" applyFont="1" applyFill="1" applyBorder="1" applyAlignment="1" applyProtection="1">
      <alignment vertical="center" wrapText="1"/>
      <protection hidden="1"/>
    </xf>
    <xf numFmtId="49" fontId="0" fillId="10" borderId="7" xfId="0" applyNumberFormat="1" applyFill="1" applyBorder="1" applyAlignment="1" applyProtection="1">
      <alignment horizontal="center"/>
      <protection hidden="1"/>
    </xf>
    <xf numFmtId="44" fontId="0" fillId="15" borderId="1" xfId="2" applyFont="1" applyFill="1" applyBorder="1" applyAlignment="1" applyProtection="1">
      <alignment vertical="center" wrapText="1"/>
      <protection hidden="1"/>
    </xf>
    <xf numFmtId="49" fontId="0" fillId="3" borderId="7" xfId="0" applyNumberFormat="1" applyFill="1" applyBorder="1" applyProtection="1">
      <protection hidden="1"/>
    </xf>
    <xf numFmtId="44" fontId="0" fillId="3" borderId="2" xfId="2" applyFont="1" applyFill="1" applyBorder="1" applyAlignment="1" applyProtection="1">
      <alignment horizontal="right"/>
      <protection hidden="1"/>
    </xf>
    <xf numFmtId="44" fontId="0" fillId="3" borderId="3" xfId="2" applyFont="1" applyFill="1" applyBorder="1" applyAlignment="1" applyProtection="1">
      <alignment horizontal="right"/>
      <protection hidden="1"/>
    </xf>
    <xf numFmtId="44" fontId="0" fillId="3" borderId="0" xfId="2" applyFont="1" applyFill="1" applyBorder="1" applyAlignment="1" applyProtection="1">
      <alignment horizontal="left"/>
      <protection hidden="1"/>
    </xf>
    <xf numFmtId="0" fontId="0" fillId="3" borderId="8" xfId="0" applyFill="1" applyBorder="1" applyProtection="1">
      <protection hidden="1"/>
    </xf>
    <xf numFmtId="0" fontId="0" fillId="9" borderId="5" xfId="0" applyFill="1" applyBorder="1" applyAlignment="1" applyProtection="1">
      <alignment horizontal="center" vertical="center" wrapText="1"/>
      <protection hidden="1"/>
    </xf>
    <xf numFmtId="164" fontId="4" fillId="4" borderId="1" xfId="4" applyNumberFormat="1" applyFill="1" applyBorder="1" applyAlignment="1" applyProtection="1">
      <alignment horizontal="center"/>
      <protection hidden="1"/>
    </xf>
    <xf numFmtId="0" fontId="0" fillId="9" borderId="9" xfId="0" applyFill="1" applyBorder="1" applyAlignment="1" applyProtection="1">
      <alignment horizontal="center" vertical="center" wrapText="1"/>
      <protection hidden="1"/>
    </xf>
    <xf numFmtId="0" fontId="1" fillId="2" borderId="10" xfId="3" applyBorder="1" applyAlignment="1" applyProtection="1">
      <alignment horizontal="left" vertical="center" wrapText="1"/>
      <protection hidden="1"/>
    </xf>
    <xf numFmtId="0" fontId="1" fillId="2" borderId="11" xfId="3" applyBorder="1" applyAlignment="1" applyProtection="1">
      <alignment horizontal="center" vertical="center"/>
      <protection hidden="1"/>
    </xf>
    <xf numFmtId="0" fontId="1" fillId="2" borderId="7" xfId="3" applyBorder="1" applyAlignment="1" applyProtection="1">
      <alignment horizontal="left" vertical="center" wrapText="1"/>
      <protection hidden="1"/>
    </xf>
    <xf numFmtId="0" fontId="1" fillId="2" borderId="0" xfId="3" applyBorder="1" applyAlignment="1" applyProtection="1">
      <alignment horizontal="center" vertical="center"/>
      <protection hidden="1"/>
    </xf>
    <xf numFmtId="44" fontId="0" fillId="6" borderId="5" xfId="2" applyFont="1" applyFill="1" applyBorder="1" applyAlignment="1" applyProtection="1">
      <alignment vertical="center" wrapText="1"/>
      <protection locked="0" hidden="1"/>
    </xf>
    <xf numFmtId="44" fontId="0" fillId="6" borderId="5" xfId="2" applyFont="1" applyFill="1" applyBorder="1" applyAlignment="1" applyProtection="1">
      <alignment horizontal="center" vertical="center" wrapText="1"/>
      <protection locked="0" hidden="1"/>
    </xf>
    <xf numFmtId="44" fontId="0" fillId="6" borderId="6" xfId="2" applyFont="1" applyFill="1" applyBorder="1" applyAlignment="1" applyProtection="1">
      <alignment vertical="center" wrapText="1"/>
      <protection locked="0" hidden="1"/>
    </xf>
    <xf numFmtId="44" fontId="0" fillId="6" borderId="6" xfId="2" applyFont="1" applyFill="1" applyBorder="1" applyAlignment="1" applyProtection="1">
      <alignment horizontal="center" vertical="center" wrapText="1"/>
      <protection locked="0" hidden="1"/>
    </xf>
    <xf numFmtId="164" fontId="0" fillId="3" borderId="0" xfId="0" applyNumberFormat="1" applyFill="1" applyProtection="1">
      <protection hidden="1"/>
    </xf>
    <xf numFmtId="0" fontId="1" fillId="16" borderId="2" xfId="3" applyFill="1" applyBorder="1" applyAlignment="1" applyProtection="1">
      <alignment horizontal="left" vertical="center" wrapText="1"/>
      <protection hidden="1"/>
    </xf>
    <xf numFmtId="0" fontId="1" fillId="16" borderId="3" xfId="3" applyFill="1" applyBorder="1" applyAlignment="1" applyProtection="1">
      <alignment horizontal="center" vertical="center"/>
      <protection hidden="1"/>
    </xf>
    <xf numFmtId="44" fontId="0" fillId="6" borderId="9" xfId="2" applyFont="1" applyFill="1" applyBorder="1" applyAlignment="1" applyProtection="1">
      <alignment vertical="center" wrapText="1"/>
      <protection locked="0" hidden="1"/>
    </xf>
    <xf numFmtId="44" fontId="0" fillId="6" borderId="9" xfId="2" applyFont="1" applyFill="1" applyBorder="1" applyAlignment="1" applyProtection="1">
      <alignment horizontal="center" vertical="center" wrapText="1"/>
      <protection locked="0" hidden="1"/>
    </xf>
    <xf numFmtId="44" fontId="0" fillId="14" borderId="5" xfId="2" applyFont="1" applyFill="1" applyBorder="1" applyAlignment="1" applyProtection="1">
      <alignment vertical="center" wrapText="1"/>
      <protection hidden="1"/>
    </xf>
    <xf numFmtId="44" fontId="0" fillId="14" borderId="5" xfId="2" applyFont="1" applyFill="1" applyBorder="1" applyAlignment="1" applyProtection="1">
      <alignment horizontal="center" vertical="center" wrapText="1"/>
      <protection hidden="1"/>
    </xf>
    <xf numFmtId="44" fontId="0" fillId="14" borderId="6" xfId="2" applyFont="1" applyFill="1" applyBorder="1" applyAlignment="1" applyProtection="1">
      <alignment vertical="center" wrapText="1"/>
      <protection hidden="1"/>
    </xf>
    <xf numFmtId="44" fontId="0" fillId="14" borderId="6" xfId="2" applyFont="1" applyFill="1" applyBorder="1" applyAlignment="1" applyProtection="1">
      <alignment horizontal="center" vertical="center" wrapText="1"/>
      <protection hidden="1"/>
    </xf>
    <xf numFmtId="44" fontId="0" fillId="14" borderId="9" xfId="2" applyFont="1" applyFill="1" applyBorder="1" applyAlignment="1" applyProtection="1">
      <alignment vertical="center" wrapText="1"/>
      <protection hidden="1"/>
    </xf>
    <xf numFmtId="44" fontId="0" fillId="14" borderId="9" xfId="2" applyFont="1" applyFill="1" applyBorder="1" applyAlignment="1" applyProtection="1">
      <alignment horizontal="center" vertical="center" wrapText="1"/>
      <protection hidden="1"/>
    </xf>
    <xf numFmtId="0" fontId="1" fillId="2" borderId="12" xfId="3" applyBorder="1" applyAlignment="1" applyProtection="1">
      <alignment horizontal="left" vertical="center" wrapText="1"/>
      <protection hidden="1"/>
    </xf>
    <xf numFmtId="0" fontId="1" fillId="2" borderId="13" xfId="3" applyBorder="1" applyAlignment="1" applyProtection="1">
      <alignment horizontal="center" vertical="center"/>
      <protection hidden="1"/>
    </xf>
    <xf numFmtId="44" fontId="0" fillId="8" borderId="9" xfId="2" applyFont="1" applyFill="1" applyBorder="1" applyAlignment="1" applyProtection="1">
      <alignment horizontal="center" vertical="center" wrapText="1"/>
      <protection hidden="1"/>
    </xf>
    <xf numFmtId="0" fontId="0" fillId="3" borderId="6" xfId="0" applyFill="1" applyBorder="1" applyProtection="1">
      <protection hidden="1"/>
    </xf>
    <xf numFmtId="49" fontId="0" fillId="3" borderId="12" xfId="0" applyNumberFormat="1" applyFill="1" applyBorder="1" applyProtection="1">
      <protection hidden="1"/>
    </xf>
    <xf numFmtId="0" fontId="0" fillId="10" borderId="2" xfId="0" applyFill="1" applyBorder="1" applyAlignment="1" applyProtection="1">
      <alignment horizontal="center"/>
      <protection hidden="1"/>
    </xf>
    <xf numFmtId="0" fontId="0" fillId="10" borderId="3" xfId="0" applyFill="1" applyBorder="1" applyAlignment="1" applyProtection="1">
      <alignment horizontal="center"/>
      <protection hidden="1"/>
    </xf>
    <xf numFmtId="164" fontId="0" fillId="3" borderId="1" xfId="0" applyNumberFormat="1" applyFill="1" applyBorder="1" applyProtection="1">
      <protection hidden="1"/>
    </xf>
    <xf numFmtId="0" fontId="0" fillId="3" borderId="14" xfId="0" applyFill="1" applyBorder="1" applyProtection="1">
      <protection hidden="1"/>
    </xf>
    <xf numFmtId="0" fontId="0" fillId="17" borderId="10" xfId="0" applyFill="1" applyBorder="1" applyAlignment="1" applyProtection="1">
      <alignment horizontal="center" wrapText="1"/>
      <protection hidden="1"/>
    </xf>
    <xf numFmtId="0" fontId="0" fillId="17" borderId="11" xfId="0" applyFill="1" applyBorder="1" applyAlignment="1" applyProtection="1">
      <alignment horizontal="center" wrapText="1"/>
      <protection hidden="1"/>
    </xf>
    <xf numFmtId="0" fontId="0" fillId="17" borderId="15" xfId="0" applyFill="1" applyBorder="1" applyAlignment="1" applyProtection="1">
      <alignment horizontal="center" wrapText="1"/>
      <protection hidden="1"/>
    </xf>
    <xf numFmtId="0" fontId="0" fillId="17" borderId="7" xfId="0" applyFill="1" applyBorder="1" applyAlignment="1" applyProtection="1">
      <alignment horizontal="center" wrapText="1"/>
      <protection hidden="1"/>
    </xf>
    <xf numFmtId="0" fontId="0" fillId="17" borderId="0" xfId="0" applyFill="1" applyAlignment="1" applyProtection="1">
      <alignment horizontal="center" wrapText="1"/>
      <protection hidden="1"/>
    </xf>
    <xf numFmtId="0" fontId="0" fillId="17" borderId="8" xfId="0" applyFill="1" applyBorder="1" applyAlignment="1" applyProtection="1">
      <alignment horizontal="center" wrapText="1"/>
      <protection hidden="1"/>
    </xf>
    <xf numFmtId="0" fontId="0" fillId="17" borderId="12" xfId="0" applyFill="1" applyBorder="1" applyAlignment="1" applyProtection="1">
      <alignment horizontal="center" wrapText="1"/>
      <protection hidden="1"/>
    </xf>
    <xf numFmtId="0" fontId="0" fillId="17" borderId="13" xfId="0" applyFill="1" applyBorder="1" applyAlignment="1" applyProtection="1">
      <alignment horizontal="center" wrapText="1"/>
      <protection hidden="1"/>
    </xf>
    <xf numFmtId="0" fontId="0" fillId="17" borderId="14" xfId="0" applyFill="1" applyBorder="1" applyAlignment="1" applyProtection="1">
      <alignment horizontal="center" wrapText="1"/>
      <protection hidden="1"/>
    </xf>
    <xf numFmtId="44" fontId="0" fillId="8" borderId="0" xfId="2" applyFont="1" applyFill="1" applyBorder="1" applyAlignment="1" applyProtection="1">
      <alignment horizontal="center" vertical="center" wrapText="1"/>
      <protection hidden="1"/>
    </xf>
    <xf numFmtId="0" fontId="3" fillId="18" borderId="0" xfId="0" applyFont="1" applyFill="1" applyAlignment="1" applyProtection="1">
      <alignment horizontal="left"/>
      <protection hidden="1"/>
    </xf>
    <xf numFmtId="49" fontId="5" fillId="0" borderId="0" xfId="0" applyNumberFormat="1" applyFont="1"/>
    <xf numFmtId="44" fontId="0" fillId="0" borderId="0" xfId="0" applyNumberFormat="1"/>
  </cellXfs>
  <cellStyles count="6">
    <cellStyle name="20 % - Accent4" xfId="3" builtinId="42"/>
    <cellStyle name="Lien hypertexte" xfId="4" builtinId="8"/>
    <cellStyle name="Milliers" xfId="1" builtinId="3"/>
    <cellStyle name="Monétaire" xfId="2" builtinId="4"/>
    <cellStyle name="Normal" xfId="0" builtinId="0"/>
    <cellStyle name="Saisie Centrée" xfId="5" xr:uid="{B56A3C6A-4F9D-4549-A6B5-5766E926ABB1}"/>
  </cellStyles>
  <dxfs count="79"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b val="0"/>
        <i/>
      </font>
      <fill>
        <patternFill>
          <bgColor rgb="FF99FF33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9FF33"/>
        </patternFill>
      </fill>
    </dxf>
    <dxf>
      <fill>
        <patternFill>
          <bgColor rgb="FFCC99FF"/>
        </patternFill>
      </fill>
    </dxf>
    <dxf>
      <fill>
        <patternFill>
          <bgColor rgb="FFFFCCFF"/>
        </patternFill>
      </fill>
    </dxf>
    <dxf>
      <font>
        <color theme="0"/>
      </font>
      <fill>
        <patternFill>
          <bgColor rgb="FFFF99FF"/>
        </patternFill>
      </fill>
    </dxf>
    <dxf>
      <font>
        <b/>
        <i val="0"/>
        <color theme="0"/>
      </font>
      <fill>
        <patternFill>
          <bgColor rgb="FFFF8BC5"/>
        </patternFill>
      </fill>
    </dxf>
    <dxf>
      <fill>
        <patternFill>
          <bgColor rgb="FF33CCFF"/>
        </patternFill>
      </fill>
    </dxf>
    <dxf>
      <fill>
        <patternFill>
          <bgColor rgb="FFB7B7FF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/Professionnel/Dynamique%20Vision/Outils%20Excel/Nautilux/NAUTILUX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volution_Produit"/>
      <sheetName val="Version"/>
      <sheetName val="Acces"/>
      <sheetName val="Utilisateurs"/>
      <sheetName val="Droits"/>
      <sheetName val="Page de garde"/>
      <sheetName val="Impr_Previs"/>
      <sheetName val="Menu General"/>
      <sheetName val="Menu Previsions"/>
      <sheetName val="Menu commercial"/>
      <sheetName val="Menu Outils"/>
      <sheetName val="Menu Impression"/>
      <sheetName val="Aide"/>
      <sheetName val="Parametres"/>
      <sheetName val="Calendrier"/>
      <sheetName val="Heures potentielles"/>
      <sheetName val="Resultat N-1"/>
      <sheetName val="Heures N-1"/>
      <sheetName val="Performance"/>
      <sheetName val="Agents commerciaux"/>
      <sheetName val="Objectif com"/>
      <sheetName val="Objectif Global"/>
      <sheetName val="TC_Objectif_Global"/>
      <sheetName val="Objectif croisé"/>
      <sheetName val="Ventes"/>
      <sheetName val="Achats"/>
      <sheetName val="Ventes Mo"/>
      <sheetName val="Salariés Productifs"/>
      <sheetName val="TC_Heures"/>
      <sheetName val="Intérimaires"/>
      <sheetName val="Sous-traitance"/>
      <sheetName val="Salaires commerciaux"/>
      <sheetName val="Salariés autres"/>
      <sheetName val="Autres charges personnel"/>
      <sheetName val="Investissements"/>
      <sheetName val="Financement"/>
      <sheetName val="Simul_Emprunt"/>
      <sheetName val="Credits bails"/>
      <sheetName val="Emprunts"/>
      <sheetName val="Frais variables"/>
      <sheetName val="Frais généraux"/>
      <sheetName val="Frais commerciaux"/>
      <sheetName val="Frais Financiers"/>
      <sheetName val="Charges except"/>
      <sheetName val="Ventil FG"/>
      <sheetName val="Ventil CA"/>
      <sheetName val="Indicateur Previs"/>
      <sheetName val="Coherence budgetaire"/>
      <sheetName val="Resultat Prev"/>
      <sheetName val="Saisie_Doc"/>
      <sheetName val="Data_Client"/>
      <sheetName val="Data_Doc"/>
      <sheetName val="Indicateurs"/>
      <sheetName val="Analyse_Doc"/>
      <sheetName val="Impr_Doc"/>
      <sheetName val="TC_FG"/>
      <sheetName val="TC_CA"/>
      <sheetName val="TC_Data_Doc"/>
      <sheetName val="Ctrl_Budgetaire"/>
      <sheetName val="Resultat Analyse"/>
      <sheetName val="Select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77">
          <cell r="J77" t="str">
            <v>FG</v>
          </cell>
        </row>
        <row r="78">
          <cell r="J78" t="str">
            <v>Achats</v>
          </cell>
        </row>
        <row r="79">
          <cell r="J79" t="str">
            <v>Comm</v>
          </cell>
        </row>
        <row r="80">
          <cell r="J80" t="str">
            <v>Loc/Bail</v>
          </cell>
        </row>
        <row r="81">
          <cell r="J81" t="str">
            <v>Amort</v>
          </cell>
        </row>
        <row r="82">
          <cell r="J82" t="str">
            <v>Financier</v>
          </cell>
        </row>
        <row r="83">
          <cell r="J83" t="str">
            <v>Variable</v>
          </cell>
        </row>
        <row r="84">
          <cell r="J84" t="str">
            <v>Except</v>
          </cell>
        </row>
        <row r="89">
          <cell r="N89" t="str">
            <v>Année</v>
          </cell>
        </row>
        <row r="90">
          <cell r="N90" t="str">
            <v>Autre</v>
          </cell>
        </row>
        <row r="91">
          <cell r="N91" t="str">
            <v>Heure/CA</v>
          </cell>
        </row>
        <row r="92">
          <cell r="N92" t="str">
            <v>Heures</v>
          </cell>
        </row>
        <row r="93">
          <cell r="N93" t="str">
            <v>kg</v>
          </cell>
        </row>
        <row r="94">
          <cell r="N94" t="str">
            <v>Kms</v>
          </cell>
        </row>
        <row r="95">
          <cell r="N95" t="str">
            <v>M²</v>
          </cell>
        </row>
        <row r="96">
          <cell r="N96" t="str">
            <v>M3</v>
          </cell>
        </row>
        <row r="97">
          <cell r="N97" t="str">
            <v>Minutes</v>
          </cell>
        </row>
        <row r="98">
          <cell r="N98" t="str">
            <v>ML</v>
          </cell>
        </row>
        <row r="99">
          <cell r="N99" t="str">
            <v>Mois</v>
          </cell>
        </row>
        <row r="100">
          <cell r="N100" t="str">
            <v>Tonne</v>
          </cell>
        </row>
        <row r="101">
          <cell r="N101" t="str">
            <v>Trimestre</v>
          </cell>
        </row>
        <row r="102">
          <cell r="N102" t="str">
            <v>Unité</v>
          </cell>
        </row>
      </sheetData>
      <sheetData sheetId="14"/>
      <sheetData sheetId="15"/>
      <sheetData sheetId="16">
        <row r="26">
          <cell r="I26">
            <v>4590</v>
          </cell>
        </row>
        <row r="27">
          <cell r="I27">
            <v>1956</v>
          </cell>
        </row>
        <row r="28">
          <cell r="I28">
            <v>311</v>
          </cell>
        </row>
        <row r="30">
          <cell r="I30">
            <v>41635</v>
          </cell>
        </row>
        <row r="31">
          <cell r="I31">
            <v>2909</v>
          </cell>
        </row>
        <row r="32">
          <cell r="I32">
            <v>98658</v>
          </cell>
        </row>
        <row r="33">
          <cell r="I33">
            <v>11156</v>
          </cell>
        </row>
        <row r="34">
          <cell r="I34">
            <v>246015</v>
          </cell>
        </row>
        <row r="35">
          <cell r="I35">
            <v>48375</v>
          </cell>
        </row>
        <row r="38">
          <cell r="I38">
            <v>16364</v>
          </cell>
        </row>
        <row r="39">
          <cell r="I39">
            <v>0</v>
          </cell>
        </row>
        <row r="40">
          <cell r="I40">
            <v>0</v>
          </cell>
        </row>
        <row r="41">
          <cell r="I41">
            <v>0</v>
          </cell>
        </row>
        <row r="42">
          <cell r="I42">
            <v>5</v>
          </cell>
        </row>
        <row r="58">
          <cell r="I58">
            <v>7383</v>
          </cell>
        </row>
        <row r="68">
          <cell r="I68">
            <v>6047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>
        <row r="27">
          <cell r="J27">
            <v>16364</v>
          </cell>
        </row>
      </sheetData>
      <sheetData sheetId="35"/>
      <sheetData sheetId="36"/>
      <sheetData sheetId="37">
        <row r="27">
          <cell r="I27">
            <v>52941</v>
          </cell>
        </row>
      </sheetData>
      <sheetData sheetId="38"/>
      <sheetData sheetId="39"/>
      <sheetData sheetId="40"/>
      <sheetData sheetId="41">
        <row r="93">
          <cell r="I93">
            <v>0</v>
          </cell>
        </row>
      </sheetData>
      <sheetData sheetId="42">
        <row r="30">
          <cell r="I30">
            <v>7383</v>
          </cell>
        </row>
      </sheetData>
      <sheetData sheetId="43">
        <row r="30">
          <cell r="I30">
            <v>6047</v>
          </cell>
        </row>
      </sheetData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415C6-B798-4D11-86C0-B0D75B04317D}">
  <sheetPr codeName="Feuil1"/>
  <dimension ref="G9:P166"/>
  <sheetViews>
    <sheetView tabSelected="1" topLeftCell="A76" workbookViewId="0">
      <selection activeCell="G133" sqref="G133"/>
    </sheetView>
  </sheetViews>
  <sheetFormatPr baseColWidth="10" defaultRowHeight="15" x14ac:dyDescent="0.25"/>
  <cols>
    <col min="7" max="7" width="11.85546875" style="1" customWidth="1"/>
    <col min="8" max="8" width="43.28515625" style="2" customWidth="1"/>
    <col min="9" max="9" width="11.85546875" style="2" customWidth="1"/>
    <col min="10" max="10" width="12.42578125" style="3" bestFit="1" customWidth="1"/>
    <col min="11" max="11" width="12.85546875" style="3" bestFit="1" customWidth="1"/>
    <col min="12" max="12" width="11.42578125" style="4"/>
    <col min="13" max="13" width="19.28515625" style="4" customWidth="1"/>
    <col min="14" max="14" width="12.42578125" style="3" customWidth="1"/>
    <col min="16" max="16" width="12.85546875" bestFit="1" customWidth="1"/>
  </cols>
  <sheetData>
    <row r="9" spans="7:16" ht="30" x14ac:dyDescent="0.25">
      <c r="G9" s="5" t="s">
        <v>0</v>
      </c>
      <c r="H9" s="6" t="s">
        <v>1</v>
      </c>
      <c r="I9" s="6" t="s">
        <v>2</v>
      </c>
      <c r="J9" s="7" t="s">
        <v>3</v>
      </c>
      <c r="K9" s="6" t="s">
        <v>4</v>
      </c>
      <c r="L9" s="6" t="s">
        <v>5</v>
      </c>
      <c r="M9" s="7" t="s">
        <v>6</v>
      </c>
      <c r="N9" s="7" t="s">
        <v>7</v>
      </c>
    </row>
    <row r="10" spans="7:16" x14ac:dyDescent="0.25">
      <c r="G10" s="8">
        <v>602100</v>
      </c>
      <c r="H10" s="9" t="s">
        <v>8</v>
      </c>
      <c r="I10" s="10" t="s">
        <v>9</v>
      </c>
      <c r="J10" s="11">
        <v>20452</v>
      </c>
      <c r="K10" s="12" t="s">
        <v>4</v>
      </c>
      <c r="L10" s="13">
        <v>1</v>
      </c>
      <c r="M10" s="12">
        <v>200</v>
      </c>
      <c r="N10" s="14">
        <f t="shared" ref="N10:N73" si="0">IF(I10&lt;&gt;"FG",0,+L10*M10)</f>
        <v>0</v>
      </c>
      <c r="P10" s="88">
        <f>SUM(J10:J26)</f>
        <v>200290</v>
      </c>
    </row>
    <row r="11" spans="7:16" x14ac:dyDescent="0.25">
      <c r="G11" s="8">
        <v>602200</v>
      </c>
      <c r="H11" s="9" t="s">
        <v>10</v>
      </c>
      <c r="I11" s="10" t="s">
        <v>9</v>
      </c>
      <c r="J11" s="11">
        <v>78206</v>
      </c>
      <c r="K11" s="12" t="s">
        <v>4</v>
      </c>
      <c r="L11" s="13">
        <v>1</v>
      </c>
      <c r="M11" s="12">
        <v>1200</v>
      </c>
      <c r="N11" s="14">
        <f t="shared" si="0"/>
        <v>0</v>
      </c>
    </row>
    <row r="12" spans="7:16" x14ac:dyDescent="0.25">
      <c r="G12" s="8">
        <v>603100</v>
      </c>
      <c r="H12" s="9" t="s">
        <v>11</v>
      </c>
      <c r="I12" s="10" t="s">
        <v>9</v>
      </c>
      <c r="J12" s="11">
        <v>11156</v>
      </c>
      <c r="K12" s="12" t="s">
        <v>4</v>
      </c>
      <c r="L12" s="13">
        <v>1</v>
      </c>
      <c r="M12" s="12">
        <v>2900</v>
      </c>
      <c r="N12" s="14">
        <f t="shared" si="0"/>
        <v>0</v>
      </c>
    </row>
    <row r="13" spans="7:16" x14ac:dyDescent="0.25">
      <c r="G13" s="8">
        <v>603700</v>
      </c>
      <c r="H13" s="9" t="s">
        <v>12</v>
      </c>
      <c r="I13" s="9" t="s">
        <v>13</v>
      </c>
      <c r="J13" s="11">
        <v>2909</v>
      </c>
      <c r="K13" s="12" t="s">
        <v>4</v>
      </c>
      <c r="L13" s="13">
        <v>1</v>
      </c>
      <c r="M13" s="12">
        <v>2700</v>
      </c>
      <c r="N13" s="14">
        <f t="shared" si="0"/>
        <v>0</v>
      </c>
    </row>
    <row r="14" spans="7:16" x14ac:dyDescent="0.25">
      <c r="G14" s="8">
        <v>604000</v>
      </c>
      <c r="H14" s="9" t="s">
        <v>14</v>
      </c>
      <c r="I14" s="10" t="s">
        <v>9</v>
      </c>
      <c r="J14" s="11">
        <v>25422</v>
      </c>
      <c r="K14" s="12" t="s">
        <v>4</v>
      </c>
      <c r="L14" s="13">
        <v>1</v>
      </c>
      <c r="M14" s="12">
        <v>0</v>
      </c>
      <c r="N14" s="14">
        <f t="shared" si="0"/>
        <v>0</v>
      </c>
    </row>
    <row r="15" spans="7:16" x14ac:dyDescent="0.25">
      <c r="G15" s="8" t="s">
        <v>15</v>
      </c>
      <c r="H15" s="10" t="s">
        <v>16</v>
      </c>
      <c r="I15" s="10" t="s">
        <v>17</v>
      </c>
      <c r="J15" s="11"/>
      <c r="K15" s="12" t="s">
        <v>4</v>
      </c>
      <c r="L15" s="13"/>
      <c r="M15" s="12">
        <v>0</v>
      </c>
      <c r="N15" s="14">
        <f t="shared" si="0"/>
        <v>0</v>
      </c>
    </row>
    <row r="16" spans="7:16" x14ac:dyDescent="0.25">
      <c r="G16" s="8">
        <v>604200</v>
      </c>
      <c r="H16" s="9" t="s">
        <v>18</v>
      </c>
      <c r="I16" s="10" t="s">
        <v>17</v>
      </c>
      <c r="J16" s="11">
        <v>9600</v>
      </c>
      <c r="K16" s="12" t="s">
        <v>4</v>
      </c>
      <c r="L16" s="13">
        <v>1</v>
      </c>
      <c r="M16" s="12">
        <v>7200</v>
      </c>
      <c r="N16" s="14">
        <f t="shared" si="0"/>
        <v>7200</v>
      </c>
    </row>
    <row r="17" spans="7:14" x14ac:dyDescent="0.25">
      <c r="G17" s="8">
        <v>606110</v>
      </c>
      <c r="H17" s="9" t="s">
        <v>19</v>
      </c>
      <c r="I17" s="10" t="s">
        <v>17</v>
      </c>
      <c r="J17" s="11">
        <v>2649</v>
      </c>
      <c r="K17" s="12" t="s">
        <v>4</v>
      </c>
      <c r="L17" s="13">
        <v>1</v>
      </c>
      <c r="M17" s="12">
        <v>2700</v>
      </c>
      <c r="N17" s="14">
        <f t="shared" si="0"/>
        <v>2700</v>
      </c>
    </row>
    <row r="18" spans="7:14" x14ac:dyDescent="0.25">
      <c r="G18" s="8">
        <v>606120</v>
      </c>
      <c r="H18" s="9" t="s">
        <v>20</v>
      </c>
      <c r="I18" s="10" t="s">
        <v>17</v>
      </c>
      <c r="J18" s="11">
        <v>685</v>
      </c>
      <c r="K18" s="12" t="s">
        <v>4</v>
      </c>
      <c r="L18" s="13">
        <v>1</v>
      </c>
      <c r="M18" s="12">
        <v>200</v>
      </c>
      <c r="N18" s="14">
        <f t="shared" si="0"/>
        <v>200</v>
      </c>
    </row>
    <row r="19" spans="7:14" x14ac:dyDescent="0.25">
      <c r="G19" s="8">
        <v>606121</v>
      </c>
      <c r="H19" s="9" t="s">
        <v>21</v>
      </c>
      <c r="I19" s="10" t="s">
        <v>17</v>
      </c>
      <c r="J19" s="11">
        <v>1566</v>
      </c>
      <c r="K19" s="12" t="s">
        <v>4</v>
      </c>
      <c r="L19" s="13">
        <v>1</v>
      </c>
      <c r="M19" s="12">
        <v>1200</v>
      </c>
      <c r="N19" s="14">
        <f t="shared" si="0"/>
        <v>1200</v>
      </c>
    </row>
    <row r="20" spans="7:14" x14ac:dyDescent="0.25">
      <c r="G20" s="8">
        <v>606140</v>
      </c>
      <c r="H20" s="9" t="s">
        <v>22</v>
      </c>
      <c r="I20" s="10" t="s">
        <v>17</v>
      </c>
      <c r="J20" s="11">
        <v>2979</v>
      </c>
      <c r="K20" s="12" t="s">
        <v>4</v>
      </c>
      <c r="L20" s="13">
        <v>1</v>
      </c>
      <c r="M20" s="12">
        <v>2900</v>
      </c>
      <c r="N20" s="14">
        <f t="shared" si="0"/>
        <v>2900</v>
      </c>
    </row>
    <row r="21" spans="7:14" x14ac:dyDescent="0.25">
      <c r="G21" s="8">
        <v>606310</v>
      </c>
      <c r="H21" s="9" t="s">
        <v>23</v>
      </c>
      <c r="I21" s="10" t="s">
        <v>17</v>
      </c>
      <c r="J21" s="11">
        <v>1124</v>
      </c>
      <c r="K21" s="12" t="s">
        <v>4</v>
      </c>
      <c r="L21" s="13">
        <v>1</v>
      </c>
      <c r="M21" s="12">
        <v>700</v>
      </c>
      <c r="N21" s="14">
        <f t="shared" si="0"/>
        <v>700</v>
      </c>
    </row>
    <row r="22" spans="7:14" x14ac:dyDescent="0.25">
      <c r="G22" s="8">
        <v>606360</v>
      </c>
      <c r="H22" s="9" t="s">
        <v>24</v>
      </c>
      <c r="I22" s="10" t="s">
        <v>17</v>
      </c>
      <c r="J22" s="11">
        <v>762</v>
      </c>
      <c r="K22" s="12" t="s">
        <v>4</v>
      </c>
      <c r="L22" s="13">
        <v>1</v>
      </c>
      <c r="M22" s="12">
        <v>0</v>
      </c>
      <c r="N22" s="14">
        <f t="shared" si="0"/>
        <v>0</v>
      </c>
    </row>
    <row r="23" spans="7:14" x14ac:dyDescent="0.25">
      <c r="G23" s="8">
        <v>606400</v>
      </c>
      <c r="H23" s="9" t="s">
        <v>25</v>
      </c>
      <c r="I23" s="10" t="s">
        <v>17</v>
      </c>
      <c r="J23" s="11">
        <v>1145</v>
      </c>
      <c r="K23" s="12" t="s">
        <v>4</v>
      </c>
      <c r="L23" s="13">
        <v>1</v>
      </c>
      <c r="M23" s="12">
        <v>800</v>
      </c>
      <c r="N23" s="14">
        <f t="shared" si="0"/>
        <v>800</v>
      </c>
    </row>
    <row r="24" spans="7:14" x14ac:dyDescent="0.25">
      <c r="G24" s="8">
        <v>606401</v>
      </c>
      <c r="H24" s="9" t="s">
        <v>26</v>
      </c>
      <c r="I24" s="10" t="s">
        <v>17</v>
      </c>
      <c r="J24" s="11" t="s">
        <v>27</v>
      </c>
      <c r="K24" s="12" t="s">
        <v>4</v>
      </c>
      <c r="L24" s="13">
        <v>1</v>
      </c>
      <c r="M24" s="12">
        <v>0</v>
      </c>
      <c r="N24" s="14">
        <f t="shared" si="0"/>
        <v>0</v>
      </c>
    </row>
    <row r="25" spans="7:14" x14ac:dyDescent="0.25">
      <c r="G25" s="8" t="s">
        <v>28</v>
      </c>
      <c r="H25" s="9" t="s">
        <v>29</v>
      </c>
      <c r="I25" s="10" t="s">
        <v>9</v>
      </c>
      <c r="J25" s="11">
        <v>2889</v>
      </c>
      <c r="K25" s="12" t="s">
        <v>4</v>
      </c>
      <c r="L25" s="13">
        <v>1</v>
      </c>
      <c r="M25" s="12">
        <v>0</v>
      </c>
      <c r="N25" s="14">
        <f t="shared" si="0"/>
        <v>0</v>
      </c>
    </row>
    <row r="26" spans="7:14" x14ac:dyDescent="0.25">
      <c r="G26" s="8">
        <v>607201</v>
      </c>
      <c r="H26" s="9" t="s">
        <v>30</v>
      </c>
      <c r="I26" s="10" t="s">
        <v>9</v>
      </c>
      <c r="J26" s="11">
        <v>38746</v>
      </c>
      <c r="K26" s="12" t="s">
        <v>4</v>
      </c>
      <c r="L26" s="13">
        <v>1</v>
      </c>
      <c r="M26" s="12">
        <v>7200</v>
      </c>
      <c r="N26" s="14">
        <f t="shared" si="0"/>
        <v>0</v>
      </c>
    </row>
    <row r="27" spans="7:14" x14ac:dyDescent="0.25">
      <c r="G27" s="8">
        <v>612201</v>
      </c>
      <c r="H27" s="9" t="s">
        <v>31</v>
      </c>
      <c r="I27" s="10" t="s">
        <v>32</v>
      </c>
      <c r="J27" s="11">
        <v>5270</v>
      </c>
      <c r="K27" s="12" t="s">
        <v>4</v>
      </c>
      <c r="L27" s="13">
        <v>1</v>
      </c>
      <c r="M27" s="12">
        <v>5270</v>
      </c>
      <c r="N27" s="14">
        <f t="shared" si="0"/>
        <v>0</v>
      </c>
    </row>
    <row r="28" spans="7:14" x14ac:dyDescent="0.25">
      <c r="G28" s="8">
        <v>612202</v>
      </c>
      <c r="H28" s="9" t="s">
        <v>33</v>
      </c>
      <c r="I28" s="10" t="s">
        <v>32</v>
      </c>
      <c r="J28" s="11">
        <v>643</v>
      </c>
      <c r="K28" s="12" t="s">
        <v>4</v>
      </c>
      <c r="L28" s="13">
        <v>1</v>
      </c>
      <c r="M28" s="12">
        <v>643</v>
      </c>
      <c r="N28" s="14">
        <f t="shared" si="0"/>
        <v>0</v>
      </c>
    </row>
    <row r="29" spans="7:14" x14ac:dyDescent="0.25">
      <c r="G29" s="8">
        <v>612500</v>
      </c>
      <c r="H29" s="9" t="s">
        <v>34</v>
      </c>
      <c r="I29" s="10" t="s">
        <v>32</v>
      </c>
      <c r="J29" s="11">
        <v>9766</v>
      </c>
      <c r="K29" s="12" t="s">
        <v>4</v>
      </c>
      <c r="L29" s="13">
        <v>1</v>
      </c>
      <c r="M29" s="12">
        <v>6014</v>
      </c>
      <c r="N29" s="14">
        <f t="shared" si="0"/>
        <v>0</v>
      </c>
    </row>
    <row r="30" spans="7:14" x14ac:dyDescent="0.25">
      <c r="G30" s="8">
        <v>613200</v>
      </c>
      <c r="H30" s="9" t="s">
        <v>35</v>
      </c>
      <c r="I30" s="10" t="s">
        <v>32</v>
      </c>
      <c r="J30" s="11">
        <v>14574</v>
      </c>
      <c r="K30" s="12" t="s">
        <v>4</v>
      </c>
      <c r="L30" s="13">
        <v>1</v>
      </c>
      <c r="M30" s="12">
        <v>0</v>
      </c>
      <c r="N30" s="14">
        <f t="shared" si="0"/>
        <v>0</v>
      </c>
    </row>
    <row r="31" spans="7:14" x14ac:dyDescent="0.25">
      <c r="G31" s="8" t="s">
        <v>36</v>
      </c>
      <c r="H31" s="9" t="s">
        <v>37</v>
      </c>
      <c r="I31" s="10" t="s">
        <v>32</v>
      </c>
      <c r="J31" s="11">
        <v>2075</v>
      </c>
      <c r="K31" s="12" t="s">
        <v>4</v>
      </c>
      <c r="L31" s="13">
        <v>0</v>
      </c>
      <c r="M31" s="12">
        <v>692</v>
      </c>
      <c r="N31" s="14">
        <f t="shared" si="0"/>
        <v>0</v>
      </c>
    </row>
    <row r="32" spans="7:14" x14ac:dyDescent="0.25">
      <c r="G32" s="8">
        <v>613223</v>
      </c>
      <c r="H32" s="9" t="s">
        <v>38</v>
      </c>
      <c r="I32" s="10" t="s">
        <v>32</v>
      </c>
      <c r="J32" s="11">
        <v>0</v>
      </c>
      <c r="K32" s="12" t="s">
        <v>4</v>
      </c>
      <c r="L32" s="13">
        <v>1</v>
      </c>
      <c r="M32" s="12">
        <v>1922</v>
      </c>
      <c r="N32" s="14">
        <f t="shared" si="0"/>
        <v>0</v>
      </c>
    </row>
    <row r="33" spans="7:14" x14ac:dyDescent="0.25">
      <c r="G33" s="8">
        <v>613500</v>
      </c>
      <c r="H33" s="9" t="s">
        <v>39</v>
      </c>
      <c r="I33" s="10" t="s">
        <v>32</v>
      </c>
      <c r="J33" s="11">
        <v>138</v>
      </c>
      <c r="K33" s="12" t="s">
        <v>4</v>
      </c>
      <c r="L33" s="13">
        <v>1</v>
      </c>
      <c r="M33" s="12">
        <v>138</v>
      </c>
      <c r="N33" s="14">
        <f t="shared" si="0"/>
        <v>0</v>
      </c>
    </row>
    <row r="34" spans="7:14" x14ac:dyDescent="0.25">
      <c r="G34" s="8">
        <v>613500</v>
      </c>
      <c r="H34" s="9" t="s">
        <v>40</v>
      </c>
      <c r="I34" s="10" t="s">
        <v>32</v>
      </c>
      <c r="J34" s="11">
        <v>1236</v>
      </c>
      <c r="K34" s="12" t="s">
        <v>4</v>
      </c>
      <c r="L34" s="13">
        <v>1</v>
      </c>
      <c r="M34" s="12">
        <v>1273</v>
      </c>
      <c r="N34" s="14">
        <f t="shared" si="0"/>
        <v>0</v>
      </c>
    </row>
    <row r="35" spans="7:14" x14ac:dyDescent="0.25">
      <c r="G35" s="8">
        <v>613524</v>
      </c>
      <c r="H35" s="9" t="s">
        <v>41</v>
      </c>
      <c r="I35" s="10" t="s">
        <v>32</v>
      </c>
      <c r="J35" s="11">
        <v>1822</v>
      </c>
      <c r="K35" s="12" t="s">
        <v>4</v>
      </c>
      <c r="L35" s="13">
        <v>1</v>
      </c>
      <c r="M35" s="12">
        <v>0</v>
      </c>
      <c r="N35" s="14">
        <f t="shared" si="0"/>
        <v>0</v>
      </c>
    </row>
    <row r="36" spans="7:14" x14ac:dyDescent="0.25">
      <c r="G36" s="8">
        <v>613541</v>
      </c>
      <c r="H36" s="9" t="s">
        <v>42</v>
      </c>
      <c r="I36" s="10" t="s">
        <v>32</v>
      </c>
      <c r="J36" s="11">
        <v>3309</v>
      </c>
      <c r="K36" s="12" t="s">
        <v>4</v>
      </c>
      <c r="L36" s="13">
        <v>1</v>
      </c>
      <c r="M36" s="12">
        <v>3492</v>
      </c>
      <c r="N36" s="14">
        <f t="shared" si="0"/>
        <v>0</v>
      </c>
    </row>
    <row r="37" spans="7:14" x14ac:dyDescent="0.25">
      <c r="G37" s="8">
        <v>613560</v>
      </c>
      <c r="H37" s="9" t="s">
        <v>43</v>
      </c>
      <c r="I37" s="10" t="s">
        <v>32</v>
      </c>
      <c r="J37" s="11">
        <v>4811</v>
      </c>
      <c r="K37" s="12" t="s">
        <v>4</v>
      </c>
      <c r="L37" s="13">
        <v>1</v>
      </c>
      <c r="M37" s="12">
        <v>0</v>
      </c>
      <c r="N37" s="14">
        <f t="shared" si="0"/>
        <v>0</v>
      </c>
    </row>
    <row r="38" spans="7:14" x14ac:dyDescent="0.25">
      <c r="G38" s="8">
        <v>613570</v>
      </c>
      <c r="H38" s="9" t="s">
        <v>44</v>
      </c>
      <c r="I38" s="10" t="s">
        <v>32</v>
      </c>
      <c r="J38" s="11">
        <v>9297</v>
      </c>
      <c r="K38" s="12" t="s">
        <v>4</v>
      </c>
      <c r="L38" s="13">
        <v>1</v>
      </c>
      <c r="M38" s="12">
        <v>3873</v>
      </c>
      <c r="N38" s="14">
        <f t="shared" si="0"/>
        <v>0</v>
      </c>
    </row>
    <row r="39" spans="7:14" x14ac:dyDescent="0.25">
      <c r="G39" s="8">
        <v>614000</v>
      </c>
      <c r="H39" s="9" t="s">
        <v>45</v>
      </c>
      <c r="I39" s="9" t="s">
        <v>17</v>
      </c>
      <c r="J39" s="11">
        <v>4516</v>
      </c>
      <c r="K39" s="12" t="s">
        <v>4</v>
      </c>
      <c r="L39" s="13">
        <v>1</v>
      </c>
      <c r="M39" s="12">
        <v>4520</v>
      </c>
      <c r="N39" s="14">
        <f t="shared" si="0"/>
        <v>4520</v>
      </c>
    </row>
    <row r="40" spans="7:14" x14ac:dyDescent="0.25">
      <c r="G40" s="8">
        <v>615200</v>
      </c>
      <c r="H40" s="9" t="s">
        <v>46</v>
      </c>
      <c r="I40" s="9" t="s">
        <v>17</v>
      </c>
      <c r="J40" s="11">
        <v>1960</v>
      </c>
      <c r="K40" s="12" t="s">
        <v>4</v>
      </c>
      <c r="L40" s="13">
        <v>1</v>
      </c>
      <c r="M40" s="12">
        <v>800</v>
      </c>
      <c r="N40" s="14">
        <f t="shared" si="0"/>
        <v>800</v>
      </c>
    </row>
    <row r="41" spans="7:14" x14ac:dyDescent="0.25">
      <c r="G41" s="8">
        <v>615300</v>
      </c>
      <c r="H41" s="9" t="s">
        <v>47</v>
      </c>
      <c r="I41" s="10" t="s">
        <v>17</v>
      </c>
      <c r="J41" s="11">
        <v>0</v>
      </c>
      <c r="K41" s="12" t="s">
        <v>4</v>
      </c>
      <c r="L41" s="13">
        <v>1</v>
      </c>
      <c r="M41" s="12">
        <v>0</v>
      </c>
      <c r="N41" s="14">
        <f t="shared" si="0"/>
        <v>0</v>
      </c>
    </row>
    <row r="42" spans="7:14" x14ac:dyDescent="0.25">
      <c r="G42" s="8">
        <v>615500</v>
      </c>
      <c r="H42" s="9" t="s">
        <v>48</v>
      </c>
      <c r="I42" s="10" t="s">
        <v>17</v>
      </c>
      <c r="J42" s="11">
        <v>2155</v>
      </c>
      <c r="K42" s="12" t="s">
        <v>4</v>
      </c>
      <c r="L42" s="13">
        <v>1</v>
      </c>
      <c r="M42" s="12">
        <v>2000</v>
      </c>
      <c r="N42" s="14">
        <f t="shared" si="0"/>
        <v>2000</v>
      </c>
    </row>
    <row r="43" spans="7:14" x14ac:dyDescent="0.25">
      <c r="G43" s="8">
        <v>615520</v>
      </c>
      <c r="H43" s="9" t="s">
        <v>49</v>
      </c>
      <c r="I43" s="10" t="s">
        <v>17</v>
      </c>
      <c r="J43" s="11">
        <v>4303</v>
      </c>
      <c r="K43" s="12" t="s">
        <v>4</v>
      </c>
      <c r="L43" s="13">
        <v>1</v>
      </c>
      <c r="M43" s="12">
        <v>200</v>
      </c>
      <c r="N43" s="14">
        <f t="shared" si="0"/>
        <v>200</v>
      </c>
    </row>
    <row r="44" spans="7:14" x14ac:dyDescent="0.25">
      <c r="G44" s="8">
        <v>615600</v>
      </c>
      <c r="H44" s="9" t="s">
        <v>50</v>
      </c>
      <c r="I44" s="9" t="s">
        <v>17</v>
      </c>
      <c r="J44" s="11">
        <v>2687</v>
      </c>
      <c r="K44" s="12" t="s">
        <v>4</v>
      </c>
      <c r="L44" s="13">
        <v>1</v>
      </c>
      <c r="M44" s="12">
        <v>4500</v>
      </c>
      <c r="N44" s="14">
        <f t="shared" si="0"/>
        <v>4500</v>
      </c>
    </row>
    <row r="45" spans="7:14" x14ac:dyDescent="0.25">
      <c r="G45" s="8">
        <v>615602</v>
      </c>
      <c r="H45" s="9" t="s">
        <v>51</v>
      </c>
      <c r="I45" s="10" t="s">
        <v>17</v>
      </c>
      <c r="J45" s="11">
        <v>181</v>
      </c>
      <c r="K45" s="12" t="s">
        <v>4</v>
      </c>
      <c r="L45" s="13">
        <v>1</v>
      </c>
      <c r="M45" s="12">
        <v>150</v>
      </c>
      <c r="N45" s="14">
        <f t="shared" si="0"/>
        <v>150</v>
      </c>
    </row>
    <row r="46" spans="7:14" x14ac:dyDescent="0.25">
      <c r="G46" s="8">
        <v>616200</v>
      </c>
      <c r="H46" s="9" t="s">
        <v>52</v>
      </c>
      <c r="I46" s="10" t="s">
        <v>17</v>
      </c>
      <c r="J46" s="11">
        <v>0</v>
      </c>
      <c r="K46" s="12" t="s">
        <v>4</v>
      </c>
      <c r="L46" s="13">
        <v>1</v>
      </c>
      <c r="M46" s="12">
        <v>0</v>
      </c>
      <c r="N46" s="14">
        <f t="shared" si="0"/>
        <v>0</v>
      </c>
    </row>
    <row r="47" spans="7:14" x14ac:dyDescent="0.25">
      <c r="G47" s="8">
        <v>616300</v>
      </c>
      <c r="H47" s="9" t="s">
        <v>53</v>
      </c>
      <c r="I47" s="10" t="s">
        <v>17</v>
      </c>
      <c r="J47" s="11">
        <v>3840</v>
      </c>
      <c r="K47" s="12" t="s">
        <v>4</v>
      </c>
      <c r="L47" s="13">
        <v>1</v>
      </c>
      <c r="M47" s="12">
        <v>7000</v>
      </c>
      <c r="N47" s="14">
        <f t="shared" si="0"/>
        <v>7000</v>
      </c>
    </row>
    <row r="48" spans="7:14" x14ac:dyDescent="0.25">
      <c r="G48" s="8">
        <v>616301</v>
      </c>
      <c r="H48" s="9" t="s">
        <v>54</v>
      </c>
      <c r="I48" s="10" t="s">
        <v>17</v>
      </c>
      <c r="J48" s="11">
        <v>5760</v>
      </c>
      <c r="K48" s="12" t="s">
        <v>4</v>
      </c>
      <c r="L48" s="13">
        <v>1</v>
      </c>
      <c r="M48" s="12">
        <v>0</v>
      </c>
      <c r="N48" s="14">
        <f t="shared" si="0"/>
        <v>0</v>
      </c>
    </row>
    <row r="49" spans="7:14" x14ac:dyDescent="0.25">
      <c r="G49" s="8">
        <v>616700</v>
      </c>
      <c r="H49" s="9" t="s">
        <v>55</v>
      </c>
      <c r="I49" s="10" t="s">
        <v>17</v>
      </c>
      <c r="J49" s="11">
        <v>1594</v>
      </c>
      <c r="K49" s="12" t="s">
        <v>4</v>
      </c>
      <c r="L49" s="13">
        <v>1</v>
      </c>
      <c r="M49" s="12">
        <v>1500</v>
      </c>
      <c r="N49" s="14">
        <f t="shared" si="0"/>
        <v>1500</v>
      </c>
    </row>
    <row r="50" spans="7:14" x14ac:dyDescent="0.25">
      <c r="G50" s="8">
        <v>616800</v>
      </c>
      <c r="H50" s="9" t="s">
        <v>56</v>
      </c>
      <c r="I50" s="10" t="s">
        <v>17</v>
      </c>
      <c r="J50" s="11">
        <v>146</v>
      </c>
      <c r="K50" s="12" t="s">
        <v>4</v>
      </c>
      <c r="L50" s="13">
        <v>1</v>
      </c>
      <c r="M50" s="12">
        <v>267</v>
      </c>
      <c r="N50" s="14">
        <f t="shared" si="0"/>
        <v>267</v>
      </c>
    </row>
    <row r="51" spans="7:14" x14ac:dyDescent="0.25">
      <c r="G51" s="8">
        <v>622600</v>
      </c>
      <c r="H51" s="9" t="s">
        <v>57</v>
      </c>
      <c r="I51" s="10" t="s">
        <v>17</v>
      </c>
      <c r="J51" s="11">
        <v>11446</v>
      </c>
      <c r="K51" s="12" t="s">
        <v>4</v>
      </c>
      <c r="L51" s="13">
        <v>1</v>
      </c>
      <c r="M51" s="12">
        <v>11000</v>
      </c>
      <c r="N51" s="14">
        <f t="shared" si="0"/>
        <v>11000</v>
      </c>
    </row>
    <row r="52" spans="7:14" x14ac:dyDescent="0.25">
      <c r="G52" s="8">
        <v>622610</v>
      </c>
      <c r="H52" s="9" t="s">
        <v>58</v>
      </c>
      <c r="I52" s="10" t="s">
        <v>17</v>
      </c>
      <c r="J52" s="11">
        <v>0</v>
      </c>
      <c r="K52" s="12" t="s">
        <v>4</v>
      </c>
      <c r="L52" s="13">
        <v>1</v>
      </c>
      <c r="M52" s="12">
        <v>0</v>
      </c>
      <c r="N52" s="14">
        <f t="shared" si="0"/>
        <v>0</v>
      </c>
    </row>
    <row r="53" spans="7:14" x14ac:dyDescent="0.25">
      <c r="G53" s="8">
        <v>622700</v>
      </c>
      <c r="H53" s="9" t="s">
        <v>59</v>
      </c>
      <c r="I53" s="10" t="s">
        <v>17</v>
      </c>
      <c r="J53" s="11">
        <v>211</v>
      </c>
      <c r="K53" s="12" t="s">
        <v>4</v>
      </c>
      <c r="L53" s="13">
        <v>1</v>
      </c>
      <c r="M53" s="12">
        <v>45</v>
      </c>
      <c r="N53" s="14">
        <f t="shared" si="0"/>
        <v>45</v>
      </c>
    </row>
    <row r="54" spans="7:14" x14ac:dyDescent="0.25">
      <c r="G54" s="8">
        <v>623100</v>
      </c>
      <c r="H54" s="10" t="s">
        <v>60</v>
      </c>
      <c r="I54" s="10" t="s">
        <v>17</v>
      </c>
      <c r="J54" s="11">
        <v>564</v>
      </c>
      <c r="K54" s="12" t="s">
        <v>4</v>
      </c>
      <c r="L54" s="13">
        <v>1</v>
      </c>
      <c r="M54" s="12">
        <v>450</v>
      </c>
      <c r="N54" s="14">
        <f t="shared" si="0"/>
        <v>450</v>
      </c>
    </row>
    <row r="55" spans="7:14" x14ac:dyDescent="0.25">
      <c r="G55" s="8">
        <v>623400</v>
      </c>
      <c r="H55" s="10" t="s">
        <v>61</v>
      </c>
      <c r="I55" s="10" t="s">
        <v>17</v>
      </c>
      <c r="J55" s="11">
        <v>597</v>
      </c>
      <c r="K55" s="12" t="s">
        <v>4</v>
      </c>
      <c r="L55" s="13">
        <v>1</v>
      </c>
      <c r="M55" s="12">
        <v>0</v>
      </c>
      <c r="N55" s="14">
        <f t="shared" si="0"/>
        <v>0</v>
      </c>
    </row>
    <row r="56" spans="7:14" x14ac:dyDescent="0.25">
      <c r="G56" s="8">
        <v>623420</v>
      </c>
      <c r="H56" s="10" t="s">
        <v>62</v>
      </c>
      <c r="I56" s="10" t="s">
        <v>17</v>
      </c>
      <c r="J56" s="11">
        <v>0</v>
      </c>
      <c r="K56" s="12" t="s">
        <v>4</v>
      </c>
      <c r="L56" s="13">
        <v>1</v>
      </c>
      <c r="M56" s="12">
        <v>0</v>
      </c>
      <c r="N56" s="14">
        <f t="shared" si="0"/>
        <v>0</v>
      </c>
    </row>
    <row r="57" spans="7:14" x14ac:dyDescent="0.25">
      <c r="G57" s="8">
        <v>623600</v>
      </c>
      <c r="H57" s="10" t="s">
        <v>63</v>
      </c>
      <c r="I57" s="10" t="s">
        <v>17</v>
      </c>
      <c r="J57" s="11">
        <v>0</v>
      </c>
      <c r="K57" s="12" t="s">
        <v>4</v>
      </c>
      <c r="L57" s="13">
        <v>1</v>
      </c>
      <c r="M57" s="12">
        <v>200</v>
      </c>
      <c r="N57" s="14">
        <f t="shared" si="0"/>
        <v>200</v>
      </c>
    </row>
    <row r="58" spans="7:14" x14ac:dyDescent="0.25">
      <c r="G58" s="8">
        <v>624100</v>
      </c>
      <c r="H58" s="10" t="s">
        <v>64</v>
      </c>
      <c r="I58" s="10" t="s">
        <v>17</v>
      </c>
      <c r="J58" s="11">
        <v>268</v>
      </c>
      <c r="K58" s="12" t="s">
        <v>4</v>
      </c>
      <c r="L58" s="13">
        <v>1</v>
      </c>
      <c r="M58" s="12">
        <v>0</v>
      </c>
      <c r="N58" s="14">
        <f t="shared" si="0"/>
        <v>0</v>
      </c>
    </row>
    <row r="59" spans="7:14" x14ac:dyDescent="0.25">
      <c r="G59" s="8">
        <v>624200</v>
      </c>
      <c r="H59" s="10" t="s">
        <v>65</v>
      </c>
      <c r="I59" s="10" t="s">
        <v>9</v>
      </c>
      <c r="J59" s="11">
        <v>51917</v>
      </c>
      <c r="K59" s="12" t="s">
        <v>4</v>
      </c>
      <c r="L59" s="13">
        <v>1</v>
      </c>
      <c r="M59" s="12">
        <v>35000</v>
      </c>
      <c r="N59" s="14">
        <f t="shared" si="0"/>
        <v>0</v>
      </c>
    </row>
    <row r="60" spans="7:14" x14ac:dyDescent="0.25">
      <c r="G60" s="8">
        <v>625100</v>
      </c>
      <c r="H60" s="10" t="s">
        <v>66</v>
      </c>
      <c r="I60" s="10" t="s">
        <v>17</v>
      </c>
      <c r="J60" s="11">
        <v>10999</v>
      </c>
      <c r="K60" s="12" t="s">
        <v>4</v>
      </c>
      <c r="L60" s="13">
        <v>1</v>
      </c>
      <c r="M60" s="12">
        <v>0</v>
      </c>
      <c r="N60" s="14">
        <f t="shared" si="0"/>
        <v>0</v>
      </c>
    </row>
    <row r="61" spans="7:14" x14ac:dyDescent="0.25">
      <c r="G61" s="8">
        <v>625110</v>
      </c>
      <c r="H61" s="10" t="s">
        <v>67</v>
      </c>
      <c r="I61" s="10" t="s">
        <v>17</v>
      </c>
      <c r="J61" s="11">
        <v>16928</v>
      </c>
      <c r="K61" s="12" t="s">
        <v>4</v>
      </c>
      <c r="L61" s="13">
        <v>1</v>
      </c>
      <c r="M61" s="12">
        <v>15000</v>
      </c>
      <c r="N61" s="14">
        <f t="shared" si="0"/>
        <v>15000</v>
      </c>
    </row>
    <row r="62" spans="7:14" x14ac:dyDescent="0.25">
      <c r="G62" s="8">
        <v>625400</v>
      </c>
      <c r="H62" s="10" t="s">
        <v>68</v>
      </c>
      <c r="I62" s="10" t="s">
        <v>17</v>
      </c>
      <c r="J62" s="11">
        <v>1229</v>
      </c>
      <c r="K62" s="12" t="s">
        <v>4</v>
      </c>
      <c r="L62" s="13">
        <v>1</v>
      </c>
      <c r="M62" s="12">
        <v>1000</v>
      </c>
      <c r="N62" s="14">
        <f t="shared" si="0"/>
        <v>1000</v>
      </c>
    </row>
    <row r="63" spans="7:14" x14ac:dyDescent="0.25">
      <c r="G63" s="8">
        <v>625600</v>
      </c>
      <c r="H63" s="10" t="s">
        <v>69</v>
      </c>
      <c r="I63" s="10" t="s">
        <v>17</v>
      </c>
      <c r="J63" s="11">
        <v>0</v>
      </c>
      <c r="K63" s="12" t="s">
        <v>4</v>
      </c>
      <c r="L63" s="13">
        <v>1</v>
      </c>
      <c r="M63" s="12">
        <v>0</v>
      </c>
      <c r="N63" s="14">
        <f t="shared" si="0"/>
        <v>0</v>
      </c>
    </row>
    <row r="64" spans="7:14" x14ac:dyDescent="0.25">
      <c r="G64" s="8">
        <v>625700</v>
      </c>
      <c r="H64" s="10" t="s">
        <v>70</v>
      </c>
      <c r="I64" s="10" t="s">
        <v>17</v>
      </c>
      <c r="J64" s="11">
        <v>2473</v>
      </c>
      <c r="K64" s="12" t="s">
        <v>4</v>
      </c>
      <c r="L64" s="13">
        <v>1</v>
      </c>
      <c r="M64" s="12">
        <v>0</v>
      </c>
      <c r="N64" s="14">
        <f t="shared" si="0"/>
        <v>0</v>
      </c>
    </row>
    <row r="65" spans="7:14" x14ac:dyDescent="0.25">
      <c r="G65" s="8">
        <v>625710</v>
      </c>
      <c r="H65" s="10" t="s">
        <v>71</v>
      </c>
      <c r="I65" s="10" t="s">
        <v>17</v>
      </c>
      <c r="J65" s="11">
        <v>653</v>
      </c>
      <c r="K65" s="12" t="s">
        <v>4</v>
      </c>
      <c r="L65" s="13">
        <v>1</v>
      </c>
      <c r="M65" s="12">
        <v>0</v>
      </c>
      <c r="N65" s="14">
        <f t="shared" si="0"/>
        <v>0</v>
      </c>
    </row>
    <row r="66" spans="7:14" x14ac:dyDescent="0.25">
      <c r="G66" s="8">
        <v>626100</v>
      </c>
      <c r="H66" s="10" t="s">
        <v>72</v>
      </c>
      <c r="I66" s="10" t="s">
        <v>17</v>
      </c>
      <c r="J66" s="11">
        <v>727</v>
      </c>
      <c r="K66" s="12" t="s">
        <v>4</v>
      </c>
      <c r="L66" s="13"/>
      <c r="M66" s="12">
        <v>200</v>
      </c>
      <c r="N66" s="14">
        <f t="shared" si="0"/>
        <v>0</v>
      </c>
    </row>
    <row r="67" spans="7:14" x14ac:dyDescent="0.25">
      <c r="G67" s="8">
        <v>626200</v>
      </c>
      <c r="H67" s="10" t="s">
        <v>73</v>
      </c>
      <c r="I67" s="10" t="s">
        <v>17</v>
      </c>
      <c r="J67" s="11">
        <v>4650</v>
      </c>
      <c r="K67" s="12" t="s">
        <v>4</v>
      </c>
      <c r="L67" s="13"/>
      <c r="M67" s="12">
        <v>2500</v>
      </c>
      <c r="N67" s="14">
        <f t="shared" si="0"/>
        <v>0</v>
      </c>
    </row>
    <row r="68" spans="7:14" x14ac:dyDescent="0.25">
      <c r="G68" s="8">
        <v>626300</v>
      </c>
      <c r="H68" s="10" t="s">
        <v>74</v>
      </c>
      <c r="I68" s="10" t="s">
        <v>17</v>
      </c>
      <c r="J68" s="11">
        <v>737</v>
      </c>
      <c r="K68" s="12" t="s">
        <v>4</v>
      </c>
      <c r="L68" s="13"/>
      <c r="M68" s="12">
        <v>0</v>
      </c>
      <c r="N68" s="14">
        <f t="shared" si="0"/>
        <v>0</v>
      </c>
    </row>
    <row r="69" spans="7:14" x14ac:dyDescent="0.25">
      <c r="G69" s="8">
        <v>627500</v>
      </c>
      <c r="H69" s="10" t="s">
        <v>75</v>
      </c>
      <c r="I69" s="10" t="s">
        <v>17</v>
      </c>
      <c r="J69" s="11">
        <v>5720</v>
      </c>
      <c r="K69" s="12" t="s">
        <v>4</v>
      </c>
      <c r="L69" s="13"/>
      <c r="M69" s="12">
        <v>8000</v>
      </c>
      <c r="N69" s="14">
        <f t="shared" si="0"/>
        <v>0</v>
      </c>
    </row>
    <row r="70" spans="7:14" x14ac:dyDescent="0.25">
      <c r="G70" s="8">
        <v>627510</v>
      </c>
      <c r="H70" s="10" t="s">
        <v>76</v>
      </c>
      <c r="I70" s="10" t="s">
        <v>17</v>
      </c>
      <c r="J70" s="11">
        <v>7704</v>
      </c>
      <c r="K70" s="12" t="s">
        <v>4</v>
      </c>
      <c r="L70" s="13"/>
      <c r="M70" s="12">
        <v>0</v>
      </c>
      <c r="N70" s="14">
        <f t="shared" si="0"/>
        <v>0</v>
      </c>
    </row>
    <row r="71" spans="7:14" x14ac:dyDescent="0.25">
      <c r="G71" s="8">
        <v>628000</v>
      </c>
      <c r="H71" s="10" t="s">
        <v>77</v>
      </c>
      <c r="I71" s="10" t="s">
        <v>17</v>
      </c>
      <c r="J71" s="11">
        <v>713</v>
      </c>
      <c r="K71" s="12" t="s">
        <v>4</v>
      </c>
      <c r="L71" s="13"/>
      <c r="M71" s="12">
        <v>0</v>
      </c>
      <c r="N71" s="14">
        <f t="shared" si="0"/>
        <v>0</v>
      </c>
    </row>
    <row r="72" spans="7:14" x14ac:dyDescent="0.25">
      <c r="G72" s="8">
        <v>628100</v>
      </c>
      <c r="H72" s="10" t="s">
        <v>78</v>
      </c>
      <c r="I72" s="10" t="s">
        <v>17</v>
      </c>
      <c r="J72" s="11">
        <v>2467</v>
      </c>
      <c r="K72" s="12" t="s">
        <v>4</v>
      </c>
      <c r="L72" s="13"/>
      <c r="M72" s="12">
        <v>550</v>
      </c>
      <c r="N72" s="14">
        <f t="shared" si="0"/>
        <v>0</v>
      </c>
    </row>
    <row r="73" spans="7:14" x14ac:dyDescent="0.25">
      <c r="G73" s="8">
        <v>631100</v>
      </c>
      <c r="H73" s="9" t="s">
        <v>79</v>
      </c>
      <c r="I73" s="10" t="s">
        <v>17</v>
      </c>
      <c r="J73" s="11">
        <v>39250</v>
      </c>
      <c r="K73" s="12" t="s">
        <v>4</v>
      </c>
      <c r="L73" s="13"/>
      <c r="M73" s="12">
        <v>150</v>
      </c>
      <c r="N73" s="14">
        <f t="shared" si="0"/>
        <v>0</v>
      </c>
    </row>
    <row r="74" spans="7:14" x14ac:dyDescent="0.25">
      <c r="G74" s="8">
        <v>633300</v>
      </c>
      <c r="H74" s="10" t="s">
        <v>80</v>
      </c>
      <c r="I74" s="10" t="s">
        <v>17</v>
      </c>
      <c r="J74" s="11">
        <v>3873</v>
      </c>
      <c r="K74" s="12" t="s">
        <v>4</v>
      </c>
      <c r="L74" s="13"/>
      <c r="M74" s="12">
        <v>0</v>
      </c>
      <c r="N74" s="14">
        <f t="shared" ref="N74:N133" si="1">IF(I74&lt;&gt;"FG",0,+L74*M74)</f>
        <v>0</v>
      </c>
    </row>
    <row r="75" spans="7:14" x14ac:dyDescent="0.25">
      <c r="G75" s="15">
        <v>633400</v>
      </c>
      <c r="H75" s="16" t="s">
        <v>81</v>
      </c>
      <c r="I75" s="10" t="s">
        <v>17</v>
      </c>
      <c r="J75" s="11"/>
      <c r="K75" s="12" t="s">
        <v>4</v>
      </c>
      <c r="L75" s="13"/>
      <c r="M75" s="12">
        <v>0</v>
      </c>
      <c r="N75" s="14">
        <f t="shared" si="1"/>
        <v>0</v>
      </c>
    </row>
    <row r="76" spans="7:14" x14ac:dyDescent="0.25">
      <c r="G76" s="15">
        <v>633500</v>
      </c>
      <c r="H76" s="16" t="s">
        <v>82</v>
      </c>
      <c r="I76" s="10" t="s">
        <v>17</v>
      </c>
      <c r="J76" s="11">
        <v>2477</v>
      </c>
      <c r="K76" s="12" t="s">
        <v>4</v>
      </c>
      <c r="L76" s="13"/>
      <c r="M76" s="12">
        <v>0</v>
      </c>
      <c r="N76" s="14">
        <f t="shared" si="1"/>
        <v>0</v>
      </c>
    </row>
    <row r="77" spans="7:14" x14ac:dyDescent="0.25">
      <c r="G77" s="15">
        <v>635111</v>
      </c>
      <c r="H77" s="16" t="s">
        <v>83</v>
      </c>
      <c r="I77" s="10" t="s">
        <v>17</v>
      </c>
      <c r="J77" s="11">
        <v>2357</v>
      </c>
      <c r="K77" s="12" t="s">
        <v>4</v>
      </c>
      <c r="L77" s="13"/>
      <c r="M77" s="12">
        <v>2400</v>
      </c>
      <c r="N77" s="14">
        <f t="shared" si="1"/>
        <v>0</v>
      </c>
    </row>
    <row r="78" spans="7:14" x14ac:dyDescent="0.25">
      <c r="G78" s="8">
        <v>635130</v>
      </c>
      <c r="H78" s="10" t="s">
        <v>84</v>
      </c>
      <c r="I78" s="10" t="s">
        <v>17</v>
      </c>
      <c r="J78" s="11">
        <v>203</v>
      </c>
      <c r="K78" s="12" t="s">
        <v>4</v>
      </c>
      <c r="L78" s="13"/>
      <c r="M78" s="12">
        <v>300</v>
      </c>
      <c r="N78" s="14">
        <f t="shared" si="1"/>
        <v>0</v>
      </c>
    </row>
    <row r="79" spans="7:14" x14ac:dyDescent="0.25">
      <c r="G79" s="8">
        <v>635140</v>
      </c>
      <c r="H79" s="10" t="s">
        <v>85</v>
      </c>
      <c r="I79" s="10" t="s">
        <v>17</v>
      </c>
      <c r="J79" s="11">
        <v>216</v>
      </c>
      <c r="K79" s="12" t="s">
        <v>4</v>
      </c>
      <c r="L79" s="13"/>
      <c r="M79" s="12">
        <v>220</v>
      </c>
      <c r="N79" s="14">
        <f t="shared" si="1"/>
        <v>0</v>
      </c>
    </row>
    <row r="80" spans="7:14" x14ac:dyDescent="0.25">
      <c r="G80" s="8">
        <v>658000</v>
      </c>
      <c r="H80" s="10" t="s">
        <v>86</v>
      </c>
      <c r="I80" s="10" t="s">
        <v>17</v>
      </c>
      <c r="J80" s="11">
        <v>2</v>
      </c>
      <c r="K80" s="12" t="s">
        <v>4</v>
      </c>
      <c r="L80" s="13"/>
      <c r="M80" s="12">
        <v>0</v>
      </c>
      <c r="N80" s="14">
        <f t="shared" si="1"/>
        <v>0</v>
      </c>
    </row>
    <row r="81" spans="7:14" x14ac:dyDescent="0.25">
      <c r="G81" s="8">
        <v>661100</v>
      </c>
      <c r="H81" s="10" t="s">
        <v>87</v>
      </c>
      <c r="I81" s="10" t="s">
        <v>88</v>
      </c>
      <c r="J81" s="11">
        <v>2701</v>
      </c>
      <c r="K81" s="12" t="s">
        <v>4</v>
      </c>
      <c r="L81" s="13"/>
      <c r="M81" s="12">
        <v>0</v>
      </c>
      <c r="N81" s="14">
        <f t="shared" si="1"/>
        <v>0</v>
      </c>
    </row>
    <row r="82" spans="7:14" x14ac:dyDescent="0.25">
      <c r="G82" s="8">
        <v>661600</v>
      </c>
      <c r="H82" s="9" t="s">
        <v>89</v>
      </c>
      <c r="I82" s="10" t="s">
        <v>88</v>
      </c>
      <c r="J82" s="11">
        <v>2222</v>
      </c>
      <c r="K82" s="12" t="s">
        <v>4</v>
      </c>
      <c r="L82" s="13"/>
      <c r="M82" s="12">
        <v>0</v>
      </c>
      <c r="N82" s="14">
        <f t="shared" si="1"/>
        <v>0</v>
      </c>
    </row>
    <row r="83" spans="7:14" x14ac:dyDescent="0.25">
      <c r="G83" s="8" t="s">
        <v>90</v>
      </c>
      <c r="H83" s="9" t="s">
        <v>91</v>
      </c>
      <c r="I83" s="10" t="s">
        <v>88</v>
      </c>
      <c r="J83" s="11">
        <v>0</v>
      </c>
      <c r="K83" s="12" t="s">
        <v>4</v>
      </c>
      <c r="L83" s="13"/>
      <c r="M83" s="12">
        <v>0</v>
      </c>
      <c r="N83" s="14">
        <f t="shared" si="1"/>
        <v>0</v>
      </c>
    </row>
    <row r="84" spans="7:14" x14ac:dyDescent="0.25">
      <c r="G84" s="8" t="s">
        <v>92</v>
      </c>
      <c r="H84" s="9" t="s">
        <v>93</v>
      </c>
      <c r="I84" s="10" t="s">
        <v>88</v>
      </c>
      <c r="J84" s="11">
        <v>2460</v>
      </c>
      <c r="K84" s="12" t="s">
        <v>4</v>
      </c>
      <c r="L84" s="13"/>
      <c r="M84" s="12">
        <v>0</v>
      </c>
      <c r="N84" s="14">
        <f t="shared" si="1"/>
        <v>0</v>
      </c>
    </row>
    <row r="85" spans="7:14" x14ac:dyDescent="0.25">
      <c r="G85" s="8" t="s">
        <v>94</v>
      </c>
      <c r="H85" s="9" t="s">
        <v>95</v>
      </c>
      <c r="I85" s="10" t="s">
        <v>96</v>
      </c>
      <c r="J85" s="11">
        <v>180</v>
      </c>
      <c r="K85" s="12" t="s">
        <v>4</v>
      </c>
      <c r="L85" s="13"/>
      <c r="M85" s="12">
        <v>0</v>
      </c>
      <c r="N85" s="14">
        <f t="shared" si="1"/>
        <v>0</v>
      </c>
    </row>
    <row r="86" spans="7:14" x14ac:dyDescent="0.25">
      <c r="G86" s="8" t="s">
        <v>97</v>
      </c>
      <c r="H86" s="9" t="s">
        <v>98</v>
      </c>
      <c r="I86" s="10" t="s">
        <v>96</v>
      </c>
      <c r="J86" s="11">
        <v>124</v>
      </c>
      <c r="K86" s="12" t="s">
        <v>4</v>
      </c>
      <c r="L86" s="13"/>
      <c r="M86" s="12">
        <v>0</v>
      </c>
      <c r="N86" s="14">
        <f t="shared" si="1"/>
        <v>0</v>
      </c>
    </row>
    <row r="87" spans="7:14" x14ac:dyDescent="0.25">
      <c r="G87" s="8" t="s">
        <v>99</v>
      </c>
      <c r="H87" s="10" t="s">
        <v>100</v>
      </c>
      <c r="I87" s="10" t="s">
        <v>96</v>
      </c>
      <c r="J87" s="11">
        <v>5743</v>
      </c>
      <c r="K87" s="12" t="s">
        <v>4</v>
      </c>
      <c r="L87" s="13"/>
      <c r="M87" s="12">
        <v>0</v>
      </c>
      <c r="N87" s="14">
        <f t="shared" si="1"/>
        <v>0</v>
      </c>
    </row>
    <row r="88" spans="7:14" x14ac:dyDescent="0.25">
      <c r="G88" s="8">
        <v>681120</v>
      </c>
      <c r="H88" s="10" t="s">
        <v>101</v>
      </c>
      <c r="I88" s="10" t="s">
        <v>102</v>
      </c>
      <c r="J88" s="11">
        <v>16364</v>
      </c>
      <c r="K88" s="12" t="s">
        <v>4</v>
      </c>
      <c r="L88" s="13"/>
      <c r="M88" s="12">
        <v>0</v>
      </c>
      <c r="N88" s="14">
        <f t="shared" si="1"/>
        <v>0</v>
      </c>
    </row>
    <row r="89" spans="7:14" x14ac:dyDescent="0.25">
      <c r="G89" s="8">
        <v>740000</v>
      </c>
      <c r="H89" s="10" t="s">
        <v>103</v>
      </c>
      <c r="I89" s="10" t="s">
        <v>17</v>
      </c>
      <c r="J89" s="11">
        <v>-3000</v>
      </c>
      <c r="K89" s="12" t="s">
        <v>4</v>
      </c>
      <c r="L89" s="13"/>
      <c r="M89" s="12">
        <v>0</v>
      </c>
      <c r="N89" s="14">
        <f t="shared" si="1"/>
        <v>0</v>
      </c>
    </row>
    <row r="90" spans="7:14" x14ac:dyDescent="0.25">
      <c r="G90" s="8">
        <v>740100</v>
      </c>
      <c r="H90" s="10" t="s">
        <v>104</v>
      </c>
      <c r="I90" s="10" t="s">
        <v>17</v>
      </c>
      <c r="J90" s="11">
        <v>-1590</v>
      </c>
      <c r="K90" s="12" t="s">
        <v>4</v>
      </c>
      <c r="L90" s="13"/>
      <c r="M90" s="12">
        <v>0</v>
      </c>
      <c r="N90" s="14">
        <f t="shared" si="1"/>
        <v>0</v>
      </c>
    </row>
    <row r="91" spans="7:14" x14ac:dyDescent="0.25">
      <c r="G91" s="8" t="s">
        <v>105</v>
      </c>
      <c r="H91" s="10" t="s">
        <v>86</v>
      </c>
      <c r="I91" s="10" t="s">
        <v>17</v>
      </c>
      <c r="J91" s="11">
        <v>-311</v>
      </c>
      <c r="K91" s="12" t="s">
        <v>4</v>
      </c>
      <c r="L91" s="13"/>
      <c r="M91" s="12">
        <v>0</v>
      </c>
      <c r="N91" s="14">
        <f t="shared" si="1"/>
        <v>0</v>
      </c>
    </row>
    <row r="92" spans="7:14" x14ac:dyDescent="0.25">
      <c r="G92" s="8" t="s">
        <v>106</v>
      </c>
      <c r="H92" s="10" t="s">
        <v>107</v>
      </c>
      <c r="I92" s="10" t="s">
        <v>17</v>
      </c>
      <c r="J92" s="11">
        <v>-1</v>
      </c>
      <c r="K92" s="12" t="s">
        <v>4</v>
      </c>
      <c r="L92" s="13"/>
      <c r="M92" s="12">
        <v>0</v>
      </c>
      <c r="N92" s="14">
        <f t="shared" si="1"/>
        <v>0</v>
      </c>
    </row>
    <row r="93" spans="7:14" x14ac:dyDescent="0.25">
      <c r="G93" s="8">
        <v>791000</v>
      </c>
      <c r="H93" s="10" t="s">
        <v>108</v>
      </c>
      <c r="I93" s="10" t="s">
        <v>17</v>
      </c>
      <c r="J93" s="11">
        <v>248</v>
      </c>
      <c r="K93" s="12" t="s">
        <v>4</v>
      </c>
      <c r="L93" s="13"/>
      <c r="M93" s="12">
        <v>0</v>
      </c>
      <c r="N93" s="14">
        <f t="shared" si="1"/>
        <v>0</v>
      </c>
    </row>
    <row r="94" spans="7:14" x14ac:dyDescent="0.25">
      <c r="G94" s="8">
        <v>791010</v>
      </c>
      <c r="H94" s="10" t="s">
        <v>109</v>
      </c>
      <c r="I94" s="10" t="s">
        <v>17</v>
      </c>
      <c r="J94" s="11">
        <v>-2204</v>
      </c>
      <c r="K94" s="12" t="s">
        <v>4</v>
      </c>
      <c r="L94" s="13"/>
      <c r="M94" s="12">
        <v>0</v>
      </c>
      <c r="N94" s="14">
        <f t="shared" si="1"/>
        <v>0</v>
      </c>
    </row>
    <row r="95" spans="7:14" x14ac:dyDescent="0.25">
      <c r="G95" s="8">
        <v>791010</v>
      </c>
      <c r="H95" s="10"/>
      <c r="I95" s="10" t="s">
        <v>17</v>
      </c>
      <c r="J95" s="11"/>
      <c r="K95" s="12" t="s">
        <v>4</v>
      </c>
      <c r="L95" s="13"/>
      <c r="M95" s="12">
        <v>0</v>
      </c>
      <c r="N95" s="14">
        <f t="shared" si="1"/>
        <v>0</v>
      </c>
    </row>
    <row r="96" spans="7:14" x14ac:dyDescent="0.25">
      <c r="G96" s="8">
        <v>791010</v>
      </c>
      <c r="H96" s="10"/>
      <c r="I96" s="10" t="s">
        <v>17</v>
      </c>
      <c r="J96" s="11"/>
      <c r="K96" s="12" t="s">
        <v>4</v>
      </c>
      <c r="L96" s="13"/>
      <c r="M96" s="12">
        <v>0</v>
      </c>
      <c r="N96" s="14">
        <f t="shared" si="1"/>
        <v>0</v>
      </c>
    </row>
    <row r="97" spans="7:14" x14ac:dyDescent="0.25">
      <c r="G97" s="8">
        <v>791010</v>
      </c>
      <c r="H97" s="10"/>
      <c r="I97" s="10" t="s">
        <v>17</v>
      </c>
      <c r="J97" s="11"/>
      <c r="K97" s="12" t="s">
        <v>4</v>
      </c>
      <c r="L97" s="13"/>
      <c r="M97" s="12">
        <v>0</v>
      </c>
      <c r="N97" s="14">
        <f t="shared" si="1"/>
        <v>0</v>
      </c>
    </row>
    <row r="98" spans="7:14" x14ac:dyDescent="0.25">
      <c r="G98" s="8">
        <v>791010</v>
      </c>
      <c r="H98" s="10"/>
      <c r="I98" s="10" t="s">
        <v>17</v>
      </c>
      <c r="J98" s="11"/>
      <c r="K98" s="12" t="s">
        <v>4</v>
      </c>
      <c r="L98" s="13"/>
      <c r="M98" s="12">
        <v>0</v>
      </c>
      <c r="N98" s="14">
        <f t="shared" si="1"/>
        <v>0</v>
      </c>
    </row>
    <row r="99" spans="7:14" x14ac:dyDescent="0.25">
      <c r="G99" s="8">
        <v>791010</v>
      </c>
      <c r="H99" s="10"/>
      <c r="I99" s="10" t="s">
        <v>17</v>
      </c>
      <c r="J99" s="11"/>
      <c r="K99" s="12" t="s">
        <v>4</v>
      </c>
      <c r="L99" s="13"/>
      <c r="M99" s="12">
        <v>0</v>
      </c>
      <c r="N99" s="14">
        <f t="shared" si="1"/>
        <v>0</v>
      </c>
    </row>
    <row r="100" spans="7:14" x14ac:dyDescent="0.25">
      <c r="G100" s="8">
        <v>791010</v>
      </c>
      <c r="H100" s="10"/>
      <c r="I100" s="10" t="s">
        <v>17</v>
      </c>
      <c r="J100" s="11"/>
      <c r="K100" s="12" t="s">
        <v>4</v>
      </c>
      <c r="L100" s="13"/>
      <c r="M100" s="12">
        <v>0</v>
      </c>
      <c r="N100" s="14">
        <f t="shared" si="1"/>
        <v>0</v>
      </c>
    </row>
    <row r="101" spans="7:14" x14ac:dyDescent="0.25">
      <c r="G101" s="8">
        <v>791010</v>
      </c>
      <c r="H101" s="10"/>
      <c r="I101" s="10" t="s">
        <v>17</v>
      </c>
      <c r="J101" s="11"/>
      <c r="K101" s="12" t="s">
        <v>4</v>
      </c>
      <c r="L101" s="13"/>
      <c r="M101" s="12">
        <v>0</v>
      </c>
      <c r="N101" s="14">
        <f t="shared" si="1"/>
        <v>0</v>
      </c>
    </row>
    <row r="102" spans="7:14" x14ac:dyDescent="0.25">
      <c r="G102" s="8">
        <v>791010</v>
      </c>
      <c r="H102" s="10"/>
      <c r="I102" s="10" t="s">
        <v>17</v>
      </c>
      <c r="J102" s="11"/>
      <c r="K102" s="12" t="s">
        <v>4</v>
      </c>
      <c r="L102" s="13"/>
      <c r="M102" s="12">
        <v>0</v>
      </c>
      <c r="N102" s="14">
        <f t="shared" si="1"/>
        <v>0</v>
      </c>
    </row>
    <row r="103" spans="7:14" x14ac:dyDescent="0.25">
      <c r="G103" s="8">
        <v>791010</v>
      </c>
      <c r="H103" s="10"/>
      <c r="I103" s="10" t="s">
        <v>17</v>
      </c>
      <c r="J103" s="11"/>
      <c r="K103" s="12" t="s">
        <v>4</v>
      </c>
      <c r="L103" s="13"/>
      <c r="M103" s="12">
        <v>0</v>
      </c>
      <c r="N103" s="14">
        <f t="shared" si="1"/>
        <v>0</v>
      </c>
    </row>
    <row r="104" spans="7:14" x14ac:dyDescent="0.25">
      <c r="G104" s="8">
        <v>791010</v>
      </c>
      <c r="H104" s="10"/>
      <c r="I104" s="10" t="s">
        <v>17</v>
      </c>
      <c r="J104" s="11"/>
      <c r="K104" s="12" t="s">
        <v>4</v>
      </c>
      <c r="L104" s="13"/>
      <c r="M104" s="12">
        <v>0</v>
      </c>
      <c r="N104" s="14">
        <f t="shared" si="1"/>
        <v>0</v>
      </c>
    </row>
    <row r="105" spans="7:14" x14ac:dyDescent="0.25">
      <c r="G105" s="8">
        <v>791010</v>
      </c>
      <c r="H105" s="10"/>
      <c r="I105" s="10" t="s">
        <v>17</v>
      </c>
      <c r="J105" s="11"/>
      <c r="K105" s="12" t="s">
        <v>4</v>
      </c>
      <c r="L105" s="13"/>
      <c r="M105" s="12">
        <v>0</v>
      </c>
      <c r="N105" s="14">
        <f t="shared" si="1"/>
        <v>0</v>
      </c>
    </row>
    <row r="106" spans="7:14" x14ac:dyDescent="0.25">
      <c r="G106" s="8">
        <v>791010</v>
      </c>
      <c r="H106" s="10"/>
      <c r="I106" s="10" t="s">
        <v>17</v>
      </c>
      <c r="J106" s="11"/>
      <c r="K106" s="12" t="s">
        <v>4</v>
      </c>
      <c r="L106" s="13"/>
      <c r="M106" s="12">
        <v>0</v>
      </c>
      <c r="N106" s="14">
        <f t="shared" si="1"/>
        <v>0</v>
      </c>
    </row>
    <row r="107" spans="7:14" x14ac:dyDescent="0.25">
      <c r="G107" s="8">
        <v>791010</v>
      </c>
      <c r="H107" s="10"/>
      <c r="I107" s="10" t="s">
        <v>17</v>
      </c>
      <c r="J107" s="11"/>
      <c r="K107" s="12" t="s">
        <v>4</v>
      </c>
      <c r="L107" s="13"/>
      <c r="M107" s="12">
        <v>0</v>
      </c>
      <c r="N107" s="14">
        <f t="shared" si="1"/>
        <v>0</v>
      </c>
    </row>
    <row r="108" spans="7:14" x14ac:dyDescent="0.25">
      <c r="G108" s="8">
        <v>791010</v>
      </c>
      <c r="H108" s="10"/>
      <c r="I108" s="10" t="s">
        <v>17</v>
      </c>
      <c r="J108" s="11"/>
      <c r="K108" s="12" t="s">
        <v>4</v>
      </c>
      <c r="L108" s="13"/>
      <c r="M108" s="12">
        <v>0</v>
      </c>
      <c r="N108" s="14">
        <f t="shared" si="1"/>
        <v>0</v>
      </c>
    </row>
    <row r="109" spans="7:14" x14ac:dyDescent="0.25">
      <c r="G109" s="8">
        <v>791010</v>
      </c>
      <c r="H109" s="10"/>
      <c r="I109" s="10" t="s">
        <v>17</v>
      </c>
      <c r="J109" s="11"/>
      <c r="K109" s="12" t="s">
        <v>4</v>
      </c>
      <c r="L109" s="13"/>
      <c r="M109" s="12">
        <v>0</v>
      </c>
      <c r="N109" s="14">
        <f t="shared" si="1"/>
        <v>0</v>
      </c>
    </row>
    <row r="110" spans="7:14" x14ac:dyDescent="0.25">
      <c r="G110" s="8">
        <v>791010</v>
      </c>
      <c r="H110" s="10"/>
      <c r="I110" s="10" t="s">
        <v>17</v>
      </c>
      <c r="J110" s="11"/>
      <c r="K110" s="12" t="s">
        <v>4</v>
      </c>
      <c r="L110" s="13"/>
      <c r="M110" s="12">
        <v>0</v>
      </c>
      <c r="N110" s="14">
        <f t="shared" si="1"/>
        <v>0</v>
      </c>
    </row>
    <row r="111" spans="7:14" x14ac:dyDescent="0.25">
      <c r="G111" s="8">
        <v>791010</v>
      </c>
      <c r="H111" s="10"/>
      <c r="I111" s="10" t="s">
        <v>17</v>
      </c>
      <c r="J111" s="11"/>
      <c r="K111" s="12" t="s">
        <v>4</v>
      </c>
      <c r="L111" s="13"/>
      <c r="M111" s="12">
        <v>0</v>
      </c>
      <c r="N111" s="14">
        <f t="shared" si="1"/>
        <v>0</v>
      </c>
    </row>
    <row r="112" spans="7:14" x14ac:dyDescent="0.25">
      <c r="G112" s="8">
        <v>791010</v>
      </c>
      <c r="H112" s="10"/>
      <c r="I112" s="10" t="s">
        <v>17</v>
      </c>
      <c r="J112" s="11"/>
      <c r="K112" s="12" t="s">
        <v>4</v>
      </c>
      <c r="L112" s="13"/>
      <c r="M112" s="12">
        <v>0</v>
      </c>
      <c r="N112" s="14">
        <f t="shared" si="1"/>
        <v>0</v>
      </c>
    </row>
    <row r="113" spans="7:14" x14ac:dyDescent="0.25">
      <c r="G113" s="8">
        <v>791010</v>
      </c>
      <c r="H113" s="10"/>
      <c r="I113" s="10" t="s">
        <v>17</v>
      </c>
      <c r="J113" s="11"/>
      <c r="K113" s="12" t="s">
        <v>4</v>
      </c>
      <c r="L113" s="13"/>
      <c r="M113" s="12">
        <v>0</v>
      </c>
      <c r="N113" s="14">
        <f t="shared" si="1"/>
        <v>0</v>
      </c>
    </row>
    <row r="114" spans="7:14" x14ac:dyDescent="0.25">
      <c r="G114" s="8">
        <v>791010</v>
      </c>
      <c r="H114" s="10"/>
      <c r="I114" s="10" t="s">
        <v>17</v>
      </c>
      <c r="J114" s="11"/>
      <c r="K114" s="12" t="s">
        <v>4</v>
      </c>
      <c r="L114" s="13"/>
      <c r="M114" s="12">
        <v>0</v>
      </c>
      <c r="N114" s="14">
        <f t="shared" si="1"/>
        <v>0</v>
      </c>
    </row>
    <row r="115" spans="7:14" x14ac:dyDescent="0.25">
      <c r="G115" s="8">
        <v>791010</v>
      </c>
      <c r="H115" s="10"/>
      <c r="I115" s="10" t="s">
        <v>17</v>
      </c>
      <c r="J115" s="11"/>
      <c r="K115" s="12" t="s">
        <v>4</v>
      </c>
      <c r="L115" s="13"/>
      <c r="M115" s="12">
        <v>0</v>
      </c>
      <c r="N115" s="14">
        <f t="shared" si="1"/>
        <v>0</v>
      </c>
    </row>
    <row r="116" spans="7:14" x14ac:dyDescent="0.25">
      <c r="G116" s="8">
        <v>791010</v>
      </c>
      <c r="H116" s="10"/>
      <c r="I116" s="10" t="s">
        <v>17</v>
      </c>
      <c r="J116" s="11"/>
      <c r="K116" s="12" t="s">
        <v>4</v>
      </c>
      <c r="L116" s="13"/>
      <c r="M116" s="12">
        <v>0</v>
      </c>
      <c r="N116" s="14">
        <f t="shared" si="1"/>
        <v>0</v>
      </c>
    </row>
    <row r="117" spans="7:14" x14ac:dyDescent="0.25">
      <c r="G117" s="8">
        <v>791010</v>
      </c>
      <c r="H117" s="10"/>
      <c r="I117" s="10" t="s">
        <v>17</v>
      </c>
      <c r="J117" s="11"/>
      <c r="K117" s="12" t="s">
        <v>4</v>
      </c>
      <c r="L117" s="13"/>
      <c r="M117" s="12">
        <v>0</v>
      </c>
      <c r="N117" s="14">
        <f t="shared" si="1"/>
        <v>0</v>
      </c>
    </row>
    <row r="118" spans="7:14" x14ac:dyDescent="0.25">
      <c r="G118" s="8">
        <v>791010</v>
      </c>
      <c r="H118" s="10"/>
      <c r="I118" s="10" t="s">
        <v>17</v>
      </c>
      <c r="J118" s="11"/>
      <c r="K118" s="12" t="s">
        <v>4</v>
      </c>
      <c r="L118" s="13"/>
      <c r="M118" s="12">
        <v>0</v>
      </c>
      <c r="N118" s="14">
        <f t="shared" si="1"/>
        <v>0</v>
      </c>
    </row>
    <row r="119" spans="7:14" x14ac:dyDescent="0.25">
      <c r="G119" s="8">
        <v>791010</v>
      </c>
      <c r="H119" s="10"/>
      <c r="I119" s="10" t="s">
        <v>17</v>
      </c>
      <c r="J119" s="11"/>
      <c r="K119" s="12" t="s">
        <v>4</v>
      </c>
      <c r="L119" s="13"/>
      <c r="M119" s="12">
        <v>0</v>
      </c>
      <c r="N119" s="14">
        <f t="shared" si="1"/>
        <v>0</v>
      </c>
    </row>
    <row r="120" spans="7:14" x14ac:dyDescent="0.25">
      <c r="G120" s="8">
        <v>791010</v>
      </c>
      <c r="H120" s="10"/>
      <c r="I120" s="10" t="s">
        <v>17</v>
      </c>
      <c r="J120" s="11"/>
      <c r="K120" s="12" t="s">
        <v>4</v>
      </c>
      <c r="L120" s="13"/>
      <c r="M120" s="12">
        <v>0</v>
      </c>
      <c r="N120" s="14">
        <f t="shared" si="1"/>
        <v>0</v>
      </c>
    </row>
    <row r="121" spans="7:14" x14ac:dyDescent="0.25">
      <c r="G121" s="8">
        <v>791010</v>
      </c>
      <c r="H121" s="10"/>
      <c r="I121" s="10" t="s">
        <v>17</v>
      </c>
      <c r="J121" s="11"/>
      <c r="K121" s="12" t="s">
        <v>4</v>
      </c>
      <c r="L121" s="13"/>
      <c r="M121" s="12">
        <v>0</v>
      </c>
      <c r="N121" s="14">
        <f t="shared" si="1"/>
        <v>0</v>
      </c>
    </row>
    <row r="122" spans="7:14" x14ac:dyDescent="0.25">
      <c r="G122" s="8">
        <v>791010</v>
      </c>
      <c r="H122" s="10"/>
      <c r="I122" s="10" t="s">
        <v>17</v>
      </c>
      <c r="J122" s="11"/>
      <c r="K122" s="12" t="s">
        <v>4</v>
      </c>
      <c r="L122" s="13"/>
      <c r="M122" s="12">
        <v>0</v>
      </c>
      <c r="N122" s="14">
        <f t="shared" si="1"/>
        <v>0</v>
      </c>
    </row>
    <row r="123" spans="7:14" x14ac:dyDescent="0.25">
      <c r="G123" s="8">
        <v>791010</v>
      </c>
      <c r="H123" s="10"/>
      <c r="I123" s="10" t="s">
        <v>17</v>
      </c>
      <c r="J123" s="11"/>
      <c r="K123" s="12" t="s">
        <v>4</v>
      </c>
      <c r="L123" s="13"/>
      <c r="M123" s="12">
        <v>0</v>
      </c>
      <c r="N123" s="14">
        <f t="shared" si="1"/>
        <v>0</v>
      </c>
    </row>
    <row r="124" spans="7:14" x14ac:dyDescent="0.25">
      <c r="G124" s="8">
        <v>791010</v>
      </c>
      <c r="H124" s="10"/>
      <c r="I124" s="10" t="s">
        <v>17</v>
      </c>
      <c r="J124" s="11"/>
      <c r="K124" s="12" t="s">
        <v>4</v>
      </c>
      <c r="L124" s="13"/>
      <c r="M124" s="12">
        <v>0</v>
      </c>
      <c r="N124" s="14">
        <f t="shared" si="1"/>
        <v>0</v>
      </c>
    </row>
    <row r="125" spans="7:14" x14ac:dyDescent="0.25">
      <c r="G125" s="8">
        <v>791010</v>
      </c>
      <c r="H125" s="10"/>
      <c r="I125" s="10" t="s">
        <v>17</v>
      </c>
      <c r="J125" s="11"/>
      <c r="K125" s="12" t="s">
        <v>4</v>
      </c>
      <c r="L125" s="13"/>
      <c r="M125" s="12">
        <v>0</v>
      </c>
      <c r="N125" s="14">
        <f t="shared" si="1"/>
        <v>0</v>
      </c>
    </row>
    <row r="126" spans="7:14" x14ac:dyDescent="0.25">
      <c r="G126" s="8">
        <v>791010</v>
      </c>
      <c r="H126" s="10"/>
      <c r="I126" s="10" t="s">
        <v>17</v>
      </c>
      <c r="J126" s="11"/>
      <c r="K126" s="12" t="s">
        <v>4</v>
      </c>
      <c r="L126" s="13"/>
      <c r="M126" s="12">
        <v>0</v>
      </c>
      <c r="N126" s="14">
        <f t="shared" si="1"/>
        <v>0</v>
      </c>
    </row>
    <row r="127" spans="7:14" x14ac:dyDescent="0.25">
      <c r="G127" s="8">
        <v>791010</v>
      </c>
      <c r="H127" s="10"/>
      <c r="I127" s="10" t="s">
        <v>17</v>
      </c>
      <c r="J127" s="11"/>
      <c r="K127" s="12" t="s">
        <v>4</v>
      </c>
      <c r="L127" s="13"/>
      <c r="M127" s="12">
        <v>0</v>
      </c>
      <c r="N127" s="14">
        <f t="shared" si="1"/>
        <v>0</v>
      </c>
    </row>
    <row r="128" spans="7:14" x14ac:dyDescent="0.25">
      <c r="G128" s="8">
        <v>791010</v>
      </c>
      <c r="H128" s="10"/>
      <c r="I128" s="10" t="s">
        <v>17</v>
      </c>
      <c r="J128" s="11"/>
      <c r="K128" s="12" t="s">
        <v>4</v>
      </c>
      <c r="L128" s="13"/>
      <c r="M128" s="12">
        <v>0</v>
      </c>
      <c r="N128" s="14">
        <f t="shared" si="1"/>
        <v>0</v>
      </c>
    </row>
    <row r="129" spans="7:14" x14ac:dyDescent="0.25">
      <c r="G129" s="8">
        <v>791010</v>
      </c>
      <c r="H129" s="10"/>
      <c r="I129" s="10" t="s">
        <v>17</v>
      </c>
      <c r="J129" s="11"/>
      <c r="K129" s="12" t="s">
        <v>4</v>
      </c>
      <c r="L129" s="13"/>
      <c r="M129" s="12">
        <v>0</v>
      </c>
      <c r="N129" s="14">
        <f t="shared" si="1"/>
        <v>0</v>
      </c>
    </row>
    <row r="130" spans="7:14" x14ac:dyDescent="0.25">
      <c r="G130" s="8">
        <v>791010</v>
      </c>
      <c r="H130" s="10"/>
      <c r="I130" s="10" t="s">
        <v>17</v>
      </c>
      <c r="J130" s="11"/>
      <c r="K130" s="12" t="s">
        <v>4</v>
      </c>
      <c r="L130" s="13"/>
      <c r="M130" s="12">
        <v>0</v>
      </c>
      <c r="N130" s="14">
        <f t="shared" si="1"/>
        <v>0</v>
      </c>
    </row>
    <row r="131" spans="7:14" x14ac:dyDescent="0.25">
      <c r="G131" s="8">
        <v>791010</v>
      </c>
      <c r="H131" s="10"/>
      <c r="I131" s="10" t="s">
        <v>17</v>
      </c>
      <c r="J131" s="11"/>
      <c r="K131" s="12" t="s">
        <v>4</v>
      </c>
      <c r="L131" s="13"/>
      <c r="M131" s="12">
        <v>0</v>
      </c>
      <c r="N131" s="14">
        <f t="shared" si="1"/>
        <v>0</v>
      </c>
    </row>
    <row r="132" spans="7:14" x14ac:dyDescent="0.25">
      <c r="G132" s="8" t="s">
        <v>143</v>
      </c>
      <c r="H132" s="10"/>
      <c r="I132" s="10" t="s">
        <v>17</v>
      </c>
      <c r="J132" s="11"/>
      <c r="K132" s="12" t="s">
        <v>4</v>
      </c>
      <c r="L132" s="13"/>
      <c r="M132" s="12">
        <v>0</v>
      </c>
      <c r="N132" s="14">
        <f t="shared" si="1"/>
        <v>0</v>
      </c>
    </row>
    <row r="133" spans="7:14" x14ac:dyDescent="0.25">
      <c r="G133" s="8">
        <v>791010</v>
      </c>
      <c r="H133" s="10"/>
      <c r="I133" s="10" t="s">
        <v>17</v>
      </c>
      <c r="J133" s="11"/>
      <c r="K133" s="12" t="s">
        <v>4</v>
      </c>
      <c r="L133" s="13"/>
      <c r="M133" s="12">
        <v>0</v>
      </c>
      <c r="N133" s="14">
        <f t="shared" si="1"/>
        <v>0</v>
      </c>
    </row>
    <row r="134" spans="7:14" x14ac:dyDescent="0.25">
      <c r="G134" s="87"/>
      <c r="H134" s="18"/>
      <c r="I134" s="18"/>
      <c r="J134" s="19">
        <f>SUMIF(I10:I133,"FG",J10:J133)</f>
        <v>157258</v>
      </c>
      <c r="L134" s="3"/>
      <c r="N134" s="19">
        <f>SUM(N10:N133)</f>
        <v>64332</v>
      </c>
    </row>
    <row r="135" spans="7:14" x14ac:dyDescent="0.25">
      <c r="G135" s="87"/>
      <c r="H135" s="86" t="s">
        <v>142</v>
      </c>
      <c r="I135" s="86"/>
      <c r="J135" s="17">
        <f t="array" ref="J135">SUM(IF(MID(G$10:G$133,1,2)*1=60,J$10:J$133,""))</f>
        <v>200290</v>
      </c>
      <c r="L135" s="3"/>
      <c r="N135" s="85"/>
    </row>
    <row r="136" spans="7:14" x14ac:dyDescent="0.25">
      <c r="H136" s="20" t="s">
        <v>110</v>
      </c>
      <c r="I136" s="21"/>
      <c r="J136" s="11"/>
      <c r="L136" s="3"/>
    </row>
    <row r="137" spans="7:14" x14ac:dyDescent="0.25">
      <c r="H137" s="18"/>
      <c r="I137" s="18"/>
      <c r="L137" s="3"/>
      <c r="M137" s="3"/>
    </row>
    <row r="138" spans="7:14" x14ac:dyDescent="0.25">
      <c r="G138" s="22" t="s">
        <v>111</v>
      </c>
      <c r="H138" s="23"/>
      <c r="I138" s="23"/>
      <c r="J138" s="23"/>
      <c r="K138" s="24"/>
      <c r="N138"/>
    </row>
    <row r="139" spans="7:14" x14ac:dyDescent="0.25">
      <c r="G139" s="25" t="s">
        <v>112</v>
      </c>
      <c r="H139" s="26"/>
      <c r="I139" s="26"/>
      <c r="J139" s="26"/>
      <c r="K139" s="27"/>
      <c r="N139"/>
    </row>
    <row r="140" spans="7:14" x14ac:dyDescent="0.25">
      <c r="G140" s="28"/>
      <c r="H140" s="29" t="s">
        <v>113</v>
      </c>
      <c r="I140" s="30"/>
      <c r="J140" s="31">
        <f>SUMIF(I10:I133,"ACHATS",J10:J133)</f>
        <v>231697</v>
      </c>
      <c r="K140" s="32"/>
      <c r="N140"/>
    </row>
    <row r="141" spans="7:14" x14ac:dyDescent="0.25">
      <c r="G141" s="28"/>
      <c r="H141" s="29" t="s">
        <v>114</v>
      </c>
      <c r="I141" s="30"/>
      <c r="J141" s="33">
        <f>+J134</f>
        <v>157258</v>
      </c>
      <c r="K141" s="34"/>
      <c r="N141" s="35"/>
    </row>
    <row r="142" spans="7:14" x14ac:dyDescent="0.25">
      <c r="G142" s="28"/>
      <c r="H142" s="29" t="s">
        <v>115</v>
      </c>
      <c r="I142" s="30"/>
      <c r="J142" s="33">
        <f>+'[1]Frais commerciaux'!I93</f>
        <v>0</v>
      </c>
      <c r="K142" s="34"/>
      <c r="N142" s="35"/>
    </row>
    <row r="143" spans="7:14" x14ac:dyDescent="0.25">
      <c r="G143" s="28">
        <v>61</v>
      </c>
      <c r="H143" s="29" t="s">
        <v>116</v>
      </c>
      <c r="I143" s="30"/>
      <c r="J143" s="33">
        <f>'[1]Credits bails'!I27</f>
        <v>52941</v>
      </c>
      <c r="K143" s="34"/>
      <c r="L143" s="35"/>
      <c r="M143" s="35"/>
      <c r="N143" s="35"/>
    </row>
    <row r="144" spans="7:14" x14ac:dyDescent="0.25">
      <c r="G144" s="28">
        <v>66</v>
      </c>
      <c r="H144" s="29" t="s">
        <v>117</v>
      </c>
      <c r="I144" s="30"/>
      <c r="J144" s="36">
        <f>'[1]Frais Financiers'!I30</f>
        <v>7383</v>
      </c>
      <c r="K144" s="34"/>
      <c r="L144" s="35"/>
      <c r="M144" s="35"/>
      <c r="N144" s="35"/>
    </row>
    <row r="145" spans="7:14" x14ac:dyDescent="0.25">
      <c r="G145" s="28">
        <v>68</v>
      </c>
      <c r="H145" s="29" t="s">
        <v>101</v>
      </c>
      <c r="I145" s="30"/>
      <c r="J145" s="37">
        <f>[1]Investissements!J27</f>
        <v>16364</v>
      </c>
      <c r="K145" s="34"/>
      <c r="L145" s="35"/>
      <c r="M145" s="35"/>
      <c r="N145" s="35"/>
    </row>
    <row r="146" spans="7:14" x14ac:dyDescent="0.25">
      <c r="G146" s="38">
        <v>67</v>
      </c>
      <c r="H146" s="29" t="s">
        <v>118</v>
      </c>
      <c r="I146" s="30"/>
      <c r="J146" s="39">
        <f>'[1]Charges except'!I30</f>
        <v>6047</v>
      </c>
      <c r="K146" s="34"/>
      <c r="L146" s="35"/>
      <c r="M146" s="35"/>
      <c r="N146" s="35"/>
    </row>
    <row r="147" spans="7:14" x14ac:dyDescent="0.25">
      <c r="G147" s="40"/>
      <c r="H147" s="41" t="s">
        <v>119</v>
      </c>
      <c r="I147" s="42"/>
      <c r="J147" s="19">
        <f>SUM(J134+J140+J142+J143+J144+J145+J146)</f>
        <v>471690</v>
      </c>
      <c r="K147" s="34"/>
      <c r="L147" s="35"/>
      <c r="M147" s="35"/>
      <c r="N147" s="35"/>
    </row>
    <row r="148" spans="7:14" x14ac:dyDescent="0.25">
      <c r="G148" s="40"/>
      <c r="H148" s="43"/>
      <c r="I148" s="43"/>
      <c r="J148" s="44"/>
      <c r="K148" s="45" t="s">
        <v>120</v>
      </c>
    </row>
    <row r="149" spans="7:14" x14ac:dyDescent="0.25">
      <c r="G149" s="40"/>
      <c r="H149" s="46" t="s">
        <v>121</v>
      </c>
      <c r="I149" s="43"/>
      <c r="J149" s="44"/>
      <c r="K149" s="47"/>
    </row>
    <row r="150" spans="7:14" x14ac:dyDescent="0.25">
      <c r="G150" s="40"/>
      <c r="H150" s="48" t="s">
        <v>9</v>
      </c>
      <c r="I150" s="49"/>
      <c r="J150" s="31">
        <f>'[1]Resultat N-1'!I30+'[1]Resultat N-1'!I31+'[1]Resultat N-1'!I32+'[1]Resultat N-1'!I33</f>
        <v>154358</v>
      </c>
      <c r="K150" s="31">
        <f>+J150-J140</f>
        <v>-77339</v>
      </c>
    </row>
    <row r="151" spans="7:14" x14ac:dyDescent="0.25">
      <c r="G151" s="40"/>
      <c r="H151" s="50" t="s">
        <v>122</v>
      </c>
      <c r="I151" s="51" t="s">
        <v>123</v>
      </c>
      <c r="J151" s="52">
        <f>+'[1]Resultat N-1'!I34</f>
        <v>246015</v>
      </c>
      <c r="K151" s="53">
        <f>SUM(J151:J154)-SUM(J141:J143)</f>
        <v>77339</v>
      </c>
    </row>
    <row r="152" spans="7:14" x14ac:dyDescent="0.25">
      <c r="G152" s="40"/>
      <c r="H152" s="50" t="s">
        <v>124</v>
      </c>
      <c r="I152" s="51" t="s">
        <v>125</v>
      </c>
      <c r="J152" s="54">
        <f>+'[1]Resultat N-1'!I35</f>
        <v>48375</v>
      </c>
      <c r="K152" s="55"/>
      <c r="N152" s="56"/>
    </row>
    <row r="153" spans="7:14" x14ac:dyDescent="0.25">
      <c r="G153" s="40"/>
      <c r="H153" s="50" t="s">
        <v>126</v>
      </c>
      <c r="I153" s="51" t="s">
        <v>127</v>
      </c>
      <c r="J153" s="54">
        <f>+'[1]Resultat N-1'!I42</f>
        <v>5</v>
      </c>
      <c r="K153" s="55"/>
      <c r="N153" s="56"/>
    </row>
    <row r="154" spans="7:14" x14ac:dyDescent="0.25">
      <c r="G154" s="40"/>
      <c r="H154" s="57" t="s">
        <v>128</v>
      </c>
      <c r="I154" s="58"/>
      <c r="J154" s="59">
        <f>-'[1]Resultat N-1'!I26-'[1]Resultat N-1'!I27-'[1]Resultat N-1'!I28</f>
        <v>-6857</v>
      </c>
      <c r="K154" s="60"/>
      <c r="N154" s="56"/>
    </row>
    <row r="155" spans="7:14" x14ac:dyDescent="0.25">
      <c r="G155" s="40"/>
      <c r="H155" s="50" t="s">
        <v>129</v>
      </c>
      <c r="I155" s="51" t="s">
        <v>130</v>
      </c>
      <c r="J155" s="36">
        <f>+'[1]Resultat N-1'!I58</f>
        <v>7383</v>
      </c>
      <c r="K155" s="36">
        <f>+J155-J144</f>
        <v>0</v>
      </c>
    </row>
    <row r="156" spans="7:14" ht="30" x14ac:dyDescent="0.25">
      <c r="G156" s="40"/>
      <c r="H156" s="50" t="s">
        <v>131</v>
      </c>
      <c r="I156" s="51" t="s">
        <v>132</v>
      </c>
      <c r="J156" s="61">
        <f>+'[1]Resultat N-1'!I38</f>
        <v>16364</v>
      </c>
      <c r="K156" s="62">
        <f>+SUM(J156:J159)-SUMIF(I10:I133,"Amort",J10:J133)</f>
        <v>0</v>
      </c>
    </row>
    <row r="157" spans="7:14" ht="30" x14ac:dyDescent="0.25">
      <c r="G157" s="40"/>
      <c r="H157" s="50" t="s">
        <v>131</v>
      </c>
      <c r="I157" s="51" t="s">
        <v>133</v>
      </c>
      <c r="J157" s="63">
        <f>+'[1]Resultat N-1'!I39</f>
        <v>0</v>
      </c>
      <c r="K157" s="64"/>
    </row>
    <row r="158" spans="7:14" x14ac:dyDescent="0.25">
      <c r="G158" s="40"/>
      <c r="H158" s="50" t="s">
        <v>134</v>
      </c>
      <c r="I158" s="51" t="s">
        <v>135</v>
      </c>
      <c r="J158" s="63">
        <f>+'[1]Resultat N-1'!I40</f>
        <v>0</v>
      </c>
      <c r="K158" s="64"/>
    </row>
    <row r="159" spans="7:14" ht="30" x14ac:dyDescent="0.25">
      <c r="G159" s="40"/>
      <c r="H159" s="50" t="s">
        <v>136</v>
      </c>
      <c r="I159" s="51" t="s">
        <v>137</v>
      </c>
      <c r="J159" s="65">
        <f>+'[1]Resultat N-1'!I41</f>
        <v>0</v>
      </c>
      <c r="K159" s="66"/>
    </row>
    <row r="160" spans="7:14" x14ac:dyDescent="0.25">
      <c r="G160" s="40"/>
      <c r="H160" s="67" t="s">
        <v>138</v>
      </c>
      <c r="I160" s="68" t="s">
        <v>139</v>
      </c>
      <c r="J160" s="39">
        <f>+'[1]Resultat N-1'!I68</f>
        <v>6047</v>
      </c>
      <c r="K160" s="39">
        <f>+J160-J146</f>
        <v>0</v>
      </c>
    </row>
    <row r="161" spans="7:11" x14ac:dyDescent="0.25">
      <c r="G161" s="40"/>
      <c r="H161" s="41" t="s">
        <v>119</v>
      </c>
      <c r="I161" s="42"/>
      <c r="J161" s="69">
        <f>SUM(J150:J160)</f>
        <v>471690</v>
      </c>
      <c r="K161" s="70"/>
    </row>
    <row r="162" spans="7:11" x14ac:dyDescent="0.25">
      <c r="G162" s="71"/>
      <c r="H162" s="72" t="s">
        <v>140</v>
      </c>
      <c r="I162" s="73"/>
      <c r="J162" s="74">
        <f>+J147-J161</f>
        <v>0</v>
      </c>
      <c r="K162" s="75"/>
    </row>
    <row r="164" spans="7:11" x14ac:dyDescent="0.25">
      <c r="H164" s="76" t="s">
        <v>141</v>
      </c>
      <c r="I164" s="77"/>
      <c r="J164" s="78"/>
    </row>
    <row r="165" spans="7:11" x14ac:dyDescent="0.25">
      <c r="H165" s="79"/>
      <c r="I165" s="80"/>
      <c r="J165" s="81"/>
    </row>
    <row r="166" spans="7:11" x14ac:dyDescent="0.25">
      <c r="H166" s="82"/>
      <c r="I166" s="83"/>
      <c r="J166" s="84"/>
    </row>
  </sheetData>
  <mergeCells count="10">
    <mergeCell ref="K156:K159"/>
    <mergeCell ref="H161:I161"/>
    <mergeCell ref="H162:I162"/>
    <mergeCell ref="H164:J166"/>
    <mergeCell ref="H136:I136"/>
    <mergeCell ref="G138:K138"/>
    <mergeCell ref="G139:K139"/>
    <mergeCell ref="H147:I147"/>
    <mergeCell ref="K148:K149"/>
    <mergeCell ref="K151:K154"/>
  </mergeCells>
  <phoneticPr fontId="8" type="noConversion"/>
  <conditionalFormatting sqref="N10:N133">
    <cfRule type="cellIs" dxfId="78" priority="79" operator="lessThan">
      <formula>-1</formula>
    </cfRule>
  </conditionalFormatting>
  <conditionalFormatting sqref="N10:N133">
    <cfRule type="expression" dxfId="77" priority="78">
      <formula>$I10="OUI"</formula>
    </cfRule>
  </conditionalFormatting>
  <conditionalFormatting sqref="N10:N133">
    <cfRule type="expression" dxfId="76" priority="77">
      <formula>$I10="OUI"</formula>
    </cfRule>
  </conditionalFormatting>
  <conditionalFormatting sqref="N71:N133">
    <cfRule type="expression" dxfId="75" priority="76">
      <formula>$I71="OUI"</formula>
    </cfRule>
  </conditionalFormatting>
  <conditionalFormatting sqref="N12">
    <cfRule type="expression" dxfId="74" priority="75">
      <formula>$I12="OUI"</formula>
    </cfRule>
  </conditionalFormatting>
  <conditionalFormatting sqref="N12">
    <cfRule type="expression" dxfId="73" priority="74">
      <formula>$I12="OUI"</formula>
    </cfRule>
  </conditionalFormatting>
  <conditionalFormatting sqref="N51">
    <cfRule type="expression" dxfId="72" priority="73">
      <formula>$I51="OUI"</formula>
    </cfRule>
  </conditionalFormatting>
  <conditionalFormatting sqref="J162">
    <cfRule type="cellIs" dxfId="71" priority="72" operator="notEqual">
      <formula>0</formula>
    </cfRule>
  </conditionalFormatting>
  <conditionalFormatting sqref="H22">
    <cfRule type="expression" dxfId="70" priority="71">
      <formula>$I22="OUI"</formula>
    </cfRule>
  </conditionalFormatting>
  <conditionalFormatting sqref="G22">
    <cfRule type="expression" dxfId="69" priority="70">
      <formula>$I22="OUI"</formula>
    </cfRule>
  </conditionalFormatting>
  <conditionalFormatting sqref="H11">
    <cfRule type="expression" dxfId="68" priority="69">
      <formula>$I11="OUI"</formula>
    </cfRule>
  </conditionalFormatting>
  <conditionalFormatting sqref="H12">
    <cfRule type="expression" dxfId="67" priority="68">
      <formula>$I12="OUI"</formula>
    </cfRule>
  </conditionalFormatting>
  <conditionalFormatting sqref="G12">
    <cfRule type="expression" dxfId="66" priority="67">
      <formula>$I12="OUI"</formula>
    </cfRule>
  </conditionalFormatting>
  <conditionalFormatting sqref="H13">
    <cfRule type="expression" dxfId="65" priority="66">
      <formula>$I13="OUI"</formula>
    </cfRule>
  </conditionalFormatting>
  <conditionalFormatting sqref="G13">
    <cfRule type="expression" dxfId="64" priority="65">
      <formula>$I13="OUI"</formula>
    </cfRule>
  </conditionalFormatting>
  <conditionalFormatting sqref="H13:H133">
    <cfRule type="expression" dxfId="63" priority="64">
      <formula>$I13="OUI"</formula>
    </cfRule>
  </conditionalFormatting>
  <conditionalFormatting sqref="G13:G133">
    <cfRule type="expression" dxfId="62" priority="63">
      <formula>$I13="OUI"</formula>
    </cfRule>
  </conditionalFormatting>
  <conditionalFormatting sqref="K34:K36 K38:K133 K10:K30">
    <cfRule type="expression" dxfId="61" priority="62">
      <formula>OR(I10="Achats",I10="Variable",I10="Comm",I10="Loc/Bail",I10+"Amort",I10="Financier")</formula>
    </cfRule>
  </conditionalFormatting>
  <conditionalFormatting sqref="L10:L133">
    <cfRule type="expression" dxfId="60" priority="61">
      <formula>OR(I10="Achats",I10="Variable",I10="Comm",I10="Loc/Bail",I10="Financier",I10="Amort",I10="Except")</formula>
    </cfRule>
  </conditionalFormatting>
  <conditionalFormatting sqref="M10:M133">
    <cfRule type="expression" dxfId="59" priority="60">
      <formula>OR(I10="Achats",I10="Variable",I10="Comm",I10="Loc/Bail",I10="Financier",I10="Amort",I10="Except")</formula>
    </cfRule>
  </conditionalFormatting>
  <conditionalFormatting sqref="G16">
    <cfRule type="expression" dxfId="58" priority="53">
      <formula>$I16="OUI"</formula>
    </cfRule>
  </conditionalFormatting>
  <conditionalFormatting sqref="H25">
    <cfRule type="expression" dxfId="57" priority="59">
      <formula>$I25="OUI"</formula>
    </cfRule>
  </conditionalFormatting>
  <conditionalFormatting sqref="G25">
    <cfRule type="expression" dxfId="56" priority="58">
      <formula>$I25="OUI"</formula>
    </cfRule>
  </conditionalFormatting>
  <conditionalFormatting sqref="H14">
    <cfRule type="expression" dxfId="55" priority="57">
      <formula>$I14="OUI"</formula>
    </cfRule>
  </conditionalFormatting>
  <conditionalFormatting sqref="H15">
    <cfRule type="expression" dxfId="54" priority="56">
      <formula>$I15="OUI"</formula>
    </cfRule>
  </conditionalFormatting>
  <conditionalFormatting sqref="G15">
    <cfRule type="expression" dxfId="53" priority="55">
      <formula>$I15="OUI"</formula>
    </cfRule>
  </conditionalFormatting>
  <conditionalFormatting sqref="H16">
    <cfRule type="expression" dxfId="52" priority="54">
      <formula>$I16="OUI"</formula>
    </cfRule>
  </conditionalFormatting>
  <conditionalFormatting sqref="H23">
    <cfRule type="expression" dxfId="51" priority="52">
      <formula>$I23="OUI"</formula>
    </cfRule>
  </conditionalFormatting>
  <conditionalFormatting sqref="G23">
    <cfRule type="expression" dxfId="50" priority="51">
      <formula>$I23="OUI"</formula>
    </cfRule>
  </conditionalFormatting>
  <conditionalFormatting sqref="H26">
    <cfRule type="expression" dxfId="49" priority="50">
      <formula>$I26="OUI"</formula>
    </cfRule>
  </conditionalFormatting>
  <conditionalFormatting sqref="G26">
    <cfRule type="expression" dxfId="48" priority="49">
      <formula>$I26="OUI"</formula>
    </cfRule>
  </conditionalFormatting>
  <conditionalFormatting sqref="G30">
    <cfRule type="expression" dxfId="47" priority="24">
      <formula>$I30="OUI"</formula>
    </cfRule>
  </conditionalFormatting>
  <conditionalFormatting sqref="H31:H37">
    <cfRule type="expression" dxfId="46" priority="48">
      <formula>$I31="OUI"</formula>
    </cfRule>
  </conditionalFormatting>
  <conditionalFormatting sqref="G31:G37">
    <cfRule type="expression" dxfId="45" priority="47">
      <formula>$I31="OUI"</formula>
    </cfRule>
  </conditionalFormatting>
  <conditionalFormatting sqref="K31:K33">
    <cfRule type="expression" dxfId="44" priority="46">
      <formula>OR(I31="Achats",I31="Variable",I31="Comm")</formula>
    </cfRule>
  </conditionalFormatting>
  <conditionalFormatting sqref="M31:M32">
    <cfRule type="expression" dxfId="43" priority="45">
      <formula>OR(I31="Achats",I31="Variable",I31="Comm")</formula>
    </cfRule>
  </conditionalFormatting>
  <conditionalFormatting sqref="H32">
    <cfRule type="expression" dxfId="42" priority="44">
      <formula>$I32="OUI"</formula>
    </cfRule>
  </conditionalFormatting>
  <conditionalFormatting sqref="G32">
    <cfRule type="expression" dxfId="41" priority="43">
      <formula>$I32="OUI"</formula>
    </cfRule>
  </conditionalFormatting>
  <conditionalFormatting sqref="H33">
    <cfRule type="expression" dxfId="40" priority="42">
      <formula>$I33="OUI"</formula>
    </cfRule>
  </conditionalFormatting>
  <conditionalFormatting sqref="G33">
    <cfRule type="expression" dxfId="39" priority="41">
      <formula>$I33="OUI"</formula>
    </cfRule>
  </conditionalFormatting>
  <conditionalFormatting sqref="H37">
    <cfRule type="expression" dxfId="38" priority="40">
      <formula>$I37="OUI"</formula>
    </cfRule>
  </conditionalFormatting>
  <conditionalFormatting sqref="G37">
    <cfRule type="expression" dxfId="37" priority="39">
      <formula>$I37="OUI"</formula>
    </cfRule>
  </conditionalFormatting>
  <conditionalFormatting sqref="K37">
    <cfRule type="expression" dxfId="36" priority="38">
      <formula>OR(I37="Achats",I37="Variable",I37="Comm")</formula>
    </cfRule>
  </conditionalFormatting>
  <conditionalFormatting sqref="H37">
    <cfRule type="expression" dxfId="35" priority="37">
      <formula>$I37="OUI"</formula>
    </cfRule>
  </conditionalFormatting>
  <conditionalFormatting sqref="G37">
    <cfRule type="expression" dxfId="34" priority="36">
      <formula>$I37="OUI"</formula>
    </cfRule>
  </conditionalFormatting>
  <conditionalFormatting sqref="H31">
    <cfRule type="expression" dxfId="33" priority="35">
      <formula>$I31="OUI"</formula>
    </cfRule>
  </conditionalFormatting>
  <conditionalFormatting sqref="G31">
    <cfRule type="expression" dxfId="32" priority="34">
      <formula>$I31="OUI"</formula>
    </cfRule>
  </conditionalFormatting>
  <conditionalFormatting sqref="K31">
    <cfRule type="expression" dxfId="31" priority="33">
      <formula>OR(I31="Achats",I31="Variable",I31="Comm")</formula>
    </cfRule>
  </conditionalFormatting>
  <conditionalFormatting sqref="M31">
    <cfRule type="expression" dxfId="30" priority="32">
      <formula>OR(I31="Achats",I31="Variable",I31="Comm")</formula>
    </cfRule>
  </conditionalFormatting>
  <conditionalFormatting sqref="H28:H32">
    <cfRule type="expression" dxfId="29" priority="31">
      <formula>$I28="OUI"</formula>
    </cfRule>
  </conditionalFormatting>
  <conditionalFormatting sqref="G28:G34">
    <cfRule type="expression" dxfId="28" priority="30">
      <formula>$I28="OUI"</formula>
    </cfRule>
  </conditionalFormatting>
  <conditionalFormatting sqref="K28:K30">
    <cfRule type="expression" dxfId="27" priority="29">
      <formula>OR(I28="Achats",I28="Variable",I28="Comm")</formula>
    </cfRule>
  </conditionalFormatting>
  <conditionalFormatting sqref="M28:M30">
    <cfRule type="expression" dxfId="26" priority="28">
      <formula>OR(I28="Achats",I28="Variable",I28="Comm")</formula>
    </cfRule>
  </conditionalFormatting>
  <conditionalFormatting sqref="H29">
    <cfRule type="expression" dxfId="25" priority="27">
      <formula>$I29="OUI"</formula>
    </cfRule>
  </conditionalFormatting>
  <conditionalFormatting sqref="G29">
    <cfRule type="expression" dxfId="24" priority="26">
      <formula>$I29="OUI"</formula>
    </cfRule>
  </conditionalFormatting>
  <conditionalFormatting sqref="H30">
    <cfRule type="expression" dxfId="23" priority="25">
      <formula>$I30="OUI"</formula>
    </cfRule>
  </conditionalFormatting>
  <conditionalFormatting sqref="G10:I133">
    <cfRule type="expression" dxfId="22" priority="3">
      <formula>$I10="Except"</formula>
    </cfRule>
    <cfRule type="expression" dxfId="21" priority="6">
      <formula>$I10="Amort"</formula>
    </cfRule>
    <cfRule type="expression" dxfId="20" priority="7">
      <formula>$I10="Financier"</formula>
    </cfRule>
    <cfRule type="expression" dxfId="19" priority="8">
      <formula>$I10="Loc/Bail"</formula>
    </cfRule>
    <cfRule type="expression" dxfId="18" priority="20">
      <formula>$I10="Variable"</formula>
    </cfRule>
    <cfRule type="expression" dxfId="17" priority="21">
      <formula>$I10="Comm"</formula>
    </cfRule>
    <cfRule type="expression" dxfId="16" priority="22">
      <formula>$I10="Achats"</formula>
    </cfRule>
    <cfRule type="expression" dxfId="15" priority="23">
      <formula>OR(MID($G10,1,3)="602",MID($G10,1,3)="601")</formula>
    </cfRule>
  </conditionalFormatting>
  <conditionalFormatting sqref="M33:M133">
    <cfRule type="expression" dxfId="14" priority="19">
      <formula>OR(I33="Achats",I33="Variable",I33="Comm")</formula>
    </cfRule>
  </conditionalFormatting>
  <conditionalFormatting sqref="H12">
    <cfRule type="expression" dxfId="13" priority="18">
      <formula>$I12="OUI"</formula>
    </cfRule>
  </conditionalFormatting>
  <conditionalFormatting sqref="H13">
    <cfRule type="expression" dxfId="12" priority="17">
      <formula>$I13="OUI"</formula>
    </cfRule>
  </conditionalFormatting>
  <conditionalFormatting sqref="G13">
    <cfRule type="expression" dxfId="11" priority="16">
      <formula>$I13="OUI"</formula>
    </cfRule>
  </conditionalFormatting>
  <conditionalFormatting sqref="H14">
    <cfRule type="expression" dxfId="10" priority="15">
      <formula>$I14="OUI"</formula>
    </cfRule>
  </conditionalFormatting>
  <conditionalFormatting sqref="G14">
    <cfRule type="expression" dxfId="9" priority="14">
      <formula>$I14="OUI"</formula>
    </cfRule>
  </conditionalFormatting>
  <conditionalFormatting sqref="G17">
    <cfRule type="expression" dxfId="8" priority="9">
      <formula>$I17="OUI"</formula>
    </cfRule>
  </conditionalFormatting>
  <conditionalFormatting sqref="H15">
    <cfRule type="expression" dxfId="7" priority="13">
      <formula>$I15="OUI"</formula>
    </cfRule>
  </conditionalFormatting>
  <conditionalFormatting sqref="H16">
    <cfRule type="expression" dxfId="6" priority="12">
      <formula>$I16="OUI"</formula>
    </cfRule>
  </conditionalFormatting>
  <conditionalFormatting sqref="G16">
    <cfRule type="expression" dxfId="5" priority="11">
      <formula>$I16="OUI"</formula>
    </cfRule>
  </conditionalFormatting>
  <conditionalFormatting sqref="H17">
    <cfRule type="expression" dxfId="4" priority="10">
      <formula>$I17="OUI"</formula>
    </cfRule>
  </conditionalFormatting>
  <conditionalFormatting sqref="J10:J133">
    <cfRule type="expression" dxfId="3" priority="5">
      <formula>OR(I10="Variable",I10="Comm",I10="Loc/Bail",I10="Financier",I10="Amort",I10="Except")</formula>
    </cfRule>
  </conditionalFormatting>
  <conditionalFormatting sqref="G15:G20">
    <cfRule type="expression" dxfId="2" priority="4">
      <formula>$I15="OUI"</formula>
    </cfRule>
  </conditionalFormatting>
  <conditionalFormatting sqref="K151">
    <cfRule type="expression" dxfId="1" priority="2">
      <formula>OR(J151="Variable",J151="Comm",J151="Loc/Bail",J151="Financier",J151="Amort",J151="Except")</formula>
    </cfRule>
  </conditionalFormatting>
  <conditionalFormatting sqref="J151">
    <cfRule type="expression" dxfId="0" priority="1">
      <formula>OR(I151="Variable",I151="Comm",I151="Loc/Bail",I151="Financier",I151="Amort",I151="Except")</formula>
    </cfRule>
  </conditionalFormatting>
  <dataValidations count="2">
    <dataValidation type="list" allowBlank="1" showInputMessage="1" showErrorMessage="1" error="Veuilez sélectionner l'une des options dans la liste proposée" promptTitle="Critères de sélection" prompt="Pour plus de précisions voir le commentaire dans le titre de la colonne &quot;Type de Frais&quot;. Glissez votre souris sur la cellule._x000a_" sqref="I10:I133" xr:uid="{32A63B4F-4896-4B58-881E-E0708A69D13D}">
      <formula1>Type_Frais</formula1>
    </dataValidation>
    <dataValidation type="list" allowBlank="1" showInputMessage="1" showErrorMessage="1" sqref="K10:K133" xr:uid="{80771980-72C1-40CA-A71E-6C9C2461C1A6}">
      <formula1>Unite</formula1>
    </dataValidation>
  </dataValidations>
  <hyperlinks>
    <hyperlink ref="H142" location="'Frais commerciaux'!A1" display="FRAIS COMMERCIAUX" xr:uid="{9812A0AA-7BEF-4E72-9244-6BF84E45EED9}"/>
    <hyperlink ref="H143" location="'Credits bails'!A1" display="LOCATIONS/LEASING" xr:uid="{BB16F86B-5AF4-4460-AA12-15467DFAD1C5}"/>
    <hyperlink ref="H144" location="'Frais Financiers'!A1" display="CHARGES FINANCIERES" xr:uid="{01A5133D-BAFE-4DB9-A0D3-14591124354B}"/>
    <hyperlink ref="H145" location="Investissements!A1" display="DOTATIONS AUX AMORTISSEMENTS" xr:uid="{0EE5F389-5722-4389-9963-9A11B461DDD3}"/>
    <hyperlink ref="H149" location="'Resultat N-1'!A1" display="Compte de Résultat N- 1" xr:uid="{BE0A34A3-84FC-4F97-9C15-F6EB5688180C}"/>
    <hyperlink ref="H146" location="'Charges except'!A1" display="Charges exceptionnelles" xr:uid="{E561CADA-EC2C-4BD3-9DBD-5BCC2D3E6D8E}"/>
  </hyperlink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Dynamique-Vision - André CAFFIN</dc:creator>
  <cp:lastModifiedBy>Dynamique-Vision - André CAFFIN</cp:lastModifiedBy>
  <dcterms:created xsi:type="dcterms:W3CDTF">2020-02-04T16:21:04Z</dcterms:created>
  <dcterms:modified xsi:type="dcterms:W3CDTF">2020-02-04T16:42:04Z</dcterms:modified>
</cp:coreProperties>
</file>