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79533862-4C78-4F52-A799-0F36E4DD894B}" xr6:coauthVersionLast="45" xr6:coauthVersionMax="45" xr10:uidLastSave="{00000000-0000-0000-0000-000000000000}"/>
  <bookViews>
    <workbookView xWindow="-120" yWindow="-120" windowWidth="29040" windowHeight="15990" tabRatio="804" xr2:uid="{00000000-000D-0000-FFFF-FFFF00000000}"/>
  </bookViews>
  <sheets>
    <sheet name="Synthèse" sheetId="44" r:id="rId1"/>
    <sheet name="données brutes" sheetId="3" r:id="rId2"/>
  </sheets>
  <definedNames>
    <definedName name="_xlnm._FilterDatabase" localSheetId="0" hidden="1">Synthèse!$A$3:$AI$3</definedName>
    <definedName name="Segment_Accréditation">#N/A</definedName>
    <definedName name="Segment_Date_de_réception">#N/A</definedName>
    <definedName name="Segment_matrice">#N/A</definedName>
    <definedName name="Segment_Méthode">#N/A</definedName>
    <definedName name="Segment_Norme">#N/A</definedName>
    <definedName name="Segment_Paramètre">#N/A</definedName>
    <definedName name="zscore" localSheetId="0">OFFSET(Synthèse!$W$3,1,,COUNT(Synthèse!$W:$W))</definedName>
    <definedName name="zscore">OFFSET(#REF!,1,,COUNT(#REF!))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  <x14:slicerCache r:id="rId6"/>
        <x14:slicerCache r:id="rId7"/>
        <x14:slicerCache r:id="rId8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4" i="44" l="1"/>
  <c r="N4" i="44" s="1"/>
  <c r="S4" i="44"/>
  <c r="T4" i="44" s="1"/>
  <c r="AF4" i="44" s="1"/>
  <c r="M5" i="44"/>
  <c r="N5" i="44" s="1"/>
  <c r="S5" i="44"/>
  <c r="T5" i="44" s="1"/>
  <c r="AF5" i="44" s="1"/>
  <c r="M6" i="44"/>
  <c r="N6" i="44" s="1"/>
  <c r="S6" i="44"/>
  <c r="T6" i="44" s="1"/>
  <c r="AF6" i="44" s="1"/>
  <c r="M7" i="44"/>
  <c r="N7" i="44" s="1"/>
  <c r="S7" i="44"/>
  <c r="T7" i="44" s="1"/>
  <c r="AF7" i="44" s="1"/>
  <c r="M8" i="44"/>
  <c r="N8" i="44" s="1"/>
  <c r="S8" i="44"/>
  <c r="T8" i="44" s="1"/>
  <c r="AF8" i="44" s="1"/>
  <c r="M9" i="44"/>
  <c r="N9" i="44" s="1"/>
  <c r="S9" i="44"/>
  <c r="T9" i="44" s="1"/>
  <c r="AF9" i="44" s="1"/>
  <c r="M10" i="44"/>
  <c r="N10" i="44" s="1"/>
  <c r="S10" i="44"/>
  <c r="T10" i="44" s="1"/>
  <c r="AF10" i="44" s="1"/>
  <c r="M11" i="44"/>
  <c r="N11" i="44" s="1"/>
  <c r="S11" i="44"/>
  <c r="T11" i="44" s="1"/>
  <c r="AF11" i="44" s="1"/>
  <c r="M12" i="44"/>
  <c r="O12" i="44" s="1"/>
  <c r="S12" i="44"/>
  <c r="T12" i="44" s="1"/>
  <c r="AF12" i="44" s="1"/>
  <c r="M13" i="44"/>
  <c r="N13" i="44" s="1"/>
  <c r="S13" i="44"/>
  <c r="T13" i="44" s="1"/>
  <c r="AF13" i="44" s="1"/>
  <c r="M14" i="44"/>
  <c r="N14" i="44" s="1"/>
  <c r="S14" i="44"/>
  <c r="T14" i="44" s="1"/>
  <c r="AF14" i="44" s="1"/>
  <c r="M15" i="44"/>
  <c r="N15" i="44" s="1"/>
  <c r="S15" i="44"/>
  <c r="T15" i="44" s="1"/>
  <c r="AF15" i="44" s="1"/>
  <c r="M16" i="44"/>
  <c r="W16" i="44" s="1"/>
  <c r="N16" i="44"/>
  <c r="S16" i="44"/>
  <c r="T16" i="44"/>
  <c r="AF16" i="44" s="1"/>
  <c r="U38" i="44"/>
  <c r="V38" i="44" s="1"/>
  <c r="AH38" i="44" s="1"/>
  <c r="S38" i="44"/>
  <c r="T38" i="44"/>
  <c r="AF38" i="44" s="1"/>
  <c r="U37" i="44"/>
  <c r="V37" i="44" s="1"/>
  <c r="AH37" i="44" s="1"/>
  <c r="S37" i="44"/>
  <c r="T37" i="44" s="1"/>
  <c r="AF37" i="44" s="1"/>
  <c r="U36" i="44"/>
  <c r="V36" i="44" s="1"/>
  <c r="AH36" i="44" s="1"/>
  <c r="S36" i="44"/>
  <c r="T36" i="44" s="1"/>
  <c r="AF36" i="44" s="1"/>
  <c r="U35" i="44"/>
  <c r="V35" i="44" s="1"/>
  <c r="AH35" i="44" s="1"/>
  <c r="S35" i="44"/>
  <c r="T35" i="44" s="1"/>
  <c r="AF35" i="44" s="1"/>
  <c r="U34" i="44"/>
  <c r="V34" i="44" s="1"/>
  <c r="AH34" i="44" s="1"/>
  <c r="S34" i="44"/>
  <c r="T34" i="44"/>
  <c r="AF34" i="44" s="1"/>
  <c r="U33" i="44"/>
  <c r="V33" i="44" s="1"/>
  <c r="AH33" i="44" s="1"/>
  <c r="S33" i="44"/>
  <c r="T33" i="44" s="1"/>
  <c r="AF33" i="44" s="1"/>
  <c r="U32" i="44"/>
  <c r="V32" i="44" s="1"/>
  <c r="AH32" i="44" s="1"/>
  <c r="S32" i="44"/>
  <c r="T32" i="44" s="1"/>
  <c r="AF32" i="44" s="1"/>
  <c r="U31" i="44"/>
  <c r="V31" i="44" s="1"/>
  <c r="AH31" i="44" s="1"/>
  <c r="S31" i="44"/>
  <c r="T31" i="44" s="1"/>
  <c r="AF31" i="44" s="1"/>
  <c r="U30" i="44"/>
  <c r="V30" i="44" s="1"/>
  <c r="AH30" i="44" s="1"/>
  <c r="S30" i="44"/>
  <c r="T30" i="44" s="1"/>
  <c r="AF30" i="44" s="1"/>
  <c r="K38" i="44"/>
  <c r="AI38" i="44" s="1"/>
  <c r="K37" i="44"/>
  <c r="AI37" i="44" s="1"/>
  <c r="K36" i="44"/>
  <c r="AI36" i="44"/>
  <c r="K35" i="44"/>
  <c r="AI35" i="44" s="1"/>
  <c r="K34" i="44"/>
  <c r="AI34" i="44"/>
  <c r="K33" i="44"/>
  <c r="AI33" i="44" s="1"/>
  <c r="K32" i="44"/>
  <c r="AI32" i="44" s="1"/>
  <c r="K31" i="44"/>
  <c r="AI31" i="44" s="1"/>
  <c r="K30" i="44"/>
  <c r="AI30" i="44"/>
  <c r="I38" i="44"/>
  <c r="AG38" i="44" s="1"/>
  <c r="I37" i="44"/>
  <c r="AG37" i="44" s="1"/>
  <c r="I36" i="44"/>
  <c r="AG36" i="44" s="1"/>
  <c r="I35" i="44"/>
  <c r="AG35" i="44" s="1"/>
  <c r="I34" i="44"/>
  <c r="AG34" i="44" s="1"/>
  <c r="I33" i="44"/>
  <c r="AG33" i="44" s="1"/>
  <c r="I32" i="44"/>
  <c r="X32" i="44" s="1"/>
  <c r="I31" i="44"/>
  <c r="AG31" i="44" s="1"/>
  <c r="I30" i="44"/>
  <c r="X30" i="44" s="1"/>
  <c r="M38" i="44"/>
  <c r="O38" i="44" s="1"/>
  <c r="M37" i="44"/>
  <c r="W37" i="44" s="1"/>
  <c r="M36" i="44"/>
  <c r="N36" i="44" s="1"/>
  <c r="M35" i="44"/>
  <c r="O35" i="44" s="1"/>
  <c r="M34" i="44"/>
  <c r="W34" i="44" s="1"/>
  <c r="M33" i="44"/>
  <c r="N33" i="44" s="1"/>
  <c r="M32" i="44"/>
  <c r="W32" i="44" s="1"/>
  <c r="M31" i="44"/>
  <c r="W31" i="44" s="1"/>
  <c r="M30" i="44"/>
  <c r="W30" i="44" s="1"/>
  <c r="U29" i="44"/>
  <c r="V29" i="44" s="1"/>
  <c r="AH29" i="44" s="1"/>
  <c r="S29" i="44"/>
  <c r="T29" i="44"/>
  <c r="AF29" i="44" s="1"/>
  <c r="U28" i="44"/>
  <c r="V28" i="44" s="1"/>
  <c r="AH28" i="44" s="1"/>
  <c r="S28" i="44"/>
  <c r="T28" i="44" s="1"/>
  <c r="AF28" i="44" s="1"/>
  <c r="U27" i="44"/>
  <c r="V27" i="44" s="1"/>
  <c r="AH27" i="44" s="1"/>
  <c r="S27" i="44"/>
  <c r="T27" i="44"/>
  <c r="AF27" i="44" s="1"/>
  <c r="U26" i="44"/>
  <c r="V26" i="44" s="1"/>
  <c r="AH26" i="44" s="1"/>
  <c r="S26" i="44"/>
  <c r="T26" i="44" s="1"/>
  <c r="AF26" i="44" s="1"/>
  <c r="U25" i="44"/>
  <c r="V25" i="44" s="1"/>
  <c r="AH25" i="44" s="1"/>
  <c r="S25" i="44"/>
  <c r="T25" i="44" s="1"/>
  <c r="AF25" i="44" s="1"/>
  <c r="U24" i="44"/>
  <c r="V24" i="44" s="1"/>
  <c r="AH24" i="44" s="1"/>
  <c r="S24" i="44"/>
  <c r="T24" i="44" s="1"/>
  <c r="AF24" i="44" s="1"/>
  <c r="U23" i="44"/>
  <c r="V23" i="44" s="1"/>
  <c r="AH23" i="44" s="1"/>
  <c r="S23" i="44"/>
  <c r="T23" i="44" s="1"/>
  <c r="AF23" i="44" s="1"/>
  <c r="U22" i="44"/>
  <c r="V22" i="44" s="1"/>
  <c r="AH22" i="44" s="1"/>
  <c r="S22" i="44"/>
  <c r="T22" i="44" s="1"/>
  <c r="AF22" i="44" s="1"/>
  <c r="U21" i="44"/>
  <c r="V21" i="44" s="1"/>
  <c r="AH21" i="44" s="1"/>
  <c r="S21" i="44"/>
  <c r="T21" i="44" s="1"/>
  <c r="AF21" i="44" s="1"/>
  <c r="K29" i="44"/>
  <c r="AI29" i="44"/>
  <c r="K28" i="44"/>
  <c r="AI28" i="44" s="1"/>
  <c r="K27" i="44"/>
  <c r="AI27" i="44"/>
  <c r="K26" i="44"/>
  <c r="AI26" i="44" s="1"/>
  <c r="K25" i="44"/>
  <c r="AI25" i="44" s="1"/>
  <c r="K24" i="44"/>
  <c r="AI24" i="44" s="1"/>
  <c r="K23" i="44"/>
  <c r="AI23" i="44" s="1"/>
  <c r="K22" i="44"/>
  <c r="AI22" i="44" s="1"/>
  <c r="K21" i="44"/>
  <c r="AI21" i="44" s="1"/>
  <c r="I29" i="44"/>
  <c r="X29" i="44" s="1"/>
  <c r="I28" i="44"/>
  <c r="AG28" i="44" s="1"/>
  <c r="I27" i="44"/>
  <c r="X27" i="44" s="1"/>
  <c r="I26" i="44"/>
  <c r="X26" i="44" s="1"/>
  <c r="I25" i="44"/>
  <c r="AG25" i="44" s="1"/>
  <c r="I24" i="44"/>
  <c r="X24" i="44" s="1"/>
  <c r="I23" i="44"/>
  <c r="X23" i="44" s="1"/>
  <c r="I22" i="44"/>
  <c r="X22" i="44" s="1"/>
  <c r="I21" i="44"/>
  <c r="AG21" i="44" s="1"/>
  <c r="M21" i="44"/>
  <c r="O21" i="44" s="1"/>
  <c r="N21" i="44"/>
  <c r="M22" i="44"/>
  <c r="W22" i="44" s="1"/>
  <c r="N22" i="44"/>
  <c r="M23" i="44"/>
  <c r="O23" i="44" s="1"/>
  <c r="M24" i="44"/>
  <c r="N24" i="44" s="1"/>
  <c r="M25" i="44"/>
  <c r="N25" i="44"/>
  <c r="M26" i="44"/>
  <c r="N26" i="44" s="1"/>
  <c r="M27" i="44"/>
  <c r="N27" i="44" s="1"/>
  <c r="M28" i="44"/>
  <c r="O28" i="44" s="1"/>
  <c r="M29" i="44"/>
  <c r="O29" i="44" s="1"/>
  <c r="M20" i="44"/>
  <c r="O20" i="44" s="1"/>
  <c r="M19" i="44"/>
  <c r="O19" i="44" s="1"/>
  <c r="M18" i="44"/>
  <c r="N18" i="44" s="1"/>
  <c r="M17" i="44"/>
  <c r="N17" i="44" s="1"/>
  <c r="K20" i="44"/>
  <c r="AI20" i="44"/>
  <c r="K19" i="44"/>
  <c r="AI19" i="44"/>
  <c r="K18" i="44"/>
  <c r="AI18" i="44" s="1"/>
  <c r="K17" i="44"/>
  <c r="AI17" i="44" s="1"/>
  <c r="K16" i="44"/>
  <c r="AI16" i="44" s="1"/>
  <c r="K15" i="44"/>
  <c r="AI15" i="44" s="1"/>
  <c r="K14" i="44"/>
  <c r="AI14" i="44" s="1"/>
  <c r="U20" i="44"/>
  <c r="V20" i="44" s="1"/>
  <c r="AH20" i="44" s="1"/>
  <c r="S20" i="44"/>
  <c r="T20" i="44" s="1"/>
  <c r="AF20" i="44" s="1"/>
  <c r="U19" i="44"/>
  <c r="V19" i="44" s="1"/>
  <c r="AH19" i="44" s="1"/>
  <c r="S19" i="44"/>
  <c r="T19" i="44" s="1"/>
  <c r="AF19" i="44" s="1"/>
  <c r="U18" i="44"/>
  <c r="V18" i="44" s="1"/>
  <c r="AH18" i="44" s="1"/>
  <c r="S18" i="44"/>
  <c r="T18" i="44" s="1"/>
  <c r="AF18" i="44" s="1"/>
  <c r="U17" i="44"/>
  <c r="V17" i="44" s="1"/>
  <c r="AH17" i="44" s="1"/>
  <c r="S17" i="44"/>
  <c r="T17" i="44" s="1"/>
  <c r="AF17" i="44" s="1"/>
  <c r="U16" i="44"/>
  <c r="V16" i="44" s="1"/>
  <c r="AH16" i="44" s="1"/>
  <c r="U15" i="44"/>
  <c r="V15" i="44" s="1"/>
  <c r="AH15" i="44" s="1"/>
  <c r="U14" i="44"/>
  <c r="V14" i="44" s="1"/>
  <c r="AH14" i="44" s="1"/>
  <c r="I20" i="44"/>
  <c r="X20" i="44" s="1"/>
  <c r="I19" i="44"/>
  <c r="I18" i="44"/>
  <c r="AG18" i="44" s="1"/>
  <c r="I17" i="44"/>
  <c r="X17" i="44" s="1"/>
  <c r="I16" i="44"/>
  <c r="AG16" i="44" s="1"/>
  <c r="I15" i="44"/>
  <c r="AG15" i="44" s="1"/>
  <c r="I14" i="44"/>
  <c r="AG14" i="44" s="1"/>
  <c r="U13" i="44"/>
  <c r="V13" i="44" s="1"/>
  <c r="AH13" i="44" s="1"/>
  <c r="K13" i="44"/>
  <c r="AI13" i="44"/>
  <c r="I13" i="44"/>
  <c r="AG13" i="44" s="1"/>
  <c r="U12" i="44"/>
  <c r="V12" i="44" s="1"/>
  <c r="AH12" i="44" s="1"/>
  <c r="K12" i="44"/>
  <c r="AI12" i="44"/>
  <c r="I12" i="44"/>
  <c r="X12" i="44" s="1"/>
  <c r="U11" i="44"/>
  <c r="V11" i="44" s="1"/>
  <c r="AH11" i="44" s="1"/>
  <c r="K11" i="44"/>
  <c r="AI11" i="44" s="1"/>
  <c r="I11" i="44"/>
  <c r="X11" i="44" s="1"/>
  <c r="U10" i="44"/>
  <c r="V10" i="44" s="1"/>
  <c r="AH10" i="44" s="1"/>
  <c r="K10" i="44"/>
  <c r="AI10" i="44" s="1"/>
  <c r="I10" i="44"/>
  <c r="X10" i="44" s="1"/>
  <c r="U9" i="44"/>
  <c r="V9" i="44" s="1"/>
  <c r="AH9" i="44" s="1"/>
  <c r="K9" i="44"/>
  <c r="AI9" i="44" s="1"/>
  <c r="I9" i="44"/>
  <c r="X9" i="44" s="1"/>
  <c r="U8" i="44"/>
  <c r="V8" i="44" s="1"/>
  <c r="AH8" i="44" s="1"/>
  <c r="K8" i="44"/>
  <c r="AI8" i="44" s="1"/>
  <c r="I8" i="44"/>
  <c r="AG8" i="44" s="1"/>
  <c r="U7" i="44"/>
  <c r="V7" i="44" s="1"/>
  <c r="AH7" i="44" s="1"/>
  <c r="K7" i="44"/>
  <c r="AI7" i="44" s="1"/>
  <c r="I7" i="44"/>
  <c r="AG7" i="44" s="1"/>
  <c r="U6" i="44"/>
  <c r="V6" i="44" s="1"/>
  <c r="AH6" i="44" s="1"/>
  <c r="K6" i="44"/>
  <c r="AI6" i="44" s="1"/>
  <c r="I6" i="44"/>
  <c r="X6" i="44" s="1"/>
  <c r="U5" i="44"/>
  <c r="V5" i="44" s="1"/>
  <c r="AH5" i="44" s="1"/>
  <c r="K5" i="44"/>
  <c r="AI5" i="44"/>
  <c r="I5" i="44"/>
  <c r="AG5" i="44" s="1"/>
  <c r="X5" i="44"/>
  <c r="U4" i="44"/>
  <c r="V4" i="44"/>
  <c r="AH4" i="44" s="1"/>
  <c r="W4" i="44"/>
  <c r="K4" i="44"/>
  <c r="AI4" i="44"/>
  <c r="I4" i="44"/>
  <c r="X4" i="44" s="1"/>
  <c r="X25" i="44"/>
  <c r="X19" i="44"/>
  <c r="AG19" i="44"/>
  <c r="W25" i="44"/>
  <c r="W29" i="44"/>
  <c r="O25" i="44"/>
  <c r="W17" i="44"/>
  <c r="W15" i="44"/>
  <c r="W13" i="44"/>
  <c r="W7" i="44"/>
  <c r="O4" i="44"/>
  <c r="O15" i="44"/>
  <c r="O7" i="44"/>
  <c r="X15" i="44" l="1"/>
  <c r="W8" i="44"/>
  <c r="X13" i="44"/>
  <c r="O27" i="44"/>
  <c r="W14" i="44"/>
  <c r="W12" i="44"/>
  <c r="W19" i="44"/>
  <c r="W28" i="44"/>
  <c r="X14" i="44"/>
  <c r="W20" i="44"/>
  <c r="W27" i="44"/>
  <c r="AG17" i="44"/>
  <c r="N19" i="44"/>
  <c r="N23" i="44"/>
  <c r="AG11" i="44"/>
  <c r="AG23" i="44"/>
  <c r="N35" i="44"/>
  <c r="N20" i="44"/>
  <c r="W23" i="44"/>
  <c r="N29" i="44"/>
  <c r="W38" i="44"/>
  <c r="W26" i="44"/>
  <c r="AG12" i="44"/>
  <c r="O8" i="44"/>
  <c r="O24" i="44"/>
  <c r="N28" i="44"/>
  <c r="X21" i="44"/>
  <c r="O36" i="44"/>
  <c r="O16" i="44"/>
  <c r="O22" i="44"/>
  <c r="X8" i="44"/>
  <c r="AG27" i="44"/>
  <c r="N38" i="44"/>
  <c r="AG22" i="44"/>
  <c r="N34" i="44"/>
  <c r="N31" i="44"/>
  <c r="O30" i="44"/>
  <c r="X31" i="44"/>
  <c r="AG24" i="44"/>
  <c r="O34" i="44"/>
  <c r="O11" i="44"/>
  <c r="W5" i="44"/>
  <c r="W21" i="44"/>
  <c r="AG20" i="44"/>
  <c r="W10" i="44"/>
  <c r="W11" i="44"/>
  <c r="O17" i="44"/>
  <c r="X37" i="44"/>
  <c r="N12" i="44"/>
  <c r="AG29" i="44"/>
  <c r="W9" i="44"/>
  <c r="X33" i="44"/>
  <c r="X18" i="44"/>
  <c r="W35" i="44"/>
  <c r="O6" i="44"/>
  <c r="AG9" i="44"/>
  <c r="AG10" i="44"/>
  <c r="AG26" i="44"/>
  <c r="W6" i="44"/>
  <c r="O14" i="44"/>
  <c r="X16" i="44"/>
  <c r="AG6" i="44"/>
  <c r="N32" i="44"/>
  <c r="O31" i="44"/>
  <c r="O37" i="44"/>
  <c r="X34" i="44"/>
  <c r="W36" i="44"/>
  <c r="O10" i="44"/>
  <c r="W18" i="44"/>
  <c r="W24" i="44"/>
  <c r="X28" i="44"/>
  <c r="N30" i="44"/>
  <c r="O32" i="44"/>
  <c r="X35" i="44"/>
  <c r="AG30" i="44"/>
  <c r="AG4" i="44"/>
  <c r="O33" i="44"/>
  <c r="X36" i="44"/>
  <c r="AG32" i="44"/>
  <c r="O5" i="44"/>
  <c r="O26" i="44"/>
  <c r="X7" i="44"/>
  <c r="O18" i="44"/>
  <c r="W33" i="44"/>
  <c r="N37" i="44"/>
  <c r="O9" i="44"/>
  <c r="X38" i="44"/>
  <c r="O13" i="44"/>
</calcChain>
</file>

<file path=xl/sharedStrings.xml><?xml version="1.0" encoding="utf-8"?>
<sst xmlns="http://schemas.openxmlformats.org/spreadsheetml/2006/main" count="601" uniqueCount="161">
  <si>
    <t>n°travail</t>
  </si>
  <si>
    <t>matrice</t>
  </si>
  <si>
    <t>unité</t>
  </si>
  <si>
    <t>maximum</t>
  </si>
  <si>
    <t>minimum</t>
  </si>
  <si>
    <t>n°rapport bipéa</t>
  </si>
  <si>
    <t>Paramètre</t>
  </si>
  <si>
    <t>Méthode</t>
  </si>
  <si>
    <t>Norme</t>
  </si>
  <si>
    <t>conclusion/commentaire du graphique</t>
  </si>
  <si>
    <t>Date de réception</t>
  </si>
  <si>
    <t>valeur assignée (X)</t>
  </si>
  <si>
    <t>écart type (s'x)</t>
  </si>
  <si>
    <t>nb de participants (px)</t>
  </si>
  <si>
    <t>tolérance (VT)</t>
  </si>
  <si>
    <t>résultat rendu (x)</t>
  </si>
  <si>
    <t>z-score (z)</t>
  </si>
  <si>
    <t>SYNTHESE DES ESSAIS INTERLABORATOIRES</t>
  </si>
  <si>
    <t>Accréditation</t>
  </si>
  <si>
    <t>azote ammoniacal</t>
  </si>
  <si>
    <t>combustion - IR</t>
  </si>
  <si>
    <t>NF EN 1484</t>
  </si>
  <si>
    <t>azote  Kjeldahl</t>
  </si>
  <si>
    <t>NF EN 25663</t>
  </si>
  <si>
    <t>NF EN ISO 13395</t>
  </si>
  <si>
    <t>mg.l-1</t>
  </si>
  <si>
    <t>ES</t>
  </si>
  <si>
    <t>EA</t>
  </si>
  <si>
    <t>400656-662</t>
  </si>
  <si>
    <t>401062-63</t>
  </si>
  <si>
    <t>0,3</t>
  </si>
  <si>
    <t>0,2</t>
  </si>
  <si>
    <t>3,6</t>
  </si>
  <si>
    <t>4,1</t>
  </si>
  <si>
    <t>2,9</t>
  </si>
  <si>
    <t>2016-2017-0091</t>
  </si>
  <si>
    <t>400248-49</t>
  </si>
  <si>
    <t>2017-2018-0106</t>
  </si>
  <si>
    <t>2017-2018-0453</t>
  </si>
  <si>
    <t>2017-2018-0705</t>
  </si>
  <si>
    <t>2018-2019-0101</t>
  </si>
  <si>
    <t>2015-2016-0614</t>
  </si>
  <si>
    <t>2016-2017-0417</t>
  </si>
  <si>
    <t>2016-2017-0637</t>
  </si>
  <si>
    <t>2015-2016-0400</t>
  </si>
  <si>
    <t>Cv</t>
  </si>
  <si>
    <t>Différence absolue</t>
  </si>
  <si>
    <t>Différence relative</t>
  </si>
  <si>
    <t>écart type labo</t>
  </si>
  <si>
    <t>Cv labo</t>
  </si>
  <si>
    <t>résultat répété</t>
  </si>
  <si>
    <t>différence %^2</t>
  </si>
  <si>
    <t>u%x</t>
  </si>
  <si>
    <t>cv^2</t>
  </si>
  <si>
    <t>Cv interlabo ^2</t>
  </si>
  <si>
    <t>zéta-score</t>
  </si>
  <si>
    <t>Nitrates</t>
  </si>
  <si>
    <t>Flux Continu</t>
  </si>
  <si>
    <t>Oui</t>
  </si>
  <si>
    <t>Limite basse alerte</t>
  </si>
  <si>
    <t>Limite basse NC</t>
  </si>
  <si>
    <t>Limite haute alerte</t>
  </si>
  <si>
    <t>Limite haute NC</t>
  </si>
  <si>
    <t>EP</t>
  </si>
  <si>
    <t>Volumétrie</t>
  </si>
  <si>
    <t>U %</t>
  </si>
  <si>
    <t>UX (EIL)</t>
  </si>
  <si>
    <t>Carbone organique total</t>
  </si>
  <si>
    <t>NF EN ISO 11732</t>
  </si>
  <si>
    <t>Export des critères</t>
  </si>
  <si>
    <t>VALEUR ASSIGNEE / ASSIGNED VALUE</t>
  </si>
  <si>
    <t>APTITUDE / PROFICIENCY</t>
  </si>
  <si>
    <t>Circuit</t>
  </si>
  <si>
    <t>Essai</t>
  </si>
  <si>
    <t>Fabrication</t>
  </si>
  <si>
    <t>Produit</t>
  </si>
  <si>
    <t>CRITERE / CRITERION</t>
  </si>
  <si>
    <t>Unité / Unit</t>
  </si>
  <si>
    <r>
      <t>x</t>
    </r>
    <r>
      <rPr>
        <b/>
        <vertAlign val="subscript"/>
        <sz val="11"/>
        <color indexed="8"/>
        <rFont val="Calibri"/>
        <family val="2"/>
      </rPr>
      <t>pt</t>
    </r>
  </si>
  <si>
    <r>
      <t>u(x</t>
    </r>
    <r>
      <rPr>
        <b/>
        <vertAlign val="subscript"/>
        <sz val="11"/>
        <color indexed="8"/>
        <rFont val="Calibri"/>
        <family val="2"/>
      </rPr>
      <t>pt</t>
    </r>
    <r>
      <rPr>
        <b/>
        <sz val="11"/>
        <color indexed="8"/>
        <rFont val="Calibri"/>
        <family val="2"/>
      </rPr>
      <t>)</t>
    </r>
  </si>
  <si>
    <r>
      <t>s(x</t>
    </r>
    <r>
      <rPr>
        <b/>
        <vertAlign val="subscript"/>
        <sz val="11"/>
        <color indexed="8"/>
        <rFont val="Calibri"/>
        <family val="2"/>
      </rPr>
      <t>pt</t>
    </r>
    <r>
      <rPr>
        <b/>
        <sz val="11"/>
        <color indexed="8"/>
        <rFont val="Calibri"/>
        <family val="2"/>
      </rPr>
      <t>)</t>
    </r>
  </si>
  <si>
    <r>
      <t>p(x</t>
    </r>
    <r>
      <rPr>
        <b/>
        <vertAlign val="subscript"/>
        <sz val="11"/>
        <color indexed="8"/>
        <rFont val="Calibri"/>
        <family val="2"/>
      </rPr>
      <t>pt</t>
    </r>
    <r>
      <rPr>
        <b/>
        <sz val="11"/>
        <color indexed="8"/>
        <rFont val="Calibri"/>
        <family val="2"/>
      </rPr>
      <t>)</t>
    </r>
  </si>
  <si>
    <r>
      <t>σ</t>
    </r>
    <r>
      <rPr>
        <b/>
        <vertAlign val="subscript"/>
        <sz val="11"/>
        <color indexed="8"/>
        <rFont val="Calibri"/>
        <family val="2"/>
      </rPr>
      <t>pt</t>
    </r>
  </si>
  <si>
    <t>VT</t>
  </si>
  <si>
    <t>Max</t>
  </si>
  <si>
    <t>Min</t>
  </si>
  <si>
    <r>
      <t>p</t>
    </r>
    <r>
      <rPr>
        <b/>
        <vertAlign val="subscript"/>
        <sz val="11"/>
        <color indexed="8"/>
        <rFont val="Calibri"/>
        <family val="2"/>
      </rPr>
      <t>D</t>
    </r>
  </si>
  <si>
    <t>Méthode / Method</t>
  </si>
  <si>
    <t>x</t>
  </si>
  <si>
    <t>z-score</t>
  </si>
  <si>
    <t>Lab.</t>
  </si>
  <si>
    <t>v</t>
  </si>
  <si>
    <t>34-Eaux douces - Analyses physico-chimiques</t>
  </si>
  <si>
    <t>165-3/2020</t>
  </si>
  <si>
    <t>30-1234</t>
  </si>
  <si>
    <t>Eau d'alimentation Composés minéraux et traces</t>
  </si>
  <si>
    <t>ALUMINIUM</t>
  </si>
  <si>
    <t>Al34</t>
  </si>
  <si>
    <r>
      <t>µg.l</t>
    </r>
    <r>
      <rPr>
        <vertAlign val="superscript"/>
        <sz val="11"/>
        <color indexed="8"/>
        <rFont val="Calibri"/>
        <family val="2"/>
      </rPr>
      <t>-1</t>
    </r>
  </si>
  <si>
    <t>(B)/Sans minéralisation</t>
  </si>
  <si>
    <t>A3311</t>
  </si>
  <si>
    <t>J / Application de la spectrométrie de masse avec plasma à couplage inductif (ICP-MS) -- Partie 2: Dosage des éléments sélectionnés y compris les isotopes d'uranium</t>
  </si>
  <si>
    <t>ANTIMOINE</t>
  </si>
  <si>
    <t>Sb34</t>
  </si>
  <si>
    <t>ARSENIC</t>
  </si>
  <si>
    <t>As34</t>
  </si>
  <si>
    <t>BARYUM</t>
  </si>
  <si>
    <t>Ba34</t>
  </si>
  <si>
    <t>BERYLLIUM</t>
  </si>
  <si>
    <t>Be34</t>
  </si>
  <si>
    <t>BISMUTH</t>
  </si>
  <si>
    <t>Bi34</t>
  </si>
  <si>
    <t>BORE</t>
  </si>
  <si>
    <t>B34</t>
  </si>
  <si>
    <r>
      <t>mg.l</t>
    </r>
    <r>
      <rPr>
        <vertAlign val="superscript"/>
        <sz val="11"/>
        <color indexed="8"/>
        <rFont val="Calibri"/>
        <family val="2"/>
      </rPr>
      <t>-1</t>
    </r>
  </si>
  <si>
    <t>B34BC</t>
  </si>
  <si>
    <t>B342</t>
  </si>
  <si>
    <t>CADMIUM</t>
  </si>
  <si>
    <t>Cd34</t>
  </si>
  <si>
    <t>CHROME TOTAL</t>
  </si>
  <si>
    <t>CrT34</t>
  </si>
  <si>
    <t>Chrome VI</t>
  </si>
  <si>
    <t>CrVI34</t>
  </si>
  <si>
    <t>COBALT</t>
  </si>
  <si>
    <t>Co34</t>
  </si>
  <si>
    <t>CUIVRE</t>
  </si>
  <si>
    <t>Cu34</t>
  </si>
  <si>
    <t>ETAIN</t>
  </si>
  <si>
    <t>Sn34</t>
  </si>
  <si>
    <t>FER</t>
  </si>
  <si>
    <t>FeT34</t>
  </si>
  <si>
    <t>GADOLINIUM</t>
  </si>
  <si>
    <t>Gd34</t>
  </si>
  <si>
    <t>LITHIUM</t>
  </si>
  <si>
    <t>Li34</t>
  </si>
  <si>
    <t>MANGANESE</t>
  </si>
  <si>
    <t>Mn34</t>
  </si>
  <si>
    <t>MOLYBDENE</t>
  </si>
  <si>
    <t>Mo34</t>
  </si>
  <si>
    <t>NICKEL</t>
  </si>
  <si>
    <t>Ni34</t>
  </si>
  <si>
    <t>PHOSPHORE</t>
  </si>
  <si>
    <t>P34</t>
  </si>
  <si>
    <t>Z / Autre méthode</t>
  </si>
  <si>
    <t>PLOMB</t>
  </si>
  <si>
    <t>Pb34</t>
  </si>
  <si>
    <t>SELENIUM</t>
  </si>
  <si>
    <t>Se34</t>
  </si>
  <si>
    <t>SILICE TOTALE</t>
  </si>
  <si>
    <t>SiO34</t>
  </si>
  <si>
    <t>STRONTIUM</t>
  </si>
  <si>
    <t>Sr34</t>
  </si>
  <si>
    <t>VANADIUM</t>
  </si>
  <si>
    <t>V34</t>
  </si>
  <si>
    <t>ZINC</t>
  </si>
  <si>
    <t>Zn34</t>
  </si>
  <si>
    <t>16-3434</t>
  </si>
  <si>
    <t>Eau d'alimentation Argent, Mercure, Chrome VI</t>
  </si>
  <si>
    <t>ARGENT</t>
  </si>
  <si>
    <t>Ag34</t>
  </si>
  <si>
    <t xml:space="preserve">Sub supprimer_lignes()
Range("r5:r200").SpecialCells(xlCellTypeBlanks).EntireRow.Delete
End Sub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</si>
</sst>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0.0"/>
    <numFmt numFmtId="166" formatCode="0.0%"/>
  </numFmts>
  <fonts count="9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b/>
      <vertAlign val="subscript"/>
      <sz val="11"/>
      <color indexed="8"/>
      <name val="Calibri"/>
      <family val="2"/>
    </font>
    <font>
      <vertAlign val="superscript"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0DCEC"/>
        <bgColor indexed="64"/>
      </patternFill>
    </fill>
    <fill>
      <patternFill patternType="solid">
        <fgColor rgb="FFF5F5F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96AAD2"/>
      </left>
      <right/>
      <top style="medium">
        <color rgb="FF96AAD2"/>
      </top>
      <bottom/>
      <diagonal/>
    </border>
    <border>
      <left style="medium">
        <color rgb="FF96AAD2"/>
      </left>
      <right style="medium">
        <color rgb="FF96AAD2"/>
      </right>
      <top style="medium">
        <color rgb="FF96AAD2"/>
      </top>
      <bottom style="medium">
        <color rgb="FF96AAD2"/>
      </bottom>
      <diagonal/>
    </border>
    <border>
      <left/>
      <right/>
      <top style="medium">
        <color rgb="FF96AAD2"/>
      </top>
      <bottom style="medium">
        <color rgb="FF96AAD2"/>
      </bottom>
      <diagonal/>
    </border>
    <border>
      <left/>
      <right style="medium">
        <color rgb="FF96AAD2"/>
      </right>
      <top/>
      <bottom/>
      <diagonal/>
    </border>
    <border>
      <left style="medium">
        <color rgb="FF96AAD2"/>
      </left>
      <right/>
      <top/>
      <bottom style="medium">
        <color rgb="FF96AAD2"/>
      </bottom>
      <diagonal/>
    </border>
    <border>
      <left/>
      <right/>
      <top/>
      <bottom style="medium">
        <color rgb="FF96AAD2"/>
      </bottom>
      <diagonal/>
    </border>
    <border>
      <left/>
      <right style="medium">
        <color rgb="FF96AAD2"/>
      </right>
      <top/>
      <bottom style="medium">
        <color rgb="FF96AAD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9" fontId="6" fillId="0" borderId="0" applyFont="0" applyFill="0" applyBorder="0" applyAlignment="0" applyProtection="0"/>
  </cellStyleXfs>
  <cellXfs count="96">
    <xf numFmtId="0" fontId="0" fillId="0" borderId="0" xfId="0"/>
    <xf numFmtId="0" fontId="0" fillId="0" borderId="0" xfId="0" applyAlignment="1" applyProtection="1">
      <alignment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2" fontId="0" fillId="3" borderId="1" xfId="0" applyNumberFormat="1" applyFill="1" applyBorder="1" applyAlignment="1" applyProtection="1">
      <alignment horizontal="center" vertical="center"/>
    </xf>
    <xf numFmtId="165" fontId="1" fillId="4" borderId="1" xfId="0" applyNumberFormat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65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</xf>
    <xf numFmtId="165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</xf>
    <xf numFmtId="0" fontId="0" fillId="0" borderId="1" xfId="0" applyNumberFormat="1" applyBorder="1" applyAlignment="1" applyProtection="1">
      <alignment horizontal="center" vertical="center"/>
      <protection locked="0"/>
    </xf>
    <xf numFmtId="165" fontId="0" fillId="4" borderId="1" xfId="0" applyNumberFormat="1" applyFill="1" applyBorder="1" applyAlignment="1" applyProtection="1">
      <alignment horizontal="center" vertical="center"/>
      <protection locked="0"/>
    </xf>
    <xf numFmtId="10" fontId="2" fillId="4" borderId="1" xfId="3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9" fontId="1" fillId="4" borderId="1" xfId="3" applyFont="1" applyFill="1" applyBorder="1" applyAlignment="1" applyProtection="1">
      <alignment horizontal="center" vertical="center"/>
      <protection locked="0"/>
    </xf>
    <xf numFmtId="165" fontId="1" fillId="4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66" fontId="0" fillId="4" borderId="1" xfId="0" applyNumberFormat="1" applyFill="1" applyBorder="1" applyAlignment="1" applyProtection="1">
      <alignment horizontal="center" vertical="center"/>
      <protection locked="0"/>
    </xf>
    <xf numFmtId="166" fontId="0" fillId="4" borderId="2" xfId="0" applyNumberFormat="1" applyFill="1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65" fontId="0" fillId="4" borderId="7" xfId="0" applyNumberFormat="1" applyFill="1" applyBorder="1" applyAlignment="1" applyProtection="1">
      <alignment horizontal="center" vertical="center"/>
      <protection locked="0"/>
    </xf>
    <xf numFmtId="10" fontId="2" fillId="4" borderId="7" xfId="3" applyNumberFormat="1" applyFont="1" applyFill="1" applyBorder="1" applyAlignment="1" applyProtection="1">
      <alignment horizontal="center" vertical="center"/>
      <protection locked="0"/>
    </xf>
    <xf numFmtId="165" fontId="1" fillId="4" borderId="7" xfId="0" applyNumberFormat="1" applyFont="1" applyFill="1" applyBorder="1" applyAlignment="1" applyProtection="1">
      <alignment horizontal="center" vertical="center"/>
    </xf>
    <xf numFmtId="0" fontId="1" fillId="4" borderId="7" xfId="0" applyFont="1" applyFill="1" applyBorder="1" applyAlignment="1" applyProtection="1">
      <alignment horizontal="center" vertical="center"/>
    </xf>
    <xf numFmtId="165" fontId="0" fillId="0" borderId="6" xfId="0" applyNumberFormat="1" applyBorder="1" applyAlignment="1" applyProtection="1">
      <alignment horizontal="center" vertical="center"/>
      <protection locked="0"/>
    </xf>
    <xf numFmtId="9" fontId="2" fillId="2" borderId="8" xfId="2" applyNumberFormat="1" applyFill="1" applyBorder="1" applyAlignment="1" applyProtection="1">
      <alignment horizontal="center"/>
      <protection locked="0"/>
    </xf>
    <xf numFmtId="9" fontId="1" fillId="4" borderId="7" xfId="3" applyFont="1" applyFill="1" applyBorder="1" applyAlignment="1" applyProtection="1">
      <alignment horizontal="center" vertical="center"/>
      <protection locked="0"/>
    </xf>
    <xf numFmtId="165" fontId="1" fillId="4" borderId="7" xfId="0" applyNumberFormat="1" applyFont="1" applyFill="1" applyBorder="1" applyAlignment="1" applyProtection="1">
      <alignment horizontal="center" vertical="center"/>
      <protection locked="0"/>
    </xf>
    <xf numFmtId="2" fontId="0" fillId="3" borderId="7" xfId="0" applyNumberFormat="1" applyFill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6" fontId="0" fillId="4" borderId="6" xfId="0" applyNumberFormat="1" applyFill="1" applyBorder="1" applyAlignment="1" applyProtection="1">
      <alignment horizontal="center" vertical="center"/>
      <protection locked="0"/>
    </xf>
    <xf numFmtId="165" fontId="0" fillId="4" borderId="2" xfId="0" applyNumberFormat="1" applyFill="1" applyBorder="1" applyAlignment="1" applyProtection="1">
      <alignment horizontal="center" vertical="center"/>
      <protection locked="0"/>
    </xf>
    <xf numFmtId="10" fontId="2" fillId="4" borderId="2" xfId="3" applyNumberFormat="1" applyFont="1" applyFill="1" applyBorder="1" applyAlignment="1" applyProtection="1">
      <alignment horizontal="center" vertical="center"/>
      <protection locked="0"/>
    </xf>
    <xf numFmtId="165" fontId="1" fillId="4" borderId="2" xfId="0" applyNumberFormat="1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9" fontId="2" fillId="2" borderId="2" xfId="2" applyNumberFormat="1" applyFill="1" applyBorder="1" applyAlignment="1" applyProtection="1">
      <alignment horizontal="center"/>
      <protection locked="0"/>
    </xf>
    <xf numFmtId="0" fontId="1" fillId="4" borderId="2" xfId="0" applyFont="1" applyFill="1" applyBorder="1" applyAlignment="1" applyProtection="1">
      <alignment horizontal="center" vertical="center"/>
      <protection locked="0"/>
    </xf>
    <xf numFmtId="9" fontId="1" fillId="4" borderId="2" xfId="3" applyFont="1" applyFill="1" applyBorder="1" applyAlignment="1" applyProtection="1">
      <alignment horizontal="center" vertical="center"/>
      <protection locked="0"/>
    </xf>
    <xf numFmtId="165" fontId="1" fillId="4" borderId="2" xfId="0" applyNumberFormat="1" applyFont="1" applyFill="1" applyBorder="1" applyAlignment="1" applyProtection="1">
      <alignment horizontal="center" vertical="center"/>
      <protection locked="0"/>
    </xf>
    <xf numFmtId="2" fontId="0" fillId="3" borderId="2" xfId="0" applyNumberFormat="1" applyFill="1" applyBorder="1" applyAlignment="1" applyProtection="1">
      <alignment horizontal="center" vertical="center"/>
    </xf>
    <xf numFmtId="0" fontId="1" fillId="4" borderId="10" xfId="0" applyFont="1" applyFill="1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12" xfId="0" applyFont="1" applyFill="1" applyBorder="1" applyAlignment="1" applyProtection="1">
      <alignment horizontal="center" vertical="center"/>
      <protection locked="0"/>
    </xf>
    <xf numFmtId="0" fontId="8" fillId="0" borderId="0" xfId="0" applyFont="1"/>
    <xf numFmtId="0" fontId="0" fillId="0" borderId="0" xfId="0" applyAlignment="1">
      <alignment wrapText="1"/>
    </xf>
    <xf numFmtId="0" fontId="7" fillId="0" borderId="0" xfId="0" applyFont="1" applyAlignment="1">
      <alignment horizontal="left" wrapText="1"/>
    </xf>
    <xf numFmtId="0" fontId="7" fillId="5" borderId="15" xfId="0" applyFont="1" applyFill="1" applyBorder="1" applyAlignment="1">
      <alignment wrapText="1"/>
    </xf>
    <xf numFmtId="0" fontId="0" fillId="0" borderId="0" xfId="0" applyAlignment="1">
      <alignment horizontal="left" wrapText="1"/>
    </xf>
    <xf numFmtId="49" fontId="0" fillId="0" borderId="0" xfId="0" applyNumberFormat="1" applyAlignment="1">
      <alignment horizontal="left" wrapText="1"/>
    </xf>
    <xf numFmtId="0" fontId="0" fillId="5" borderId="15" xfId="0" applyFill="1" applyBorder="1" applyAlignment="1">
      <alignment wrapText="1"/>
    </xf>
    <xf numFmtId="0" fontId="0" fillId="6" borderId="16" xfId="0" applyFill="1" applyBorder="1" applyAlignment="1">
      <alignment wrapText="1"/>
    </xf>
    <xf numFmtId="1" fontId="0" fillId="6" borderId="16" xfId="0" applyNumberFormat="1" applyFill="1" applyBorder="1" applyAlignment="1">
      <alignment wrapText="1"/>
    </xf>
    <xf numFmtId="0" fontId="0" fillId="0" borderId="17" xfId="0" applyBorder="1" applyAlignment="1">
      <alignment wrapText="1"/>
    </xf>
    <xf numFmtId="1" fontId="0" fillId="0" borderId="17" xfId="0" applyNumberFormat="1" applyBorder="1" applyAlignment="1">
      <alignment wrapText="1"/>
    </xf>
    <xf numFmtId="2" fontId="0" fillId="0" borderId="17" xfId="0" applyNumberFormat="1" applyBorder="1" applyAlignment="1">
      <alignment wrapText="1"/>
    </xf>
    <xf numFmtId="164" fontId="0" fillId="6" borderId="16" xfId="0" applyNumberFormat="1" applyFill="1" applyBorder="1" applyAlignment="1">
      <alignment wrapText="1"/>
    </xf>
    <xf numFmtId="164" fontId="0" fillId="0" borderId="17" xfId="0" applyNumberFormat="1" applyBorder="1" applyAlignment="1">
      <alignment wrapText="1"/>
    </xf>
    <xf numFmtId="165" fontId="0" fillId="6" borderId="16" xfId="0" applyNumberFormat="1" applyFill="1" applyBorder="1" applyAlignment="1">
      <alignment wrapText="1"/>
    </xf>
    <xf numFmtId="165" fontId="0" fillId="0" borderId="17" xfId="0" applyNumberFormat="1" applyBorder="1" applyAlignment="1">
      <alignment wrapText="1"/>
    </xf>
    <xf numFmtId="0" fontId="0" fillId="0" borderId="0" xfId="0" applyNumberFormat="1"/>
    <xf numFmtId="0" fontId="1" fillId="0" borderId="22" xfId="0" applyFont="1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0" fontId="1" fillId="0" borderId="23" xfId="0" applyFont="1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/>
    </xf>
    <xf numFmtId="165" fontId="0" fillId="4" borderId="6" xfId="0" applyNumberFormat="1" applyFill="1" applyBorder="1" applyAlignment="1" applyProtection="1">
      <alignment horizontal="center" vertical="center"/>
      <protection locked="0"/>
    </xf>
    <xf numFmtId="10" fontId="2" fillId="4" borderId="6" xfId="3" applyNumberFormat="1" applyFont="1" applyFill="1" applyBorder="1" applyAlignment="1" applyProtection="1">
      <alignment horizontal="center" vertical="center"/>
      <protection locked="0"/>
    </xf>
    <xf numFmtId="165" fontId="1" fillId="4" borderId="6" xfId="0" applyNumberFormat="1" applyFont="1" applyFill="1" applyBorder="1" applyAlignment="1" applyProtection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</xf>
    <xf numFmtId="9" fontId="2" fillId="2" borderId="6" xfId="2" applyNumberFormat="1" applyFill="1" applyBorder="1" applyAlignment="1" applyProtection="1">
      <alignment horizontal="center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9" fontId="1" fillId="4" borderId="6" xfId="3" applyFont="1" applyFill="1" applyBorder="1" applyAlignment="1" applyProtection="1">
      <alignment horizontal="center" vertical="center"/>
      <protection locked="0"/>
    </xf>
    <xf numFmtId="165" fontId="1" fillId="4" borderId="6" xfId="0" applyNumberFormat="1" applyFont="1" applyFill="1" applyBorder="1" applyAlignment="1" applyProtection="1">
      <alignment horizontal="center" vertical="center"/>
      <protection locked="0"/>
    </xf>
    <xf numFmtId="2" fontId="0" fillId="3" borderId="6" xfId="0" applyNumberForma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0" xfId="0" applyAlignment="1">
      <alignment wrapText="1"/>
    </xf>
    <xf numFmtId="0" fontId="0" fillId="0" borderId="18" xfId="0" applyBorder="1" applyAlignment="1">
      <alignment wrapText="1"/>
    </xf>
    <xf numFmtId="0" fontId="7" fillId="5" borderId="19" xfId="0" applyFont="1" applyFill="1" applyBorder="1" applyAlignment="1">
      <alignment horizontal="left"/>
    </xf>
    <xf numFmtId="0" fontId="7" fillId="5" borderId="20" xfId="0" applyFont="1" applyFill="1" applyBorder="1" applyAlignment="1">
      <alignment horizontal="left"/>
    </xf>
    <xf numFmtId="0" fontId="7" fillId="5" borderId="21" xfId="0" applyFont="1" applyFill="1" applyBorder="1" applyAlignment="1">
      <alignment horizontal="left"/>
    </xf>
    <xf numFmtId="0" fontId="7" fillId="5" borderId="19" xfId="0" applyFont="1" applyFill="1" applyBorder="1" applyAlignment="1">
      <alignment horizontal="left" wrapText="1"/>
    </xf>
    <xf numFmtId="0" fontId="7" fillId="5" borderId="20" xfId="0" applyFont="1" applyFill="1" applyBorder="1" applyAlignment="1">
      <alignment horizontal="left" wrapText="1"/>
    </xf>
    <xf numFmtId="0" fontId="7" fillId="5" borderId="21" xfId="0" applyFont="1" applyFill="1" applyBorder="1" applyAlignment="1">
      <alignment horizontal="left" wrapText="1"/>
    </xf>
  </cellXfs>
  <cellStyles count="4">
    <cellStyle name="Normal" xfId="0" builtinId="0"/>
    <cellStyle name="Normal 2" xfId="1" xr:uid="{00000000-0005-0000-0000-000001000000}"/>
    <cellStyle name="Normal_Statistiques de base 060208" xfId="2" xr:uid="{00000000-0005-0000-0000-000002000000}"/>
    <cellStyle name="Pourcentage" xfId="3" builtinId="5"/>
  </cellStyles>
  <dxfs count="43">
    <dxf>
      <font>
        <b/>
        <i val="0"/>
        <color rgb="FFFF0000"/>
      </font>
      <fill>
        <patternFill patternType="solid">
          <bgColor theme="7" tint="0.79998168889431442"/>
        </patternFill>
      </fill>
    </dxf>
    <dxf>
      <font>
        <b/>
        <i val="0"/>
        <color rgb="FFFF0000"/>
      </font>
      <fill>
        <patternFill patternType="solid">
          <bgColor theme="7" tint="0.79998168889431442"/>
        </patternFill>
      </fill>
    </dxf>
    <dxf>
      <font>
        <b/>
        <i val="0"/>
        <color rgb="FFFF0000"/>
      </font>
      <fill>
        <patternFill patternType="solid">
          <bgColor theme="7" tint="0.79998168889431442"/>
        </patternFill>
      </fill>
    </dxf>
    <dxf>
      <font>
        <b/>
        <i val="0"/>
        <color rgb="FFFF0000"/>
      </font>
      <fill>
        <patternFill patternType="solid">
          <bgColor theme="7" tint="0.79998168889431442"/>
        </patternFill>
      </fill>
    </dxf>
    <dxf>
      <numFmt numFmtId="166" formatCode="0.0%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.0%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.0%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.0%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3" formatCode="0%"/>
      <fill>
        <patternFill patternType="solid">
          <fgColor indexed="64"/>
          <bgColor indexed="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0.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6.xml"/><Relationship Id="rId3" Type="http://schemas.microsoft.com/office/2007/relationships/slicerCache" Target="slicerCaches/slicerCache1.xml"/><Relationship Id="rId7" Type="http://schemas.microsoft.com/office/2007/relationships/slicerCache" Target="slicerCaches/slicerCache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4.xml"/><Relationship Id="rId11" Type="http://schemas.openxmlformats.org/officeDocument/2006/relationships/sharedStrings" Target="sharedStrings.xml"/><Relationship Id="rId5" Type="http://schemas.microsoft.com/office/2007/relationships/slicerCache" Target="slicerCaches/slicerCache3.xml"/><Relationship Id="rId10" Type="http://schemas.openxmlformats.org/officeDocument/2006/relationships/styles" Target="styles.xml"/><Relationship Id="rId4" Type="http://schemas.microsoft.com/office/2007/relationships/slicerCache" Target="slicerCaches/slicerCache2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12699</xdr:colOff>
      <xdr:row>1</xdr:row>
      <xdr:rowOff>26459</xdr:rowOff>
    </xdr:from>
    <xdr:to>
      <xdr:col>1</xdr:col>
      <xdr:colOff>857250</xdr:colOff>
      <xdr:row>1</xdr:row>
      <xdr:rowOff>1746251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ate de réception">
              <a:extLst>
                <a:ext uri="{FF2B5EF4-FFF2-40B4-BE49-F238E27FC236}">
                  <a16:creationId xmlns:a16="http://schemas.microsoft.com/office/drawing/2014/main" id="{028B28E4-679B-4AC6-93C6-5DE35058BA8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e récep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99" y="195792"/>
              <a:ext cx="2082801" cy="171979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901700</xdr:colOff>
      <xdr:row>1</xdr:row>
      <xdr:rowOff>68792</xdr:rowOff>
    </xdr:from>
    <xdr:to>
      <xdr:col>3</xdr:col>
      <xdr:colOff>338667</xdr:colOff>
      <xdr:row>1</xdr:row>
      <xdr:rowOff>1746250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Paramètre">
              <a:extLst>
                <a:ext uri="{FF2B5EF4-FFF2-40B4-BE49-F238E27FC236}">
                  <a16:creationId xmlns:a16="http://schemas.microsoft.com/office/drawing/2014/main" id="{83AEA862-2829-4991-A424-0F923D96447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amè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39950" y="238125"/>
              <a:ext cx="1828800" cy="167745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404284</xdr:colOff>
      <xdr:row>1</xdr:row>
      <xdr:rowOff>79375</xdr:rowOff>
    </xdr:from>
    <xdr:to>
      <xdr:col>4</xdr:col>
      <xdr:colOff>941917</xdr:colOff>
      <xdr:row>1</xdr:row>
      <xdr:rowOff>1746250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Méthode">
              <a:extLst>
                <a:ext uri="{FF2B5EF4-FFF2-40B4-BE49-F238E27FC236}">
                  <a16:creationId xmlns:a16="http://schemas.microsoft.com/office/drawing/2014/main" id="{0799C30E-4962-4139-B91B-51F8DA58128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th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34367" y="248708"/>
              <a:ext cx="1828800" cy="1666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65617</xdr:colOff>
      <xdr:row>1</xdr:row>
      <xdr:rowOff>79375</xdr:rowOff>
    </xdr:from>
    <xdr:to>
      <xdr:col>7</xdr:col>
      <xdr:colOff>476250</xdr:colOff>
      <xdr:row>1</xdr:row>
      <xdr:rowOff>1735667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Norme">
              <a:extLst>
                <a:ext uri="{FF2B5EF4-FFF2-40B4-BE49-F238E27FC236}">
                  <a16:creationId xmlns:a16="http://schemas.microsoft.com/office/drawing/2014/main" id="{6DC0F993-324E-4F3D-9BB4-C4329A65D68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rm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39367" y="248708"/>
              <a:ext cx="1828800" cy="165629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584199</xdr:colOff>
      <xdr:row>1</xdr:row>
      <xdr:rowOff>89959</xdr:rowOff>
    </xdr:from>
    <xdr:to>
      <xdr:col>9</xdr:col>
      <xdr:colOff>391583</xdr:colOff>
      <xdr:row>1</xdr:row>
      <xdr:rowOff>1735667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Accréditation">
              <a:extLst>
                <a:ext uri="{FF2B5EF4-FFF2-40B4-BE49-F238E27FC236}">
                  <a16:creationId xmlns:a16="http://schemas.microsoft.com/office/drawing/2014/main" id="{359F8BBC-D238-43C4-8420-0A56188FB71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crédit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76116" y="259292"/>
              <a:ext cx="1828800" cy="164570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457200</xdr:colOff>
      <xdr:row>1</xdr:row>
      <xdr:rowOff>103717</xdr:rowOff>
    </xdr:from>
    <xdr:to>
      <xdr:col>11</xdr:col>
      <xdr:colOff>222250</xdr:colOff>
      <xdr:row>1</xdr:row>
      <xdr:rowOff>1725084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matrice">
              <a:extLst>
                <a:ext uri="{FF2B5EF4-FFF2-40B4-BE49-F238E27FC236}">
                  <a16:creationId xmlns:a16="http://schemas.microsoft.com/office/drawing/2014/main" id="{D6994685-6715-4693-826B-7851E3D9F9B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tri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70533" y="273050"/>
              <a:ext cx="1828800" cy="162136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de_réception" xr10:uid="{F3C1DD8C-78D4-4BA7-AF3C-C6FAEEC4D91F}" sourceName="Date de réception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ramètre" xr10:uid="{D6E7DD80-33D5-49ED-B21A-1A0E7F12B70B}" sourceName="Paramètr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éthode" xr10:uid="{F2CA505B-0826-4535-94E8-7F4AED91D874}" sourceName="Méthode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rme" xr10:uid="{59C78E43-7A07-439A-9584-00BCDA3377D6}" sourceName="Norme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créditation" xr10:uid="{AEB84420-BD20-43ED-B894-40C7D0A2054E}" sourceName="Accréditation">
  <extLst>
    <x:ext xmlns:x15="http://schemas.microsoft.com/office/spreadsheetml/2010/11/main" uri="{2F2917AC-EB37-4324-AD4E-5DD8C200BD13}">
      <x15:tableSlicerCache tableId="1" column="5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trice" xr10:uid="{0500A99D-257F-451D-8AF9-8A8049BFFDD0}" sourceName="matrice">
  <extLst>
    <x:ext xmlns:x15="http://schemas.microsoft.com/office/spreadsheetml/2010/11/main" uri="{2F2917AC-EB37-4324-AD4E-5DD8C200BD13}">
      <x15:tableSlicerCache tableId="1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de réception" xr10:uid="{3080177D-0724-4A56-9794-CAD7833ED88E}" cache="Segment_Date_de_réception" caption="Date de réception" columnCount="2" rowHeight="225425"/>
  <slicer name="Paramètre" xr10:uid="{1962E611-85CD-468A-8404-11ED54AC48BE}" cache="Segment_Paramètre" caption="Paramètre" rowHeight="225425"/>
  <slicer name="Méthode" xr10:uid="{18C4BEC2-533E-4790-8D8C-FF4C58D47D49}" cache="Segment_Méthode" caption="Méthode" rowHeight="225425"/>
  <slicer name="Norme" xr10:uid="{6C0C5481-C754-4364-A340-5F3C9F79BC5D}" cache="Segment_Norme" caption="Norme" rowHeight="225425"/>
  <slicer name="Accréditation" xr10:uid="{C387F5F7-9DFC-44AB-9899-574F9628EF5C}" cache="Segment_Accréditation" caption="Accréditation" rowHeight="225425"/>
  <slicer name="matrice" xr10:uid="{819A33D2-118B-425F-92AA-4A39F6810CC0}" cache="Segment_matrice" caption="matrice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ynthese" displayName="Synthese" ref="A3:AI38" totalsRowShown="0" headerRowDxfId="42" dataDxfId="40" headerRowBorderDxfId="41" tableBorderDxfId="39">
  <autoFilter ref="A3:AI38" xr:uid="{00000000-0009-0000-0100-000001000000}"/>
  <tableColumns count="35">
    <tableColumn id="1" xr3:uid="{00000000-0010-0000-0000-000001000000}" name="Date de réception" dataDxfId="38"/>
    <tableColumn id="2" xr3:uid="{00000000-0010-0000-0000-000002000000}" name="Paramètre" dataDxfId="37"/>
    <tableColumn id="3" xr3:uid="{00000000-0010-0000-0000-000003000000}" name="Méthode" dataDxfId="36"/>
    <tableColumn id="4" xr3:uid="{00000000-0010-0000-0000-000004000000}" name="Norme" dataDxfId="35"/>
    <tableColumn id="5" xr3:uid="{00000000-0010-0000-0000-000005000000}" name="Accréditation" dataDxfId="34"/>
    <tableColumn id="6" xr3:uid="{00000000-0010-0000-0000-000006000000}" name="matrice" dataDxfId="33"/>
    <tableColumn id="7" xr3:uid="{00000000-0010-0000-0000-000007000000}" name="unité" dataDxfId="32"/>
    <tableColumn id="8" xr3:uid="{00000000-0010-0000-0000-000008000000}" name="valeur assignée (X)" dataDxfId="31"/>
    <tableColumn id="9" xr3:uid="{00000000-0010-0000-0000-000009000000}" name="UX (EIL)" dataDxfId="30">
      <calculatedColumnFormula>1.25*J4/SQRT(L4)</calculatedColumnFormula>
    </tableColumn>
    <tableColumn id="10" xr3:uid="{00000000-0010-0000-0000-00000A000000}" name="écart type (s'x)" dataDxfId="29"/>
    <tableColumn id="11" xr3:uid="{00000000-0010-0000-0000-00000B000000}" name="Cv" dataDxfId="28" dataCellStyle="Pourcentage">
      <calculatedColumnFormula>J4/H4</calculatedColumnFormula>
    </tableColumn>
    <tableColumn id="12" xr3:uid="{00000000-0010-0000-0000-00000C000000}" name="nb de participants (px)" dataDxfId="27"/>
    <tableColumn id="13" xr3:uid="{00000000-0010-0000-0000-00000D000000}" name="tolérance (VT)" dataDxfId="26">
      <calculatedColumnFormula>IF(J4="",(""),(2*J4))</calculatedColumnFormula>
    </tableColumn>
    <tableColumn id="14" xr3:uid="{00000000-0010-0000-0000-00000E000000}" name="maximum" dataDxfId="25">
      <calculatedColumnFormula>IF(M4="",(""),(H4+M4))</calculatedColumnFormula>
    </tableColumn>
    <tableColumn id="15" xr3:uid="{00000000-0010-0000-0000-00000F000000}" name="minimum" dataDxfId="24">
      <calculatedColumnFormula>IF(M4="",(""),(H4-M4))</calculatedColumnFormula>
    </tableColumn>
    <tableColumn id="16" xr3:uid="{00000000-0010-0000-0000-000010000000}" name="résultat rendu (x)" dataDxfId="23"/>
    <tableColumn id="17" xr3:uid="{00000000-0010-0000-0000-000011000000}" name="résultat répété" dataDxfId="22"/>
    <tableColumn id="18" xr3:uid="{00000000-0010-0000-0000-000012000000}" name="U %" dataDxfId="21" dataCellStyle="Normal_Statistiques de base 060208"/>
    <tableColumn id="19" xr3:uid="{00000000-0010-0000-0000-000013000000}" name="Différence absolue" dataDxfId="20">
      <calculatedColumnFormula>H4-AVERAGE(P4:Q4)</calculatedColumnFormula>
    </tableColumn>
    <tableColumn id="20" xr3:uid="{00000000-0010-0000-0000-000014000000}" name="Différence relative" dataDxfId="19" dataCellStyle="Pourcentage">
      <calculatedColumnFormula>S4/H4</calculatedColumnFormula>
    </tableColumn>
    <tableColumn id="21" xr3:uid="{00000000-0010-0000-0000-000015000000}" name="écart type labo" dataDxfId="18">
      <calculatedColumnFormula>STDEV(P4:Q4)</calculatedColumnFormula>
    </tableColumn>
    <tableColumn id="22" xr3:uid="{00000000-0010-0000-0000-000016000000}" name="Cv labo" dataDxfId="17" dataCellStyle="Pourcentage">
      <calculatedColumnFormula>U4/AVERAGE(P4:Q4)</calculatedColumnFormula>
    </tableColumn>
    <tableColumn id="23" xr3:uid="{00000000-0010-0000-0000-000017000000}" name="z-score (z)" dataDxfId="16">
      <calculatedColumnFormula>IF(P4="",(""),((P4-H4)/(M4/2)))</calculatedColumnFormula>
    </tableColumn>
    <tableColumn id="24" xr3:uid="{00000000-0010-0000-0000-000018000000}" name="zéta-score" dataDxfId="15">
      <calculatedColumnFormula>(P4-H4)/SQRT((R4*P4/2)^2+(I4*I4))</calculatedColumnFormula>
    </tableColumn>
    <tableColumn id="25" xr3:uid="{00000000-0010-0000-0000-000019000000}" name="n°rapport bipéa" dataDxfId="14"/>
    <tableColumn id="26" xr3:uid="{00000000-0010-0000-0000-00001A000000}" name="n°travail" dataDxfId="13"/>
    <tableColumn id="27" xr3:uid="{00000000-0010-0000-0000-00001B000000}" name="conclusion/commentaire du graphique" dataDxfId="12"/>
    <tableColumn id="28" xr3:uid="{00000000-0010-0000-0000-00001C000000}" name="Limite basse alerte" dataDxfId="11"/>
    <tableColumn id="29" xr3:uid="{00000000-0010-0000-0000-00001D000000}" name="Limite basse NC" dataDxfId="10"/>
    <tableColumn id="30" xr3:uid="{00000000-0010-0000-0000-00001E000000}" name="Limite haute alerte" dataDxfId="9"/>
    <tableColumn id="31" xr3:uid="{00000000-0010-0000-0000-00001F000000}" name="Limite haute NC" dataDxfId="8"/>
    <tableColumn id="32" xr3:uid="{00000000-0010-0000-0000-000020000000}" name="différence %^2" dataDxfId="7">
      <calculatedColumnFormula>T4*T4</calculatedColumnFormula>
    </tableColumn>
    <tableColumn id="33" xr3:uid="{00000000-0010-0000-0000-000021000000}" name="u%x" dataDxfId="6">
      <calculatedColumnFormula>I4/H4</calculatedColumnFormula>
    </tableColumn>
    <tableColumn id="34" xr3:uid="{00000000-0010-0000-0000-000022000000}" name="cv^2" dataDxfId="5">
      <calculatedColumnFormula>V4*V4</calculatedColumnFormula>
    </tableColumn>
    <tableColumn id="35" xr3:uid="{00000000-0010-0000-0000-000023000000}" name="Cv interlabo ^2" dataDxfId="4">
      <calculatedColumnFormula>K4*K4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AI38"/>
  <sheetViews>
    <sheetView tabSelected="1" zoomScale="90" zoomScaleNormal="90" workbookViewId="0">
      <selection activeCell="M2" sqref="M2"/>
    </sheetView>
  </sheetViews>
  <sheetFormatPr baseColWidth="10" defaultRowHeight="12.75" x14ac:dyDescent="0.2"/>
  <cols>
    <col min="1" max="1" width="18.5703125" style="3" customWidth="1"/>
    <col min="2" max="2" width="20.7109375" style="3" bestFit="1" customWidth="1"/>
    <col min="3" max="3" width="15" style="3" customWidth="1"/>
    <col min="4" max="4" width="19.28515625" style="3" customWidth="1"/>
    <col min="5" max="5" width="14.28515625" style="3" customWidth="1"/>
    <col min="6" max="6" width="10.42578125" style="3" customWidth="1"/>
    <col min="7" max="7" width="10.7109375" style="3" customWidth="1"/>
    <col min="8" max="8" width="20" style="3" customWidth="1"/>
    <col min="9" max="9" width="10.28515625" style="3" customWidth="1"/>
    <col min="10" max="10" width="15.42578125" style="3" customWidth="1"/>
    <col min="11" max="11" width="15.5703125" style="3" customWidth="1"/>
    <col min="12" max="12" width="22.42578125" style="3" customWidth="1"/>
    <col min="13" max="13" width="15.28515625" style="3" customWidth="1"/>
    <col min="14" max="14" width="11.85546875" style="3" customWidth="1"/>
    <col min="15" max="15" width="11.5703125" style="3" customWidth="1"/>
    <col min="16" max="16" width="17.7109375" style="3" customWidth="1"/>
    <col min="17" max="17" width="15.7109375" style="3" customWidth="1"/>
    <col min="18" max="18" width="14.42578125" style="3" customWidth="1"/>
    <col min="19" max="19" width="19.7109375" style="3" customWidth="1"/>
    <col min="20" max="20" width="18.7109375" style="3" customWidth="1"/>
    <col min="21" max="21" width="15.7109375" style="3" customWidth="1"/>
    <col min="22" max="22" width="14.42578125" style="3" customWidth="1"/>
    <col min="23" max="24" width="12.7109375" style="3" customWidth="1"/>
    <col min="25" max="25" width="16.7109375" style="3" customWidth="1"/>
    <col min="26" max="26" width="10.42578125" style="3" customWidth="1"/>
    <col min="27" max="27" width="36.85546875" style="3" customWidth="1"/>
    <col min="28" max="28" width="20" style="3" customWidth="1"/>
    <col min="29" max="29" width="18" style="3" customWidth="1"/>
    <col min="30" max="30" width="19.42578125" style="3" customWidth="1"/>
    <col min="31" max="31" width="17.28515625" style="3" customWidth="1"/>
    <col min="32" max="32" width="15.85546875" style="3" customWidth="1"/>
    <col min="33" max="33" width="7.140625" style="3" customWidth="1"/>
    <col min="34" max="34" width="9.7109375" style="3" customWidth="1"/>
    <col min="35" max="35" width="15.85546875" style="3" customWidth="1"/>
    <col min="36" max="16384" width="11.42578125" style="2"/>
  </cols>
  <sheetData>
    <row r="1" spans="1:35" ht="13.5" thickBot="1" x14ac:dyDescent="0.25">
      <c r="A1" s="85" t="s">
        <v>17</v>
      </c>
      <c r="B1" s="86"/>
      <c r="C1" s="86"/>
      <c r="D1" s="86"/>
      <c r="E1" s="86"/>
      <c r="F1" s="86"/>
      <c r="G1" s="86"/>
      <c r="H1" s="86"/>
      <c r="I1" s="86"/>
      <c r="J1" s="87"/>
      <c r="K1" s="4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ht="151.5" customHeight="1" x14ac:dyDescent="0.2"/>
    <row r="3" spans="1:35" s="17" customFormat="1" ht="13.5" thickBot="1" x14ac:dyDescent="0.25">
      <c r="A3" s="72" t="s">
        <v>10</v>
      </c>
      <c r="B3" s="72" t="s">
        <v>6</v>
      </c>
      <c r="C3" s="72" t="s">
        <v>7</v>
      </c>
      <c r="D3" s="72" t="s">
        <v>8</v>
      </c>
      <c r="E3" s="72" t="s">
        <v>18</v>
      </c>
      <c r="F3" s="73" t="s">
        <v>1</v>
      </c>
      <c r="G3" s="73" t="s">
        <v>2</v>
      </c>
      <c r="H3" s="72" t="s">
        <v>11</v>
      </c>
      <c r="I3" s="72" t="s">
        <v>66</v>
      </c>
      <c r="J3" s="72" t="s">
        <v>12</v>
      </c>
      <c r="K3" s="72" t="s">
        <v>45</v>
      </c>
      <c r="L3" s="72" t="s">
        <v>13</v>
      </c>
      <c r="M3" s="72" t="s">
        <v>14</v>
      </c>
      <c r="N3" s="73" t="s">
        <v>3</v>
      </c>
      <c r="O3" s="73" t="s">
        <v>4</v>
      </c>
      <c r="P3" s="72" t="s">
        <v>15</v>
      </c>
      <c r="Q3" s="72" t="s">
        <v>50</v>
      </c>
      <c r="R3" s="72" t="s">
        <v>65</v>
      </c>
      <c r="S3" s="72" t="s">
        <v>46</v>
      </c>
      <c r="T3" s="72" t="s">
        <v>47</v>
      </c>
      <c r="U3" s="72" t="s">
        <v>48</v>
      </c>
      <c r="V3" s="72" t="s">
        <v>49</v>
      </c>
      <c r="W3" s="72" t="s">
        <v>16</v>
      </c>
      <c r="X3" s="72" t="s">
        <v>55</v>
      </c>
      <c r="Y3" s="73" t="s">
        <v>5</v>
      </c>
      <c r="Z3" s="73" t="s">
        <v>0</v>
      </c>
      <c r="AA3" s="74" t="s">
        <v>9</v>
      </c>
      <c r="AB3" s="72" t="s">
        <v>59</v>
      </c>
      <c r="AC3" s="72" t="s">
        <v>60</v>
      </c>
      <c r="AD3" s="72" t="s">
        <v>61</v>
      </c>
      <c r="AE3" s="72" t="s">
        <v>62</v>
      </c>
      <c r="AF3" s="72" t="s">
        <v>51</v>
      </c>
      <c r="AG3" s="72" t="s">
        <v>52</v>
      </c>
      <c r="AH3" s="72" t="s">
        <v>53</v>
      </c>
      <c r="AI3" s="72" t="s">
        <v>54</v>
      </c>
    </row>
    <row r="4" spans="1:35" x14ac:dyDescent="0.2">
      <c r="A4" s="12">
        <v>42396</v>
      </c>
      <c r="B4" s="12" t="s">
        <v>56</v>
      </c>
      <c r="C4" s="12" t="s">
        <v>57</v>
      </c>
      <c r="D4" s="12" t="s">
        <v>24</v>
      </c>
      <c r="E4" s="12" t="s">
        <v>58</v>
      </c>
      <c r="F4" s="5" t="s">
        <v>63</v>
      </c>
      <c r="G4" s="5" t="s">
        <v>25</v>
      </c>
      <c r="H4" s="5">
        <v>22.1</v>
      </c>
      <c r="I4" s="19">
        <f>1.25*J4/SQRT(L4)</f>
        <v>0.14258085802543347</v>
      </c>
      <c r="J4" s="5">
        <v>1.1000000000000001</v>
      </c>
      <c r="K4" s="20">
        <f>J4/H4</f>
        <v>4.9773755656108601E-2</v>
      </c>
      <c r="L4" s="5">
        <v>93</v>
      </c>
      <c r="M4" s="9">
        <f t="shared" ref="M4:M13" si="0">IF(J4="",(""),(2*J4))</f>
        <v>2.2000000000000002</v>
      </c>
      <c r="N4" s="10">
        <f t="shared" ref="N4:N13" si="1">IF(M4="",(""),(H4+M4))</f>
        <v>24.3</v>
      </c>
      <c r="O4" s="10">
        <f t="shared" ref="O4:O13" si="2">IF(M4="",(""),(H4-M4))</f>
        <v>19.900000000000002</v>
      </c>
      <c r="P4" s="7">
        <v>23</v>
      </c>
      <c r="Q4" s="7">
        <v>23</v>
      </c>
      <c r="R4" s="36">
        <v>0.1</v>
      </c>
      <c r="S4" s="21">
        <f>H4-AVERAGE(P4:Q4)</f>
        <v>-0.89999999999999858</v>
      </c>
      <c r="T4" s="22">
        <f>S4/H4</f>
        <v>-4.072398190045242E-2</v>
      </c>
      <c r="U4" s="23">
        <f>STDEV(P4:Q4)</f>
        <v>0</v>
      </c>
      <c r="V4" s="22">
        <f>U4/AVERAGE(P4:Q4)</f>
        <v>0</v>
      </c>
      <c r="W4" s="8">
        <f t="shared" ref="W4:W13" si="3">IF(P4="",(""),((P4-H4)/(M4/2)))</f>
        <v>0.81818181818181679</v>
      </c>
      <c r="X4" s="8">
        <f t="shared" ref="X4:X29" si="4">(P4-H4)/SQRT((R4*P4/2)^2+(I4*I4))</f>
        <v>0.77666208593957464</v>
      </c>
      <c r="Y4" s="7" t="s">
        <v>44</v>
      </c>
      <c r="Z4" s="5" t="s">
        <v>28</v>
      </c>
      <c r="AA4" s="24"/>
      <c r="AB4" s="5">
        <v>-2</v>
      </c>
      <c r="AC4" s="5">
        <v>-3</v>
      </c>
      <c r="AD4" s="5">
        <v>2</v>
      </c>
      <c r="AE4" s="5">
        <v>3</v>
      </c>
      <c r="AF4" s="26">
        <f t="shared" ref="AF4:AF13" si="5">T4*T4</f>
        <v>1.6584427018283762E-3</v>
      </c>
      <c r="AG4" s="26">
        <f>I4/H4</f>
        <v>6.4516225350874871E-3</v>
      </c>
      <c r="AH4" s="26">
        <f>V4*V4</f>
        <v>0</v>
      </c>
      <c r="AI4" s="26">
        <f>K4*K4</f>
        <v>2.477426752114003E-3</v>
      </c>
    </row>
    <row r="5" spans="1:35" x14ac:dyDescent="0.2">
      <c r="A5" s="13">
        <v>42473</v>
      </c>
      <c r="B5" s="12" t="s">
        <v>56</v>
      </c>
      <c r="C5" s="12" t="s">
        <v>57</v>
      </c>
      <c r="D5" s="12" t="s">
        <v>24</v>
      </c>
      <c r="E5" s="12" t="s">
        <v>58</v>
      </c>
      <c r="F5" s="5" t="s">
        <v>63</v>
      </c>
      <c r="G5" s="6" t="s">
        <v>25</v>
      </c>
      <c r="H5" s="6">
        <v>9.8000000000000007</v>
      </c>
      <c r="I5" s="19">
        <f t="shared" ref="I5:I13" si="6">1.25*J5/SQRT(L5)</f>
        <v>7.4627789265749186E-2</v>
      </c>
      <c r="J5" s="6">
        <v>0.6</v>
      </c>
      <c r="K5" s="20">
        <f t="shared" ref="K5:K38" si="7">J5/H5</f>
        <v>6.1224489795918359E-2</v>
      </c>
      <c r="L5" s="6">
        <v>101</v>
      </c>
      <c r="M5" s="9">
        <f t="shared" si="0"/>
        <v>1.2</v>
      </c>
      <c r="N5" s="10">
        <f t="shared" si="1"/>
        <v>11</v>
      </c>
      <c r="O5" s="10">
        <f t="shared" si="2"/>
        <v>8.6000000000000014</v>
      </c>
      <c r="P5" s="6">
        <v>9.9</v>
      </c>
      <c r="Q5" s="5">
        <v>9.9</v>
      </c>
      <c r="R5" s="47">
        <v>0.1</v>
      </c>
      <c r="S5" s="52">
        <f t="shared" ref="S5:S13" si="8">H5-AVERAGE(P5:Q5)</f>
        <v>-9.9999999999999645E-2</v>
      </c>
      <c r="T5" s="22">
        <f t="shared" ref="T5:T13" si="9">S5/H5</f>
        <v>-1.0204081632653024E-2</v>
      </c>
      <c r="U5" s="23">
        <f t="shared" ref="U5:U13" si="10">STDEV(P5:Q5)</f>
        <v>0</v>
      </c>
      <c r="V5" s="22">
        <f t="shared" ref="V5:V13" si="11">U5/AVERAGE(P5:Q5)</f>
        <v>0</v>
      </c>
      <c r="W5" s="8">
        <f t="shared" si="3"/>
        <v>0.16666666666666607</v>
      </c>
      <c r="X5" s="8">
        <f t="shared" si="4"/>
        <v>0.1997627002306997</v>
      </c>
      <c r="Y5" s="11" t="s">
        <v>41</v>
      </c>
      <c r="Z5" s="6">
        <v>400833</v>
      </c>
      <c r="AA5" s="25"/>
      <c r="AB5" s="6">
        <v>-2</v>
      </c>
      <c r="AC5" s="6">
        <v>-3</v>
      </c>
      <c r="AD5" s="6">
        <v>2</v>
      </c>
      <c r="AE5" s="6">
        <v>3</v>
      </c>
      <c r="AF5" s="27">
        <f t="shared" si="5"/>
        <v>1.0412328196584681E-4</v>
      </c>
      <c r="AG5" s="27">
        <f t="shared" ref="AG5:AG13" si="12">I5/H5</f>
        <v>7.6150805373213452E-3</v>
      </c>
      <c r="AH5" s="27">
        <f t="shared" ref="AH5:AH13" si="13">V5*V5</f>
        <v>0</v>
      </c>
      <c r="AI5" s="27">
        <f t="shared" ref="AI5:AI13" si="14">K5*K5</f>
        <v>3.7484381507705113E-3</v>
      </c>
    </row>
    <row r="6" spans="1:35" x14ac:dyDescent="0.2">
      <c r="A6" s="13">
        <v>42648</v>
      </c>
      <c r="B6" s="12" t="s">
        <v>56</v>
      </c>
      <c r="C6" s="12" t="s">
        <v>57</v>
      </c>
      <c r="D6" s="12" t="s">
        <v>24</v>
      </c>
      <c r="E6" s="12" t="s">
        <v>58</v>
      </c>
      <c r="F6" s="5" t="s">
        <v>63</v>
      </c>
      <c r="G6" s="6" t="s">
        <v>25</v>
      </c>
      <c r="H6" s="6">
        <v>16.600000000000001</v>
      </c>
      <c r="I6" s="19">
        <f t="shared" si="6"/>
        <v>0.10660035817780521</v>
      </c>
      <c r="J6" s="6">
        <v>0.8</v>
      </c>
      <c r="K6" s="20">
        <f t="shared" si="7"/>
        <v>4.8192771084337345E-2</v>
      </c>
      <c r="L6" s="6">
        <v>88</v>
      </c>
      <c r="M6" s="9">
        <f t="shared" si="0"/>
        <v>1.6</v>
      </c>
      <c r="N6" s="10">
        <f t="shared" si="1"/>
        <v>18.200000000000003</v>
      </c>
      <c r="O6" s="10">
        <f t="shared" si="2"/>
        <v>15.000000000000002</v>
      </c>
      <c r="P6" s="6">
        <v>17</v>
      </c>
      <c r="Q6" s="5">
        <v>17</v>
      </c>
      <c r="R6" s="47">
        <v>0.1</v>
      </c>
      <c r="S6" s="52">
        <f t="shared" si="8"/>
        <v>-0.39999999999999858</v>
      </c>
      <c r="T6" s="22">
        <f t="shared" si="9"/>
        <v>-2.4096385542168586E-2</v>
      </c>
      <c r="U6" s="23">
        <f t="shared" si="10"/>
        <v>0</v>
      </c>
      <c r="V6" s="22">
        <f t="shared" si="11"/>
        <v>0</v>
      </c>
      <c r="W6" s="8">
        <f t="shared" si="3"/>
        <v>0.49999999999999822</v>
      </c>
      <c r="X6" s="8">
        <f t="shared" si="4"/>
        <v>0.46693056880597761</v>
      </c>
      <c r="Y6" s="11" t="s">
        <v>35</v>
      </c>
      <c r="Z6" s="6" t="s">
        <v>29</v>
      </c>
      <c r="AA6" s="25"/>
      <c r="AB6" s="6">
        <v>-2</v>
      </c>
      <c r="AC6" s="6">
        <v>-3</v>
      </c>
      <c r="AD6" s="6">
        <v>2</v>
      </c>
      <c r="AE6" s="6">
        <v>3</v>
      </c>
      <c r="AF6" s="27">
        <f t="shared" si="5"/>
        <v>5.8063579619683126E-4</v>
      </c>
      <c r="AG6" s="27">
        <f t="shared" si="12"/>
        <v>6.4217083239641688E-3</v>
      </c>
      <c r="AH6" s="27">
        <f t="shared" si="13"/>
        <v>0</v>
      </c>
      <c r="AI6" s="27">
        <f t="shared" si="14"/>
        <v>2.3225431847873415E-3</v>
      </c>
    </row>
    <row r="7" spans="1:35" x14ac:dyDescent="0.2">
      <c r="A7" s="13">
        <v>42837</v>
      </c>
      <c r="B7" s="12" t="s">
        <v>56</v>
      </c>
      <c r="C7" s="12" t="s">
        <v>57</v>
      </c>
      <c r="D7" s="12" t="s">
        <v>24</v>
      </c>
      <c r="E7" s="12" t="s">
        <v>58</v>
      </c>
      <c r="F7" s="6" t="s">
        <v>26</v>
      </c>
      <c r="G7" s="6" t="s">
        <v>25</v>
      </c>
      <c r="H7" s="14">
        <v>17</v>
      </c>
      <c r="I7" s="19">
        <f t="shared" si="6"/>
        <v>0.10425720702853739</v>
      </c>
      <c r="J7" s="6">
        <v>0.8</v>
      </c>
      <c r="K7" s="20">
        <f t="shared" si="7"/>
        <v>4.7058823529411764E-2</v>
      </c>
      <c r="L7" s="6">
        <v>92</v>
      </c>
      <c r="M7" s="9">
        <f t="shared" si="0"/>
        <v>1.6</v>
      </c>
      <c r="N7" s="10">
        <f t="shared" si="1"/>
        <v>18.600000000000001</v>
      </c>
      <c r="O7" s="10">
        <f t="shared" si="2"/>
        <v>15.4</v>
      </c>
      <c r="P7" s="6">
        <v>16.899999999999999</v>
      </c>
      <c r="Q7" s="5">
        <v>16.899999999999999</v>
      </c>
      <c r="R7" s="47">
        <v>0.1</v>
      </c>
      <c r="S7" s="52">
        <f t="shared" si="8"/>
        <v>0.10000000000000142</v>
      </c>
      <c r="T7" s="22">
        <f t="shared" si="9"/>
        <v>5.8823529411765538E-3</v>
      </c>
      <c r="U7" s="23">
        <f t="shared" si="10"/>
        <v>0</v>
      </c>
      <c r="V7" s="22">
        <f t="shared" si="11"/>
        <v>0</v>
      </c>
      <c r="W7" s="8">
        <f t="shared" si="3"/>
        <v>-0.12500000000000178</v>
      </c>
      <c r="X7" s="8">
        <f t="shared" si="4"/>
        <v>-0.11745258461879529</v>
      </c>
      <c r="Y7" s="11" t="s">
        <v>43</v>
      </c>
      <c r="Z7" s="6" t="s">
        <v>36</v>
      </c>
      <c r="AA7" s="25"/>
      <c r="AB7" s="6">
        <v>-2</v>
      </c>
      <c r="AC7" s="6">
        <v>-3</v>
      </c>
      <c r="AD7" s="6">
        <v>2</v>
      </c>
      <c r="AE7" s="6">
        <v>3</v>
      </c>
      <c r="AF7" s="27">
        <f t="shared" si="5"/>
        <v>3.4602076124568453E-5</v>
      </c>
      <c r="AG7" s="27">
        <f t="shared" si="12"/>
        <v>6.1327768840316113E-3</v>
      </c>
      <c r="AH7" s="27">
        <f t="shared" si="13"/>
        <v>0</v>
      </c>
      <c r="AI7" s="27">
        <f t="shared" si="14"/>
        <v>2.2145328719723181E-3</v>
      </c>
    </row>
    <row r="8" spans="1:35" x14ac:dyDescent="0.2">
      <c r="A8" s="13">
        <v>43012</v>
      </c>
      <c r="B8" s="12" t="s">
        <v>56</v>
      </c>
      <c r="C8" s="12" t="s">
        <v>57</v>
      </c>
      <c r="D8" s="12" t="s">
        <v>24</v>
      </c>
      <c r="E8" s="12" t="s">
        <v>58</v>
      </c>
      <c r="F8" s="6" t="s">
        <v>26</v>
      </c>
      <c r="G8" s="6" t="s">
        <v>25</v>
      </c>
      <c r="H8" s="14">
        <v>27</v>
      </c>
      <c r="I8" s="19">
        <f t="shared" si="6"/>
        <v>0.13176156917368248</v>
      </c>
      <c r="J8" s="14">
        <v>1</v>
      </c>
      <c r="K8" s="20">
        <f t="shared" si="7"/>
        <v>3.7037037037037035E-2</v>
      </c>
      <c r="L8" s="6">
        <v>90</v>
      </c>
      <c r="M8" s="9">
        <f t="shared" si="0"/>
        <v>2</v>
      </c>
      <c r="N8" s="10">
        <f t="shared" si="1"/>
        <v>29</v>
      </c>
      <c r="O8" s="10">
        <f t="shared" si="2"/>
        <v>25</v>
      </c>
      <c r="P8" s="14">
        <v>27</v>
      </c>
      <c r="Q8" s="16">
        <v>27</v>
      </c>
      <c r="R8" s="47">
        <v>0.1</v>
      </c>
      <c r="S8" s="52">
        <f t="shared" si="8"/>
        <v>0</v>
      </c>
      <c r="T8" s="22">
        <f t="shared" si="9"/>
        <v>0</v>
      </c>
      <c r="U8" s="23">
        <f t="shared" si="10"/>
        <v>0</v>
      </c>
      <c r="V8" s="22">
        <f t="shared" si="11"/>
        <v>0</v>
      </c>
      <c r="W8" s="8">
        <f t="shared" si="3"/>
        <v>0</v>
      </c>
      <c r="X8" s="8">
        <f t="shared" si="4"/>
        <v>0</v>
      </c>
      <c r="Y8" s="6" t="s">
        <v>37</v>
      </c>
      <c r="Z8" s="6">
        <v>400476</v>
      </c>
      <c r="AA8" s="25"/>
      <c r="AB8" s="6">
        <v>-2</v>
      </c>
      <c r="AC8" s="6">
        <v>-3</v>
      </c>
      <c r="AD8" s="6">
        <v>2</v>
      </c>
      <c r="AE8" s="6">
        <v>3</v>
      </c>
      <c r="AF8" s="27">
        <f t="shared" si="5"/>
        <v>0</v>
      </c>
      <c r="AG8" s="27">
        <f t="shared" si="12"/>
        <v>4.8800581175437955E-3</v>
      </c>
      <c r="AH8" s="27">
        <f t="shared" si="13"/>
        <v>0</v>
      </c>
      <c r="AI8" s="27">
        <f t="shared" si="14"/>
        <v>1.3717421124828531E-3</v>
      </c>
    </row>
    <row r="9" spans="1:35" x14ac:dyDescent="0.2">
      <c r="A9" s="13">
        <v>43012</v>
      </c>
      <c r="B9" s="12" t="s">
        <v>56</v>
      </c>
      <c r="C9" s="12" t="s">
        <v>57</v>
      </c>
      <c r="D9" s="12" t="s">
        <v>24</v>
      </c>
      <c r="E9" s="12" t="s">
        <v>58</v>
      </c>
      <c r="F9" s="6" t="s">
        <v>26</v>
      </c>
      <c r="G9" s="6" t="s">
        <v>25</v>
      </c>
      <c r="H9" s="6">
        <v>3.3</v>
      </c>
      <c r="I9" s="19">
        <f t="shared" si="6"/>
        <v>2.8676966733820218E-2</v>
      </c>
      <c r="J9" s="6">
        <v>0.2</v>
      </c>
      <c r="K9" s="20">
        <f t="shared" si="7"/>
        <v>6.0606060606060615E-2</v>
      </c>
      <c r="L9" s="6">
        <v>76</v>
      </c>
      <c r="M9" s="9">
        <f t="shared" si="0"/>
        <v>0.4</v>
      </c>
      <c r="N9" s="10">
        <f t="shared" si="1"/>
        <v>3.6999999999999997</v>
      </c>
      <c r="O9" s="10">
        <f t="shared" si="2"/>
        <v>2.9</v>
      </c>
      <c r="P9" s="14">
        <v>3</v>
      </c>
      <c r="Q9" s="16">
        <v>3</v>
      </c>
      <c r="R9" s="47">
        <v>0.1</v>
      </c>
      <c r="S9" s="52">
        <f t="shared" si="8"/>
        <v>0.29999999999999982</v>
      </c>
      <c r="T9" s="22">
        <f t="shared" si="9"/>
        <v>9.0909090909090856E-2</v>
      </c>
      <c r="U9" s="23">
        <f t="shared" si="10"/>
        <v>0</v>
      </c>
      <c r="V9" s="22">
        <f t="shared" si="11"/>
        <v>0</v>
      </c>
      <c r="W9" s="8">
        <f t="shared" si="3"/>
        <v>-1.4999999999999991</v>
      </c>
      <c r="X9" s="8">
        <f t="shared" si="4"/>
        <v>-1.9644226318299465</v>
      </c>
      <c r="Y9" s="6" t="s">
        <v>37</v>
      </c>
      <c r="Z9" s="6">
        <v>400471</v>
      </c>
      <c r="AA9" s="25"/>
      <c r="AB9" s="6">
        <v>-2</v>
      </c>
      <c r="AC9" s="6">
        <v>-3</v>
      </c>
      <c r="AD9" s="6">
        <v>2</v>
      </c>
      <c r="AE9" s="6">
        <v>3</v>
      </c>
      <c r="AF9" s="27">
        <f t="shared" si="5"/>
        <v>8.2644628099173452E-3</v>
      </c>
      <c r="AG9" s="27">
        <f t="shared" si="12"/>
        <v>8.6899899193394609E-3</v>
      </c>
      <c r="AH9" s="27">
        <f t="shared" si="13"/>
        <v>0</v>
      </c>
      <c r="AI9" s="27">
        <f t="shared" si="14"/>
        <v>3.6730945821854925E-3</v>
      </c>
    </row>
    <row r="10" spans="1:35" x14ac:dyDescent="0.2">
      <c r="A10" s="13">
        <v>43131</v>
      </c>
      <c r="B10" s="12" t="s">
        <v>56</v>
      </c>
      <c r="C10" s="12" t="s">
        <v>57</v>
      </c>
      <c r="D10" s="12" t="s">
        <v>24</v>
      </c>
      <c r="E10" s="12" t="s">
        <v>58</v>
      </c>
      <c r="F10" s="6" t="s">
        <v>26</v>
      </c>
      <c r="G10" s="6" t="s">
        <v>25</v>
      </c>
      <c r="H10" s="6">
        <v>28.3</v>
      </c>
      <c r="I10" s="19">
        <f t="shared" si="6"/>
        <v>0.15309310892394865</v>
      </c>
      <c r="J10" s="6">
        <v>1.2</v>
      </c>
      <c r="K10" s="20">
        <f t="shared" si="7"/>
        <v>4.2402826855123671E-2</v>
      </c>
      <c r="L10" s="6">
        <v>96</v>
      </c>
      <c r="M10" s="9">
        <f t="shared" si="0"/>
        <v>2.4</v>
      </c>
      <c r="N10" s="10">
        <f t="shared" si="1"/>
        <v>30.7</v>
      </c>
      <c r="O10" s="10">
        <f t="shared" si="2"/>
        <v>25.900000000000002</v>
      </c>
      <c r="P10" s="6">
        <v>29.4</v>
      </c>
      <c r="Q10" s="5">
        <v>29.4</v>
      </c>
      <c r="R10" s="47">
        <v>0.1</v>
      </c>
      <c r="S10" s="52">
        <f t="shared" si="8"/>
        <v>-1.0999999999999979</v>
      </c>
      <c r="T10" s="22">
        <f t="shared" si="9"/>
        <v>-3.8869257950529958E-2</v>
      </c>
      <c r="U10" s="23">
        <f t="shared" si="10"/>
        <v>0</v>
      </c>
      <c r="V10" s="22">
        <f t="shared" si="11"/>
        <v>0</v>
      </c>
      <c r="W10" s="8">
        <f t="shared" si="3"/>
        <v>0.91666666666666496</v>
      </c>
      <c r="X10" s="8">
        <f t="shared" si="4"/>
        <v>0.74427394248727075</v>
      </c>
      <c r="Y10" s="6" t="s">
        <v>38</v>
      </c>
      <c r="Z10" s="6">
        <v>400037</v>
      </c>
      <c r="AA10" s="25"/>
      <c r="AB10" s="6">
        <v>-2</v>
      </c>
      <c r="AC10" s="6">
        <v>-3</v>
      </c>
      <c r="AD10" s="6">
        <v>2</v>
      </c>
      <c r="AE10" s="6">
        <v>3</v>
      </c>
      <c r="AF10" s="27">
        <f t="shared" si="5"/>
        <v>1.5108192136248364E-3</v>
      </c>
      <c r="AG10" s="27">
        <f t="shared" si="12"/>
        <v>5.4096504920123191E-3</v>
      </c>
      <c r="AH10" s="27">
        <f t="shared" si="13"/>
        <v>0</v>
      </c>
      <c r="AI10" s="27">
        <f t="shared" si="14"/>
        <v>1.7979997253055973E-3</v>
      </c>
    </row>
    <row r="11" spans="1:35" x14ac:dyDescent="0.2">
      <c r="A11" s="13">
        <v>43201</v>
      </c>
      <c r="B11" s="12" t="s">
        <v>56</v>
      </c>
      <c r="C11" s="12" t="s">
        <v>57</v>
      </c>
      <c r="D11" s="12" t="s">
        <v>24</v>
      </c>
      <c r="E11" s="12" t="s">
        <v>58</v>
      </c>
      <c r="F11" s="11" t="s">
        <v>27</v>
      </c>
      <c r="G11" s="6" t="s">
        <v>25</v>
      </c>
      <c r="H11" s="6">
        <v>25.4</v>
      </c>
      <c r="I11" s="19">
        <f t="shared" si="6"/>
        <v>0.16331864497962195</v>
      </c>
      <c r="J11" s="6">
        <v>1.3</v>
      </c>
      <c r="K11" s="20">
        <f t="shared" si="7"/>
        <v>5.1181102362204731E-2</v>
      </c>
      <c r="L11" s="6">
        <v>99</v>
      </c>
      <c r="M11" s="9">
        <f t="shared" si="0"/>
        <v>2.6</v>
      </c>
      <c r="N11" s="10">
        <f t="shared" si="1"/>
        <v>28</v>
      </c>
      <c r="O11" s="10">
        <f t="shared" si="2"/>
        <v>22.799999999999997</v>
      </c>
      <c r="P11" s="6">
        <v>26.1</v>
      </c>
      <c r="Q11" s="5">
        <v>26.1</v>
      </c>
      <c r="R11" s="47">
        <v>0.1</v>
      </c>
      <c r="S11" s="52">
        <f t="shared" si="8"/>
        <v>-0.70000000000000284</v>
      </c>
      <c r="T11" s="22">
        <f t="shared" si="9"/>
        <v>-2.755905511811035E-2</v>
      </c>
      <c r="U11" s="23">
        <f t="shared" si="10"/>
        <v>0</v>
      </c>
      <c r="V11" s="22">
        <f t="shared" si="11"/>
        <v>0</v>
      </c>
      <c r="W11" s="8">
        <f t="shared" si="3"/>
        <v>0.53846153846154066</v>
      </c>
      <c r="X11" s="8">
        <f t="shared" si="4"/>
        <v>0.53224660623098574</v>
      </c>
      <c r="Y11" s="11" t="s">
        <v>39</v>
      </c>
      <c r="Z11" s="6">
        <v>400181</v>
      </c>
      <c r="AA11" s="25"/>
      <c r="AB11" s="6">
        <v>-2</v>
      </c>
      <c r="AC11" s="6">
        <v>-3</v>
      </c>
      <c r="AD11" s="6">
        <v>2</v>
      </c>
      <c r="AE11" s="6">
        <v>3</v>
      </c>
      <c r="AF11" s="27">
        <f t="shared" si="5"/>
        <v>7.5950151900304431E-4</v>
      </c>
      <c r="AG11" s="27">
        <f t="shared" si="12"/>
        <v>6.4298679125835414E-3</v>
      </c>
      <c r="AH11" s="27">
        <f t="shared" si="13"/>
        <v>0</v>
      </c>
      <c r="AI11" s="27">
        <f t="shared" si="14"/>
        <v>2.6195052390104788E-3</v>
      </c>
    </row>
    <row r="12" spans="1:35" x14ac:dyDescent="0.2">
      <c r="A12" s="13">
        <v>43376</v>
      </c>
      <c r="B12" s="12" t="s">
        <v>56</v>
      </c>
      <c r="C12" s="12" t="s">
        <v>57</v>
      </c>
      <c r="D12" s="12" t="s">
        <v>24</v>
      </c>
      <c r="E12" s="12" t="s">
        <v>58</v>
      </c>
      <c r="F12" s="6" t="s">
        <v>26</v>
      </c>
      <c r="G12" s="6" t="s">
        <v>25</v>
      </c>
      <c r="H12" s="6">
        <v>15.6</v>
      </c>
      <c r="I12" s="19">
        <f t="shared" si="6"/>
        <v>0.10259783520851541</v>
      </c>
      <c r="J12" s="6">
        <v>0.8</v>
      </c>
      <c r="K12" s="20">
        <f t="shared" si="7"/>
        <v>5.1282051282051287E-2</v>
      </c>
      <c r="L12" s="6">
        <v>95</v>
      </c>
      <c r="M12" s="9">
        <f t="shared" si="0"/>
        <v>1.6</v>
      </c>
      <c r="N12" s="10">
        <f t="shared" si="1"/>
        <v>17.2</v>
      </c>
      <c r="O12" s="10">
        <f t="shared" si="2"/>
        <v>14</v>
      </c>
      <c r="P12" s="6">
        <v>15.5</v>
      </c>
      <c r="Q12" s="5">
        <v>15.5</v>
      </c>
      <c r="R12" s="47">
        <v>0.1</v>
      </c>
      <c r="S12" s="52">
        <f t="shared" si="8"/>
        <v>9.9999999999999645E-2</v>
      </c>
      <c r="T12" s="22">
        <f t="shared" si="9"/>
        <v>6.4102564102563875E-3</v>
      </c>
      <c r="U12" s="23">
        <f t="shared" si="10"/>
        <v>0</v>
      </c>
      <c r="V12" s="22">
        <f t="shared" si="11"/>
        <v>0</v>
      </c>
      <c r="W12" s="8">
        <f t="shared" si="3"/>
        <v>-0.12499999999999956</v>
      </c>
      <c r="X12" s="8">
        <f t="shared" si="4"/>
        <v>-0.12791622211210607</v>
      </c>
      <c r="Y12" s="6" t="s">
        <v>40</v>
      </c>
      <c r="Z12" s="6">
        <v>400408</v>
      </c>
      <c r="AA12" s="25"/>
      <c r="AB12" s="6">
        <v>-2</v>
      </c>
      <c r="AC12" s="6">
        <v>-3</v>
      </c>
      <c r="AD12" s="6">
        <v>2</v>
      </c>
      <c r="AE12" s="6">
        <v>3</v>
      </c>
      <c r="AF12" s="27">
        <f t="shared" si="5"/>
        <v>4.109138724523311E-5</v>
      </c>
      <c r="AG12" s="27">
        <f t="shared" si="12"/>
        <v>6.5767843082381672E-3</v>
      </c>
      <c r="AH12" s="27">
        <f t="shared" si="13"/>
        <v>0</v>
      </c>
      <c r="AI12" s="27">
        <f t="shared" si="14"/>
        <v>2.6298487836949381E-3</v>
      </c>
    </row>
    <row r="13" spans="1:35" x14ac:dyDescent="0.2">
      <c r="A13" s="13">
        <v>43376</v>
      </c>
      <c r="B13" s="12" t="s">
        <v>56</v>
      </c>
      <c r="C13" s="12" t="s">
        <v>57</v>
      </c>
      <c r="D13" s="12" t="s">
        <v>24</v>
      </c>
      <c r="E13" s="12" t="s">
        <v>58</v>
      </c>
      <c r="F13" s="11" t="s">
        <v>27</v>
      </c>
      <c r="G13" s="6" t="s">
        <v>25</v>
      </c>
      <c r="H13" s="6">
        <v>5.5</v>
      </c>
      <c r="I13" s="19">
        <f t="shared" si="6"/>
        <v>4.3015450100730324E-2</v>
      </c>
      <c r="J13" s="6">
        <v>0.3</v>
      </c>
      <c r="K13" s="20">
        <f t="shared" si="7"/>
        <v>5.4545454545454543E-2</v>
      </c>
      <c r="L13" s="6">
        <v>76</v>
      </c>
      <c r="M13" s="9">
        <f t="shared" si="0"/>
        <v>0.6</v>
      </c>
      <c r="N13" s="10">
        <f t="shared" si="1"/>
        <v>6.1</v>
      </c>
      <c r="O13" s="10">
        <f t="shared" si="2"/>
        <v>4.9000000000000004</v>
      </c>
      <c r="P13" s="6">
        <v>5.6</v>
      </c>
      <c r="Q13" s="5">
        <v>5.6</v>
      </c>
      <c r="R13" s="47">
        <v>0.1</v>
      </c>
      <c r="S13" s="52">
        <f t="shared" si="8"/>
        <v>-9.9999999999999645E-2</v>
      </c>
      <c r="T13" s="22">
        <f t="shared" si="9"/>
        <v>-1.8181818181818118E-2</v>
      </c>
      <c r="U13" s="23">
        <f t="shared" si="10"/>
        <v>0</v>
      </c>
      <c r="V13" s="22">
        <f t="shared" si="11"/>
        <v>0</v>
      </c>
      <c r="W13" s="8">
        <f t="shared" si="3"/>
        <v>0.33333333333333215</v>
      </c>
      <c r="X13" s="8">
        <f t="shared" si="4"/>
        <v>0.35300153132744672</v>
      </c>
      <c r="Y13" s="6" t="s">
        <v>40</v>
      </c>
      <c r="Z13" s="15">
        <v>400405</v>
      </c>
      <c r="AA13" s="25"/>
      <c r="AB13" s="6">
        <v>-2</v>
      </c>
      <c r="AC13" s="6">
        <v>-3</v>
      </c>
      <c r="AD13" s="6">
        <v>2</v>
      </c>
      <c r="AE13" s="6">
        <v>3</v>
      </c>
      <c r="AF13" s="27">
        <f t="shared" si="5"/>
        <v>3.3057851239669191E-4</v>
      </c>
      <c r="AG13" s="27">
        <f t="shared" si="12"/>
        <v>7.8209909274055134E-3</v>
      </c>
      <c r="AH13" s="27">
        <f t="shared" si="13"/>
        <v>0</v>
      </c>
      <c r="AI13" s="27">
        <f t="shared" si="14"/>
        <v>2.9752066115702478E-3</v>
      </c>
    </row>
    <row r="14" spans="1:35" x14ac:dyDescent="0.2">
      <c r="A14" s="13">
        <v>42648</v>
      </c>
      <c r="B14" s="6" t="s">
        <v>19</v>
      </c>
      <c r="C14" s="12" t="s">
        <v>57</v>
      </c>
      <c r="D14" s="6" t="s">
        <v>68</v>
      </c>
      <c r="E14" s="12" t="s">
        <v>58</v>
      </c>
      <c r="F14" s="6" t="s">
        <v>26</v>
      </c>
      <c r="G14" s="6" t="s">
        <v>25</v>
      </c>
      <c r="H14" s="6">
        <v>0.47</v>
      </c>
      <c r="I14" s="19">
        <f t="shared" ref="I14:I38" si="15">1.25*J14/SQRT(L14)</f>
        <v>7.2168783648703209E-3</v>
      </c>
      <c r="J14" s="6">
        <v>0.05</v>
      </c>
      <c r="K14" s="20">
        <f t="shared" si="7"/>
        <v>0.10638297872340427</v>
      </c>
      <c r="L14" s="6">
        <v>75</v>
      </c>
      <c r="M14" s="9">
        <f t="shared" ref="M14:M20" si="16">IF(J14="",(""),(2*J14))</f>
        <v>0.1</v>
      </c>
      <c r="N14" s="10">
        <f t="shared" ref="N14:N20" si="17">IF(M14="",(""),(H14+M14))</f>
        <v>0.56999999999999995</v>
      </c>
      <c r="O14" s="10">
        <f t="shared" ref="O14:O20" si="18">IF(M14="",(""),(H14-M14))</f>
        <v>0.37</v>
      </c>
      <c r="P14" s="6">
        <v>0.45</v>
      </c>
      <c r="Q14" s="5">
        <v>0.4</v>
      </c>
      <c r="R14" s="47">
        <v>0.1</v>
      </c>
      <c r="S14" s="52">
        <f t="shared" ref="S14:S20" si="19">H14-AVERAGE(P14:Q14)</f>
        <v>4.4999999999999929E-2</v>
      </c>
      <c r="T14" s="22">
        <f t="shared" ref="T14:T20" si="20">S14/H14</f>
        <v>9.574468085106369E-2</v>
      </c>
      <c r="U14" s="23">
        <f t="shared" ref="U14:U20" si="21">STDEV(P14:Q14)</f>
        <v>3.5355339059327369E-2</v>
      </c>
      <c r="V14" s="22">
        <f t="shared" ref="V14:V20" si="22">U14/AVERAGE(P14:Q14)</f>
        <v>8.3189033080770275E-2</v>
      </c>
      <c r="W14" s="8">
        <f t="shared" ref="W14:W20" si="23">IF(P14="",(""),((P14-H14)/(M14/2)))</f>
        <v>-0.39999999999999925</v>
      </c>
      <c r="X14" s="8">
        <f t="shared" si="4"/>
        <v>-0.84641473903031628</v>
      </c>
      <c r="Y14" s="11" t="s">
        <v>35</v>
      </c>
      <c r="Z14" s="11" t="s">
        <v>29</v>
      </c>
      <c r="AA14" s="25"/>
      <c r="AB14" s="6">
        <v>-2</v>
      </c>
      <c r="AC14" s="6">
        <v>-3</v>
      </c>
      <c r="AD14" s="6">
        <v>2</v>
      </c>
      <c r="AE14" s="6">
        <v>3</v>
      </c>
      <c r="AF14" s="27">
        <f t="shared" ref="AF14:AF29" si="24">T14*T14</f>
        <v>9.1670439112720419E-3</v>
      </c>
      <c r="AG14" s="27">
        <f t="shared" ref="AG14:AG29" si="25">I14/H14</f>
        <v>1.5355060350787918E-2</v>
      </c>
      <c r="AH14" s="27">
        <f t="shared" ref="AH14:AH29" si="26">V14*V14</f>
        <v>6.9204152249134916E-3</v>
      </c>
      <c r="AI14" s="27">
        <f t="shared" ref="AI14:AI29" si="27">K14*K14</f>
        <v>1.1317338162064285E-2</v>
      </c>
    </row>
    <row r="15" spans="1:35" x14ac:dyDescent="0.2">
      <c r="A15" s="13">
        <v>42760</v>
      </c>
      <c r="B15" s="6" t="s">
        <v>19</v>
      </c>
      <c r="C15" s="12" t="s">
        <v>57</v>
      </c>
      <c r="D15" s="6" t="s">
        <v>68</v>
      </c>
      <c r="E15" s="12" t="s">
        <v>58</v>
      </c>
      <c r="F15" s="11" t="s">
        <v>26</v>
      </c>
      <c r="G15" s="6" t="s">
        <v>25</v>
      </c>
      <c r="H15" s="6">
        <v>0.57999999999999996</v>
      </c>
      <c r="I15" s="19">
        <f t="shared" si="15"/>
        <v>8.3333333333333332E-3</v>
      </c>
      <c r="J15" s="6">
        <v>0.06</v>
      </c>
      <c r="K15" s="20">
        <f t="shared" si="7"/>
        <v>0.10344827586206896</v>
      </c>
      <c r="L15" s="6">
        <v>81</v>
      </c>
      <c r="M15" s="9">
        <f t="shared" si="16"/>
        <v>0.12</v>
      </c>
      <c r="N15" s="10">
        <f t="shared" si="17"/>
        <v>0.7</v>
      </c>
      <c r="O15" s="10">
        <f t="shared" si="18"/>
        <v>0.45999999999999996</v>
      </c>
      <c r="P15" s="6">
        <v>0.61</v>
      </c>
      <c r="Q15" s="5">
        <v>0.6</v>
      </c>
      <c r="R15" s="47">
        <v>0.1</v>
      </c>
      <c r="S15" s="52">
        <f t="shared" si="19"/>
        <v>-2.5000000000000022E-2</v>
      </c>
      <c r="T15" s="22">
        <f t="shared" si="20"/>
        <v>-4.3103448275862113E-2</v>
      </c>
      <c r="U15" s="23">
        <f t="shared" si="21"/>
        <v>7.0710678118654814E-3</v>
      </c>
      <c r="V15" s="22">
        <f t="shared" si="22"/>
        <v>1.1687715391513193E-2</v>
      </c>
      <c r="W15" s="8">
        <f t="shared" si="23"/>
        <v>0.50000000000000044</v>
      </c>
      <c r="X15" s="8">
        <f t="shared" si="4"/>
        <v>0.94882826899996098</v>
      </c>
      <c r="Y15" s="11" t="s">
        <v>42</v>
      </c>
      <c r="Z15" s="6">
        <v>400026</v>
      </c>
      <c r="AA15" s="25"/>
      <c r="AB15" s="6">
        <v>-2</v>
      </c>
      <c r="AC15" s="6">
        <v>-3</v>
      </c>
      <c r="AD15" s="6">
        <v>2</v>
      </c>
      <c r="AE15" s="6">
        <v>3</v>
      </c>
      <c r="AF15" s="27">
        <f t="shared" si="24"/>
        <v>1.8579072532699207E-3</v>
      </c>
      <c r="AG15" s="27">
        <f t="shared" si="25"/>
        <v>1.4367816091954025E-2</v>
      </c>
      <c r="AH15" s="27">
        <f t="shared" si="26"/>
        <v>1.366026910730144E-4</v>
      </c>
      <c r="AI15" s="27">
        <f t="shared" si="27"/>
        <v>1.070154577883472E-2</v>
      </c>
    </row>
    <row r="16" spans="1:35" x14ac:dyDescent="0.2">
      <c r="A16" s="13">
        <v>42837</v>
      </c>
      <c r="B16" s="6" t="s">
        <v>19</v>
      </c>
      <c r="C16" s="12" t="s">
        <v>57</v>
      </c>
      <c r="D16" s="6" t="s">
        <v>68</v>
      </c>
      <c r="E16" s="12" t="s">
        <v>58</v>
      </c>
      <c r="F16" s="6" t="s">
        <v>26</v>
      </c>
      <c r="G16" s="6" t="s">
        <v>25</v>
      </c>
      <c r="H16" s="6">
        <v>0.12</v>
      </c>
      <c r="I16" s="19">
        <f t="shared" si="15"/>
        <v>2.9061909685954824E-3</v>
      </c>
      <c r="J16" s="6">
        <v>0.02</v>
      </c>
      <c r="K16" s="20">
        <f t="shared" si="7"/>
        <v>0.16666666666666669</v>
      </c>
      <c r="L16" s="6">
        <v>74</v>
      </c>
      <c r="M16" s="9">
        <f t="shared" si="16"/>
        <v>0.04</v>
      </c>
      <c r="N16" s="10">
        <f t="shared" si="17"/>
        <v>0.16</v>
      </c>
      <c r="O16" s="10">
        <f t="shared" si="18"/>
        <v>7.9999999999999988E-2</v>
      </c>
      <c r="P16" s="6">
        <v>0.11</v>
      </c>
      <c r="Q16" s="5">
        <v>0.1</v>
      </c>
      <c r="R16" s="47">
        <v>0.1</v>
      </c>
      <c r="S16" s="52">
        <f t="shared" si="19"/>
        <v>1.4999999999999986E-2</v>
      </c>
      <c r="T16" s="22">
        <f t="shared" si="20"/>
        <v>0.12499999999999989</v>
      </c>
      <c r="U16" s="23">
        <f t="shared" si="21"/>
        <v>7.0710678118654719E-3</v>
      </c>
      <c r="V16" s="22">
        <f t="shared" si="22"/>
        <v>6.7343502970147351E-2</v>
      </c>
      <c r="W16" s="8">
        <f t="shared" si="23"/>
        <v>-0.49999999999999972</v>
      </c>
      <c r="X16" s="8">
        <f t="shared" si="4"/>
        <v>-1.6075602768334596</v>
      </c>
      <c r="Y16" s="11" t="s">
        <v>43</v>
      </c>
      <c r="Z16" s="6" t="s">
        <v>36</v>
      </c>
      <c r="AA16" s="25"/>
      <c r="AB16" s="6">
        <v>-2</v>
      </c>
      <c r="AC16" s="6">
        <v>-3</v>
      </c>
      <c r="AD16" s="6">
        <v>2</v>
      </c>
      <c r="AE16" s="6">
        <v>3</v>
      </c>
      <c r="AF16" s="27">
        <f t="shared" si="24"/>
        <v>1.5624999999999972E-2</v>
      </c>
      <c r="AG16" s="27">
        <f t="shared" si="25"/>
        <v>2.4218258071629022E-2</v>
      </c>
      <c r="AH16" s="27">
        <f t="shared" si="26"/>
        <v>4.5351473922902452E-3</v>
      </c>
      <c r="AI16" s="27">
        <f t="shared" si="27"/>
        <v>2.7777777777777783E-2</v>
      </c>
    </row>
    <row r="17" spans="1:35" x14ac:dyDescent="0.2">
      <c r="A17" s="13">
        <v>43012</v>
      </c>
      <c r="B17" s="6" t="s">
        <v>19</v>
      </c>
      <c r="C17" s="12" t="s">
        <v>57</v>
      </c>
      <c r="D17" s="6" t="s">
        <v>68</v>
      </c>
      <c r="E17" s="12" t="s">
        <v>58</v>
      </c>
      <c r="F17" s="6" t="s">
        <v>26</v>
      </c>
      <c r="G17" s="6" t="s">
        <v>25</v>
      </c>
      <c r="H17" s="6">
        <v>0.43</v>
      </c>
      <c r="I17" s="19">
        <f t="shared" si="15"/>
        <v>5.7353933467640438E-3</v>
      </c>
      <c r="J17" s="6">
        <v>0.04</v>
      </c>
      <c r="K17" s="20">
        <f t="shared" si="7"/>
        <v>9.3023255813953487E-2</v>
      </c>
      <c r="L17" s="6">
        <v>76</v>
      </c>
      <c r="M17" s="9">
        <f t="shared" si="16"/>
        <v>0.08</v>
      </c>
      <c r="N17" s="10">
        <f t="shared" si="17"/>
        <v>0.51</v>
      </c>
      <c r="O17" s="10">
        <f t="shared" si="18"/>
        <v>0.35</v>
      </c>
      <c r="P17" s="6">
        <v>0.41</v>
      </c>
      <c r="Q17" s="5">
        <v>0.4</v>
      </c>
      <c r="R17" s="47">
        <v>0.1</v>
      </c>
      <c r="S17" s="52">
        <f t="shared" si="19"/>
        <v>2.4999999999999967E-2</v>
      </c>
      <c r="T17" s="22">
        <f t="shared" si="20"/>
        <v>5.8139534883720853E-2</v>
      </c>
      <c r="U17" s="23">
        <f t="shared" si="21"/>
        <v>7.0710678118654424E-3</v>
      </c>
      <c r="V17" s="22">
        <f t="shared" si="22"/>
        <v>1.7459426695964054E-2</v>
      </c>
      <c r="W17" s="8">
        <f t="shared" si="23"/>
        <v>-0.50000000000000044</v>
      </c>
      <c r="X17" s="8">
        <f t="shared" si="4"/>
        <v>-0.93953188977178426</v>
      </c>
      <c r="Y17" s="6" t="s">
        <v>37</v>
      </c>
      <c r="Z17" s="6">
        <v>400476</v>
      </c>
      <c r="AA17" s="25"/>
      <c r="AB17" s="6">
        <v>-2</v>
      </c>
      <c r="AC17" s="6">
        <v>-3</v>
      </c>
      <c r="AD17" s="6">
        <v>2</v>
      </c>
      <c r="AE17" s="6">
        <v>3</v>
      </c>
      <c r="AF17" s="27">
        <f t="shared" si="24"/>
        <v>3.380205516495394E-3</v>
      </c>
      <c r="AG17" s="27">
        <f t="shared" si="25"/>
        <v>1.3338124062241963E-2</v>
      </c>
      <c r="AH17" s="27">
        <f t="shared" si="26"/>
        <v>3.048315805517423E-4</v>
      </c>
      <c r="AI17" s="27">
        <f t="shared" si="27"/>
        <v>8.6533261222282304E-3</v>
      </c>
    </row>
    <row r="18" spans="1:35" x14ac:dyDescent="0.2">
      <c r="A18" s="13">
        <v>43131</v>
      </c>
      <c r="B18" s="6" t="s">
        <v>19</v>
      </c>
      <c r="C18" s="12" t="s">
        <v>57</v>
      </c>
      <c r="D18" s="6" t="s">
        <v>68</v>
      </c>
      <c r="E18" s="12" t="s">
        <v>58</v>
      </c>
      <c r="F18" s="6" t="s">
        <v>26</v>
      </c>
      <c r="G18" s="6" t="s">
        <v>25</v>
      </c>
      <c r="H18" s="6">
        <v>0.24</v>
      </c>
      <c r="I18" s="19">
        <f t="shared" si="15"/>
        <v>4.1666666666666666E-3</v>
      </c>
      <c r="J18" s="6">
        <v>0.03</v>
      </c>
      <c r="K18" s="20">
        <f t="shared" si="7"/>
        <v>0.125</v>
      </c>
      <c r="L18" s="6">
        <v>81</v>
      </c>
      <c r="M18" s="9">
        <f t="shared" si="16"/>
        <v>0.06</v>
      </c>
      <c r="N18" s="10">
        <f t="shared" si="17"/>
        <v>0.3</v>
      </c>
      <c r="O18" s="10">
        <f t="shared" si="18"/>
        <v>0.18</v>
      </c>
      <c r="P18" s="6">
        <v>0.24</v>
      </c>
      <c r="Q18" s="5">
        <v>0.2</v>
      </c>
      <c r="R18" s="47">
        <v>0.1</v>
      </c>
      <c r="S18" s="52">
        <f t="shared" si="19"/>
        <v>1.999999999999999E-2</v>
      </c>
      <c r="T18" s="22">
        <f t="shared" si="20"/>
        <v>8.3333333333333301E-2</v>
      </c>
      <c r="U18" s="23">
        <f t="shared" si="21"/>
        <v>2.8284271247461888E-2</v>
      </c>
      <c r="V18" s="22">
        <f t="shared" si="22"/>
        <v>0.12856486930664493</v>
      </c>
      <c r="W18" s="8">
        <f t="shared" si="23"/>
        <v>0</v>
      </c>
      <c r="X18" s="8">
        <f t="shared" si="4"/>
        <v>0</v>
      </c>
      <c r="Y18" s="6" t="s">
        <v>38</v>
      </c>
      <c r="Z18" s="6">
        <v>400037</v>
      </c>
      <c r="AA18" s="25"/>
      <c r="AB18" s="6">
        <v>-2</v>
      </c>
      <c r="AC18" s="6">
        <v>-3</v>
      </c>
      <c r="AD18" s="6">
        <v>2</v>
      </c>
      <c r="AE18" s="6">
        <v>3</v>
      </c>
      <c r="AF18" s="27">
        <f t="shared" si="24"/>
        <v>6.9444444444444389E-3</v>
      </c>
      <c r="AG18" s="27">
        <f t="shared" si="25"/>
        <v>1.7361111111111112E-2</v>
      </c>
      <c r="AH18" s="27">
        <f t="shared" si="26"/>
        <v>1.652892561983469E-2</v>
      </c>
      <c r="AI18" s="27">
        <f t="shared" si="27"/>
        <v>1.5625E-2</v>
      </c>
    </row>
    <row r="19" spans="1:35" x14ac:dyDescent="0.2">
      <c r="A19" s="13">
        <v>43201</v>
      </c>
      <c r="B19" s="6" t="s">
        <v>19</v>
      </c>
      <c r="C19" s="12" t="s">
        <v>57</v>
      </c>
      <c r="D19" s="6" t="s">
        <v>68</v>
      </c>
      <c r="E19" s="12" t="s">
        <v>58</v>
      </c>
      <c r="F19" s="11" t="s">
        <v>27</v>
      </c>
      <c r="G19" s="6" t="s">
        <v>25</v>
      </c>
      <c r="H19" s="6">
        <v>0.12</v>
      </c>
      <c r="I19" s="19">
        <f t="shared" si="15"/>
        <v>2.6958193300859606E-3</v>
      </c>
      <c r="J19" s="6">
        <v>0.02</v>
      </c>
      <c r="K19" s="20">
        <f t="shared" si="7"/>
        <v>0.16666666666666669</v>
      </c>
      <c r="L19" s="6">
        <v>86</v>
      </c>
      <c r="M19" s="9">
        <f t="shared" si="16"/>
        <v>0.04</v>
      </c>
      <c r="N19" s="10">
        <f t="shared" si="17"/>
        <v>0.16</v>
      </c>
      <c r="O19" s="10">
        <f t="shared" si="18"/>
        <v>7.9999999999999988E-2</v>
      </c>
      <c r="P19" s="6">
        <v>0.12</v>
      </c>
      <c r="Q19" s="5">
        <v>0.12</v>
      </c>
      <c r="R19" s="47">
        <v>0.1</v>
      </c>
      <c r="S19" s="52">
        <f t="shared" si="19"/>
        <v>0</v>
      </c>
      <c r="T19" s="22">
        <f t="shared" si="20"/>
        <v>0</v>
      </c>
      <c r="U19" s="23">
        <f t="shared" si="21"/>
        <v>0</v>
      </c>
      <c r="V19" s="22">
        <f t="shared" si="22"/>
        <v>0</v>
      </c>
      <c r="W19" s="8">
        <f t="shared" si="23"/>
        <v>0</v>
      </c>
      <c r="X19" s="8">
        <f t="shared" si="4"/>
        <v>0</v>
      </c>
      <c r="Y19" s="11" t="s">
        <v>39</v>
      </c>
      <c r="Z19" s="6">
        <v>400181</v>
      </c>
      <c r="AA19" s="25"/>
      <c r="AB19" s="6">
        <v>-2</v>
      </c>
      <c r="AC19" s="6">
        <v>-3</v>
      </c>
      <c r="AD19" s="6">
        <v>2</v>
      </c>
      <c r="AE19" s="6">
        <v>3</v>
      </c>
      <c r="AF19" s="27">
        <f t="shared" si="24"/>
        <v>0</v>
      </c>
      <c r="AG19" s="27">
        <f t="shared" si="25"/>
        <v>2.2465161084049674E-2</v>
      </c>
      <c r="AH19" s="27">
        <f t="shared" si="26"/>
        <v>0</v>
      </c>
      <c r="AI19" s="27">
        <f t="shared" si="27"/>
        <v>2.7777777777777783E-2</v>
      </c>
    </row>
    <row r="20" spans="1:35" x14ac:dyDescent="0.2">
      <c r="A20" s="13">
        <v>43376</v>
      </c>
      <c r="B20" s="6" t="s">
        <v>19</v>
      </c>
      <c r="C20" s="12" t="s">
        <v>57</v>
      </c>
      <c r="D20" s="6" t="s">
        <v>68</v>
      </c>
      <c r="E20" s="12" t="s">
        <v>58</v>
      </c>
      <c r="F20" s="6" t="s">
        <v>26</v>
      </c>
      <c r="G20" s="6" t="s">
        <v>25</v>
      </c>
      <c r="H20" s="6">
        <v>0.56999999999999995</v>
      </c>
      <c r="I20" s="19">
        <f t="shared" si="15"/>
        <v>8.2323194992267763E-3</v>
      </c>
      <c r="J20" s="6">
        <v>0.06</v>
      </c>
      <c r="K20" s="20">
        <f t="shared" si="7"/>
        <v>0.10526315789473685</v>
      </c>
      <c r="L20" s="6">
        <v>83</v>
      </c>
      <c r="M20" s="9">
        <f t="shared" si="16"/>
        <v>0.12</v>
      </c>
      <c r="N20" s="10">
        <f t="shared" si="17"/>
        <v>0.69</v>
      </c>
      <c r="O20" s="10">
        <f t="shared" si="18"/>
        <v>0.44999999999999996</v>
      </c>
      <c r="P20" s="6">
        <v>0.56999999999999995</v>
      </c>
      <c r="Q20" s="5">
        <v>0.52</v>
      </c>
      <c r="R20" s="47">
        <v>0.1</v>
      </c>
      <c r="S20" s="52">
        <f t="shared" si="19"/>
        <v>2.5000000000000022E-2</v>
      </c>
      <c r="T20" s="22">
        <f t="shared" si="20"/>
        <v>4.3859649122807064E-2</v>
      </c>
      <c r="U20" s="23">
        <f t="shared" si="21"/>
        <v>3.5355339059327327E-2</v>
      </c>
      <c r="V20" s="22">
        <f t="shared" si="22"/>
        <v>6.4872181760233641E-2</v>
      </c>
      <c r="W20" s="8">
        <f t="shared" si="23"/>
        <v>0</v>
      </c>
      <c r="X20" s="8">
        <f t="shared" si="4"/>
        <v>0</v>
      </c>
      <c r="Y20" s="6" t="s">
        <v>40</v>
      </c>
      <c r="Z20" s="6">
        <v>400408</v>
      </c>
      <c r="AA20" s="25"/>
      <c r="AB20" s="6">
        <v>-2</v>
      </c>
      <c r="AC20" s="6">
        <v>-3</v>
      </c>
      <c r="AD20" s="6">
        <v>2</v>
      </c>
      <c r="AE20" s="6">
        <v>3</v>
      </c>
      <c r="AF20" s="27">
        <f t="shared" si="24"/>
        <v>1.9236688211757504E-3</v>
      </c>
      <c r="AG20" s="27">
        <f t="shared" si="25"/>
        <v>1.4442665788117153E-2</v>
      </c>
      <c r="AH20" s="27">
        <f t="shared" si="26"/>
        <v>4.2083999663327905E-3</v>
      </c>
      <c r="AI20" s="27">
        <f t="shared" si="27"/>
        <v>1.1080332409972301E-2</v>
      </c>
    </row>
    <row r="21" spans="1:35" x14ac:dyDescent="0.2">
      <c r="A21" s="12">
        <v>42390</v>
      </c>
      <c r="B21" s="5" t="s">
        <v>22</v>
      </c>
      <c r="C21" s="5" t="s">
        <v>64</v>
      </c>
      <c r="D21" s="5" t="s">
        <v>23</v>
      </c>
      <c r="E21" s="5" t="s">
        <v>58</v>
      </c>
      <c r="F21" s="5" t="s">
        <v>26</v>
      </c>
      <c r="G21" s="5" t="s">
        <v>25</v>
      </c>
      <c r="H21" s="18">
        <v>1.2</v>
      </c>
      <c r="I21" s="19">
        <f t="shared" si="15"/>
        <v>5.1510211480758385E-2</v>
      </c>
      <c r="J21" s="5">
        <v>0.3</v>
      </c>
      <c r="K21" s="20">
        <f t="shared" si="7"/>
        <v>0.25</v>
      </c>
      <c r="L21" s="5">
        <v>53</v>
      </c>
      <c r="M21" s="9">
        <f t="shared" ref="M21:M38" si="28">IF(J21="",(""),(2*J21))</f>
        <v>0.6</v>
      </c>
      <c r="N21" s="10">
        <f t="shared" ref="N21:N38" si="29">IF(M21="",(""),(H21+M21))</f>
        <v>1.7999999999999998</v>
      </c>
      <c r="O21" s="10">
        <f t="shared" ref="O21:O38" si="30">IF(M21="",(""),(H21-M21))</f>
        <v>0.6</v>
      </c>
      <c r="P21" s="7">
        <v>0.7</v>
      </c>
      <c r="Q21" s="7">
        <v>0.8</v>
      </c>
      <c r="R21" s="47">
        <v>0.5</v>
      </c>
      <c r="S21" s="52">
        <f t="shared" ref="S21:S29" si="31">H21-AVERAGE(P21:Q21)</f>
        <v>0.44999999999999996</v>
      </c>
      <c r="T21" s="22">
        <f t="shared" ref="T21:T29" si="32">S21/H21</f>
        <v>0.375</v>
      </c>
      <c r="U21" s="23">
        <f t="shared" ref="U21:U29" si="33">STDEV(P21:Q21)</f>
        <v>7.0710678118654821E-2</v>
      </c>
      <c r="V21" s="22">
        <f t="shared" ref="V21:V29" si="34">U21/AVERAGE(P21:Q21)</f>
        <v>9.4280904158206433E-2</v>
      </c>
      <c r="W21" s="8">
        <f t="shared" ref="W21:W29" si="35">IF(P21="",(""),((P21-H21)/(M21/2)))</f>
        <v>-1.6666666666666667</v>
      </c>
      <c r="X21" s="8">
        <f t="shared" si="4"/>
        <v>-2.7408762378812361</v>
      </c>
      <c r="Y21" s="5" t="s">
        <v>44</v>
      </c>
      <c r="Z21" s="5">
        <v>400655</v>
      </c>
      <c r="AA21" s="25"/>
      <c r="AB21" s="6">
        <v>-2</v>
      </c>
      <c r="AC21" s="6">
        <v>-3</v>
      </c>
      <c r="AD21" s="6">
        <v>2</v>
      </c>
      <c r="AE21" s="6">
        <v>3</v>
      </c>
      <c r="AF21" s="27">
        <f t="shared" si="24"/>
        <v>0.140625</v>
      </c>
      <c r="AG21" s="27">
        <f t="shared" si="25"/>
        <v>4.2925176233965322E-2</v>
      </c>
      <c r="AH21" s="27">
        <f t="shared" si="26"/>
        <v>8.8888888888889062E-3</v>
      </c>
      <c r="AI21" s="27">
        <f t="shared" si="27"/>
        <v>6.25E-2</v>
      </c>
    </row>
    <row r="22" spans="1:35" x14ac:dyDescent="0.2">
      <c r="A22" s="13">
        <v>42473</v>
      </c>
      <c r="B22" s="5" t="s">
        <v>22</v>
      </c>
      <c r="C22" s="5" t="s">
        <v>64</v>
      </c>
      <c r="D22" s="5" t="s">
        <v>23</v>
      </c>
      <c r="E22" s="5" t="s">
        <v>58</v>
      </c>
      <c r="F22" s="5" t="s">
        <v>63</v>
      </c>
      <c r="G22" s="6" t="s">
        <v>25</v>
      </c>
      <c r="H22" s="6">
        <v>2.5</v>
      </c>
      <c r="I22" s="19">
        <f t="shared" si="15"/>
        <v>5.8925565098878967E-2</v>
      </c>
      <c r="J22" s="6">
        <v>0.4</v>
      </c>
      <c r="K22" s="20">
        <f t="shared" si="7"/>
        <v>0.16</v>
      </c>
      <c r="L22" s="6">
        <v>72</v>
      </c>
      <c r="M22" s="9">
        <f t="shared" si="28"/>
        <v>0.8</v>
      </c>
      <c r="N22" s="10">
        <f t="shared" si="29"/>
        <v>3.3</v>
      </c>
      <c r="O22" s="10">
        <f t="shared" si="30"/>
        <v>1.7</v>
      </c>
      <c r="P22" s="14">
        <v>2</v>
      </c>
      <c r="Q22" s="14">
        <v>2.5</v>
      </c>
      <c r="R22" s="47">
        <v>0.3</v>
      </c>
      <c r="S22" s="52">
        <f t="shared" si="31"/>
        <v>0.25</v>
      </c>
      <c r="T22" s="22">
        <f t="shared" si="32"/>
        <v>0.1</v>
      </c>
      <c r="U22" s="23">
        <f t="shared" si="33"/>
        <v>0.35355339059327379</v>
      </c>
      <c r="V22" s="22">
        <f t="shared" si="34"/>
        <v>0.15713484026367724</v>
      </c>
      <c r="W22" s="8">
        <f t="shared" si="35"/>
        <v>-1.25</v>
      </c>
      <c r="X22" s="8">
        <f t="shared" si="4"/>
        <v>-1.6354178004021525</v>
      </c>
      <c r="Y22" s="6" t="s">
        <v>41</v>
      </c>
      <c r="Z22" s="6">
        <v>400885</v>
      </c>
      <c r="AA22" s="25"/>
      <c r="AB22" s="6">
        <v>-2</v>
      </c>
      <c r="AC22" s="6">
        <v>-3</v>
      </c>
      <c r="AD22" s="6">
        <v>2</v>
      </c>
      <c r="AE22" s="6">
        <v>3</v>
      </c>
      <c r="AF22" s="27">
        <f t="shared" si="24"/>
        <v>1.0000000000000002E-2</v>
      </c>
      <c r="AG22" s="27">
        <f t="shared" si="25"/>
        <v>2.3570226039551587E-2</v>
      </c>
      <c r="AH22" s="27">
        <f t="shared" si="26"/>
        <v>2.4691358024691364E-2</v>
      </c>
      <c r="AI22" s="27">
        <f t="shared" si="27"/>
        <v>2.5600000000000001E-2</v>
      </c>
    </row>
    <row r="23" spans="1:35" x14ac:dyDescent="0.2">
      <c r="A23" s="13">
        <v>42648</v>
      </c>
      <c r="B23" s="5" t="s">
        <v>22</v>
      </c>
      <c r="C23" s="5" t="s">
        <v>64</v>
      </c>
      <c r="D23" s="5" t="s">
        <v>23</v>
      </c>
      <c r="E23" s="5" t="s">
        <v>58</v>
      </c>
      <c r="F23" s="5" t="s">
        <v>26</v>
      </c>
      <c r="G23" s="6" t="s">
        <v>25</v>
      </c>
      <c r="H23" s="6">
        <v>1.9</v>
      </c>
      <c r="I23" s="19">
        <f t="shared" si="15"/>
        <v>6.5653216429861272E-2</v>
      </c>
      <c r="J23" s="6">
        <v>0.4</v>
      </c>
      <c r="K23" s="20">
        <f t="shared" si="7"/>
        <v>0.2105263157894737</v>
      </c>
      <c r="L23" s="6">
        <v>58</v>
      </c>
      <c r="M23" s="9">
        <f t="shared" si="28"/>
        <v>0.8</v>
      </c>
      <c r="N23" s="10">
        <f t="shared" si="29"/>
        <v>2.7</v>
      </c>
      <c r="O23" s="10">
        <f t="shared" si="30"/>
        <v>1.0999999999999999</v>
      </c>
      <c r="P23" s="6">
        <v>1.5</v>
      </c>
      <c r="Q23" s="6">
        <v>2</v>
      </c>
      <c r="R23" s="47">
        <v>0.3</v>
      </c>
      <c r="S23" s="52">
        <f t="shared" si="31"/>
        <v>0.14999999999999991</v>
      </c>
      <c r="T23" s="22">
        <f t="shared" si="32"/>
        <v>7.8947368421052586E-2</v>
      </c>
      <c r="U23" s="23">
        <f t="shared" si="33"/>
        <v>0.35355339059327379</v>
      </c>
      <c r="V23" s="22">
        <f t="shared" si="34"/>
        <v>0.20203050891044216</v>
      </c>
      <c r="W23" s="8">
        <f t="shared" si="35"/>
        <v>-0.99999999999999978</v>
      </c>
      <c r="X23" s="8">
        <f t="shared" si="4"/>
        <v>-1.7066091267925494</v>
      </c>
      <c r="Y23" s="6" t="s">
        <v>35</v>
      </c>
      <c r="Z23" s="6">
        <v>401064</v>
      </c>
      <c r="AA23" s="25"/>
      <c r="AB23" s="6">
        <v>-2</v>
      </c>
      <c r="AC23" s="6">
        <v>-3</v>
      </c>
      <c r="AD23" s="6">
        <v>2</v>
      </c>
      <c r="AE23" s="6">
        <v>3</v>
      </c>
      <c r="AF23" s="27">
        <f t="shared" si="24"/>
        <v>6.2326869806094108E-3</v>
      </c>
      <c r="AG23" s="27">
        <f t="shared" si="25"/>
        <v>3.455432443676909E-2</v>
      </c>
      <c r="AH23" s="27">
        <f t="shared" si="26"/>
        <v>4.0816326530612249E-2</v>
      </c>
      <c r="AI23" s="27">
        <f t="shared" si="27"/>
        <v>4.4321329639889204E-2</v>
      </c>
    </row>
    <row r="24" spans="1:35" x14ac:dyDescent="0.2">
      <c r="A24" s="13">
        <v>42760</v>
      </c>
      <c r="B24" s="5" t="s">
        <v>22</v>
      </c>
      <c r="C24" s="5" t="s">
        <v>64</v>
      </c>
      <c r="D24" s="5" t="s">
        <v>23</v>
      </c>
      <c r="E24" s="5" t="s">
        <v>58</v>
      </c>
      <c r="F24" s="11" t="s">
        <v>26</v>
      </c>
      <c r="G24" s="6" t="s">
        <v>25</v>
      </c>
      <c r="H24" s="6">
        <v>2.7</v>
      </c>
      <c r="I24" s="19">
        <f t="shared" si="15"/>
        <v>6.3500063500095252E-2</v>
      </c>
      <c r="J24" s="6">
        <v>0.4</v>
      </c>
      <c r="K24" s="20">
        <f t="shared" si="7"/>
        <v>0.14814814814814814</v>
      </c>
      <c r="L24" s="6">
        <v>62</v>
      </c>
      <c r="M24" s="9">
        <f t="shared" si="28"/>
        <v>0.8</v>
      </c>
      <c r="N24" s="10">
        <f t="shared" si="29"/>
        <v>3.5</v>
      </c>
      <c r="O24" s="10">
        <f t="shared" si="30"/>
        <v>1.9000000000000001</v>
      </c>
      <c r="P24" s="6">
        <v>2.2999999999999998</v>
      </c>
      <c r="Q24" s="6">
        <v>2.5</v>
      </c>
      <c r="R24" s="47">
        <v>0.25</v>
      </c>
      <c r="S24" s="52">
        <f t="shared" si="31"/>
        <v>0.30000000000000027</v>
      </c>
      <c r="T24" s="22">
        <f t="shared" si="32"/>
        <v>0.1111111111111112</v>
      </c>
      <c r="U24" s="23">
        <f t="shared" si="33"/>
        <v>0.14142135623730964</v>
      </c>
      <c r="V24" s="22">
        <f t="shared" si="34"/>
        <v>5.8925565098879022E-2</v>
      </c>
      <c r="W24" s="8">
        <f t="shared" si="35"/>
        <v>-1.0000000000000009</v>
      </c>
      <c r="X24" s="8">
        <f t="shared" si="4"/>
        <v>-1.3585612620826357</v>
      </c>
      <c r="Y24" s="11" t="s">
        <v>42</v>
      </c>
      <c r="Z24" s="6">
        <v>400028</v>
      </c>
      <c r="AA24" s="25"/>
      <c r="AB24" s="6">
        <v>-2</v>
      </c>
      <c r="AC24" s="6">
        <v>-3</v>
      </c>
      <c r="AD24" s="6">
        <v>2</v>
      </c>
      <c r="AE24" s="6">
        <v>3</v>
      </c>
      <c r="AF24" s="27">
        <f t="shared" si="24"/>
        <v>1.2345679012345699E-2</v>
      </c>
      <c r="AG24" s="27">
        <f t="shared" si="25"/>
        <v>2.3518542037072314E-2</v>
      </c>
      <c r="AH24" s="27">
        <f t="shared" si="26"/>
        <v>3.4722222222222294E-3</v>
      </c>
      <c r="AI24" s="27">
        <f t="shared" si="27"/>
        <v>2.194787379972565E-2</v>
      </c>
    </row>
    <row r="25" spans="1:35" x14ac:dyDescent="0.2">
      <c r="A25" s="13">
        <v>42837</v>
      </c>
      <c r="B25" s="5" t="s">
        <v>22</v>
      </c>
      <c r="C25" s="5" t="s">
        <v>64</v>
      </c>
      <c r="D25" s="5" t="s">
        <v>23</v>
      </c>
      <c r="E25" s="5" t="s">
        <v>58</v>
      </c>
      <c r="F25" s="6" t="s">
        <v>26</v>
      </c>
      <c r="G25" s="6" t="s">
        <v>25</v>
      </c>
      <c r="H25" s="6">
        <v>1.6</v>
      </c>
      <c r="I25" s="19">
        <f t="shared" si="15"/>
        <v>6.6815310478106099E-2</v>
      </c>
      <c r="J25" s="6">
        <v>0.4</v>
      </c>
      <c r="K25" s="20">
        <f t="shared" si="7"/>
        <v>0.25</v>
      </c>
      <c r="L25" s="6">
        <v>56</v>
      </c>
      <c r="M25" s="9">
        <f t="shared" si="28"/>
        <v>0.8</v>
      </c>
      <c r="N25" s="10">
        <f t="shared" si="29"/>
        <v>2.4000000000000004</v>
      </c>
      <c r="O25" s="10">
        <f t="shared" si="30"/>
        <v>0.8</v>
      </c>
      <c r="P25" s="6">
        <v>1.1000000000000001</v>
      </c>
      <c r="Q25" s="6">
        <v>2.1</v>
      </c>
      <c r="R25" s="47">
        <v>0.3</v>
      </c>
      <c r="S25" s="52">
        <f t="shared" si="31"/>
        <v>0</v>
      </c>
      <c r="T25" s="22">
        <f t="shared" si="32"/>
        <v>0</v>
      </c>
      <c r="U25" s="23">
        <f t="shared" si="33"/>
        <v>0.70710678118654691</v>
      </c>
      <c r="V25" s="22">
        <f t="shared" si="34"/>
        <v>0.44194173824159177</v>
      </c>
      <c r="W25" s="8">
        <f t="shared" si="35"/>
        <v>-1.25</v>
      </c>
      <c r="X25" s="8">
        <f t="shared" si="4"/>
        <v>-2.8087544872083114</v>
      </c>
      <c r="Y25" s="6" t="s">
        <v>43</v>
      </c>
      <c r="Z25" s="6">
        <v>400247</v>
      </c>
      <c r="AA25" s="25"/>
      <c r="AB25" s="6">
        <v>-2</v>
      </c>
      <c r="AC25" s="6">
        <v>-3</v>
      </c>
      <c r="AD25" s="6">
        <v>2</v>
      </c>
      <c r="AE25" s="6">
        <v>3</v>
      </c>
      <c r="AF25" s="27">
        <f t="shared" si="24"/>
        <v>0</v>
      </c>
      <c r="AG25" s="27">
        <f t="shared" si="25"/>
        <v>4.1759569048816308E-2</v>
      </c>
      <c r="AH25" s="27">
        <f t="shared" si="26"/>
        <v>0.19531249999999961</v>
      </c>
      <c r="AI25" s="27">
        <f t="shared" si="27"/>
        <v>6.25E-2</v>
      </c>
    </row>
    <row r="26" spans="1:35" x14ac:dyDescent="0.2">
      <c r="A26" s="13">
        <v>43012</v>
      </c>
      <c r="B26" s="5" t="s">
        <v>22</v>
      </c>
      <c r="C26" s="5" t="s">
        <v>64</v>
      </c>
      <c r="D26" s="5" t="s">
        <v>23</v>
      </c>
      <c r="E26" s="5" t="s">
        <v>58</v>
      </c>
      <c r="F26" s="6" t="s">
        <v>26</v>
      </c>
      <c r="G26" s="6" t="s">
        <v>25</v>
      </c>
      <c r="H26" s="6">
        <v>3.2</v>
      </c>
      <c r="I26" s="19">
        <f t="shared" si="15"/>
        <v>8.3519138097632617E-2</v>
      </c>
      <c r="J26" s="6">
        <v>0.5</v>
      </c>
      <c r="K26" s="20">
        <f t="shared" si="7"/>
        <v>0.15625</v>
      </c>
      <c r="L26" s="6">
        <v>56</v>
      </c>
      <c r="M26" s="9">
        <f t="shared" si="28"/>
        <v>1</v>
      </c>
      <c r="N26" s="10">
        <f t="shared" si="29"/>
        <v>4.2</v>
      </c>
      <c r="O26" s="10">
        <f t="shared" si="30"/>
        <v>2.2000000000000002</v>
      </c>
      <c r="P26" s="6">
        <v>3.5</v>
      </c>
      <c r="Q26" s="6">
        <v>3.6</v>
      </c>
      <c r="R26" s="47">
        <v>0.25</v>
      </c>
      <c r="S26" s="52">
        <f t="shared" si="31"/>
        <v>-0.34999999999999964</v>
      </c>
      <c r="T26" s="22">
        <f t="shared" si="32"/>
        <v>-0.10937499999999989</v>
      </c>
      <c r="U26" s="23">
        <f t="shared" si="33"/>
        <v>7.0710678118654821E-2</v>
      </c>
      <c r="V26" s="22">
        <f t="shared" si="34"/>
        <v>1.9918500878494318E-2</v>
      </c>
      <c r="W26" s="8">
        <f t="shared" si="35"/>
        <v>0.59999999999999964</v>
      </c>
      <c r="X26" s="8">
        <f t="shared" si="4"/>
        <v>0.6735509528431749</v>
      </c>
      <c r="Y26" s="6" t="s">
        <v>37</v>
      </c>
      <c r="Z26" s="6">
        <v>400472</v>
      </c>
      <c r="AA26" s="25"/>
      <c r="AB26" s="6">
        <v>-2</v>
      </c>
      <c r="AC26" s="6">
        <v>-3</v>
      </c>
      <c r="AD26" s="6">
        <v>2</v>
      </c>
      <c r="AE26" s="6">
        <v>3</v>
      </c>
      <c r="AF26" s="27">
        <f t="shared" si="24"/>
        <v>1.1962890624999976E-2</v>
      </c>
      <c r="AG26" s="27">
        <f t="shared" si="25"/>
        <v>2.6099730655510193E-2</v>
      </c>
      <c r="AH26" s="27">
        <f t="shared" si="26"/>
        <v>3.9674667724657893E-4</v>
      </c>
      <c r="AI26" s="27">
        <f t="shared" si="27"/>
        <v>2.44140625E-2</v>
      </c>
    </row>
    <row r="27" spans="1:35" x14ac:dyDescent="0.2">
      <c r="A27" s="13">
        <v>43131</v>
      </c>
      <c r="B27" s="5" t="s">
        <v>22</v>
      </c>
      <c r="C27" s="5" t="s">
        <v>64</v>
      </c>
      <c r="D27" s="5" t="s">
        <v>23</v>
      </c>
      <c r="E27" s="5" t="s">
        <v>58</v>
      </c>
      <c r="F27" s="6" t="s">
        <v>26</v>
      </c>
      <c r="G27" s="6" t="s">
        <v>25</v>
      </c>
      <c r="H27" s="6">
        <v>1.6</v>
      </c>
      <c r="I27" s="19">
        <f t="shared" si="15"/>
        <v>6.4018439966447988E-2</v>
      </c>
      <c r="J27" s="6">
        <v>0.4</v>
      </c>
      <c r="K27" s="20">
        <f t="shared" si="7"/>
        <v>0.25</v>
      </c>
      <c r="L27" s="6">
        <v>61</v>
      </c>
      <c r="M27" s="9">
        <f t="shared" si="28"/>
        <v>0.8</v>
      </c>
      <c r="N27" s="10">
        <f t="shared" si="29"/>
        <v>2.4000000000000004</v>
      </c>
      <c r="O27" s="10">
        <f t="shared" si="30"/>
        <v>0.8</v>
      </c>
      <c r="P27" s="6">
        <v>1.8</v>
      </c>
      <c r="Q27" s="6">
        <v>1.9</v>
      </c>
      <c r="R27" s="47">
        <v>0.25</v>
      </c>
      <c r="S27" s="52">
        <f t="shared" si="31"/>
        <v>-0.25</v>
      </c>
      <c r="T27" s="22">
        <f t="shared" si="32"/>
        <v>-0.15625</v>
      </c>
      <c r="U27" s="23">
        <f t="shared" si="33"/>
        <v>7.0710678118654655E-2</v>
      </c>
      <c r="V27" s="22">
        <f t="shared" si="34"/>
        <v>3.8221988172245758E-2</v>
      </c>
      <c r="W27" s="8">
        <f t="shared" si="35"/>
        <v>0.49999999999999989</v>
      </c>
      <c r="X27" s="8">
        <f t="shared" si="4"/>
        <v>0.85495570671124232</v>
      </c>
      <c r="Y27" s="6" t="s">
        <v>38</v>
      </c>
      <c r="Z27" s="6">
        <v>400040</v>
      </c>
      <c r="AA27" s="25"/>
      <c r="AB27" s="6">
        <v>-2</v>
      </c>
      <c r="AC27" s="6">
        <v>-3</v>
      </c>
      <c r="AD27" s="6">
        <v>2</v>
      </c>
      <c r="AE27" s="6">
        <v>3</v>
      </c>
      <c r="AF27" s="27">
        <f t="shared" si="24"/>
        <v>2.44140625E-2</v>
      </c>
      <c r="AG27" s="27">
        <f t="shared" si="25"/>
        <v>4.0011524979029989E-2</v>
      </c>
      <c r="AH27" s="27">
        <f t="shared" si="26"/>
        <v>1.4609203798392947E-3</v>
      </c>
      <c r="AI27" s="27">
        <f t="shared" si="27"/>
        <v>6.25E-2</v>
      </c>
    </row>
    <row r="28" spans="1:35" x14ac:dyDescent="0.2">
      <c r="A28" s="28">
        <v>43201</v>
      </c>
      <c r="B28" s="29" t="s">
        <v>22</v>
      </c>
      <c r="C28" s="29" t="s">
        <v>64</v>
      </c>
      <c r="D28" s="29" t="s">
        <v>23</v>
      </c>
      <c r="E28" s="29" t="s">
        <v>58</v>
      </c>
      <c r="F28" s="30" t="s">
        <v>26</v>
      </c>
      <c r="G28" s="30" t="s">
        <v>25</v>
      </c>
      <c r="H28" s="30">
        <v>2.9</v>
      </c>
      <c r="I28" s="31">
        <f t="shared" si="15"/>
        <v>7.6355902722690758E-2</v>
      </c>
      <c r="J28" s="30">
        <v>0.5</v>
      </c>
      <c r="K28" s="32">
        <f t="shared" si="7"/>
        <v>0.17241379310344829</v>
      </c>
      <c r="L28" s="30">
        <v>67</v>
      </c>
      <c r="M28" s="33">
        <f t="shared" si="28"/>
        <v>1</v>
      </c>
      <c r="N28" s="34">
        <f t="shared" si="29"/>
        <v>3.9</v>
      </c>
      <c r="O28" s="34">
        <f t="shared" si="30"/>
        <v>1.9</v>
      </c>
      <c r="P28" s="35">
        <v>3</v>
      </c>
      <c r="Q28" s="35">
        <v>3.2</v>
      </c>
      <c r="R28" s="47">
        <v>0.25</v>
      </c>
      <c r="S28" s="53">
        <f t="shared" si="31"/>
        <v>-0.20000000000000018</v>
      </c>
      <c r="T28" s="37">
        <f t="shared" si="32"/>
        <v>-6.8965517241379379E-2</v>
      </c>
      <c r="U28" s="38">
        <f t="shared" si="33"/>
        <v>0.14142135623730964</v>
      </c>
      <c r="V28" s="37">
        <f t="shared" si="34"/>
        <v>4.5619792334616015E-2</v>
      </c>
      <c r="W28" s="39">
        <f t="shared" si="35"/>
        <v>0.20000000000000018</v>
      </c>
      <c r="X28" s="39">
        <f t="shared" si="4"/>
        <v>0.2613049076788842</v>
      </c>
      <c r="Y28" s="40" t="s">
        <v>39</v>
      </c>
      <c r="Z28" s="30">
        <v>400180</v>
      </c>
      <c r="AA28" s="41"/>
      <c r="AB28" s="30">
        <v>-2</v>
      </c>
      <c r="AC28" s="30">
        <v>-3</v>
      </c>
      <c r="AD28" s="30">
        <v>2</v>
      </c>
      <c r="AE28" s="30">
        <v>3</v>
      </c>
      <c r="AF28" s="42">
        <f t="shared" si="24"/>
        <v>4.756242568370996E-3</v>
      </c>
      <c r="AG28" s="42">
        <f t="shared" si="25"/>
        <v>2.6329621628514054E-2</v>
      </c>
      <c r="AH28" s="42">
        <f t="shared" si="26"/>
        <v>2.08116545265349E-3</v>
      </c>
      <c r="AI28" s="42">
        <f t="shared" si="27"/>
        <v>2.9726516052318672E-2</v>
      </c>
    </row>
    <row r="29" spans="1:35" x14ac:dyDescent="0.2">
      <c r="A29" s="13">
        <v>43376</v>
      </c>
      <c r="B29" s="6" t="s">
        <v>22</v>
      </c>
      <c r="C29" s="6" t="s">
        <v>64</v>
      </c>
      <c r="D29" s="6" t="s">
        <v>23</v>
      </c>
      <c r="E29" s="6" t="s">
        <v>58</v>
      </c>
      <c r="F29" s="6" t="s">
        <v>26</v>
      </c>
      <c r="G29" s="6" t="s">
        <v>25</v>
      </c>
      <c r="H29" s="6">
        <v>4.2</v>
      </c>
      <c r="I29" s="43">
        <f t="shared" si="15"/>
        <v>6.25E-2</v>
      </c>
      <c r="J29" s="6">
        <v>0.4</v>
      </c>
      <c r="K29" s="44">
        <f t="shared" si="7"/>
        <v>9.5238095238095233E-2</v>
      </c>
      <c r="L29" s="6">
        <v>64</v>
      </c>
      <c r="M29" s="45">
        <f t="shared" si="28"/>
        <v>0.8</v>
      </c>
      <c r="N29" s="45">
        <f t="shared" si="29"/>
        <v>5</v>
      </c>
      <c r="O29" s="46">
        <f t="shared" si="30"/>
        <v>3.4000000000000004</v>
      </c>
      <c r="P29" s="6">
        <v>4.4000000000000004</v>
      </c>
      <c r="Q29" s="14">
        <v>4.5</v>
      </c>
      <c r="R29" s="47">
        <v>0.25</v>
      </c>
      <c r="S29" s="54">
        <f t="shared" si="31"/>
        <v>-0.25</v>
      </c>
      <c r="T29" s="49">
        <f t="shared" si="32"/>
        <v>-5.9523809523809521E-2</v>
      </c>
      <c r="U29" s="50">
        <f t="shared" si="33"/>
        <v>7.0710678118654502E-2</v>
      </c>
      <c r="V29" s="49">
        <f t="shared" si="34"/>
        <v>1.5890040026663933E-2</v>
      </c>
      <c r="W29" s="51">
        <f t="shared" si="35"/>
        <v>0.50000000000000044</v>
      </c>
      <c r="X29" s="51">
        <f t="shared" si="4"/>
        <v>0.36131100174171621</v>
      </c>
      <c r="Y29" s="6" t="s">
        <v>40</v>
      </c>
      <c r="Z29" s="6">
        <v>400410</v>
      </c>
      <c r="AA29" s="6"/>
      <c r="AB29" s="6">
        <v>-2</v>
      </c>
      <c r="AC29" s="6">
        <v>-3</v>
      </c>
      <c r="AD29" s="6">
        <v>2</v>
      </c>
      <c r="AE29" s="6">
        <v>3</v>
      </c>
      <c r="AF29" s="27">
        <f t="shared" si="24"/>
        <v>3.5430839002267571E-3</v>
      </c>
      <c r="AG29" s="27">
        <f t="shared" si="25"/>
        <v>1.488095238095238E-2</v>
      </c>
      <c r="AH29" s="27">
        <f t="shared" si="26"/>
        <v>2.5249337204898191E-4</v>
      </c>
      <c r="AI29" s="27">
        <f t="shared" si="27"/>
        <v>9.0702947845804974E-3</v>
      </c>
    </row>
    <row r="30" spans="1:35" x14ac:dyDescent="0.2">
      <c r="A30" s="13">
        <v>42396</v>
      </c>
      <c r="B30" s="15" t="s">
        <v>67</v>
      </c>
      <c r="C30" s="15" t="s">
        <v>20</v>
      </c>
      <c r="D30" s="15" t="s">
        <v>21</v>
      </c>
      <c r="E30" s="15" t="s">
        <v>58</v>
      </c>
      <c r="F30" s="6" t="s">
        <v>26</v>
      </c>
      <c r="G30" s="6" t="s">
        <v>25</v>
      </c>
      <c r="H30" s="6" t="s">
        <v>32</v>
      </c>
      <c r="I30" s="43">
        <f t="shared" si="15"/>
        <v>4.72455591261534E-2</v>
      </c>
      <c r="J30" s="6" t="s">
        <v>30</v>
      </c>
      <c r="K30" s="44">
        <f t="shared" si="7"/>
        <v>8.3333333333333329E-2</v>
      </c>
      <c r="L30" s="6">
        <v>63</v>
      </c>
      <c r="M30" s="45">
        <f t="shared" si="28"/>
        <v>0.6</v>
      </c>
      <c r="N30" s="46">
        <f t="shared" si="29"/>
        <v>4.2</v>
      </c>
      <c r="O30" s="46">
        <f t="shared" si="30"/>
        <v>3</v>
      </c>
      <c r="P30" s="11">
        <v>3.4</v>
      </c>
      <c r="Q30" s="14">
        <v>3.2</v>
      </c>
      <c r="R30" s="47">
        <v>0.25</v>
      </c>
      <c r="S30" s="54">
        <f t="shared" ref="S30:S38" si="36">H30-AVERAGE(P30:Q30)</f>
        <v>0.30000000000000027</v>
      </c>
      <c r="T30" s="49">
        <f t="shared" ref="T30:T38" si="37">S30/H30</f>
        <v>8.3333333333333412E-2</v>
      </c>
      <c r="U30" s="50">
        <f t="shared" ref="U30:U38" si="38">STDEV(P30:Q30)</f>
        <v>0.14142135623730931</v>
      </c>
      <c r="V30" s="49">
        <f t="shared" ref="V30:V38" si="39">U30/AVERAGE(P30:Q30)</f>
        <v>4.2854956435548278E-2</v>
      </c>
      <c r="W30" s="51">
        <f t="shared" ref="W30:W38" si="40">IF(P30="",(""),((P30-H30)/(M30/2)))</f>
        <v>-0.6666666666666673</v>
      </c>
      <c r="X30" s="51">
        <f t="shared" ref="X30:X38" si="41">(P30-H30)/SQRT((R30*P30/2)^2+(I30*I30))</f>
        <v>-0.46770717334674317</v>
      </c>
      <c r="Y30" s="6" t="s">
        <v>44</v>
      </c>
      <c r="Z30" s="6">
        <v>400655</v>
      </c>
      <c r="AA30" s="15"/>
      <c r="AB30" s="6">
        <v>-2</v>
      </c>
      <c r="AC30" s="6">
        <v>-3</v>
      </c>
      <c r="AD30" s="6">
        <v>2</v>
      </c>
      <c r="AE30" s="6">
        <v>3</v>
      </c>
      <c r="AF30" s="27">
        <f t="shared" ref="AF30:AF38" si="42">T30*T30</f>
        <v>6.9444444444444579E-3</v>
      </c>
      <c r="AG30" s="27">
        <f t="shared" ref="AG30:AG38" si="43">I30/H30</f>
        <v>1.31237664239315E-2</v>
      </c>
      <c r="AH30" s="27">
        <f t="shared" ref="AH30:AH38" si="44">V30*V30</f>
        <v>1.8365472910927406E-3</v>
      </c>
      <c r="AI30" s="27">
        <f t="shared" ref="AI30:AI38" si="45">K30*K30</f>
        <v>6.9444444444444441E-3</v>
      </c>
    </row>
    <row r="31" spans="1:35" x14ac:dyDescent="0.2">
      <c r="A31" s="13">
        <v>42473</v>
      </c>
      <c r="B31" s="15" t="s">
        <v>67</v>
      </c>
      <c r="C31" s="15" t="s">
        <v>20</v>
      </c>
      <c r="D31" s="15" t="s">
        <v>21</v>
      </c>
      <c r="E31" s="15" t="s">
        <v>58</v>
      </c>
      <c r="F31" s="6" t="s">
        <v>26</v>
      </c>
      <c r="G31" s="6" t="s">
        <v>25</v>
      </c>
      <c r="H31" s="6" t="s">
        <v>33</v>
      </c>
      <c r="I31" s="43">
        <f t="shared" si="15"/>
        <v>4.4194173824159223E-2</v>
      </c>
      <c r="J31" s="6" t="s">
        <v>30</v>
      </c>
      <c r="K31" s="44">
        <f t="shared" si="7"/>
        <v>7.3170731707317083E-2</v>
      </c>
      <c r="L31" s="6">
        <v>72</v>
      </c>
      <c r="M31" s="45">
        <f t="shared" si="28"/>
        <v>0.6</v>
      </c>
      <c r="N31" s="46">
        <f t="shared" si="29"/>
        <v>4.6999999999999993</v>
      </c>
      <c r="O31" s="46">
        <f t="shared" si="30"/>
        <v>3.4999999999999996</v>
      </c>
      <c r="P31" s="14">
        <v>4</v>
      </c>
      <c r="Q31" s="14">
        <v>4.2</v>
      </c>
      <c r="R31" s="47">
        <v>0.25</v>
      </c>
      <c r="S31" s="54">
        <f t="shared" si="36"/>
        <v>0</v>
      </c>
      <c r="T31" s="49">
        <f t="shared" si="37"/>
        <v>0</v>
      </c>
      <c r="U31" s="50">
        <f t="shared" si="38"/>
        <v>0.14142135623730964</v>
      </c>
      <c r="V31" s="49">
        <f t="shared" si="39"/>
        <v>3.4493013716416991E-2</v>
      </c>
      <c r="W31" s="51">
        <f t="shared" si="40"/>
        <v>-0.33333333333333215</v>
      </c>
      <c r="X31" s="51">
        <f t="shared" si="41"/>
        <v>-0.19922329803670019</v>
      </c>
      <c r="Y31" s="6" t="s">
        <v>41</v>
      </c>
      <c r="Z31" s="6">
        <v>400835</v>
      </c>
      <c r="AA31" s="15"/>
      <c r="AB31" s="6">
        <v>-2</v>
      </c>
      <c r="AC31" s="6">
        <v>-3</v>
      </c>
      <c r="AD31" s="6">
        <v>2</v>
      </c>
      <c r="AE31" s="6">
        <v>3</v>
      </c>
      <c r="AF31" s="27">
        <f t="shared" si="42"/>
        <v>0</v>
      </c>
      <c r="AG31" s="27">
        <f t="shared" si="43"/>
        <v>1.07790667863803E-2</v>
      </c>
      <c r="AH31" s="27">
        <f t="shared" si="44"/>
        <v>1.1897679952409307E-3</v>
      </c>
      <c r="AI31" s="27">
        <f t="shared" si="45"/>
        <v>5.3539559785841778E-3</v>
      </c>
    </row>
    <row r="32" spans="1:35" x14ac:dyDescent="0.2">
      <c r="A32" s="13">
        <v>42648</v>
      </c>
      <c r="B32" s="15" t="s">
        <v>67</v>
      </c>
      <c r="C32" s="15" t="s">
        <v>20</v>
      </c>
      <c r="D32" s="15" t="s">
        <v>21</v>
      </c>
      <c r="E32" s="15" t="s">
        <v>58</v>
      </c>
      <c r="F32" s="6" t="s">
        <v>26</v>
      </c>
      <c r="G32" s="6" t="s">
        <v>25</v>
      </c>
      <c r="H32" s="6" t="s">
        <v>34</v>
      </c>
      <c r="I32" s="43">
        <f t="shared" si="15"/>
        <v>3.2826608214930636E-2</v>
      </c>
      <c r="J32" s="6" t="s">
        <v>31</v>
      </c>
      <c r="K32" s="44">
        <f t="shared" si="7"/>
        <v>6.8965517241379309E-2</v>
      </c>
      <c r="L32" s="6">
        <v>58</v>
      </c>
      <c r="M32" s="45">
        <f t="shared" si="28"/>
        <v>0.4</v>
      </c>
      <c r="N32" s="46">
        <f t="shared" si="29"/>
        <v>3.3</v>
      </c>
      <c r="O32" s="46">
        <f t="shared" si="30"/>
        <v>2.5</v>
      </c>
      <c r="P32" s="6">
        <v>2.9</v>
      </c>
      <c r="Q32" s="6">
        <v>3</v>
      </c>
      <c r="R32" s="47">
        <v>0.25</v>
      </c>
      <c r="S32" s="48">
        <f t="shared" si="36"/>
        <v>-5.0000000000000266E-2</v>
      </c>
      <c r="T32" s="49">
        <f t="shared" si="37"/>
        <v>-1.7241379310344921E-2</v>
      </c>
      <c r="U32" s="50">
        <f t="shared" si="38"/>
        <v>7.0710678118654821E-2</v>
      </c>
      <c r="V32" s="49">
        <f t="shared" si="39"/>
        <v>2.3969721396154175E-2</v>
      </c>
      <c r="W32" s="51">
        <f t="shared" si="40"/>
        <v>0</v>
      </c>
      <c r="X32" s="51">
        <f t="shared" si="41"/>
        <v>0</v>
      </c>
      <c r="Y32" s="6" t="s">
        <v>35</v>
      </c>
      <c r="Z32" s="6">
        <v>401064</v>
      </c>
      <c r="AA32" s="15"/>
      <c r="AB32" s="6">
        <v>-2</v>
      </c>
      <c r="AC32" s="6">
        <v>-3</v>
      </c>
      <c r="AD32" s="6">
        <v>2</v>
      </c>
      <c r="AE32" s="6">
        <v>3</v>
      </c>
      <c r="AF32" s="27">
        <f t="shared" si="42"/>
        <v>2.9726516052318991E-4</v>
      </c>
      <c r="AG32" s="27">
        <f t="shared" si="43"/>
        <v>1.1319520074114013E-2</v>
      </c>
      <c r="AH32" s="27">
        <f t="shared" si="44"/>
        <v>5.7454754380925122E-4</v>
      </c>
      <c r="AI32" s="27">
        <f t="shared" si="45"/>
        <v>4.7562425683709865E-3</v>
      </c>
    </row>
    <row r="33" spans="1:35" x14ac:dyDescent="0.2">
      <c r="A33" s="13">
        <v>42760</v>
      </c>
      <c r="B33" s="15" t="s">
        <v>67</v>
      </c>
      <c r="C33" s="15" t="s">
        <v>20</v>
      </c>
      <c r="D33" s="15" t="s">
        <v>21</v>
      </c>
      <c r="E33" s="15" t="s">
        <v>58</v>
      </c>
      <c r="F33" s="11" t="s">
        <v>26</v>
      </c>
      <c r="G33" s="6" t="s">
        <v>25</v>
      </c>
      <c r="H33" s="6">
        <v>3.4</v>
      </c>
      <c r="I33" s="43">
        <f t="shared" si="15"/>
        <v>4.72455591261534E-2</v>
      </c>
      <c r="J33" s="6">
        <v>0.3</v>
      </c>
      <c r="K33" s="44">
        <f t="shared" si="7"/>
        <v>8.8235294117647065E-2</v>
      </c>
      <c r="L33" s="6">
        <v>63</v>
      </c>
      <c r="M33" s="45">
        <f t="shared" si="28"/>
        <v>0.6</v>
      </c>
      <c r="N33" s="46">
        <f t="shared" si="29"/>
        <v>4</v>
      </c>
      <c r="O33" s="46">
        <f t="shared" si="30"/>
        <v>2.8</v>
      </c>
      <c r="P33" s="6">
        <v>3.3</v>
      </c>
      <c r="Q33" s="6">
        <v>3.5</v>
      </c>
      <c r="R33" s="47">
        <v>0.25</v>
      </c>
      <c r="S33" s="48">
        <f t="shared" si="36"/>
        <v>0</v>
      </c>
      <c r="T33" s="49">
        <f t="shared" si="37"/>
        <v>0</v>
      </c>
      <c r="U33" s="50">
        <f t="shared" si="38"/>
        <v>0.14142135623730964</v>
      </c>
      <c r="V33" s="49">
        <f t="shared" si="39"/>
        <v>4.1594516540385193E-2</v>
      </c>
      <c r="W33" s="51">
        <f t="shared" si="40"/>
        <v>-0.33333333333333365</v>
      </c>
      <c r="X33" s="51">
        <f t="shared" si="41"/>
        <v>-0.24084963338533799</v>
      </c>
      <c r="Y33" s="11" t="s">
        <v>42</v>
      </c>
      <c r="Z33" s="6">
        <v>400028</v>
      </c>
      <c r="AA33" s="15"/>
      <c r="AB33" s="6">
        <v>-2</v>
      </c>
      <c r="AC33" s="6">
        <v>-3</v>
      </c>
      <c r="AD33" s="6">
        <v>2</v>
      </c>
      <c r="AE33" s="6">
        <v>3</v>
      </c>
      <c r="AF33" s="27">
        <f t="shared" si="42"/>
        <v>0</v>
      </c>
      <c r="AG33" s="27">
        <f t="shared" si="43"/>
        <v>1.3895752684162765E-2</v>
      </c>
      <c r="AH33" s="27">
        <f t="shared" si="44"/>
        <v>1.7301038062283774E-3</v>
      </c>
      <c r="AI33" s="27">
        <f t="shared" si="45"/>
        <v>7.785467128027683E-3</v>
      </c>
    </row>
    <row r="34" spans="1:35" x14ac:dyDescent="0.2">
      <c r="A34" s="13">
        <v>42837</v>
      </c>
      <c r="B34" s="15" t="s">
        <v>67</v>
      </c>
      <c r="C34" s="15" t="s">
        <v>20</v>
      </c>
      <c r="D34" s="15" t="s">
        <v>21</v>
      </c>
      <c r="E34" s="15" t="s">
        <v>58</v>
      </c>
      <c r="F34" s="6" t="s">
        <v>26</v>
      </c>
      <c r="G34" s="6" t="s">
        <v>25</v>
      </c>
      <c r="H34" s="6">
        <v>3.2</v>
      </c>
      <c r="I34" s="43">
        <f t="shared" si="15"/>
        <v>3.1750031750047626E-2</v>
      </c>
      <c r="J34" s="6">
        <v>0.2</v>
      </c>
      <c r="K34" s="44">
        <f t="shared" si="7"/>
        <v>6.25E-2</v>
      </c>
      <c r="L34" s="6">
        <v>62</v>
      </c>
      <c r="M34" s="45">
        <f t="shared" si="28"/>
        <v>0.4</v>
      </c>
      <c r="N34" s="46">
        <f t="shared" si="29"/>
        <v>3.6</v>
      </c>
      <c r="O34" s="46">
        <f t="shared" si="30"/>
        <v>2.8000000000000003</v>
      </c>
      <c r="P34" s="6">
        <v>3.2</v>
      </c>
      <c r="Q34" s="6">
        <v>3.9</v>
      </c>
      <c r="R34" s="47">
        <v>0.25</v>
      </c>
      <c r="S34" s="48">
        <f t="shared" si="36"/>
        <v>-0.34999999999999964</v>
      </c>
      <c r="T34" s="49">
        <f t="shared" si="37"/>
        <v>-0.10937499999999989</v>
      </c>
      <c r="U34" s="50">
        <f t="shared" si="38"/>
        <v>0.49497474683058307</v>
      </c>
      <c r="V34" s="49">
        <f t="shared" si="39"/>
        <v>0.13942950614946004</v>
      </c>
      <c r="W34" s="51">
        <f t="shared" si="40"/>
        <v>0</v>
      </c>
      <c r="X34" s="51">
        <f t="shared" si="41"/>
        <v>0</v>
      </c>
      <c r="Y34" s="6" t="s">
        <v>43</v>
      </c>
      <c r="Z34" s="6">
        <v>400247</v>
      </c>
      <c r="AA34" s="15"/>
      <c r="AB34" s="6">
        <v>-2</v>
      </c>
      <c r="AC34" s="6">
        <v>-3</v>
      </c>
      <c r="AD34" s="6">
        <v>2</v>
      </c>
      <c r="AE34" s="6">
        <v>3</v>
      </c>
      <c r="AF34" s="27">
        <f t="shared" si="42"/>
        <v>1.1962890624999976E-2</v>
      </c>
      <c r="AG34" s="27">
        <f t="shared" si="43"/>
        <v>9.9218849218898827E-3</v>
      </c>
      <c r="AH34" s="27">
        <f t="shared" si="44"/>
        <v>1.9440587185082313E-2</v>
      </c>
      <c r="AI34" s="27">
        <f t="shared" si="45"/>
        <v>3.90625E-3</v>
      </c>
    </row>
    <row r="35" spans="1:35" x14ac:dyDescent="0.2">
      <c r="A35" s="13">
        <v>43012</v>
      </c>
      <c r="B35" s="15" t="s">
        <v>67</v>
      </c>
      <c r="C35" s="15" t="s">
        <v>20</v>
      </c>
      <c r="D35" s="15" t="s">
        <v>21</v>
      </c>
      <c r="E35" s="15" t="s">
        <v>58</v>
      </c>
      <c r="F35" s="6" t="s">
        <v>26</v>
      </c>
      <c r="G35" s="6" t="s">
        <v>25</v>
      </c>
      <c r="H35" s="6">
        <v>18.399999999999999</v>
      </c>
      <c r="I35" s="43">
        <f t="shared" si="15"/>
        <v>0.13953907641285951</v>
      </c>
      <c r="J35" s="6">
        <v>0.9</v>
      </c>
      <c r="K35" s="44">
        <f t="shared" si="7"/>
        <v>4.8913043478260872E-2</v>
      </c>
      <c r="L35" s="6">
        <v>65</v>
      </c>
      <c r="M35" s="45">
        <f t="shared" si="28"/>
        <v>1.8</v>
      </c>
      <c r="N35" s="46">
        <f t="shared" si="29"/>
        <v>20.2</v>
      </c>
      <c r="O35" s="46">
        <f t="shared" si="30"/>
        <v>16.599999999999998</v>
      </c>
      <c r="P35" s="6">
        <v>18.7</v>
      </c>
      <c r="Q35" s="6">
        <v>19</v>
      </c>
      <c r="R35" s="47">
        <v>0.25</v>
      </c>
      <c r="S35" s="48">
        <f t="shared" si="36"/>
        <v>-0.45000000000000284</v>
      </c>
      <c r="T35" s="49">
        <f t="shared" si="37"/>
        <v>-2.4456521739130592E-2</v>
      </c>
      <c r="U35" s="50">
        <f t="shared" si="38"/>
        <v>0.21213203435596475</v>
      </c>
      <c r="V35" s="49">
        <f t="shared" si="39"/>
        <v>1.125368882525012E-2</v>
      </c>
      <c r="W35" s="51">
        <f t="shared" si="40"/>
        <v>0.33333333333333409</v>
      </c>
      <c r="X35" s="51">
        <f t="shared" si="41"/>
        <v>0.12811417542206224</v>
      </c>
      <c r="Y35" s="6" t="s">
        <v>37</v>
      </c>
      <c r="Z35" s="6">
        <v>400472</v>
      </c>
      <c r="AA35" s="15"/>
      <c r="AB35" s="6">
        <v>-2</v>
      </c>
      <c r="AC35" s="6">
        <v>-3</v>
      </c>
      <c r="AD35" s="6">
        <v>2</v>
      </c>
      <c r="AE35" s="6">
        <v>3</v>
      </c>
      <c r="AF35" s="27">
        <f t="shared" si="42"/>
        <v>5.9812145557656721E-4</v>
      </c>
      <c r="AG35" s="27">
        <f t="shared" si="43"/>
        <v>7.5836454572206259E-3</v>
      </c>
      <c r="AH35" s="27">
        <f t="shared" si="44"/>
        <v>1.2664551217555941E-4</v>
      </c>
      <c r="AI35" s="27">
        <f t="shared" si="45"/>
        <v>2.3924858223062385E-3</v>
      </c>
    </row>
    <row r="36" spans="1:35" x14ac:dyDescent="0.2">
      <c r="A36" s="13">
        <v>43131</v>
      </c>
      <c r="B36" s="15" t="s">
        <v>67</v>
      </c>
      <c r="C36" s="15" t="s">
        <v>20</v>
      </c>
      <c r="D36" s="15" t="s">
        <v>21</v>
      </c>
      <c r="E36" s="15" t="s">
        <v>58</v>
      </c>
      <c r="F36" s="6" t="s">
        <v>26</v>
      </c>
      <c r="G36" s="6" t="s">
        <v>25</v>
      </c>
      <c r="H36" s="14">
        <v>4</v>
      </c>
      <c r="I36" s="43">
        <f t="shared" si="15"/>
        <v>6.1545745489666362E-2</v>
      </c>
      <c r="J36" s="6">
        <v>0.4</v>
      </c>
      <c r="K36" s="44">
        <f t="shared" si="7"/>
        <v>0.1</v>
      </c>
      <c r="L36" s="6">
        <v>66</v>
      </c>
      <c r="M36" s="45">
        <f t="shared" si="28"/>
        <v>0.8</v>
      </c>
      <c r="N36" s="46">
        <f t="shared" si="29"/>
        <v>4.8</v>
      </c>
      <c r="O36" s="46">
        <f t="shared" si="30"/>
        <v>3.2</v>
      </c>
      <c r="P36" s="6">
        <v>3.8</v>
      </c>
      <c r="Q36" s="6">
        <v>4</v>
      </c>
      <c r="R36" s="47">
        <v>0.25</v>
      </c>
      <c r="S36" s="48">
        <f t="shared" si="36"/>
        <v>0.10000000000000009</v>
      </c>
      <c r="T36" s="49">
        <f t="shared" si="37"/>
        <v>2.5000000000000022E-2</v>
      </c>
      <c r="U36" s="50">
        <f t="shared" si="38"/>
        <v>0.14142135623730964</v>
      </c>
      <c r="V36" s="49">
        <f t="shared" si="39"/>
        <v>3.6261886214694783E-2</v>
      </c>
      <c r="W36" s="51">
        <f t="shared" si="40"/>
        <v>-0.50000000000000044</v>
      </c>
      <c r="X36" s="51">
        <f t="shared" si="41"/>
        <v>-0.41756212427789791</v>
      </c>
      <c r="Y36" s="6" t="s">
        <v>38</v>
      </c>
      <c r="Z36" s="6">
        <v>400040</v>
      </c>
      <c r="AA36" s="15"/>
      <c r="AB36" s="6">
        <v>-2</v>
      </c>
      <c r="AC36" s="6">
        <v>-3</v>
      </c>
      <c r="AD36" s="6">
        <v>2</v>
      </c>
      <c r="AE36" s="6">
        <v>3</v>
      </c>
      <c r="AF36" s="27">
        <f t="shared" si="42"/>
        <v>6.250000000000011E-4</v>
      </c>
      <c r="AG36" s="27">
        <f t="shared" si="43"/>
        <v>1.538643637241659E-2</v>
      </c>
      <c r="AH36" s="27">
        <f t="shared" si="44"/>
        <v>1.3149243918474714E-3</v>
      </c>
      <c r="AI36" s="27">
        <f t="shared" si="45"/>
        <v>1.0000000000000002E-2</v>
      </c>
    </row>
    <row r="37" spans="1:35" x14ac:dyDescent="0.2">
      <c r="A37" s="13">
        <v>43201</v>
      </c>
      <c r="B37" s="15" t="s">
        <v>67</v>
      </c>
      <c r="C37" s="15" t="s">
        <v>20</v>
      </c>
      <c r="D37" s="15" t="s">
        <v>21</v>
      </c>
      <c r="E37" s="15" t="s">
        <v>58</v>
      </c>
      <c r="F37" s="6" t="s">
        <v>26</v>
      </c>
      <c r="G37" s="6" t="s">
        <v>25</v>
      </c>
      <c r="H37" s="6">
        <v>13.6</v>
      </c>
      <c r="I37" s="43">
        <f t="shared" si="15"/>
        <v>0.10384339509196217</v>
      </c>
      <c r="J37" s="6">
        <v>0.7</v>
      </c>
      <c r="K37" s="44">
        <f t="shared" si="7"/>
        <v>5.1470588235294115E-2</v>
      </c>
      <c r="L37" s="6">
        <v>71</v>
      </c>
      <c r="M37" s="45">
        <f t="shared" si="28"/>
        <v>1.4</v>
      </c>
      <c r="N37" s="46">
        <f t="shared" si="29"/>
        <v>15</v>
      </c>
      <c r="O37" s="46">
        <f t="shared" si="30"/>
        <v>12.2</v>
      </c>
      <c r="P37" s="6">
        <v>14.5</v>
      </c>
      <c r="Q37" s="6">
        <v>15</v>
      </c>
      <c r="R37" s="47">
        <v>0.25</v>
      </c>
      <c r="S37" s="48">
        <f t="shared" si="36"/>
        <v>-1.1500000000000004</v>
      </c>
      <c r="T37" s="49">
        <f t="shared" si="37"/>
        <v>-8.4558823529411797E-2</v>
      </c>
      <c r="U37" s="50">
        <f t="shared" si="38"/>
        <v>0.35355339059327379</v>
      </c>
      <c r="V37" s="49">
        <f t="shared" si="39"/>
        <v>2.3969721396154154E-2</v>
      </c>
      <c r="W37" s="51">
        <f t="shared" si="40"/>
        <v>1.2857142857142863</v>
      </c>
      <c r="X37" s="51">
        <f t="shared" si="41"/>
        <v>0.49573876510820519</v>
      </c>
      <c r="Y37" s="11" t="s">
        <v>39</v>
      </c>
      <c r="Z37" s="6">
        <v>400180</v>
      </c>
      <c r="AA37" s="15"/>
      <c r="AB37" s="6">
        <v>-2</v>
      </c>
      <c r="AC37" s="6">
        <v>-3</v>
      </c>
      <c r="AD37" s="6">
        <v>2</v>
      </c>
      <c r="AE37" s="6">
        <v>3</v>
      </c>
      <c r="AF37" s="27">
        <f t="shared" si="42"/>
        <v>7.1501946366782062E-3</v>
      </c>
      <c r="AG37" s="27">
        <f t="shared" si="43"/>
        <v>7.6355437567619238E-3</v>
      </c>
      <c r="AH37" s="27">
        <f t="shared" si="44"/>
        <v>5.7454754380925025E-4</v>
      </c>
      <c r="AI37" s="27">
        <f t="shared" si="45"/>
        <v>2.6492214532871971E-3</v>
      </c>
    </row>
    <row r="38" spans="1:35" x14ac:dyDescent="0.2">
      <c r="A38" s="28">
        <v>43376</v>
      </c>
      <c r="B38" s="75" t="s">
        <v>67</v>
      </c>
      <c r="C38" s="75" t="s">
        <v>20</v>
      </c>
      <c r="D38" s="75" t="s">
        <v>21</v>
      </c>
      <c r="E38" s="75" t="s">
        <v>58</v>
      </c>
      <c r="F38" s="30" t="s">
        <v>26</v>
      </c>
      <c r="G38" s="30" t="s">
        <v>25</v>
      </c>
      <c r="H38" s="35">
        <v>19</v>
      </c>
      <c r="I38" s="76">
        <f t="shared" si="15"/>
        <v>0.171875</v>
      </c>
      <c r="J38" s="30">
        <v>1.1000000000000001</v>
      </c>
      <c r="K38" s="77">
        <f t="shared" si="7"/>
        <v>5.789473684210527E-2</v>
      </c>
      <c r="L38" s="30">
        <v>64</v>
      </c>
      <c r="M38" s="78">
        <f t="shared" si="28"/>
        <v>2.2000000000000002</v>
      </c>
      <c r="N38" s="79">
        <f t="shared" si="29"/>
        <v>21.2</v>
      </c>
      <c r="O38" s="79">
        <f t="shared" si="30"/>
        <v>16.8</v>
      </c>
      <c r="P38" s="30">
        <v>19.399999999999999</v>
      </c>
      <c r="Q38" s="30">
        <v>20</v>
      </c>
      <c r="R38" s="80">
        <v>0.25</v>
      </c>
      <c r="S38" s="81">
        <f t="shared" si="36"/>
        <v>-0.69999999999999929</v>
      </c>
      <c r="T38" s="82">
        <f t="shared" si="37"/>
        <v>-3.6842105263157857E-2</v>
      </c>
      <c r="U38" s="83">
        <f t="shared" si="38"/>
        <v>0.42426406871192951</v>
      </c>
      <c r="V38" s="82">
        <f t="shared" si="39"/>
        <v>2.1536247142737538E-2</v>
      </c>
      <c r="W38" s="84">
        <f t="shared" si="40"/>
        <v>0.36363636363636231</v>
      </c>
      <c r="X38" s="84">
        <f t="shared" si="41"/>
        <v>0.16453570301837236</v>
      </c>
      <c r="Y38" s="30" t="s">
        <v>40</v>
      </c>
      <c r="Z38" s="30">
        <v>400410</v>
      </c>
      <c r="AA38" s="75"/>
      <c r="AB38" s="30">
        <v>-2</v>
      </c>
      <c r="AC38" s="30">
        <v>-3</v>
      </c>
      <c r="AD38" s="30">
        <v>2</v>
      </c>
      <c r="AE38" s="30">
        <v>3</v>
      </c>
      <c r="AF38" s="42">
        <f t="shared" si="42"/>
        <v>1.3573407202216038E-3</v>
      </c>
      <c r="AG38" s="42">
        <f t="shared" si="43"/>
        <v>9.0460526315789477E-3</v>
      </c>
      <c r="AH38" s="42">
        <f t="shared" si="44"/>
        <v>4.6380994099307077E-4</v>
      </c>
      <c r="AI38" s="42">
        <f t="shared" si="45"/>
        <v>3.351800554016621E-3</v>
      </c>
    </row>
  </sheetData>
  <mergeCells count="1">
    <mergeCell ref="A1:J1"/>
  </mergeCells>
  <conditionalFormatting sqref="M14:M20 O14:O20 Q14:R20 W4:X38">
    <cfRule type="cellIs" dxfId="3" priority="16" stopIfTrue="1" operator="lessThan">
      <formula>-3</formula>
    </cfRule>
    <cfRule type="cellIs" dxfId="2" priority="17" stopIfTrue="1" operator="greaterThan">
      <formula>3</formula>
    </cfRule>
  </conditionalFormatting>
  <conditionalFormatting sqref="M21:M29">
    <cfRule type="cellIs" dxfId="1" priority="6" stopIfTrue="1" operator="lessThan">
      <formula>-2</formula>
    </cfRule>
    <cfRule type="cellIs" dxfId="0" priority="7" stopIfTrue="1" operator="greaterThan">
      <formula>2</formula>
    </cfRule>
  </conditionalFormatting>
  <pageMargins left="0.7" right="0.7" top="0.75" bottom="0.75" header="0.3" footer="0.3"/>
  <pageSetup orientation="portrait" r:id="rId1"/>
  <headerFooter>
    <oddHeader>&amp;CSYNTHESE DES ESSAIS INTERLABORATOIRES</oddHeader>
    <oddFooter xml:space="preserve">&amp;CRéférence :  T-ELCDF-FO46488    Version : 1.1        Date de publication : 09.02.2017           </oddFoot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7"/>
  <dimension ref="A1:U34"/>
  <sheetViews>
    <sheetView workbookViewId="0">
      <selection activeCell="D11" sqref="D11"/>
    </sheetView>
  </sheetViews>
  <sheetFormatPr baseColWidth="10" defaultRowHeight="12.75" x14ac:dyDescent="0.2"/>
  <cols>
    <col min="1" max="1" width="41.85546875" bestFit="1" customWidth="1"/>
    <col min="2" max="2" width="10.5703125" bestFit="1" customWidth="1"/>
    <col min="3" max="3" width="10.85546875" bestFit="1" customWidth="1"/>
    <col min="4" max="4" width="44.85546875" bestFit="1" customWidth="1"/>
    <col min="5" max="5" width="25.5703125" bestFit="1" customWidth="1"/>
    <col min="6" max="6" width="19.28515625" bestFit="1" customWidth="1"/>
    <col min="7" max="7" width="11.5703125" bestFit="1" customWidth="1"/>
    <col min="8" max="8" width="8.42578125" customWidth="1"/>
    <col min="9" max="9" width="8.7109375" customWidth="1"/>
    <col min="10" max="10" width="8.42578125" customWidth="1"/>
    <col min="11" max="11" width="8.7109375" customWidth="1"/>
    <col min="12" max="15" width="5.5703125" bestFit="1" customWidth="1"/>
    <col min="16" max="16" width="3" bestFit="1" customWidth="1"/>
    <col min="17" max="17" width="22" bestFit="1" customWidth="1"/>
    <col min="18" max="18" width="7" bestFit="1" customWidth="1"/>
    <col min="19" max="19" width="7.28515625" bestFit="1" customWidth="1"/>
    <col min="20" max="20" width="6.28515625" bestFit="1" customWidth="1"/>
    <col min="21" max="21" width="45.7109375" bestFit="1" customWidth="1"/>
  </cols>
  <sheetData>
    <row r="1" spans="1:21" ht="55.5" x14ac:dyDescent="0.5">
      <c r="A1" s="55" t="s">
        <v>69</v>
      </c>
      <c r="D1" s="56" t="s">
        <v>160</v>
      </c>
    </row>
    <row r="2" spans="1:21" x14ac:dyDescent="0.2">
      <c r="D2" s="71"/>
    </row>
    <row r="3" spans="1:21" ht="15.75" thickBot="1" x14ac:dyDescent="0.3">
      <c r="A3" s="88"/>
      <c r="B3" s="88"/>
      <c r="C3" s="88"/>
      <c r="D3" s="88"/>
      <c r="E3" s="88"/>
      <c r="F3" s="88"/>
      <c r="G3" s="89"/>
      <c r="H3" s="90" t="s">
        <v>70</v>
      </c>
      <c r="I3" s="91"/>
      <c r="J3" s="91"/>
      <c r="K3" s="92"/>
      <c r="L3" s="93" t="s">
        <v>71</v>
      </c>
      <c r="M3" s="94"/>
      <c r="N3" s="94"/>
      <c r="O3" s="94"/>
      <c r="P3" s="95"/>
    </row>
    <row r="4" spans="1:21" ht="18.75" thickBot="1" x14ac:dyDescent="0.4">
      <c r="A4" s="57" t="s">
        <v>72</v>
      </c>
      <c r="B4" s="57" t="s">
        <v>73</v>
      </c>
      <c r="C4" s="57" t="s">
        <v>74</v>
      </c>
      <c r="D4" s="57" t="s">
        <v>75</v>
      </c>
      <c r="E4" s="56"/>
      <c r="F4" s="58" t="s">
        <v>76</v>
      </c>
      <c r="G4" s="58" t="s">
        <v>77</v>
      </c>
      <c r="H4" s="58" t="s">
        <v>78</v>
      </c>
      <c r="I4" s="58" t="s">
        <v>79</v>
      </c>
      <c r="J4" s="58" t="s">
        <v>80</v>
      </c>
      <c r="K4" s="58" t="s">
        <v>81</v>
      </c>
      <c r="L4" s="58" t="s">
        <v>82</v>
      </c>
      <c r="M4" s="58" t="s">
        <v>83</v>
      </c>
      <c r="N4" s="58" t="s">
        <v>84</v>
      </c>
      <c r="O4" s="58" t="s">
        <v>85</v>
      </c>
      <c r="P4" s="58" t="s">
        <v>86</v>
      </c>
      <c r="Q4" s="58" t="s">
        <v>87</v>
      </c>
      <c r="R4" s="58" t="s">
        <v>88</v>
      </c>
      <c r="S4" s="58" t="s">
        <v>89</v>
      </c>
      <c r="T4" s="58" t="s">
        <v>90</v>
      </c>
      <c r="U4" s="58" t="s">
        <v>91</v>
      </c>
    </row>
    <row r="5" spans="1:21" ht="52.5" thickBot="1" x14ac:dyDescent="0.3">
      <c r="A5" s="57" t="s">
        <v>92</v>
      </c>
      <c r="B5" s="59" t="s">
        <v>93</v>
      </c>
      <c r="C5" s="60" t="s">
        <v>94</v>
      </c>
      <c r="D5" s="59" t="s">
        <v>95</v>
      </c>
      <c r="E5" s="61" t="s">
        <v>96</v>
      </c>
      <c r="F5" s="61" t="s">
        <v>97</v>
      </c>
      <c r="G5" s="62" t="s">
        <v>98</v>
      </c>
      <c r="H5" s="63">
        <v>70</v>
      </c>
      <c r="I5" s="63">
        <v>1</v>
      </c>
      <c r="J5" s="63">
        <v>9</v>
      </c>
      <c r="K5" s="62">
        <v>77</v>
      </c>
      <c r="L5" s="63">
        <v>9</v>
      </c>
      <c r="M5" s="63">
        <v>18</v>
      </c>
      <c r="N5" s="63">
        <v>88</v>
      </c>
      <c r="O5" s="63">
        <v>52</v>
      </c>
      <c r="P5" s="62">
        <v>12</v>
      </c>
      <c r="Q5" s="64" t="s">
        <v>99</v>
      </c>
      <c r="R5" s="65">
        <v>69</v>
      </c>
      <c r="S5" s="66">
        <v>-0.11</v>
      </c>
      <c r="T5" s="64" t="s">
        <v>100</v>
      </c>
      <c r="U5" s="64" t="s">
        <v>101</v>
      </c>
    </row>
    <row r="6" spans="1:21" ht="52.5" thickBot="1" x14ac:dyDescent="0.3">
      <c r="A6" s="57" t="s">
        <v>92</v>
      </c>
      <c r="B6" s="59" t="s">
        <v>93</v>
      </c>
      <c r="C6" s="60" t="s">
        <v>94</v>
      </c>
      <c r="D6" s="59" t="s">
        <v>95</v>
      </c>
      <c r="E6" s="61" t="s">
        <v>102</v>
      </c>
      <c r="F6" s="61" t="s">
        <v>103</v>
      </c>
      <c r="G6" s="62" t="s">
        <v>98</v>
      </c>
      <c r="H6" s="63">
        <v>7</v>
      </c>
      <c r="I6" s="63">
        <v>0</v>
      </c>
      <c r="J6" s="63">
        <v>1</v>
      </c>
      <c r="K6" s="62">
        <v>59</v>
      </c>
      <c r="L6" s="63">
        <v>2</v>
      </c>
      <c r="M6" s="63">
        <v>3</v>
      </c>
      <c r="N6" s="63">
        <v>10</v>
      </c>
      <c r="O6" s="63">
        <v>4</v>
      </c>
      <c r="P6" s="62">
        <v>2</v>
      </c>
      <c r="Q6" s="64" t="s">
        <v>99</v>
      </c>
      <c r="R6" s="65">
        <v>7</v>
      </c>
      <c r="S6" s="66">
        <v>0</v>
      </c>
      <c r="T6" s="64" t="s">
        <v>100</v>
      </c>
      <c r="U6" s="64" t="s">
        <v>101</v>
      </c>
    </row>
    <row r="7" spans="1:21" ht="52.5" thickBot="1" x14ac:dyDescent="0.3">
      <c r="A7" s="57" t="s">
        <v>92</v>
      </c>
      <c r="B7" s="59" t="s">
        <v>93</v>
      </c>
      <c r="C7" s="60" t="s">
        <v>94</v>
      </c>
      <c r="D7" s="59" t="s">
        <v>95</v>
      </c>
      <c r="E7" s="61" t="s">
        <v>104</v>
      </c>
      <c r="F7" s="61" t="s">
        <v>105</v>
      </c>
      <c r="G7" s="62" t="s">
        <v>98</v>
      </c>
      <c r="H7" s="63">
        <v>41</v>
      </c>
      <c r="I7" s="63">
        <v>0</v>
      </c>
      <c r="J7" s="63">
        <v>3</v>
      </c>
      <c r="K7" s="62">
        <v>73</v>
      </c>
      <c r="L7" s="63">
        <v>3</v>
      </c>
      <c r="M7" s="63">
        <v>6</v>
      </c>
      <c r="N7" s="63">
        <v>47</v>
      </c>
      <c r="O7" s="63">
        <v>35</v>
      </c>
      <c r="P7" s="62">
        <v>7</v>
      </c>
      <c r="Q7" s="64" t="s">
        <v>99</v>
      </c>
      <c r="R7" s="65">
        <v>38</v>
      </c>
      <c r="S7" s="66">
        <v>-1</v>
      </c>
      <c r="T7" s="64" t="s">
        <v>100</v>
      </c>
      <c r="U7" s="64" t="s">
        <v>101</v>
      </c>
    </row>
    <row r="8" spans="1:21" ht="52.5" thickBot="1" x14ac:dyDescent="0.3">
      <c r="A8" s="57" t="s">
        <v>92</v>
      </c>
      <c r="B8" s="59" t="s">
        <v>93</v>
      </c>
      <c r="C8" s="60" t="s">
        <v>94</v>
      </c>
      <c r="D8" s="59" t="s">
        <v>95</v>
      </c>
      <c r="E8" s="61" t="s">
        <v>106</v>
      </c>
      <c r="F8" s="61" t="s">
        <v>107</v>
      </c>
      <c r="G8" s="62" t="s">
        <v>98</v>
      </c>
      <c r="H8" s="63">
        <v>93</v>
      </c>
      <c r="I8" s="63">
        <v>1</v>
      </c>
      <c r="J8" s="63">
        <v>4</v>
      </c>
      <c r="K8" s="62">
        <v>70</v>
      </c>
      <c r="L8" s="63">
        <v>4</v>
      </c>
      <c r="M8" s="63">
        <v>8</v>
      </c>
      <c r="N8" s="63">
        <v>101</v>
      </c>
      <c r="O8" s="63">
        <v>85</v>
      </c>
      <c r="P8" s="62">
        <v>8</v>
      </c>
      <c r="Q8" s="64" t="s">
        <v>99</v>
      </c>
      <c r="R8" s="65">
        <v>92</v>
      </c>
      <c r="S8" s="66">
        <v>-0.25</v>
      </c>
      <c r="T8" s="64" t="s">
        <v>100</v>
      </c>
      <c r="U8" s="64" t="s">
        <v>101</v>
      </c>
    </row>
    <row r="9" spans="1:21" ht="18" thickBot="1" x14ac:dyDescent="0.3">
      <c r="A9" s="57" t="s">
        <v>92</v>
      </c>
      <c r="B9" s="59" t="s">
        <v>93</v>
      </c>
      <c r="C9" s="60" t="s">
        <v>94</v>
      </c>
      <c r="D9" s="59" t="s">
        <v>95</v>
      </c>
      <c r="E9" s="61" t="s">
        <v>108</v>
      </c>
      <c r="F9" s="61" t="s">
        <v>109</v>
      </c>
      <c r="G9" s="62" t="s">
        <v>98</v>
      </c>
      <c r="H9" s="63">
        <v>18</v>
      </c>
      <c r="I9" s="63">
        <v>0</v>
      </c>
      <c r="J9" s="63">
        <v>1</v>
      </c>
      <c r="K9" s="62">
        <v>50</v>
      </c>
      <c r="L9" s="63">
        <v>2</v>
      </c>
      <c r="M9" s="63">
        <v>3</v>
      </c>
      <c r="N9" s="63">
        <v>21</v>
      </c>
      <c r="O9" s="63">
        <v>15</v>
      </c>
      <c r="P9" s="62">
        <v>1</v>
      </c>
      <c r="Q9" s="64"/>
      <c r="R9" s="64"/>
      <c r="S9" s="64"/>
      <c r="T9" s="64" t="s">
        <v>100</v>
      </c>
      <c r="U9" s="64"/>
    </row>
    <row r="10" spans="1:21" ht="18" thickBot="1" x14ac:dyDescent="0.3">
      <c r="A10" s="57" t="s">
        <v>92</v>
      </c>
      <c r="B10" s="59" t="s">
        <v>93</v>
      </c>
      <c r="C10" s="60" t="s">
        <v>94</v>
      </c>
      <c r="D10" s="59" t="s">
        <v>95</v>
      </c>
      <c r="E10" s="61" t="s">
        <v>110</v>
      </c>
      <c r="F10" s="61" t="s">
        <v>111</v>
      </c>
      <c r="G10" s="62" t="s">
        <v>98</v>
      </c>
      <c r="H10" s="63">
        <v>25</v>
      </c>
      <c r="I10" s="63">
        <v>1</v>
      </c>
      <c r="J10" s="63">
        <v>3</v>
      </c>
      <c r="K10" s="62">
        <v>16</v>
      </c>
      <c r="L10" s="63">
        <v>3</v>
      </c>
      <c r="M10" s="63">
        <v>6</v>
      </c>
      <c r="N10" s="63">
        <v>31</v>
      </c>
      <c r="O10" s="63">
        <v>19</v>
      </c>
      <c r="P10" s="62">
        <v>1</v>
      </c>
      <c r="Q10" s="64"/>
      <c r="R10" s="64"/>
      <c r="S10" s="64"/>
      <c r="T10" s="64" t="s">
        <v>100</v>
      </c>
      <c r="U10" s="64"/>
    </row>
    <row r="11" spans="1:21" ht="52.5" thickBot="1" x14ac:dyDescent="0.3">
      <c r="A11" s="57" t="s">
        <v>92</v>
      </c>
      <c r="B11" s="59" t="s">
        <v>93</v>
      </c>
      <c r="C11" s="60" t="s">
        <v>94</v>
      </c>
      <c r="D11" s="59" t="s">
        <v>95</v>
      </c>
      <c r="E11" s="61" t="s">
        <v>112</v>
      </c>
      <c r="F11" s="61" t="s">
        <v>113</v>
      </c>
      <c r="G11" s="62" t="s">
        <v>114</v>
      </c>
      <c r="H11" s="67">
        <v>0.107</v>
      </c>
      <c r="I11" s="67">
        <v>1E-3</v>
      </c>
      <c r="J11" s="67">
        <v>7.0000000000000001E-3</v>
      </c>
      <c r="K11" s="62">
        <v>61</v>
      </c>
      <c r="L11" s="67">
        <v>7.0000000000000001E-3</v>
      </c>
      <c r="M11" s="67">
        <v>1.4E-2</v>
      </c>
      <c r="N11" s="67">
        <v>0.121</v>
      </c>
      <c r="O11" s="67">
        <v>9.2999999999999999E-2</v>
      </c>
      <c r="P11" s="62">
        <v>8</v>
      </c>
      <c r="Q11" s="64" t="s">
        <v>99</v>
      </c>
      <c r="R11" s="68">
        <v>0.109</v>
      </c>
      <c r="S11" s="66">
        <v>0.28999999999999998</v>
      </c>
      <c r="T11" s="64" t="s">
        <v>100</v>
      </c>
      <c r="U11" s="64" t="s">
        <v>101</v>
      </c>
    </row>
    <row r="12" spans="1:21" ht="15.75" thickBot="1" x14ac:dyDescent="0.3">
      <c r="A12" s="57" t="s">
        <v>92</v>
      </c>
      <c r="B12" s="59" t="s">
        <v>93</v>
      </c>
      <c r="C12" s="60" t="s">
        <v>94</v>
      </c>
      <c r="D12" s="59" t="s">
        <v>95</v>
      </c>
      <c r="E12" s="61" t="s">
        <v>112</v>
      </c>
      <c r="F12" s="61" t="s">
        <v>115</v>
      </c>
      <c r="G12" s="62"/>
      <c r="H12" s="63"/>
      <c r="I12" s="63"/>
      <c r="J12" s="63"/>
      <c r="K12" s="62"/>
      <c r="L12" s="63"/>
      <c r="M12" s="63"/>
      <c r="N12" s="63"/>
      <c r="O12" s="63"/>
      <c r="P12" s="62"/>
      <c r="Q12" s="64"/>
      <c r="R12" s="64"/>
      <c r="S12" s="64"/>
      <c r="T12" s="64" t="s">
        <v>100</v>
      </c>
      <c r="U12" s="64"/>
    </row>
    <row r="13" spans="1:21" ht="18" thickBot="1" x14ac:dyDescent="0.3">
      <c r="A13" s="57" t="s">
        <v>92</v>
      </c>
      <c r="B13" s="59" t="s">
        <v>93</v>
      </c>
      <c r="C13" s="60" t="s">
        <v>94</v>
      </c>
      <c r="D13" s="59" t="s">
        <v>95</v>
      </c>
      <c r="E13" s="61" t="s">
        <v>112</v>
      </c>
      <c r="F13" s="61" t="s">
        <v>116</v>
      </c>
      <c r="G13" s="62" t="s">
        <v>114</v>
      </c>
      <c r="H13" s="67"/>
      <c r="I13" s="67"/>
      <c r="J13" s="67"/>
      <c r="K13" s="62"/>
      <c r="L13" s="67"/>
      <c r="M13" s="67"/>
      <c r="N13" s="67"/>
      <c r="O13" s="67"/>
      <c r="P13" s="62"/>
      <c r="Q13" s="64"/>
      <c r="R13" s="64"/>
      <c r="S13" s="64"/>
      <c r="T13" s="64" t="s">
        <v>100</v>
      </c>
      <c r="U13" s="64"/>
    </row>
    <row r="14" spans="1:21" ht="52.5" thickBot="1" x14ac:dyDescent="0.3">
      <c r="A14" s="57" t="s">
        <v>92</v>
      </c>
      <c r="B14" s="59" t="s">
        <v>93</v>
      </c>
      <c r="C14" s="60" t="s">
        <v>94</v>
      </c>
      <c r="D14" s="59" t="s">
        <v>95</v>
      </c>
      <c r="E14" s="61" t="s">
        <v>117</v>
      </c>
      <c r="F14" s="61" t="s">
        <v>118</v>
      </c>
      <c r="G14" s="62" t="s">
        <v>98</v>
      </c>
      <c r="H14" s="69">
        <v>1.4</v>
      </c>
      <c r="I14" s="69">
        <v>0</v>
      </c>
      <c r="J14" s="69">
        <v>0.1</v>
      </c>
      <c r="K14" s="62">
        <v>70</v>
      </c>
      <c r="L14" s="69">
        <v>0.2</v>
      </c>
      <c r="M14" s="69">
        <v>0.3</v>
      </c>
      <c r="N14" s="69">
        <v>1.7</v>
      </c>
      <c r="O14" s="69">
        <v>1.1000000000000001</v>
      </c>
      <c r="P14" s="62">
        <v>3</v>
      </c>
      <c r="Q14" s="64" t="s">
        <v>99</v>
      </c>
      <c r="R14" s="70">
        <v>1.2</v>
      </c>
      <c r="S14" s="66">
        <v>-1.33</v>
      </c>
      <c r="T14" s="64" t="s">
        <v>100</v>
      </c>
      <c r="U14" s="64" t="s">
        <v>101</v>
      </c>
    </row>
    <row r="15" spans="1:21" ht="52.5" thickBot="1" x14ac:dyDescent="0.3">
      <c r="A15" s="57" t="s">
        <v>92</v>
      </c>
      <c r="B15" s="59" t="s">
        <v>93</v>
      </c>
      <c r="C15" s="60" t="s">
        <v>94</v>
      </c>
      <c r="D15" s="59" t="s">
        <v>95</v>
      </c>
      <c r="E15" s="61" t="s">
        <v>119</v>
      </c>
      <c r="F15" s="61" t="s">
        <v>120</v>
      </c>
      <c r="G15" s="62" t="s">
        <v>98</v>
      </c>
      <c r="H15" s="63">
        <v>11</v>
      </c>
      <c r="I15" s="63">
        <v>0</v>
      </c>
      <c r="J15" s="63"/>
      <c r="K15" s="62">
        <v>76</v>
      </c>
      <c r="L15" s="63">
        <v>2</v>
      </c>
      <c r="M15" s="63">
        <v>3</v>
      </c>
      <c r="N15" s="63">
        <v>14</v>
      </c>
      <c r="O15" s="63">
        <v>8</v>
      </c>
      <c r="P15" s="62">
        <v>5</v>
      </c>
      <c r="Q15" s="64" t="s">
        <v>99</v>
      </c>
      <c r="R15" s="65">
        <v>13</v>
      </c>
      <c r="S15" s="66">
        <v>1.33</v>
      </c>
      <c r="T15" s="64" t="s">
        <v>100</v>
      </c>
      <c r="U15" s="64" t="s">
        <v>101</v>
      </c>
    </row>
    <row r="16" spans="1:21" ht="18" thickBot="1" x14ac:dyDescent="0.3">
      <c r="A16" s="57" t="s">
        <v>92</v>
      </c>
      <c r="B16" s="59" t="s">
        <v>93</v>
      </c>
      <c r="C16" s="60" t="s">
        <v>94</v>
      </c>
      <c r="D16" s="59" t="s">
        <v>95</v>
      </c>
      <c r="E16" s="61" t="s">
        <v>121</v>
      </c>
      <c r="F16" s="61" t="s">
        <v>122</v>
      </c>
      <c r="G16" s="62" t="s">
        <v>98</v>
      </c>
      <c r="H16" s="63"/>
      <c r="I16" s="63"/>
      <c r="J16" s="63"/>
      <c r="K16" s="62"/>
      <c r="L16" s="63"/>
      <c r="M16" s="63"/>
      <c r="N16" s="63"/>
      <c r="O16" s="63"/>
      <c r="P16" s="62"/>
      <c r="Q16" s="64"/>
      <c r="R16" s="64"/>
      <c r="S16" s="64"/>
      <c r="T16" s="64" t="s">
        <v>100</v>
      </c>
      <c r="U16" s="64"/>
    </row>
    <row r="17" spans="1:21" ht="52.5" thickBot="1" x14ac:dyDescent="0.3">
      <c r="A17" s="57" t="s">
        <v>92</v>
      </c>
      <c r="B17" s="59" t="s">
        <v>93</v>
      </c>
      <c r="C17" s="60" t="s">
        <v>94</v>
      </c>
      <c r="D17" s="59" t="s">
        <v>95</v>
      </c>
      <c r="E17" s="61" t="s">
        <v>123</v>
      </c>
      <c r="F17" s="61" t="s">
        <v>124</v>
      </c>
      <c r="G17" s="62" t="s">
        <v>98</v>
      </c>
      <c r="H17" s="63">
        <v>28</v>
      </c>
      <c r="I17" s="63">
        <v>0</v>
      </c>
      <c r="J17" s="63">
        <v>1</v>
      </c>
      <c r="K17" s="62">
        <v>70</v>
      </c>
      <c r="L17" s="63">
        <v>2</v>
      </c>
      <c r="M17" s="63">
        <v>3</v>
      </c>
      <c r="N17" s="63">
        <v>31</v>
      </c>
      <c r="O17" s="63">
        <v>25</v>
      </c>
      <c r="P17" s="62">
        <v>5</v>
      </c>
      <c r="Q17" s="64" t="s">
        <v>99</v>
      </c>
      <c r="R17" s="65">
        <v>29</v>
      </c>
      <c r="S17" s="66">
        <v>0.67</v>
      </c>
      <c r="T17" s="64" t="s">
        <v>100</v>
      </c>
      <c r="U17" s="64" t="s">
        <v>101</v>
      </c>
    </row>
    <row r="18" spans="1:21" ht="52.5" thickBot="1" x14ac:dyDescent="0.3">
      <c r="A18" s="57" t="s">
        <v>92</v>
      </c>
      <c r="B18" s="59" t="s">
        <v>93</v>
      </c>
      <c r="C18" s="60" t="s">
        <v>94</v>
      </c>
      <c r="D18" s="59" t="s">
        <v>95</v>
      </c>
      <c r="E18" s="61" t="s">
        <v>125</v>
      </c>
      <c r="F18" s="61" t="s">
        <v>126</v>
      </c>
      <c r="G18" s="62" t="s">
        <v>98</v>
      </c>
      <c r="H18" s="63">
        <v>90</v>
      </c>
      <c r="I18" s="63">
        <v>1</v>
      </c>
      <c r="J18" s="63">
        <v>5</v>
      </c>
      <c r="K18" s="62">
        <v>81</v>
      </c>
      <c r="L18" s="63">
        <v>5</v>
      </c>
      <c r="M18" s="63">
        <v>10</v>
      </c>
      <c r="N18" s="63">
        <v>100</v>
      </c>
      <c r="O18" s="63">
        <v>80</v>
      </c>
      <c r="P18" s="62">
        <v>7</v>
      </c>
      <c r="Q18" s="64" t="s">
        <v>99</v>
      </c>
      <c r="R18" s="65">
        <v>89</v>
      </c>
      <c r="S18" s="66">
        <v>-0.2</v>
      </c>
      <c r="T18" s="64" t="s">
        <v>100</v>
      </c>
      <c r="U18" s="64" t="s">
        <v>101</v>
      </c>
    </row>
    <row r="19" spans="1:21" ht="52.5" thickBot="1" x14ac:dyDescent="0.3">
      <c r="A19" s="57" t="s">
        <v>92</v>
      </c>
      <c r="B19" s="59" t="s">
        <v>93</v>
      </c>
      <c r="C19" s="60" t="s">
        <v>94</v>
      </c>
      <c r="D19" s="59" t="s">
        <v>95</v>
      </c>
      <c r="E19" s="61" t="s">
        <v>127</v>
      </c>
      <c r="F19" s="61" t="s">
        <v>128</v>
      </c>
      <c r="G19" s="62" t="s">
        <v>98</v>
      </c>
      <c r="H19" s="63">
        <v>12</v>
      </c>
      <c r="I19" s="63">
        <v>0</v>
      </c>
      <c r="J19" s="63">
        <v>1</v>
      </c>
      <c r="K19" s="62">
        <v>58</v>
      </c>
      <c r="L19" s="63">
        <v>2</v>
      </c>
      <c r="M19" s="63">
        <v>3</v>
      </c>
      <c r="N19" s="63">
        <v>15</v>
      </c>
      <c r="O19" s="63">
        <v>9</v>
      </c>
      <c r="P19" s="62">
        <v>4</v>
      </c>
      <c r="Q19" s="64" t="s">
        <v>99</v>
      </c>
      <c r="R19" s="65">
        <v>12</v>
      </c>
      <c r="S19" s="66">
        <v>0</v>
      </c>
      <c r="T19" s="64" t="s">
        <v>100</v>
      </c>
      <c r="U19" s="64" t="s">
        <v>101</v>
      </c>
    </row>
    <row r="20" spans="1:21" ht="52.5" thickBot="1" x14ac:dyDescent="0.3">
      <c r="A20" s="57" t="s">
        <v>92</v>
      </c>
      <c r="B20" s="59" t="s">
        <v>93</v>
      </c>
      <c r="C20" s="60" t="s">
        <v>94</v>
      </c>
      <c r="D20" s="59" t="s">
        <v>95</v>
      </c>
      <c r="E20" s="61" t="s">
        <v>129</v>
      </c>
      <c r="F20" s="61" t="s">
        <v>130</v>
      </c>
      <c r="G20" s="62" t="s">
        <v>98</v>
      </c>
      <c r="H20" s="63">
        <v>114</v>
      </c>
      <c r="I20" s="63">
        <v>1</v>
      </c>
      <c r="J20" s="63">
        <v>8</v>
      </c>
      <c r="K20" s="62">
        <v>83</v>
      </c>
      <c r="L20" s="63">
        <v>8</v>
      </c>
      <c r="M20" s="63">
        <v>16</v>
      </c>
      <c r="N20" s="63">
        <v>130</v>
      </c>
      <c r="O20" s="63">
        <v>98</v>
      </c>
      <c r="P20" s="62">
        <v>12</v>
      </c>
      <c r="Q20" s="64" t="s">
        <v>99</v>
      </c>
      <c r="R20" s="65">
        <v>119</v>
      </c>
      <c r="S20" s="66">
        <v>0.63</v>
      </c>
      <c r="T20" s="64" t="s">
        <v>100</v>
      </c>
      <c r="U20" s="64" t="s">
        <v>101</v>
      </c>
    </row>
    <row r="21" spans="1:21" ht="18" thickBot="1" x14ac:dyDescent="0.3">
      <c r="A21" s="57" t="s">
        <v>92</v>
      </c>
      <c r="B21" s="59" t="s">
        <v>93</v>
      </c>
      <c r="C21" s="60" t="s">
        <v>94</v>
      </c>
      <c r="D21" s="59" t="s">
        <v>95</v>
      </c>
      <c r="E21" s="61" t="s">
        <v>131</v>
      </c>
      <c r="F21" s="61" t="s">
        <v>132</v>
      </c>
      <c r="G21" s="62" t="s">
        <v>98</v>
      </c>
      <c r="H21" s="63">
        <v>21</v>
      </c>
      <c r="I21" s="63">
        <v>1</v>
      </c>
      <c r="J21" s="63">
        <v>2</v>
      </c>
      <c r="K21" s="62">
        <v>10</v>
      </c>
      <c r="L21" s="63">
        <v>2</v>
      </c>
      <c r="M21" s="63">
        <v>4</v>
      </c>
      <c r="N21" s="63">
        <v>25</v>
      </c>
      <c r="O21" s="63">
        <v>17</v>
      </c>
      <c r="P21" s="62">
        <v>0</v>
      </c>
      <c r="Q21" s="64"/>
      <c r="R21" s="64"/>
      <c r="S21" s="64"/>
      <c r="T21" s="64" t="s">
        <v>100</v>
      </c>
      <c r="U21" s="64"/>
    </row>
    <row r="22" spans="1:21" ht="18" thickBot="1" x14ac:dyDescent="0.3">
      <c r="A22" s="57" t="s">
        <v>92</v>
      </c>
      <c r="B22" s="59" t="s">
        <v>93</v>
      </c>
      <c r="C22" s="60" t="s">
        <v>94</v>
      </c>
      <c r="D22" s="59" t="s">
        <v>95</v>
      </c>
      <c r="E22" s="61" t="s">
        <v>133</v>
      </c>
      <c r="F22" s="61" t="s">
        <v>134</v>
      </c>
      <c r="G22" s="62" t="s">
        <v>98</v>
      </c>
      <c r="H22" s="63">
        <v>36</v>
      </c>
      <c r="I22" s="63">
        <v>0</v>
      </c>
      <c r="J22" s="63">
        <v>2</v>
      </c>
      <c r="K22" s="62">
        <v>46</v>
      </c>
      <c r="L22" s="63">
        <v>2</v>
      </c>
      <c r="M22" s="63">
        <v>4</v>
      </c>
      <c r="N22" s="63">
        <v>40</v>
      </c>
      <c r="O22" s="63">
        <v>32</v>
      </c>
      <c r="P22" s="62">
        <v>8</v>
      </c>
      <c r="Q22" s="64"/>
      <c r="R22" s="64"/>
      <c r="S22" s="64"/>
      <c r="T22" s="64" t="s">
        <v>100</v>
      </c>
      <c r="U22" s="64"/>
    </row>
    <row r="23" spans="1:21" ht="52.5" thickBot="1" x14ac:dyDescent="0.3">
      <c r="A23" s="57" t="s">
        <v>92</v>
      </c>
      <c r="B23" s="59" t="s">
        <v>93</v>
      </c>
      <c r="C23" s="60" t="s">
        <v>94</v>
      </c>
      <c r="D23" s="59" t="s">
        <v>95</v>
      </c>
      <c r="E23" s="61" t="s">
        <v>135</v>
      </c>
      <c r="F23" s="61" t="s">
        <v>136</v>
      </c>
      <c r="G23" s="62" t="s">
        <v>98</v>
      </c>
      <c r="H23" s="63">
        <v>42</v>
      </c>
      <c r="I23" s="63">
        <v>0</v>
      </c>
      <c r="J23" s="63">
        <v>3</v>
      </c>
      <c r="K23" s="62">
        <v>81</v>
      </c>
      <c r="L23" s="63">
        <v>3</v>
      </c>
      <c r="M23" s="63">
        <v>6</v>
      </c>
      <c r="N23" s="63">
        <v>48</v>
      </c>
      <c r="O23" s="63">
        <v>36</v>
      </c>
      <c r="P23" s="62">
        <v>6</v>
      </c>
      <c r="Q23" s="64" t="s">
        <v>99</v>
      </c>
      <c r="R23" s="65">
        <v>45</v>
      </c>
      <c r="S23" s="66">
        <v>1</v>
      </c>
      <c r="T23" s="64" t="s">
        <v>100</v>
      </c>
      <c r="U23" s="64" t="s">
        <v>101</v>
      </c>
    </row>
    <row r="24" spans="1:21" ht="52.5" thickBot="1" x14ac:dyDescent="0.3">
      <c r="A24" s="57" t="s">
        <v>92</v>
      </c>
      <c r="B24" s="59" t="s">
        <v>93</v>
      </c>
      <c r="C24" s="60" t="s">
        <v>94</v>
      </c>
      <c r="D24" s="59" t="s">
        <v>95</v>
      </c>
      <c r="E24" s="61" t="s">
        <v>137</v>
      </c>
      <c r="F24" s="61" t="s">
        <v>138</v>
      </c>
      <c r="G24" s="62" t="s">
        <v>98</v>
      </c>
      <c r="H24" s="63">
        <v>14</v>
      </c>
      <c r="I24" s="63">
        <v>0</v>
      </c>
      <c r="J24" s="63">
        <v>1</v>
      </c>
      <c r="K24" s="62">
        <v>62</v>
      </c>
      <c r="L24" s="63">
        <v>2</v>
      </c>
      <c r="M24" s="63">
        <v>3</v>
      </c>
      <c r="N24" s="63">
        <v>17</v>
      </c>
      <c r="O24" s="63">
        <v>11</v>
      </c>
      <c r="P24" s="62">
        <v>5</v>
      </c>
      <c r="Q24" s="64" t="s">
        <v>99</v>
      </c>
      <c r="R24" s="65">
        <v>14</v>
      </c>
      <c r="S24" s="66">
        <v>0</v>
      </c>
      <c r="T24" s="64" t="s">
        <v>100</v>
      </c>
      <c r="U24" s="64" t="s">
        <v>101</v>
      </c>
    </row>
    <row r="25" spans="1:21" ht="52.5" thickBot="1" x14ac:dyDescent="0.3">
      <c r="A25" s="57" t="s">
        <v>92</v>
      </c>
      <c r="B25" s="59" t="s">
        <v>93</v>
      </c>
      <c r="C25" s="60" t="s">
        <v>94</v>
      </c>
      <c r="D25" s="59" t="s">
        <v>95</v>
      </c>
      <c r="E25" s="61" t="s">
        <v>139</v>
      </c>
      <c r="F25" s="61" t="s">
        <v>140</v>
      </c>
      <c r="G25" s="62" t="s">
        <v>98</v>
      </c>
      <c r="H25" s="63">
        <v>55</v>
      </c>
      <c r="I25" s="63">
        <v>0</v>
      </c>
      <c r="J25" s="63">
        <v>3</v>
      </c>
      <c r="K25" s="62">
        <v>77</v>
      </c>
      <c r="L25" s="63">
        <v>3</v>
      </c>
      <c r="M25" s="63">
        <v>6</v>
      </c>
      <c r="N25" s="63">
        <v>61</v>
      </c>
      <c r="O25" s="63">
        <v>49</v>
      </c>
      <c r="P25" s="62">
        <v>6</v>
      </c>
      <c r="Q25" s="64" t="s">
        <v>99</v>
      </c>
      <c r="R25" s="65">
        <v>57</v>
      </c>
      <c r="S25" s="66">
        <v>0.67</v>
      </c>
      <c r="T25" s="64" t="s">
        <v>100</v>
      </c>
      <c r="U25" s="64" t="s">
        <v>101</v>
      </c>
    </row>
    <row r="26" spans="1:21" ht="52.5" thickBot="1" x14ac:dyDescent="0.3">
      <c r="A26" s="57" t="s">
        <v>92</v>
      </c>
      <c r="B26" s="59" t="s">
        <v>93</v>
      </c>
      <c r="C26" s="60" t="s">
        <v>94</v>
      </c>
      <c r="D26" s="59" t="s">
        <v>95</v>
      </c>
      <c r="E26" s="61" t="s">
        <v>141</v>
      </c>
      <c r="F26" s="61" t="s">
        <v>142</v>
      </c>
      <c r="G26" s="62" t="s">
        <v>98</v>
      </c>
      <c r="H26" s="63">
        <v>324</v>
      </c>
      <c r="I26" s="63">
        <v>4</v>
      </c>
      <c r="J26" s="63">
        <v>26</v>
      </c>
      <c r="K26" s="62">
        <v>52</v>
      </c>
      <c r="L26" s="63">
        <v>26</v>
      </c>
      <c r="M26" s="63">
        <v>52</v>
      </c>
      <c r="N26" s="63">
        <v>376</v>
      </c>
      <c r="O26" s="63">
        <v>272</v>
      </c>
      <c r="P26" s="62">
        <v>3</v>
      </c>
      <c r="Q26" s="64" t="s">
        <v>99</v>
      </c>
      <c r="R26" s="65">
        <v>327</v>
      </c>
      <c r="S26" s="66">
        <v>0.12</v>
      </c>
      <c r="T26" s="64" t="s">
        <v>100</v>
      </c>
      <c r="U26" s="64" t="s">
        <v>101</v>
      </c>
    </row>
    <row r="27" spans="1:21" ht="18" thickBot="1" x14ac:dyDescent="0.3">
      <c r="A27" s="57" t="s">
        <v>92</v>
      </c>
      <c r="B27" s="59" t="s">
        <v>93</v>
      </c>
      <c r="C27" s="60" t="s">
        <v>94</v>
      </c>
      <c r="D27" s="59" t="s">
        <v>95</v>
      </c>
      <c r="E27" s="61" t="s">
        <v>141</v>
      </c>
      <c r="F27" s="61" t="s">
        <v>142</v>
      </c>
      <c r="G27" s="62" t="s">
        <v>98</v>
      </c>
      <c r="H27" s="63">
        <v>324</v>
      </c>
      <c r="I27" s="63">
        <v>4</v>
      </c>
      <c r="J27" s="63">
        <v>26</v>
      </c>
      <c r="K27" s="62">
        <v>52</v>
      </c>
      <c r="L27" s="63">
        <v>26</v>
      </c>
      <c r="M27" s="63">
        <v>52</v>
      </c>
      <c r="N27" s="63">
        <v>376</v>
      </c>
      <c r="O27" s="63">
        <v>272</v>
      </c>
      <c r="P27" s="62">
        <v>3</v>
      </c>
      <c r="Q27" s="64" t="s">
        <v>99</v>
      </c>
      <c r="R27" s="65">
        <v>332</v>
      </c>
      <c r="S27" s="66">
        <v>0.31</v>
      </c>
      <c r="T27" s="64" t="s">
        <v>100</v>
      </c>
      <c r="U27" s="64" t="s">
        <v>143</v>
      </c>
    </row>
    <row r="28" spans="1:21" ht="18" thickBot="1" x14ac:dyDescent="0.3">
      <c r="A28" s="57" t="s">
        <v>92</v>
      </c>
      <c r="B28" s="59" t="s">
        <v>93</v>
      </c>
      <c r="C28" s="60" t="s">
        <v>94</v>
      </c>
      <c r="D28" s="59" t="s">
        <v>95</v>
      </c>
      <c r="E28" s="61" t="s">
        <v>144</v>
      </c>
      <c r="F28" s="61" t="s">
        <v>145</v>
      </c>
      <c r="G28" s="62" t="s">
        <v>98</v>
      </c>
      <c r="H28" s="63">
        <v>34</v>
      </c>
      <c r="I28" s="63">
        <v>0</v>
      </c>
      <c r="J28" s="63">
        <v>2</v>
      </c>
      <c r="K28" s="62">
        <v>77</v>
      </c>
      <c r="L28" s="63">
        <v>2</v>
      </c>
      <c r="M28" s="63">
        <v>4</v>
      </c>
      <c r="N28" s="63">
        <v>38</v>
      </c>
      <c r="O28" s="63">
        <v>30</v>
      </c>
      <c r="P28" s="62">
        <v>11</v>
      </c>
      <c r="Q28" s="64" t="s">
        <v>99</v>
      </c>
      <c r="R28" s="65">
        <v>35</v>
      </c>
      <c r="S28" s="66">
        <v>0.5</v>
      </c>
      <c r="T28" s="64" t="s">
        <v>100</v>
      </c>
      <c r="U28" s="64" t="s">
        <v>143</v>
      </c>
    </row>
    <row r="29" spans="1:21" ht="52.5" thickBot="1" x14ac:dyDescent="0.3">
      <c r="A29" s="57" t="s">
        <v>92</v>
      </c>
      <c r="B29" s="59" t="s">
        <v>93</v>
      </c>
      <c r="C29" s="60" t="s">
        <v>94</v>
      </c>
      <c r="D29" s="59" t="s">
        <v>95</v>
      </c>
      <c r="E29" s="61" t="s">
        <v>146</v>
      </c>
      <c r="F29" s="61" t="s">
        <v>147</v>
      </c>
      <c r="G29" s="62" t="s">
        <v>98</v>
      </c>
      <c r="H29" s="63">
        <v>34</v>
      </c>
      <c r="I29" s="63">
        <v>1</v>
      </c>
      <c r="J29" s="63">
        <v>4</v>
      </c>
      <c r="K29" s="62">
        <v>66</v>
      </c>
      <c r="L29" s="63">
        <v>4</v>
      </c>
      <c r="M29" s="63">
        <v>8</v>
      </c>
      <c r="N29" s="63">
        <v>42</v>
      </c>
      <c r="O29" s="63">
        <v>26</v>
      </c>
      <c r="P29" s="62">
        <v>8</v>
      </c>
      <c r="Q29" s="64" t="s">
        <v>99</v>
      </c>
      <c r="R29" s="65">
        <v>28</v>
      </c>
      <c r="S29" s="66">
        <v>-1.5</v>
      </c>
      <c r="T29" s="64" t="s">
        <v>100</v>
      </c>
      <c r="U29" s="64" t="s">
        <v>101</v>
      </c>
    </row>
    <row r="30" spans="1:21" ht="52.5" thickBot="1" x14ac:dyDescent="0.3">
      <c r="A30" s="57" t="s">
        <v>92</v>
      </c>
      <c r="B30" s="59" t="s">
        <v>93</v>
      </c>
      <c r="C30" s="60" t="s">
        <v>94</v>
      </c>
      <c r="D30" s="59" t="s">
        <v>95</v>
      </c>
      <c r="E30" s="61" t="s">
        <v>148</v>
      </c>
      <c r="F30" s="61" t="s">
        <v>149</v>
      </c>
      <c r="G30" s="62" t="s">
        <v>98</v>
      </c>
      <c r="H30" s="63">
        <v>6274</v>
      </c>
      <c r="I30" s="63">
        <v>78</v>
      </c>
      <c r="J30" s="63">
        <v>373</v>
      </c>
      <c r="K30" s="62">
        <v>36</v>
      </c>
      <c r="L30" s="63">
        <v>373</v>
      </c>
      <c r="M30" s="63">
        <v>746</v>
      </c>
      <c r="N30" s="63">
        <v>7020</v>
      </c>
      <c r="O30" s="63">
        <v>5528</v>
      </c>
      <c r="P30" s="62">
        <v>8</v>
      </c>
      <c r="Q30" s="64" t="s">
        <v>99</v>
      </c>
      <c r="R30" s="65">
        <v>6542</v>
      </c>
      <c r="S30" s="66">
        <v>0.72</v>
      </c>
      <c r="T30" s="64" t="s">
        <v>100</v>
      </c>
      <c r="U30" s="64" t="s">
        <v>101</v>
      </c>
    </row>
    <row r="31" spans="1:21" ht="52.5" thickBot="1" x14ac:dyDescent="0.3">
      <c r="A31" s="57" t="s">
        <v>92</v>
      </c>
      <c r="B31" s="59" t="s">
        <v>93</v>
      </c>
      <c r="C31" s="60" t="s">
        <v>94</v>
      </c>
      <c r="D31" s="59" t="s">
        <v>95</v>
      </c>
      <c r="E31" s="61" t="s">
        <v>150</v>
      </c>
      <c r="F31" s="61" t="s">
        <v>151</v>
      </c>
      <c r="G31" s="62" t="s">
        <v>98</v>
      </c>
      <c r="H31" s="63">
        <v>331</v>
      </c>
      <c r="I31" s="63">
        <v>3</v>
      </c>
      <c r="J31" s="63">
        <v>16</v>
      </c>
      <c r="K31" s="62">
        <v>51</v>
      </c>
      <c r="L31" s="63">
        <v>16</v>
      </c>
      <c r="M31" s="63">
        <v>32</v>
      </c>
      <c r="N31" s="63">
        <v>363</v>
      </c>
      <c r="O31" s="63">
        <v>299</v>
      </c>
      <c r="P31" s="62">
        <v>4</v>
      </c>
      <c r="Q31" s="64" t="s">
        <v>99</v>
      </c>
      <c r="R31" s="65">
        <v>346</v>
      </c>
      <c r="S31" s="66">
        <v>0.94</v>
      </c>
      <c r="T31" s="64" t="s">
        <v>100</v>
      </c>
      <c r="U31" s="64" t="s">
        <v>101</v>
      </c>
    </row>
    <row r="32" spans="1:21" ht="52.5" thickBot="1" x14ac:dyDescent="0.3">
      <c r="A32" s="57" t="s">
        <v>92</v>
      </c>
      <c r="B32" s="59" t="s">
        <v>93</v>
      </c>
      <c r="C32" s="60" t="s">
        <v>94</v>
      </c>
      <c r="D32" s="59" t="s">
        <v>95</v>
      </c>
      <c r="E32" s="61" t="s">
        <v>152</v>
      </c>
      <c r="F32" s="61" t="s">
        <v>153</v>
      </c>
      <c r="G32" s="62" t="s">
        <v>98</v>
      </c>
      <c r="H32" s="63">
        <v>38</v>
      </c>
      <c r="I32" s="63">
        <v>0</v>
      </c>
      <c r="J32" s="63">
        <v>2</v>
      </c>
      <c r="K32" s="62">
        <v>52</v>
      </c>
      <c r="L32" s="63">
        <v>2</v>
      </c>
      <c r="M32" s="63">
        <v>4</v>
      </c>
      <c r="N32" s="63">
        <v>42</v>
      </c>
      <c r="O32" s="63">
        <v>34</v>
      </c>
      <c r="P32" s="62">
        <v>3</v>
      </c>
      <c r="Q32" s="64" t="s">
        <v>99</v>
      </c>
      <c r="R32" s="65">
        <v>39</v>
      </c>
      <c r="S32" s="66">
        <v>0.5</v>
      </c>
      <c r="T32" s="64" t="s">
        <v>100</v>
      </c>
      <c r="U32" s="64" t="s">
        <v>101</v>
      </c>
    </row>
    <row r="33" spans="1:21" ht="52.5" thickBot="1" x14ac:dyDescent="0.3">
      <c r="A33" s="57" t="s">
        <v>92</v>
      </c>
      <c r="B33" s="59" t="s">
        <v>93</v>
      </c>
      <c r="C33" s="60" t="s">
        <v>94</v>
      </c>
      <c r="D33" s="59" t="s">
        <v>95</v>
      </c>
      <c r="E33" s="61" t="s">
        <v>154</v>
      </c>
      <c r="F33" s="61" t="s">
        <v>155</v>
      </c>
      <c r="G33" s="62" t="s">
        <v>98</v>
      </c>
      <c r="H33" s="63">
        <v>57</v>
      </c>
      <c r="I33" s="63">
        <v>1</v>
      </c>
      <c r="J33" s="63">
        <v>4</v>
      </c>
      <c r="K33" s="62">
        <v>81</v>
      </c>
      <c r="L33" s="63">
        <v>4</v>
      </c>
      <c r="M33" s="63">
        <v>8</v>
      </c>
      <c r="N33" s="63">
        <v>65</v>
      </c>
      <c r="O33" s="63">
        <v>49</v>
      </c>
      <c r="P33" s="62">
        <v>9</v>
      </c>
      <c r="Q33" s="64" t="s">
        <v>99</v>
      </c>
      <c r="R33" s="65">
        <v>59</v>
      </c>
      <c r="S33" s="66">
        <v>0.5</v>
      </c>
      <c r="T33" s="64" t="s">
        <v>100</v>
      </c>
      <c r="U33" s="64" t="s">
        <v>101</v>
      </c>
    </row>
    <row r="34" spans="1:21" ht="52.5" thickBot="1" x14ac:dyDescent="0.3">
      <c r="A34" s="57" t="s">
        <v>92</v>
      </c>
      <c r="B34" s="59" t="s">
        <v>93</v>
      </c>
      <c r="C34" s="60" t="s">
        <v>156</v>
      </c>
      <c r="D34" s="59" t="s">
        <v>157</v>
      </c>
      <c r="E34" s="61" t="s">
        <v>158</v>
      </c>
      <c r="F34" s="61" t="s">
        <v>159</v>
      </c>
      <c r="G34" s="62" t="s">
        <v>98</v>
      </c>
      <c r="H34" s="63">
        <v>16</v>
      </c>
      <c r="I34" s="63">
        <v>0</v>
      </c>
      <c r="J34" s="63">
        <v>2</v>
      </c>
      <c r="K34" s="62">
        <v>50</v>
      </c>
      <c r="L34" s="63">
        <v>2</v>
      </c>
      <c r="M34" s="63">
        <v>4</v>
      </c>
      <c r="N34" s="63">
        <v>20</v>
      </c>
      <c r="O34" s="63">
        <v>12</v>
      </c>
      <c r="P34" s="62">
        <v>7</v>
      </c>
      <c r="Q34" s="64" t="s">
        <v>99</v>
      </c>
      <c r="R34" s="65">
        <v>16</v>
      </c>
      <c r="S34" s="66">
        <v>0</v>
      </c>
      <c r="T34" s="64" t="s">
        <v>100</v>
      </c>
      <c r="U34" s="64" t="s">
        <v>101</v>
      </c>
    </row>
  </sheetData>
  <mergeCells count="3">
    <mergeCell ref="A3:G3"/>
    <mergeCell ref="H3:K3"/>
    <mergeCell ref="L3:P3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données brutes</vt:lpstr>
    </vt:vector>
  </TitlesOfParts>
  <Company>Eurofins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Thomas</dc:creator>
  <cp:lastModifiedBy>Chris_W10</cp:lastModifiedBy>
  <cp:lastPrinted>2020-04-21T12:09:22Z</cp:lastPrinted>
  <dcterms:created xsi:type="dcterms:W3CDTF">2016-12-02T14:17:59Z</dcterms:created>
  <dcterms:modified xsi:type="dcterms:W3CDTF">2020-05-12T09:23:23Z</dcterms:modified>
</cp:coreProperties>
</file>