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8C4F1C90-05EB-6A55-5F09-09C24B55AC0B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changes\Forums\"/>
    </mc:Choice>
  </mc:AlternateContent>
  <xr:revisionPtr revIDLastSave="0" documentId="13_ncr:1_{7560ADBB-0007-40A1-83F2-205D4B7AC16E}" xr6:coauthVersionLast="41" xr6:coauthVersionMax="41" xr10:uidLastSave="{00000000-0000-0000-0000-000000000000}"/>
  <bookViews>
    <workbookView xWindow="-120" yWindow="-120" windowWidth="29040" windowHeight="15990" tabRatio="682" firstSheet="1" activeTab="5" xr2:uid="{00000000-000D-0000-FFFF-FFFF00000000}"/>
  </bookViews>
  <sheets>
    <sheet name="Configuration" sheetId="1" state="hidden" r:id="rId1"/>
    <sheet name="Liste des salariés" sheetId="5" r:id="rId2"/>
    <sheet name="Tableau de bord" sheetId="4" r:id="rId3"/>
    <sheet name="Planning des congés" sheetId="2" r:id="rId4"/>
    <sheet name="Liste detailler des congés" sheetId="6" r:id="rId5"/>
    <sheet name="Planning des congés PQ" sheetId="7" r:id="rId6"/>
  </sheets>
  <definedNames>
    <definedName name="_xlnm._FilterDatabase" localSheetId="1" hidden="1">'Liste des salariés'!$A$2:$B$7</definedName>
    <definedName name="An">'Tableau de bord'!$J$1</definedName>
    <definedName name="DonnéesExternes_1" localSheetId="5" hidden="1">'Planning des congés PQ'!$A$3:$ND$8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7" l="1"/>
  <c r="E2" i="7"/>
  <c r="F2" i="7"/>
  <c r="G2" i="7"/>
  <c r="H2" i="7"/>
  <c r="I2" i="7"/>
  <c r="J2" i="7"/>
  <c r="K2" i="7"/>
  <c r="L2" i="7"/>
  <c r="M2" i="7"/>
  <c r="N2" i="7"/>
  <c r="O2" i="7"/>
  <c r="P2" i="7"/>
  <c r="Q2" i="7"/>
  <c r="R2" i="7"/>
  <c r="S2" i="7"/>
  <c r="T2" i="7"/>
  <c r="U2" i="7"/>
  <c r="V2" i="7"/>
  <c r="W2" i="7"/>
  <c r="X2" i="7"/>
  <c r="Y2" i="7"/>
  <c r="Z2" i="7"/>
  <c r="AA2" i="7"/>
  <c r="AB2" i="7"/>
  <c r="AC2" i="7"/>
  <c r="AD2" i="7"/>
  <c r="AE2" i="7"/>
  <c r="AF2" i="7"/>
  <c r="AG2" i="7"/>
  <c r="AH2" i="7"/>
  <c r="AI2" i="7"/>
  <c r="AJ2" i="7"/>
  <c r="AK2" i="7"/>
  <c r="AL2" i="7"/>
  <c r="AM2" i="7"/>
  <c r="AN2" i="7"/>
  <c r="AO2" i="7"/>
  <c r="AP2" i="7"/>
  <c r="AQ2" i="7"/>
  <c r="AR2" i="7"/>
  <c r="AS2" i="7"/>
  <c r="AT2" i="7"/>
  <c r="AU2" i="7"/>
  <c r="AV2" i="7"/>
  <c r="AW2" i="7"/>
  <c r="AX2" i="7"/>
  <c r="AY2" i="7"/>
  <c r="AZ2" i="7"/>
  <c r="BA2" i="7"/>
  <c r="BB2" i="7"/>
  <c r="BC2" i="7"/>
  <c r="BD2" i="7"/>
  <c r="BE2" i="7"/>
  <c r="BF2" i="7"/>
  <c r="BG2" i="7"/>
  <c r="BH2" i="7"/>
  <c r="BI2" i="7"/>
  <c r="BJ2" i="7"/>
  <c r="BK2" i="7"/>
  <c r="BL2" i="7"/>
  <c r="BM2" i="7"/>
  <c r="BN2" i="7"/>
  <c r="BO2" i="7"/>
  <c r="BP2" i="7"/>
  <c r="BQ2" i="7"/>
  <c r="BR2" i="7"/>
  <c r="BS2" i="7"/>
  <c r="BT2" i="7"/>
  <c r="BU2" i="7"/>
  <c r="BV2" i="7"/>
  <c r="BW2" i="7"/>
  <c r="BX2" i="7"/>
  <c r="BY2" i="7"/>
  <c r="BZ2" i="7"/>
  <c r="CA2" i="7"/>
  <c r="CB2" i="7"/>
  <c r="CC2" i="7"/>
  <c r="CD2" i="7"/>
  <c r="CE2" i="7"/>
  <c r="CF2" i="7"/>
  <c r="CG2" i="7"/>
  <c r="CH2" i="7"/>
  <c r="CI2" i="7"/>
  <c r="CJ2" i="7"/>
  <c r="CK2" i="7"/>
  <c r="CL2" i="7"/>
  <c r="CM2" i="7"/>
  <c r="CN2" i="7"/>
  <c r="CO2" i="7"/>
  <c r="CP2" i="7"/>
  <c r="CQ2" i="7"/>
  <c r="CR2" i="7"/>
  <c r="CS2" i="7"/>
  <c r="CT2" i="7"/>
  <c r="CU2" i="7"/>
  <c r="CV2" i="7"/>
  <c r="CW2" i="7"/>
  <c r="CX2" i="7"/>
  <c r="CY2" i="7"/>
  <c r="CZ2" i="7"/>
  <c r="DA2" i="7"/>
  <c r="DB2" i="7"/>
  <c r="DC2" i="7"/>
  <c r="DD2" i="7"/>
  <c r="DE2" i="7"/>
  <c r="DF2" i="7"/>
  <c r="DG2" i="7"/>
  <c r="DH2" i="7"/>
  <c r="DI2" i="7"/>
  <c r="DJ2" i="7"/>
  <c r="DK2" i="7"/>
  <c r="DL2" i="7"/>
  <c r="DM2" i="7"/>
  <c r="DN2" i="7"/>
  <c r="DO2" i="7"/>
  <c r="DP2" i="7"/>
  <c r="DQ2" i="7"/>
  <c r="DR2" i="7"/>
  <c r="DS2" i="7"/>
  <c r="DT2" i="7"/>
  <c r="DU2" i="7"/>
  <c r="DV2" i="7"/>
  <c r="DW2" i="7"/>
  <c r="DX2" i="7"/>
  <c r="DY2" i="7"/>
  <c r="DZ2" i="7"/>
  <c r="EA2" i="7"/>
  <c r="EB2" i="7"/>
  <c r="EC2" i="7"/>
  <c r="ED2" i="7"/>
  <c r="EE2" i="7"/>
  <c r="EF2" i="7"/>
  <c r="EG2" i="7"/>
  <c r="EH2" i="7"/>
  <c r="EI2" i="7"/>
  <c r="EJ2" i="7"/>
  <c r="EK2" i="7"/>
  <c r="EL2" i="7"/>
  <c r="EM2" i="7"/>
  <c r="EN2" i="7"/>
  <c r="EO2" i="7"/>
  <c r="EP2" i="7"/>
  <c r="EQ2" i="7"/>
  <c r="ER2" i="7"/>
  <c r="ES2" i="7"/>
  <c r="ET2" i="7"/>
  <c r="EU2" i="7"/>
  <c r="EV2" i="7"/>
  <c r="EW2" i="7"/>
  <c r="EX2" i="7"/>
  <c r="EY2" i="7"/>
  <c r="EZ2" i="7"/>
  <c r="FA2" i="7"/>
  <c r="FB2" i="7"/>
  <c r="FC2" i="7"/>
  <c r="FD2" i="7"/>
  <c r="FE2" i="7"/>
  <c r="FF2" i="7"/>
  <c r="FG2" i="7"/>
  <c r="FH2" i="7"/>
  <c r="FI2" i="7"/>
  <c r="FJ2" i="7"/>
  <c r="FK2" i="7"/>
  <c r="FL2" i="7"/>
  <c r="FM2" i="7"/>
  <c r="FN2" i="7"/>
  <c r="FO2" i="7"/>
  <c r="FP2" i="7"/>
  <c r="FQ2" i="7"/>
  <c r="FR2" i="7"/>
  <c r="FS2" i="7"/>
  <c r="FT2" i="7"/>
  <c r="FU2" i="7"/>
  <c r="FV2" i="7"/>
  <c r="FW2" i="7"/>
  <c r="FX2" i="7"/>
  <c r="FY2" i="7"/>
  <c r="FZ2" i="7"/>
  <c r="GA2" i="7"/>
  <c r="GB2" i="7"/>
  <c r="GC2" i="7"/>
  <c r="GD2" i="7"/>
  <c r="GE2" i="7"/>
  <c r="GF2" i="7"/>
  <c r="GG2" i="7"/>
  <c r="GH2" i="7"/>
  <c r="GI2" i="7"/>
  <c r="GJ2" i="7"/>
  <c r="GK2" i="7"/>
  <c r="GL2" i="7"/>
  <c r="GM2" i="7"/>
  <c r="GN2" i="7"/>
  <c r="GO2" i="7"/>
  <c r="GP2" i="7"/>
  <c r="GQ2" i="7"/>
  <c r="GR2" i="7"/>
  <c r="GS2" i="7"/>
  <c r="GT2" i="7"/>
  <c r="GU2" i="7"/>
  <c r="GV2" i="7"/>
  <c r="GW2" i="7"/>
  <c r="GX2" i="7"/>
  <c r="GY2" i="7"/>
  <c r="GZ2" i="7"/>
  <c r="HA2" i="7"/>
  <c r="HB2" i="7"/>
  <c r="HC2" i="7"/>
  <c r="HD2" i="7"/>
  <c r="HE2" i="7"/>
  <c r="HF2" i="7"/>
  <c r="HG2" i="7"/>
  <c r="HH2" i="7"/>
  <c r="HI2" i="7"/>
  <c r="HJ2" i="7"/>
  <c r="HK2" i="7"/>
  <c r="HL2" i="7"/>
  <c r="HM2" i="7"/>
  <c r="HN2" i="7"/>
  <c r="HO2" i="7"/>
  <c r="HP2" i="7"/>
  <c r="HQ2" i="7"/>
  <c r="HR2" i="7"/>
  <c r="HS2" i="7"/>
  <c r="HT2" i="7"/>
  <c r="HU2" i="7"/>
  <c r="HV2" i="7"/>
  <c r="HW2" i="7"/>
  <c r="HX2" i="7"/>
  <c r="HY2" i="7"/>
  <c r="HZ2" i="7"/>
  <c r="IA2" i="7"/>
  <c r="IB2" i="7"/>
  <c r="IC2" i="7"/>
  <c r="ID2" i="7"/>
  <c r="IE2" i="7"/>
  <c r="IF2" i="7"/>
  <c r="IG2" i="7"/>
  <c r="IH2" i="7"/>
  <c r="II2" i="7"/>
  <c r="IJ2" i="7"/>
  <c r="IK2" i="7"/>
  <c r="IL2" i="7"/>
  <c r="IM2" i="7"/>
  <c r="IN2" i="7"/>
  <c r="IO2" i="7"/>
  <c r="IP2" i="7"/>
  <c r="IQ2" i="7"/>
  <c r="IR2" i="7"/>
  <c r="IS2" i="7"/>
  <c r="IT2" i="7"/>
  <c r="IU2" i="7"/>
  <c r="IV2" i="7"/>
  <c r="IW2" i="7"/>
  <c r="IX2" i="7"/>
  <c r="IY2" i="7"/>
  <c r="IZ2" i="7"/>
  <c r="JA2" i="7"/>
  <c r="JB2" i="7"/>
  <c r="JC2" i="7"/>
  <c r="JD2" i="7"/>
  <c r="JE2" i="7"/>
  <c r="JF2" i="7"/>
  <c r="JG2" i="7"/>
  <c r="JH2" i="7"/>
  <c r="JI2" i="7"/>
  <c r="JJ2" i="7"/>
  <c r="JK2" i="7"/>
  <c r="JL2" i="7"/>
  <c r="JM2" i="7"/>
  <c r="JN2" i="7"/>
  <c r="JO2" i="7"/>
  <c r="JP2" i="7"/>
  <c r="JQ2" i="7"/>
  <c r="JR2" i="7"/>
  <c r="JS2" i="7"/>
  <c r="JT2" i="7"/>
  <c r="JU2" i="7"/>
  <c r="JV2" i="7"/>
  <c r="JW2" i="7"/>
  <c r="JX2" i="7"/>
  <c r="JY2" i="7"/>
  <c r="JZ2" i="7"/>
  <c r="KA2" i="7"/>
  <c r="KB2" i="7"/>
  <c r="KC2" i="7"/>
  <c r="KD2" i="7"/>
  <c r="KE2" i="7"/>
  <c r="KF2" i="7"/>
  <c r="KG2" i="7"/>
  <c r="KH2" i="7"/>
  <c r="KI2" i="7"/>
  <c r="KJ2" i="7"/>
  <c r="KK2" i="7"/>
  <c r="KL2" i="7"/>
  <c r="KM2" i="7"/>
  <c r="KN2" i="7"/>
  <c r="KO2" i="7"/>
  <c r="KP2" i="7"/>
  <c r="KQ2" i="7"/>
  <c r="KR2" i="7"/>
  <c r="KS2" i="7"/>
  <c r="KT2" i="7"/>
  <c r="KU2" i="7"/>
  <c r="KV2" i="7"/>
  <c r="KW2" i="7"/>
  <c r="KX2" i="7"/>
  <c r="KY2" i="7"/>
  <c r="KZ2" i="7"/>
  <c r="LA2" i="7"/>
  <c r="LB2" i="7"/>
  <c r="LC2" i="7"/>
  <c r="LD2" i="7"/>
  <c r="LE2" i="7"/>
  <c r="LF2" i="7"/>
  <c r="LG2" i="7"/>
  <c r="LH2" i="7"/>
  <c r="LI2" i="7"/>
  <c r="LJ2" i="7"/>
  <c r="LK2" i="7"/>
  <c r="LL2" i="7"/>
  <c r="LM2" i="7"/>
  <c r="LN2" i="7"/>
  <c r="LO2" i="7"/>
  <c r="LP2" i="7"/>
  <c r="LQ2" i="7"/>
  <c r="LR2" i="7"/>
  <c r="LS2" i="7"/>
  <c r="LT2" i="7"/>
  <c r="LU2" i="7"/>
  <c r="LV2" i="7"/>
  <c r="LW2" i="7"/>
  <c r="LX2" i="7"/>
  <c r="LY2" i="7"/>
  <c r="LZ2" i="7"/>
  <c r="MA2" i="7"/>
  <c r="MB2" i="7"/>
  <c r="MC2" i="7"/>
  <c r="MD2" i="7"/>
  <c r="ME2" i="7"/>
  <c r="MF2" i="7"/>
  <c r="MG2" i="7"/>
  <c r="MH2" i="7"/>
  <c r="MI2" i="7"/>
  <c r="MJ2" i="7"/>
  <c r="MK2" i="7"/>
  <c r="ML2" i="7"/>
  <c r="MM2" i="7"/>
  <c r="MN2" i="7"/>
  <c r="MO2" i="7"/>
  <c r="MP2" i="7"/>
  <c r="MQ2" i="7"/>
  <c r="MR2" i="7"/>
  <c r="MS2" i="7"/>
  <c r="MT2" i="7"/>
  <c r="MU2" i="7"/>
  <c r="MV2" i="7"/>
  <c r="MW2" i="7"/>
  <c r="MX2" i="7"/>
  <c r="MY2" i="7"/>
  <c r="MZ2" i="7"/>
  <c r="NA2" i="7"/>
  <c r="NB2" i="7"/>
  <c r="NC2" i="7"/>
  <c r="ND2" i="7"/>
  <c r="C2" i="7"/>
  <c r="A18" i="2" l="1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11" i="2"/>
  <c r="A12" i="2"/>
  <c r="A13" i="2"/>
  <c r="A14" i="2"/>
  <c r="A15" i="2"/>
  <c r="A16" i="2"/>
  <c r="A17" i="2"/>
  <c r="A10" i="2"/>
  <c r="A6" i="2" l="1"/>
  <c r="B6" i="2" s="1"/>
  <c r="A7" i="2"/>
  <c r="A8" i="2"/>
  <c r="A9" i="2"/>
  <c r="B11" i="2"/>
  <c r="B9" i="2"/>
  <c r="B7" i="2" l="1"/>
  <c r="B8" i="2"/>
  <c r="A1" i="2"/>
  <c r="AH4" i="2" l="1"/>
  <c r="BM4" i="2"/>
  <c r="C4" i="2"/>
  <c r="B35" i="2"/>
  <c r="B27" i="2"/>
  <c r="B19" i="2"/>
  <c r="B15" i="2"/>
  <c r="B34" i="2"/>
  <c r="B26" i="2"/>
  <c r="B33" i="2"/>
  <c r="B29" i="2"/>
  <c r="B25" i="2"/>
  <c r="B21" i="2"/>
  <c r="B17" i="2"/>
  <c r="B13" i="2"/>
  <c r="B31" i="2"/>
  <c r="B23" i="2"/>
  <c r="B10" i="2"/>
  <c r="B30" i="2"/>
  <c r="B22" i="2"/>
  <c r="B18" i="2"/>
  <c r="B14" i="2"/>
  <c r="B32" i="2"/>
  <c r="B28" i="2"/>
  <c r="B24" i="2"/>
  <c r="B20" i="2"/>
  <c r="B16" i="2"/>
  <c r="B12" i="2"/>
  <c r="MF4" i="2"/>
  <c r="MG4" i="2" s="1"/>
  <c r="LA4" i="2"/>
  <c r="LB4" i="2" s="1"/>
  <c r="JV4" i="2"/>
  <c r="JV5" i="2" s="1"/>
  <c r="IQ4" i="2"/>
  <c r="IR4" i="2" s="1"/>
  <c r="HL4" i="2"/>
  <c r="HM4" i="2" s="1"/>
  <c r="GG4" i="2"/>
  <c r="GH4" i="2" s="1"/>
  <c r="FB4" i="2"/>
  <c r="FC4" i="2" s="1"/>
  <c r="DW4" i="2"/>
  <c r="DX4" i="2" s="1"/>
  <c r="CR4" i="2"/>
  <c r="CS4" i="2" s="1"/>
  <c r="C3" i="2" l="1"/>
  <c r="C6" i="2"/>
  <c r="D4" i="2"/>
  <c r="BM3" i="2"/>
  <c r="BM5" i="2"/>
  <c r="BN4" i="2"/>
  <c r="AH3" i="2"/>
  <c r="AI4" i="2"/>
  <c r="AH5" i="2"/>
  <c r="IQ5" i="2"/>
  <c r="JW4" i="2"/>
  <c r="JW5" i="2" s="1"/>
  <c r="JV3" i="2"/>
  <c r="MG3" i="2"/>
  <c r="MG5" i="2"/>
  <c r="MH4" i="2"/>
  <c r="MF5" i="2"/>
  <c r="MF3" i="2"/>
  <c r="LC4" i="2"/>
  <c r="LB5" i="2"/>
  <c r="LB3" i="2"/>
  <c r="LA5" i="2"/>
  <c r="LA3" i="2"/>
  <c r="IR5" i="2"/>
  <c r="IS4" i="2"/>
  <c r="IR3" i="2"/>
  <c r="IQ3" i="2"/>
  <c r="HM3" i="2"/>
  <c r="HM5" i="2"/>
  <c r="HN4" i="2"/>
  <c r="HL5" i="2"/>
  <c r="HL3" i="2"/>
  <c r="GI4" i="2"/>
  <c r="GH5" i="2"/>
  <c r="GH3" i="2"/>
  <c r="GG5" i="2"/>
  <c r="GG3" i="2"/>
  <c r="FC5" i="2"/>
  <c r="FC3" i="2"/>
  <c r="FD4" i="2"/>
  <c r="FB5" i="2"/>
  <c r="FB3" i="2"/>
  <c r="DX5" i="2"/>
  <c r="DY4" i="2"/>
  <c r="DX3" i="2"/>
  <c r="DW5" i="2"/>
  <c r="DW3" i="2"/>
  <c r="CT4" i="2"/>
  <c r="CS5" i="2"/>
  <c r="CS3" i="2"/>
  <c r="CR5" i="2"/>
  <c r="CR3" i="2"/>
  <c r="C5" i="2"/>
  <c r="D5" i="2"/>
  <c r="E4" i="1"/>
  <c r="E5" i="1"/>
  <c r="E6" i="1"/>
  <c r="E7" i="1"/>
  <c r="E8" i="1"/>
  <c r="E9" i="1"/>
  <c r="E10" i="1"/>
  <c r="E11" i="1"/>
  <c r="E12" i="1"/>
  <c r="E13" i="1"/>
  <c r="E14" i="1"/>
  <c r="E3" i="1"/>
  <c r="AI3" i="2" l="1"/>
  <c r="AJ4" i="2"/>
  <c r="AI5" i="2"/>
  <c r="E4" i="2"/>
  <c r="D6" i="2"/>
  <c r="D3" i="2"/>
  <c r="BN5" i="2"/>
  <c r="BN3" i="2"/>
  <c r="BO4" i="2"/>
  <c r="JW3" i="2"/>
  <c r="JX4" i="2"/>
  <c r="JX3" i="2" s="1"/>
  <c r="MH5" i="2"/>
  <c r="MI4" i="2"/>
  <c r="MH3" i="2"/>
  <c r="LC5" i="2"/>
  <c r="LD4" i="2"/>
  <c r="LC3" i="2"/>
  <c r="IS5" i="2"/>
  <c r="IT4" i="2"/>
  <c r="IS3" i="2"/>
  <c r="HN5" i="2"/>
  <c r="HO4" i="2"/>
  <c r="HN3" i="2"/>
  <c r="GI5" i="2"/>
  <c r="GJ4" i="2"/>
  <c r="GI3" i="2"/>
  <c r="FD5" i="2"/>
  <c r="FE4" i="2"/>
  <c r="FD3" i="2"/>
  <c r="DY5" i="2"/>
  <c r="DZ4" i="2"/>
  <c r="DY3" i="2"/>
  <c r="CT5" i="2"/>
  <c r="CU4" i="2"/>
  <c r="CT3" i="2"/>
  <c r="E6" i="2" l="1"/>
  <c r="E3" i="2"/>
  <c r="E5" i="2"/>
  <c r="F4" i="2"/>
  <c r="AK4" i="2"/>
  <c r="AJ3" i="2"/>
  <c r="AJ5" i="2"/>
  <c r="BO5" i="2"/>
  <c r="BO3" i="2"/>
  <c r="JY4" i="2"/>
  <c r="JY5" i="2" s="1"/>
  <c r="JX5" i="2"/>
  <c r="MI3" i="2"/>
  <c r="MJ4" i="2"/>
  <c r="MI5" i="2"/>
  <c r="LD5" i="2"/>
  <c r="LE4" i="2"/>
  <c r="LD3" i="2"/>
  <c r="JZ4" i="2"/>
  <c r="IT3" i="2"/>
  <c r="IT5" i="2"/>
  <c r="IU4" i="2"/>
  <c r="HO3" i="2"/>
  <c r="HP4" i="2"/>
  <c r="HO5" i="2"/>
  <c r="GJ3" i="2"/>
  <c r="GJ5" i="2"/>
  <c r="GK4" i="2"/>
  <c r="FF4" i="2"/>
  <c r="FE3" i="2"/>
  <c r="FE5" i="2"/>
  <c r="DZ3" i="2"/>
  <c r="EA4" i="2"/>
  <c r="DZ5" i="2"/>
  <c r="CU3" i="2"/>
  <c r="CV4" i="2"/>
  <c r="CU5" i="2"/>
  <c r="F6" i="2" l="1"/>
  <c r="G4" i="2"/>
  <c r="F5" i="2"/>
  <c r="F3" i="2"/>
  <c r="AL4" i="2"/>
  <c r="AK5" i="2"/>
  <c r="AK3" i="2"/>
  <c r="JY3" i="2"/>
  <c r="MK4" i="2"/>
  <c r="MJ3" i="2"/>
  <c r="MJ5" i="2"/>
  <c r="LF4" i="2"/>
  <c r="LE3" i="2"/>
  <c r="LE5" i="2"/>
  <c r="KA4" i="2"/>
  <c r="JZ5" i="2"/>
  <c r="JZ3" i="2"/>
  <c r="IV4" i="2"/>
  <c r="IU3" i="2"/>
  <c r="IU5" i="2"/>
  <c r="HQ4" i="2"/>
  <c r="HP3" i="2"/>
  <c r="HP5" i="2"/>
  <c r="GL4" i="2"/>
  <c r="GK3" i="2"/>
  <c r="GK5" i="2"/>
  <c r="FG4" i="2"/>
  <c r="FF3" i="2"/>
  <c r="FF5" i="2"/>
  <c r="EB4" i="2"/>
  <c r="EA3" i="2"/>
  <c r="EA5" i="2"/>
  <c r="CW4" i="2"/>
  <c r="CV3" i="2"/>
  <c r="CV5" i="2"/>
  <c r="H4" i="2" l="1"/>
  <c r="G5" i="2"/>
  <c r="G3" i="2"/>
  <c r="G6" i="2"/>
  <c r="AL3" i="2"/>
  <c r="AM4" i="2"/>
  <c r="AL5" i="2"/>
  <c r="MK5" i="2"/>
  <c r="MK3" i="2"/>
  <c r="ML4" i="2"/>
  <c r="LF3" i="2"/>
  <c r="LF5" i="2"/>
  <c r="LG4" i="2"/>
  <c r="KA5" i="2"/>
  <c r="KB4" i="2"/>
  <c r="KA3" i="2"/>
  <c r="IW4" i="2"/>
  <c r="IV3" i="2"/>
  <c r="IV5" i="2"/>
  <c r="HR4" i="2"/>
  <c r="HQ5" i="2"/>
  <c r="HQ3" i="2"/>
  <c r="GL3" i="2"/>
  <c r="GL5" i="2"/>
  <c r="GM4" i="2"/>
  <c r="FG5" i="2"/>
  <c r="FH4" i="2"/>
  <c r="FG3" i="2"/>
  <c r="EB5" i="2"/>
  <c r="EC4" i="2"/>
  <c r="EB3" i="2"/>
  <c r="CW5" i="2"/>
  <c r="CW3" i="2"/>
  <c r="CX4" i="2"/>
  <c r="AM5" i="2" l="1"/>
  <c r="AM3" i="2"/>
  <c r="AN4" i="2"/>
  <c r="I4" i="2"/>
  <c r="H5" i="2"/>
  <c r="H6" i="2"/>
  <c r="H3" i="2"/>
  <c r="ML5" i="2"/>
  <c r="MM4" i="2"/>
  <c r="ML3" i="2"/>
  <c r="LG5" i="2"/>
  <c r="LH4" i="2"/>
  <c r="LG3" i="2"/>
  <c r="KB5" i="2"/>
  <c r="KC4" i="2"/>
  <c r="KB3" i="2"/>
  <c r="IW5" i="2"/>
  <c r="IX4" i="2"/>
  <c r="IW3" i="2"/>
  <c r="HR5" i="2"/>
  <c r="HS4" i="2"/>
  <c r="HR3" i="2"/>
  <c r="GM5" i="2"/>
  <c r="GN4" i="2"/>
  <c r="GM3" i="2"/>
  <c r="FH5" i="2"/>
  <c r="FI4" i="2"/>
  <c r="FH3" i="2"/>
  <c r="EC5" i="2"/>
  <c r="ED4" i="2"/>
  <c r="EC3" i="2"/>
  <c r="CX5" i="2"/>
  <c r="CY4" i="2"/>
  <c r="CX3" i="2"/>
  <c r="AN5" i="2" l="1"/>
  <c r="AO4" i="2"/>
  <c r="AN3" i="2"/>
  <c r="I6" i="2"/>
  <c r="I5" i="2"/>
  <c r="J4" i="2"/>
  <c r="I3" i="2"/>
  <c r="MM5" i="2"/>
  <c r="MN4" i="2"/>
  <c r="MM3" i="2"/>
  <c r="LH3" i="2"/>
  <c r="LI4" i="2"/>
  <c r="LH5" i="2"/>
  <c r="KD4" i="2"/>
  <c r="KC3" i="2"/>
  <c r="KC5" i="2"/>
  <c r="IY4" i="2"/>
  <c r="IX3" i="2"/>
  <c r="IX5" i="2"/>
  <c r="HS3" i="2"/>
  <c r="HT4" i="2"/>
  <c r="HS5" i="2"/>
  <c r="GN3" i="2"/>
  <c r="GO4" i="2"/>
  <c r="GN5" i="2"/>
  <c r="FJ4" i="2"/>
  <c r="FI3" i="2"/>
  <c r="FI5" i="2"/>
  <c r="ED3" i="2"/>
  <c r="EE4" i="2"/>
  <c r="ED5" i="2"/>
  <c r="CY3" i="2"/>
  <c r="CZ4" i="2"/>
  <c r="CY5" i="2"/>
  <c r="J6" i="2" l="1"/>
  <c r="K4" i="2"/>
  <c r="J3" i="2"/>
  <c r="J5" i="2"/>
  <c r="AP4" i="2"/>
  <c r="AO5" i="2"/>
  <c r="AO3" i="2"/>
  <c r="MO4" i="2"/>
  <c r="MN3" i="2"/>
  <c r="MN5" i="2"/>
  <c r="LJ4" i="2"/>
  <c r="LI3" i="2"/>
  <c r="LI5" i="2"/>
  <c r="KE4" i="2"/>
  <c r="KD3" i="2"/>
  <c r="KD5" i="2"/>
  <c r="IZ4" i="2"/>
  <c r="IY3" i="2"/>
  <c r="IY5" i="2"/>
  <c r="HU4" i="2"/>
  <c r="HT3" i="2"/>
  <c r="HT5" i="2"/>
  <c r="GP4" i="2"/>
  <c r="GO3" i="2"/>
  <c r="GO5" i="2"/>
  <c r="FK4" i="2"/>
  <c r="FJ3" i="2"/>
  <c r="FJ5" i="2"/>
  <c r="EF4" i="2"/>
  <c r="EE3" i="2"/>
  <c r="EE5" i="2"/>
  <c r="DA4" i="2"/>
  <c r="CZ3" i="2"/>
  <c r="CZ5" i="2"/>
  <c r="L4" i="2" l="1"/>
  <c r="K6" i="2"/>
  <c r="K3" i="2"/>
  <c r="K5" i="2"/>
  <c r="AP3" i="2"/>
  <c r="AQ4" i="2"/>
  <c r="AP5" i="2"/>
  <c r="MP4" i="2"/>
  <c r="MO5" i="2"/>
  <c r="MO3" i="2"/>
  <c r="LJ5" i="2"/>
  <c r="LK4" i="2"/>
  <c r="LJ3" i="2"/>
  <c r="KE5" i="2"/>
  <c r="KF4" i="2"/>
  <c r="KE3" i="2"/>
  <c r="IZ5" i="2"/>
  <c r="JA4" i="2"/>
  <c r="IZ3" i="2"/>
  <c r="HU5" i="2"/>
  <c r="HU3" i="2"/>
  <c r="HV4" i="2"/>
  <c r="GQ4" i="2"/>
  <c r="GP5" i="2"/>
  <c r="GP3" i="2"/>
  <c r="FK5" i="2"/>
  <c r="FK3" i="2"/>
  <c r="FL4" i="2"/>
  <c r="EG4" i="2"/>
  <c r="EF3" i="2"/>
  <c r="EF5" i="2"/>
  <c r="DB4" i="2"/>
  <c r="DA3" i="2"/>
  <c r="DA5" i="2"/>
  <c r="AQ5" i="2" l="1"/>
  <c r="AQ3" i="2"/>
  <c r="AR4" i="2"/>
  <c r="M4" i="2"/>
  <c r="L5" i="2"/>
  <c r="L6" i="2"/>
  <c r="L3" i="2"/>
  <c r="MP5" i="2"/>
  <c r="MQ4" i="2"/>
  <c r="MP3" i="2"/>
  <c r="LK5" i="2"/>
  <c r="LL4" i="2"/>
  <c r="LK3" i="2"/>
  <c r="KF5" i="2"/>
  <c r="KG4" i="2"/>
  <c r="KF3" i="2"/>
  <c r="JA5" i="2"/>
  <c r="JB4" i="2"/>
  <c r="JA3" i="2"/>
  <c r="HV5" i="2"/>
  <c r="HW4" i="2"/>
  <c r="HV3" i="2"/>
  <c r="GQ5" i="2"/>
  <c r="GR4" i="2"/>
  <c r="GQ3" i="2"/>
  <c r="FL5" i="2"/>
  <c r="FM4" i="2"/>
  <c r="FL3" i="2"/>
  <c r="EG5" i="2"/>
  <c r="EH4" i="2"/>
  <c r="EG3" i="2"/>
  <c r="DB5" i="2"/>
  <c r="DC4" i="2"/>
  <c r="DB3" i="2"/>
  <c r="N4" i="2" l="1"/>
  <c r="M3" i="2"/>
  <c r="M5" i="2"/>
  <c r="M6" i="2"/>
  <c r="AR5" i="2"/>
  <c r="AR3" i="2"/>
  <c r="AS4" i="2"/>
  <c r="MQ3" i="2"/>
  <c r="MR4" i="2"/>
  <c r="MQ5" i="2"/>
  <c r="LL3" i="2"/>
  <c r="LM4" i="2"/>
  <c r="LL5" i="2"/>
  <c r="KH4" i="2"/>
  <c r="KG3" i="2"/>
  <c r="KG5" i="2"/>
  <c r="JB3" i="2"/>
  <c r="JB5" i="2"/>
  <c r="JC4" i="2"/>
  <c r="HW3" i="2"/>
  <c r="HX4" i="2"/>
  <c r="HW5" i="2"/>
  <c r="GR3" i="2"/>
  <c r="GS4" i="2"/>
  <c r="GR5" i="2"/>
  <c r="FN4" i="2"/>
  <c r="FM3" i="2"/>
  <c r="FM5" i="2"/>
  <c r="EH3" i="2"/>
  <c r="EI4" i="2"/>
  <c r="EH5" i="2"/>
  <c r="DC3" i="2"/>
  <c r="DD4" i="2"/>
  <c r="DC5" i="2"/>
  <c r="AS3" i="2" l="1"/>
  <c r="AT4" i="2"/>
  <c r="AS5" i="2"/>
  <c r="O4" i="2"/>
  <c r="N6" i="2"/>
  <c r="N3" i="2"/>
  <c r="N5" i="2"/>
  <c r="MS4" i="2"/>
  <c r="MR3" i="2"/>
  <c r="MR5" i="2"/>
  <c r="LN4" i="2"/>
  <c r="LM3" i="2"/>
  <c r="LM5" i="2"/>
  <c r="KI4" i="2"/>
  <c r="KH5" i="2"/>
  <c r="KH3" i="2"/>
  <c r="JD4" i="2"/>
  <c r="JC3" i="2"/>
  <c r="JC5" i="2"/>
  <c r="HY4" i="2"/>
  <c r="HX3" i="2"/>
  <c r="HX5" i="2"/>
  <c r="GT4" i="2"/>
  <c r="GS3" i="2"/>
  <c r="GS5" i="2"/>
  <c r="FO4" i="2"/>
  <c r="FN3" i="2"/>
  <c r="FN5" i="2"/>
  <c r="EJ4" i="2"/>
  <c r="EI3" i="2"/>
  <c r="EI5" i="2"/>
  <c r="DE4" i="2"/>
  <c r="DD3" i="2"/>
  <c r="DD5" i="2"/>
  <c r="O6" i="2" l="1"/>
  <c r="O3" i="2"/>
  <c r="O5" i="2"/>
  <c r="P4" i="2"/>
  <c r="AU4" i="2"/>
  <c r="AT5" i="2"/>
  <c r="AT3" i="2"/>
  <c r="MS5" i="2"/>
  <c r="MT4" i="2"/>
  <c r="MS3" i="2"/>
  <c r="LO4" i="2"/>
  <c r="LN5" i="2"/>
  <c r="LN3" i="2"/>
  <c r="KI5" i="2"/>
  <c r="KI3" i="2"/>
  <c r="KJ4" i="2"/>
  <c r="JE4" i="2"/>
  <c r="JD3" i="2"/>
  <c r="JD5" i="2"/>
  <c r="HY5" i="2"/>
  <c r="HZ4" i="2"/>
  <c r="HY3" i="2"/>
  <c r="GT3" i="2"/>
  <c r="GT5" i="2"/>
  <c r="GU4" i="2"/>
  <c r="FO5" i="2"/>
  <c r="FP4" i="2"/>
  <c r="FO3" i="2"/>
  <c r="EJ3" i="2"/>
  <c r="EJ5" i="2"/>
  <c r="EK4" i="2"/>
  <c r="DE5" i="2"/>
  <c r="DF4" i="2"/>
  <c r="DE3" i="2"/>
  <c r="P5" i="2" l="1"/>
  <c r="Q4" i="2"/>
  <c r="P6" i="2"/>
  <c r="P3" i="2"/>
  <c r="AU5" i="2"/>
  <c r="AU3" i="2"/>
  <c r="AV4" i="2"/>
  <c r="MT5" i="2"/>
  <c r="MU4" i="2"/>
  <c r="MT3" i="2"/>
  <c r="LO5" i="2"/>
  <c r="LP4" i="2"/>
  <c r="LO3" i="2"/>
  <c r="KJ5" i="2"/>
  <c r="KK4" i="2"/>
  <c r="KJ3" i="2"/>
  <c r="JE5" i="2"/>
  <c r="JF4" i="2"/>
  <c r="JE3" i="2"/>
  <c r="HZ5" i="2"/>
  <c r="IA4" i="2"/>
  <c r="HZ3" i="2"/>
  <c r="GU5" i="2"/>
  <c r="GV4" i="2"/>
  <c r="GU3" i="2"/>
  <c r="FP5" i="2"/>
  <c r="FQ4" i="2"/>
  <c r="FP3" i="2"/>
  <c r="EK5" i="2"/>
  <c r="EL4" i="2"/>
  <c r="EK3" i="2"/>
  <c r="DF5" i="2"/>
  <c r="DG4" i="2"/>
  <c r="DF3" i="2"/>
  <c r="AW4" i="2" l="1"/>
  <c r="AV5" i="2"/>
  <c r="AV3" i="2"/>
  <c r="Q5" i="2"/>
  <c r="Q3" i="2"/>
  <c r="R4" i="2"/>
  <c r="Q6" i="2"/>
  <c r="MV4" i="2"/>
  <c r="MU3" i="2"/>
  <c r="MU5" i="2"/>
  <c r="LP3" i="2"/>
  <c r="LQ4" i="2"/>
  <c r="LP5" i="2"/>
  <c r="KL4" i="2"/>
  <c r="KK3" i="2"/>
  <c r="KK5" i="2"/>
  <c r="JF3" i="2"/>
  <c r="JG4" i="2"/>
  <c r="JF5" i="2"/>
  <c r="IA3" i="2"/>
  <c r="IB4" i="2"/>
  <c r="IA5" i="2"/>
  <c r="GV3" i="2"/>
  <c r="GW4" i="2"/>
  <c r="GV5" i="2"/>
  <c r="FR4" i="2"/>
  <c r="FQ3" i="2"/>
  <c r="FQ5" i="2"/>
  <c r="EL3" i="2"/>
  <c r="EM4" i="2"/>
  <c r="EL5" i="2"/>
  <c r="DG3" i="2"/>
  <c r="DH4" i="2"/>
  <c r="DG5" i="2"/>
  <c r="R5" i="2" l="1"/>
  <c r="S4" i="2"/>
  <c r="R6" i="2"/>
  <c r="R3" i="2"/>
  <c r="AX4" i="2"/>
  <c r="AW5" i="2"/>
  <c r="AW3" i="2"/>
  <c r="MW4" i="2"/>
  <c r="MV3" i="2"/>
  <c r="MV5" i="2"/>
  <c r="LR4" i="2"/>
  <c r="LQ3" i="2"/>
  <c r="LQ5" i="2"/>
  <c r="KM4" i="2"/>
  <c r="KL3" i="2"/>
  <c r="KL5" i="2"/>
  <c r="JH4" i="2"/>
  <c r="JG3" i="2"/>
  <c r="JG5" i="2"/>
  <c r="IC4" i="2"/>
  <c r="IB3" i="2"/>
  <c r="IB5" i="2"/>
  <c r="GX4" i="2"/>
  <c r="GW3" i="2"/>
  <c r="GW5" i="2"/>
  <c r="FS4" i="2"/>
  <c r="FR3" i="2"/>
  <c r="FR5" i="2"/>
  <c r="EN4" i="2"/>
  <c r="EM3" i="2"/>
  <c r="EM5" i="2"/>
  <c r="DI4" i="2"/>
  <c r="DH3" i="2"/>
  <c r="DH5" i="2"/>
  <c r="T4" i="2" l="1"/>
  <c r="S6" i="2"/>
  <c r="S5" i="2"/>
  <c r="S3" i="2"/>
  <c r="AX3" i="2"/>
  <c r="AY4" i="2"/>
  <c r="AX5" i="2"/>
  <c r="MW3" i="2"/>
  <c r="MW5" i="2"/>
  <c r="MX4" i="2"/>
  <c r="LR3" i="2"/>
  <c r="LR5" i="2"/>
  <c r="LS4" i="2"/>
  <c r="KM5" i="2"/>
  <c r="KN4" i="2"/>
  <c r="KM3" i="2"/>
  <c r="JH5" i="2"/>
  <c r="JI4" i="2"/>
  <c r="JH3" i="2"/>
  <c r="ID4" i="2"/>
  <c r="IC3" i="2"/>
  <c r="IC5" i="2"/>
  <c r="GY4" i="2"/>
  <c r="GX5" i="2"/>
  <c r="GX3" i="2"/>
  <c r="FS5" i="2"/>
  <c r="FS3" i="2"/>
  <c r="FT4" i="2"/>
  <c r="EN5" i="2"/>
  <c r="EO4" i="2"/>
  <c r="EN3" i="2"/>
  <c r="DJ4" i="2"/>
  <c r="DI3" i="2"/>
  <c r="DI5" i="2"/>
  <c r="AY3" i="2" l="1"/>
  <c r="AZ4" i="2"/>
  <c r="AY5" i="2"/>
  <c r="T6" i="2"/>
  <c r="T5" i="2"/>
  <c r="U4" i="2"/>
  <c r="T3" i="2"/>
  <c r="MX5" i="2"/>
  <c r="MY4" i="2"/>
  <c r="MX3" i="2"/>
  <c r="LS5" i="2"/>
  <c r="LT4" i="2"/>
  <c r="LS3" i="2"/>
  <c r="KN5" i="2"/>
  <c r="KO4" i="2"/>
  <c r="KN3" i="2"/>
  <c r="JI5" i="2"/>
  <c r="JJ4" i="2"/>
  <c r="JI3" i="2"/>
  <c r="ID5" i="2"/>
  <c r="IE4" i="2"/>
  <c r="ID3" i="2"/>
  <c r="GY5" i="2"/>
  <c r="GZ4" i="2"/>
  <c r="GY3" i="2"/>
  <c r="FT5" i="2"/>
  <c r="FU4" i="2"/>
  <c r="FT3" i="2"/>
  <c r="EO5" i="2"/>
  <c r="EP4" i="2"/>
  <c r="EO3" i="2"/>
  <c r="DJ5" i="2"/>
  <c r="DK4" i="2"/>
  <c r="DJ3" i="2"/>
  <c r="U6" i="2" l="1"/>
  <c r="U5" i="2"/>
  <c r="U3" i="2"/>
  <c r="V4" i="2"/>
  <c r="AZ3" i="2"/>
  <c r="BA4" i="2"/>
  <c r="AZ5" i="2"/>
  <c r="MZ4" i="2"/>
  <c r="MY3" i="2"/>
  <c r="MY5" i="2"/>
  <c r="LT3" i="2"/>
  <c r="LT5" i="2"/>
  <c r="LU4" i="2"/>
  <c r="KP4" i="2"/>
  <c r="KO3" i="2"/>
  <c r="KO5" i="2"/>
  <c r="JJ3" i="2"/>
  <c r="JK4" i="2"/>
  <c r="JJ5" i="2"/>
  <c r="IE3" i="2"/>
  <c r="IF4" i="2"/>
  <c r="IE5" i="2"/>
  <c r="GZ3" i="2"/>
  <c r="HA4" i="2"/>
  <c r="GZ5" i="2"/>
  <c r="FV4" i="2"/>
  <c r="FU3" i="2"/>
  <c r="FU5" i="2"/>
  <c r="EP3" i="2"/>
  <c r="EQ4" i="2"/>
  <c r="EP5" i="2"/>
  <c r="DK3" i="2"/>
  <c r="DL4" i="2"/>
  <c r="DK5" i="2"/>
  <c r="V6" i="2" l="1"/>
  <c r="V3" i="2"/>
  <c r="W4" i="2"/>
  <c r="V5" i="2"/>
  <c r="BB4" i="2"/>
  <c r="BA5" i="2"/>
  <c r="BA3" i="2"/>
  <c r="NA4" i="2"/>
  <c r="MZ3" i="2"/>
  <c r="MZ5" i="2"/>
  <c r="LV4" i="2"/>
  <c r="LU3" i="2"/>
  <c r="LU5" i="2"/>
  <c r="KQ4" i="2"/>
  <c r="KP3" i="2"/>
  <c r="KP5" i="2"/>
  <c r="JL4" i="2"/>
  <c r="JK3" i="2"/>
  <c r="JK5" i="2"/>
  <c r="IG4" i="2"/>
  <c r="IF3" i="2"/>
  <c r="IF5" i="2"/>
  <c r="HB4" i="2"/>
  <c r="HA3" i="2"/>
  <c r="HA5" i="2"/>
  <c r="FW4" i="2"/>
  <c r="FV3" i="2"/>
  <c r="FV5" i="2"/>
  <c r="ER4" i="2"/>
  <c r="EQ3" i="2"/>
  <c r="EQ5" i="2"/>
  <c r="DM4" i="2"/>
  <c r="DL3" i="2"/>
  <c r="DL5" i="2"/>
  <c r="W6" i="2" l="1"/>
  <c r="W5" i="2"/>
  <c r="W3" i="2"/>
  <c r="X4" i="2"/>
  <c r="BB3" i="2"/>
  <c r="BC4" i="2"/>
  <c r="BB5" i="2"/>
  <c r="NB4" i="2"/>
  <c r="NA5" i="2"/>
  <c r="NA3" i="2"/>
  <c r="LW4" i="2"/>
  <c r="LV5" i="2"/>
  <c r="LV3" i="2"/>
  <c r="KQ5" i="2"/>
  <c r="KQ3" i="2"/>
  <c r="KR4" i="2"/>
  <c r="JM4" i="2"/>
  <c r="JL3" i="2"/>
  <c r="JL5" i="2"/>
  <c r="IG5" i="2"/>
  <c r="IH4" i="2"/>
  <c r="IG3" i="2"/>
  <c r="HB5" i="2"/>
  <c r="HC4" i="2"/>
  <c r="HB3" i="2"/>
  <c r="FW5" i="2"/>
  <c r="FX4" i="2"/>
  <c r="FW3" i="2"/>
  <c r="ES4" i="2"/>
  <c r="ER5" i="2"/>
  <c r="ER3" i="2"/>
  <c r="DM5" i="2"/>
  <c r="DN4" i="2"/>
  <c r="DM3" i="2"/>
  <c r="X6" i="2" l="1"/>
  <c r="X3" i="2"/>
  <c r="Y4" i="2"/>
  <c r="X5" i="2"/>
  <c r="BC3" i="2"/>
  <c r="BD4" i="2"/>
  <c r="BC5" i="2"/>
  <c r="NB5" i="2"/>
  <c r="NC4" i="2"/>
  <c r="NB3" i="2"/>
  <c r="LW5" i="2"/>
  <c r="LX4" i="2"/>
  <c r="LW3" i="2"/>
  <c r="KR5" i="2"/>
  <c r="KS4" i="2"/>
  <c r="KR3" i="2"/>
  <c r="JM5" i="2"/>
  <c r="JN4" i="2"/>
  <c r="JM3" i="2"/>
  <c r="IH5" i="2"/>
  <c r="II4" i="2"/>
  <c r="IH3" i="2"/>
  <c r="HC5" i="2"/>
  <c r="HD4" i="2"/>
  <c r="HC3" i="2"/>
  <c r="FX5" i="2"/>
  <c r="FY4" i="2"/>
  <c r="FX3" i="2"/>
  <c r="ES5" i="2"/>
  <c r="ET4" i="2"/>
  <c r="ES3" i="2"/>
  <c r="DN5" i="2"/>
  <c r="DO4" i="2"/>
  <c r="DN3" i="2"/>
  <c r="Y6" i="2" l="1"/>
  <c r="Y5" i="2"/>
  <c r="Z4" i="2"/>
  <c r="Y3" i="2"/>
  <c r="BD5" i="2"/>
  <c r="BE4" i="2"/>
  <c r="BD3" i="2"/>
  <c r="NC3" i="2"/>
  <c r="ND4" i="2"/>
  <c r="NC5" i="2"/>
  <c r="LX3" i="2"/>
  <c r="LY4" i="2"/>
  <c r="LX5" i="2"/>
  <c r="KT4" i="2"/>
  <c r="KS3" i="2"/>
  <c r="KS5" i="2"/>
  <c r="JN3" i="2"/>
  <c r="JN5" i="2"/>
  <c r="JO4" i="2"/>
  <c r="II3" i="2"/>
  <c r="IJ4" i="2"/>
  <c r="II5" i="2"/>
  <c r="HD3" i="2"/>
  <c r="HE4" i="2"/>
  <c r="HD5" i="2"/>
  <c r="FZ4" i="2"/>
  <c r="FY3" i="2"/>
  <c r="FY5" i="2"/>
  <c r="ET3" i="2"/>
  <c r="EU4" i="2"/>
  <c r="ET5" i="2"/>
  <c r="DO3" i="2"/>
  <c r="DP4" i="2"/>
  <c r="DO5" i="2"/>
  <c r="Z6" i="2" l="1"/>
  <c r="Z5" i="2"/>
  <c r="Z3" i="2"/>
  <c r="AA4" i="2"/>
  <c r="BF4" i="2"/>
  <c r="BE5" i="2"/>
  <c r="BE3" i="2"/>
  <c r="NE4" i="2"/>
  <c r="ND3" i="2"/>
  <c r="ND5" i="2"/>
  <c r="LZ4" i="2"/>
  <c r="LY3" i="2"/>
  <c r="LY5" i="2"/>
  <c r="KU4" i="2"/>
  <c r="KT3" i="2"/>
  <c r="KT5" i="2"/>
  <c r="JP4" i="2"/>
  <c r="JO3" i="2"/>
  <c r="JO5" i="2"/>
  <c r="IK4" i="2"/>
  <c r="IJ3" i="2"/>
  <c r="IJ5" i="2"/>
  <c r="HF4" i="2"/>
  <c r="HE3" i="2"/>
  <c r="HE5" i="2"/>
  <c r="GA4" i="2"/>
  <c r="FZ3" i="2"/>
  <c r="FZ5" i="2"/>
  <c r="EV4" i="2"/>
  <c r="EU3" i="2"/>
  <c r="EU5" i="2"/>
  <c r="DQ4" i="2"/>
  <c r="DP3" i="2"/>
  <c r="DP5" i="2"/>
  <c r="AA6" i="2" l="1"/>
  <c r="AA5" i="2"/>
  <c r="AB4" i="2"/>
  <c r="AA3" i="2"/>
  <c r="BG4" i="2"/>
  <c r="BF5" i="2"/>
  <c r="BF3" i="2"/>
  <c r="NE5" i="2"/>
  <c r="NF4" i="2"/>
  <c r="NE3" i="2"/>
  <c r="LZ5" i="2"/>
  <c r="MA4" i="2"/>
  <c r="LZ3" i="2"/>
  <c r="KU5" i="2"/>
  <c r="KV4" i="2"/>
  <c r="KU3" i="2"/>
  <c r="JP5" i="2"/>
  <c r="JQ4" i="2"/>
  <c r="JP3" i="2"/>
  <c r="IK3" i="2"/>
  <c r="IK5" i="2"/>
  <c r="IL4" i="2"/>
  <c r="HG4" i="2"/>
  <c r="HF3" i="2"/>
  <c r="HF5" i="2"/>
  <c r="GA5" i="2"/>
  <c r="GB4" i="2"/>
  <c r="GA3" i="2"/>
  <c r="EV5" i="2"/>
  <c r="EW4" i="2"/>
  <c r="EV3" i="2"/>
  <c r="DQ3" i="2"/>
  <c r="DQ5" i="2"/>
  <c r="DR4" i="2"/>
  <c r="AB6" i="2" l="1"/>
  <c r="AB5" i="2"/>
  <c r="AC4" i="2"/>
  <c r="AB3" i="2"/>
  <c r="BG3" i="2"/>
  <c r="BH4" i="2"/>
  <c r="BG5" i="2"/>
  <c r="NF5" i="2"/>
  <c r="NG4" i="2"/>
  <c r="NF3" i="2"/>
  <c r="MA5" i="2"/>
  <c r="MB4" i="2"/>
  <c r="MA3" i="2"/>
  <c r="KV5" i="2"/>
  <c r="KW4" i="2"/>
  <c r="KV3" i="2"/>
  <c r="JQ5" i="2"/>
  <c r="JR4" i="2"/>
  <c r="JQ3" i="2"/>
  <c r="IL5" i="2"/>
  <c r="IM4" i="2"/>
  <c r="IL3" i="2"/>
  <c r="HG5" i="2"/>
  <c r="HH4" i="2"/>
  <c r="HG3" i="2"/>
  <c r="GB5" i="2"/>
  <c r="GC4" i="2"/>
  <c r="GB3" i="2"/>
  <c r="EW5" i="2"/>
  <c r="EX4" i="2"/>
  <c r="EW3" i="2"/>
  <c r="DR5" i="2"/>
  <c r="DS4" i="2"/>
  <c r="DR3" i="2"/>
  <c r="AC6" i="2" l="1"/>
  <c r="AC3" i="2"/>
  <c r="AC5" i="2"/>
  <c r="AD4" i="2"/>
  <c r="BI4" i="2"/>
  <c r="BH3" i="2"/>
  <c r="BH5" i="2"/>
  <c r="NH4" i="2"/>
  <c r="NG3" i="2"/>
  <c r="NG5" i="2"/>
  <c r="MB3" i="2"/>
  <c r="MC4" i="2"/>
  <c r="MB5" i="2"/>
  <c r="KX4" i="2"/>
  <c r="KW3" i="2"/>
  <c r="KW5" i="2"/>
  <c r="JR3" i="2"/>
  <c r="JS4" i="2"/>
  <c r="JR5" i="2"/>
  <c r="IM3" i="2"/>
  <c r="IN4" i="2"/>
  <c r="IM5" i="2"/>
  <c r="HH3" i="2"/>
  <c r="HI4" i="2"/>
  <c r="HH5" i="2"/>
  <c r="GD4" i="2"/>
  <c r="GC3" i="2"/>
  <c r="GC5" i="2"/>
  <c r="EX3" i="2"/>
  <c r="EY4" i="2"/>
  <c r="EX5" i="2"/>
  <c r="DS3" i="2"/>
  <c r="DT4" i="2"/>
  <c r="DS5" i="2"/>
  <c r="AD6" i="2" l="1"/>
  <c r="AD3" i="2"/>
  <c r="AD5" i="2"/>
  <c r="AE4" i="2"/>
  <c r="BJ4" i="2"/>
  <c r="BI5" i="2"/>
  <c r="BI3" i="2"/>
  <c r="NI4" i="2"/>
  <c r="NH3" i="2"/>
  <c r="NH5" i="2"/>
  <c r="MD4" i="2"/>
  <c r="MC3" i="2"/>
  <c r="MC5" i="2"/>
  <c r="KY4" i="2"/>
  <c r="KX3" i="2"/>
  <c r="KX5" i="2"/>
  <c r="JT4" i="2"/>
  <c r="JS3" i="2"/>
  <c r="JS5" i="2"/>
  <c r="IO4" i="2"/>
  <c r="IN3" i="2"/>
  <c r="IN5" i="2"/>
  <c r="HJ4" i="2"/>
  <c r="HI3" i="2"/>
  <c r="HI5" i="2"/>
  <c r="GE4" i="2"/>
  <c r="GD3" i="2"/>
  <c r="GD5" i="2"/>
  <c r="EZ4" i="2"/>
  <c r="EY3" i="2"/>
  <c r="EY5" i="2"/>
  <c r="DU4" i="2"/>
  <c r="DT3" i="2"/>
  <c r="DT5" i="2"/>
  <c r="AE6" i="2" l="1"/>
  <c r="AE5" i="2"/>
  <c r="AF4" i="2"/>
  <c r="AE3" i="2"/>
  <c r="BK4" i="2"/>
  <c r="BJ5" i="2"/>
  <c r="BJ3" i="2"/>
  <c r="NI3" i="2"/>
  <c r="NI5" i="2"/>
  <c r="NJ4" i="2"/>
  <c r="MD3" i="2"/>
  <c r="MD5" i="2"/>
  <c r="ME4" i="2"/>
  <c r="KY5" i="2"/>
  <c r="KY3" i="2"/>
  <c r="KZ4" i="2"/>
  <c r="JT3" i="2"/>
  <c r="JT5" i="2"/>
  <c r="JU4" i="2"/>
  <c r="IO5" i="2"/>
  <c r="IO3" i="2"/>
  <c r="IP4" i="2"/>
  <c r="HJ5" i="2"/>
  <c r="HK4" i="2"/>
  <c r="HJ3" i="2"/>
  <c r="GE5" i="2"/>
  <c r="GE3" i="2"/>
  <c r="GF4" i="2"/>
  <c r="EZ3" i="2"/>
  <c r="EZ5" i="2"/>
  <c r="FA4" i="2"/>
  <c r="DU5" i="2"/>
  <c r="DV4" i="2"/>
  <c r="DU3" i="2"/>
  <c r="AF6" i="2" l="1"/>
  <c r="AF3" i="2"/>
  <c r="AG4" i="2"/>
  <c r="AF5" i="2"/>
  <c r="BK3" i="2"/>
  <c r="BK5" i="2"/>
  <c r="BL4" i="2"/>
  <c r="NJ5" i="2"/>
  <c r="NJ3" i="2"/>
  <c r="ME5" i="2"/>
  <c r="ME3" i="2"/>
  <c r="KZ5" i="2"/>
  <c r="KZ3" i="2"/>
  <c r="JU5" i="2"/>
  <c r="JU3" i="2"/>
  <c r="IP5" i="2"/>
  <c r="IP3" i="2"/>
  <c r="HK5" i="2"/>
  <c r="HK3" i="2"/>
  <c r="GF5" i="2"/>
  <c r="GF3" i="2"/>
  <c r="FA5" i="2"/>
  <c r="FA3" i="2"/>
  <c r="DV5" i="2"/>
  <c r="DV3" i="2"/>
  <c r="BL5" i="2" l="1"/>
  <c r="BL3" i="2"/>
  <c r="AG6" i="2"/>
  <c r="AG3" i="2"/>
  <c r="AG5" i="2"/>
  <c r="BP4" i="2"/>
  <c r="BQ4" i="2" l="1"/>
  <c r="BP5" i="2"/>
  <c r="BP3" i="2"/>
  <c r="BQ5" i="2" l="1"/>
  <c r="BR4" i="2"/>
  <c r="BQ3" i="2"/>
  <c r="BS4" i="2" l="1"/>
  <c r="BR3" i="2"/>
  <c r="BR5" i="2"/>
  <c r="BT4" i="2" l="1"/>
  <c r="BS3" i="2"/>
  <c r="BS5" i="2"/>
  <c r="BU4" i="2" l="1"/>
  <c r="BT5" i="2"/>
  <c r="BT3" i="2"/>
  <c r="BU5" i="2" l="1"/>
  <c r="BU3" i="2"/>
  <c r="BV4" i="2"/>
  <c r="BW4" i="2" l="1"/>
  <c r="BV3" i="2"/>
  <c r="BV5" i="2"/>
  <c r="BX4" i="2" l="1"/>
  <c r="BW3" i="2"/>
  <c r="BW5" i="2"/>
  <c r="BX5" i="2" l="1"/>
  <c r="BX3" i="2"/>
  <c r="BY4" i="2"/>
  <c r="BY5" i="2" l="1"/>
  <c r="BZ4" i="2"/>
  <c r="BY3" i="2"/>
  <c r="CA4" i="2" l="1"/>
  <c r="BZ5" i="2"/>
  <c r="BZ3" i="2"/>
  <c r="CB4" i="2" l="1"/>
  <c r="CA3" i="2"/>
  <c r="CA5" i="2"/>
  <c r="CB5" i="2" l="1"/>
  <c r="CB3" i="2"/>
  <c r="CC4" i="2"/>
  <c r="CC5" i="2" l="1"/>
  <c r="CD4" i="2"/>
  <c r="CC3" i="2"/>
  <c r="CE4" i="2" l="1"/>
  <c r="CD3" i="2"/>
  <c r="CD5" i="2"/>
  <c r="CF4" i="2" l="1"/>
  <c r="CE3" i="2"/>
  <c r="CE5" i="2"/>
  <c r="CG4" i="2" l="1"/>
  <c r="CF5" i="2"/>
  <c r="CF3" i="2"/>
  <c r="CH4" i="2" l="1"/>
  <c r="CG3" i="2"/>
  <c r="CG5" i="2"/>
  <c r="CI4" i="2" l="1"/>
  <c r="CH3" i="2"/>
  <c r="CH5" i="2"/>
  <c r="CJ4" i="2" l="1"/>
  <c r="CI3" i="2"/>
  <c r="CI5" i="2"/>
  <c r="CJ5" i="2" l="1"/>
  <c r="CJ3" i="2"/>
  <c r="CK4" i="2"/>
  <c r="CK3" i="2" l="1"/>
  <c r="CK5" i="2"/>
  <c r="CL4" i="2"/>
  <c r="CM4" i="2" l="1"/>
  <c r="CL3" i="2"/>
  <c r="CL5" i="2"/>
  <c r="CN4" i="2" l="1"/>
  <c r="CM3" i="2"/>
  <c r="CM5" i="2"/>
  <c r="CN3" i="2" l="1"/>
  <c r="CO4" i="2"/>
  <c r="CN5" i="2"/>
  <c r="CO5" i="2" l="1"/>
  <c r="CO3" i="2"/>
  <c r="CP4" i="2"/>
  <c r="CP3" i="2" l="1"/>
  <c r="CQ4" i="2"/>
  <c r="CP5" i="2"/>
  <c r="CQ5" i="2" l="1"/>
  <c r="CQ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An" description="Connexion à la requête « An » dans le classeur." type="5" refreshedVersion="6" background="1" saveData="1">
    <dbPr connection="Provider=Microsoft.Mashup.OleDb.1;Data Source=$Workbook$;Location=An;Extended Properties=&quot;&quot;" command="SELECT * FROM [An]"/>
  </connection>
  <connection id="2" xr16:uid="{00000000-0015-0000-FFFF-FFFF01000000}" name="Requête - Conges" description="Connexion à la requête « Conges » dans le classeur." type="5" refreshedVersion="0" background="1">
    <dbPr connection="provider=Microsoft.Mashup.OleDb.1;data source=$Workbook$;location=Conges;extended properties=" command="SELECT * FROM [Conges]"/>
  </connection>
  <connection id="3" xr16:uid="{00000000-0015-0000-FFFF-FFFF02000000}" name="Requête - Salaries" description="Connexion à la requête « Salaries » dans le classeur." type="5" refreshedVersion="0" background="1">
    <dbPr connection="provider=Microsoft.Mashup.OleDb.1;data source=$Workbook$;location=Salaries;extended properties=" command="SELECT * FROM [Salaries]"/>
  </connection>
</connections>
</file>

<file path=xl/sharedStrings.xml><?xml version="1.0" encoding="utf-8"?>
<sst xmlns="http://schemas.openxmlformats.org/spreadsheetml/2006/main" count="441" uniqueCount="404">
  <si>
    <t>Nom des salarié</t>
  </si>
  <si>
    <t>Poste</t>
  </si>
  <si>
    <t>Liste des Poste</t>
  </si>
  <si>
    <t>Abatteur</t>
  </si>
  <si>
    <t>Désosseur</t>
  </si>
  <si>
    <t>Pareur</t>
  </si>
  <si>
    <t>Machiniste</t>
  </si>
  <si>
    <t>Emballeur</t>
  </si>
  <si>
    <t>Etiquetteur</t>
  </si>
  <si>
    <t>Manoeauvre</t>
  </si>
  <si>
    <t>Mois de l'année</t>
  </si>
  <si>
    <t>Mois</t>
  </si>
  <si>
    <t>Date de fin</t>
  </si>
  <si>
    <t>Date de début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</si>
  <si>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</si>
  <si>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</si>
  <si>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</si>
  <si>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</si>
  <si>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</si>
  <si>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</si>
  <si>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</si>
  <si>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</si>
  <si>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</si>
  <si>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</si>
  <si>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</si>
  <si>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</si>
  <si>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Responsable</t>
  </si>
  <si>
    <t>Nom / Prénom</t>
  </si>
  <si>
    <t>Nom et prénom</t>
  </si>
  <si>
    <t>Fonction</t>
  </si>
  <si>
    <t>Colonne1</t>
  </si>
  <si>
    <t>Planning des vacances</t>
  </si>
  <si>
    <t>Test 1</t>
  </si>
  <si>
    <t>Test 2</t>
  </si>
  <si>
    <t>Test 3</t>
  </si>
  <si>
    <t>Test 4</t>
  </si>
  <si>
    <t>Test 5</t>
  </si>
  <si>
    <t>01/01/2020</t>
  </si>
  <si>
    <t>02/01/2020</t>
  </si>
  <si>
    <t>03/01/2020</t>
  </si>
  <si>
    <t>04/01/2020</t>
  </si>
  <si>
    <t>05/01/2020</t>
  </si>
  <si>
    <t>06/01/2020</t>
  </si>
  <si>
    <t>07/01/2020</t>
  </si>
  <si>
    <t>08/01/2020</t>
  </si>
  <si>
    <t>09/01/2020</t>
  </si>
  <si>
    <t>10/01/2020</t>
  </si>
  <si>
    <t>11/01/2020</t>
  </si>
  <si>
    <t>12/01/2020</t>
  </si>
  <si>
    <t>13/01/2020</t>
  </si>
  <si>
    <t>14/01/2020</t>
  </si>
  <si>
    <t>15/01/2020</t>
  </si>
  <si>
    <t>16/01/2020</t>
  </si>
  <si>
    <t>17/01/2020</t>
  </si>
  <si>
    <t>18/01/2020</t>
  </si>
  <si>
    <t>19/01/2020</t>
  </si>
  <si>
    <t>20/01/2020</t>
  </si>
  <si>
    <t>21/01/2020</t>
  </si>
  <si>
    <t>22/01/2020</t>
  </si>
  <si>
    <t>23/01/2020</t>
  </si>
  <si>
    <t>24/01/2020</t>
  </si>
  <si>
    <t>25/01/2020</t>
  </si>
  <si>
    <t>26/01/2020</t>
  </si>
  <si>
    <t>27/01/2020</t>
  </si>
  <si>
    <t>28/01/2020</t>
  </si>
  <si>
    <t>29/01/2020</t>
  </si>
  <si>
    <t>30/01/2020</t>
  </si>
  <si>
    <t>31/01/2020</t>
  </si>
  <si>
    <t>01/02/2020</t>
  </si>
  <si>
    <t>02/02/2020</t>
  </si>
  <si>
    <t>03/02/2020</t>
  </si>
  <si>
    <t>04/02/2020</t>
  </si>
  <si>
    <t>05/02/2020</t>
  </si>
  <si>
    <t>06/02/2020</t>
  </si>
  <si>
    <t>07/02/2020</t>
  </si>
  <si>
    <t>08/02/2020</t>
  </si>
  <si>
    <t>09/02/2020</t>
  </si>
  <si>
    <t>10/02/2020</t>
  </si>
  <si>
    <t>11/02/2020</t>
  </si>
  <si>
    <t>12/02/2020</t>
  </si>
  <si>
    <t>13/02/2020</t>
  </si>
  <si>
    <t>14/02/2020</t>
  </si>
  <si>
    <t>15/02/2020</t>
  </si>
  <si>
    <t>16/02/2020</t>
  </si>
  <si>
    <t>17/02/2020</t>
  </si>
  <si>
    <t>18/02/2020</t>
  </si>
  <si>
    <t>19/02/2020</t>
  </si>
  <si>
    <t>20/02/2020</t>
  </si>
  <si>
    <t>21/02/2020</t>
  </si>
  <si>
    <t>22/02/2020</t>
  </si>
  <si>
    <t>23/02/2020</t>
  </si>
  <si>
    <t>24/02/2020</t>
  </si>
  <si>
    <t>25/02/2020</t>
  </si>
  <si>
    <t>26/02/2020</t>
  </si>
  <si>
    <t>27/02/2020</t>
  </si>
  <si>
    <t>28/02/2020</t>
  </si>
  <si>
    <t>29/02/2020</t>
  </si>
  <si>
    <t>01/03/2020</t>
  </si>
  <si>
    <t>02/03/2020</t>
  </si>
  <si>
    <t>03/03/2020</t>
  </si>
  <si>
    <t>04/03/2020</t>
  </si>
  <si>
    <t>05/03/2020</t>
  </si>
  <si>
    <t>06/03/2020</t>
  </si>
  <si>
    <t>07/03/2020</t>
  </si>
  <si>
    <t>08/03/2020</t>
  </si>
  <si>
    <t>09/03/2020</t>
  </si>
  <si>
    <t>10/03/2020</t>
  </si>
  <si>
    <t>11/03/2020</t>
  </si>
  <si>
    <t>12/03/2020</t>
  </si>
  <si>
    <t>13/03/2020</t>
  </si>
  <si>
    <t>14/03/2020</t>
  </si>
  <si>
    <t>15/03/2020</t>
  </si>
  <si>
    <t>16/03/2020</t>
  </si>
  <si>
    <t>17/03/2020</t>
  </si>
  <si>
    <t>18/03/2020</t>
  </si>
  <si>
    <t>19/03/2020</t>
  </si>
  <si>
    <t>20/03/2020</t>
  </si>
  <si>
    <t>21/03/2020</t>
  </si>
  <si>
    <t>22/03/2020</t>
  </si>
  <si>
    <t>23/03/2020</t>
  </si>
  <si>
    <t>24/03/2020</t>
  </si>
  <si>
    <t>25/03/2020</t>
  </si>
  <si>
    <t>26/03/2020</t>
  </si>
  <si>
    <t>27/03/2020</t>
  </si>
  <si>
    <t>28/03/2020</t>
  </si>
  <si>
    <t>29/03/2020</t>
  </si>
  <si>
    <t>30/03/2020</t>
  </si>
  <si>
    <t>31/03/2020</t>
  </si>
  <si>
    <t>01/04/2020</t>
  </si>
  <si>
    <t>02/04/2020</t>
  </si>
  <si>
    <t>03/04/2020</t>
  </si>
  <si>
    <t>04/04/2020</t>
  </si>
  <si>
    <t>05/04/2020</t>
  </si>
  <si>
    <t>06/04/2020</t>
  </si>
  <si>
    <t>07/04/2020</t>
  </si>
  <si>
    <t>08/04/2020</t>
  </si>
  <si>
    <t>09/04/2020</t>
  </si>
  <si>
    <t>10/04/2020</t>
  </si>
  <si>
    <t>11/04/2020</t>
  </si>
  <si>
    <t>12/04/2020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</si>
  <si>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</si>
  <si>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</si>
  <si>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</si>
  <si>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</si>
  <si>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</si>
  <si>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</si>
  <si>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</si>
  <si>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</si>
  <si>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</si>
  <si>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</si>
  <si>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</si>
  <si>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</si>
  <si>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</si>
  <si>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</si>
  <si>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</si>
  <si>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</si>
  <si>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</si>
  <si>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</si>
  <si>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01/05/2020</t>
  </si>
  <si>
    <t>02/05/2020</t>
  </si>
  <si>
    <t>03/05/2020</t>
  </si>
  <si>
    <t>04/05/2020</t>
  </si>
  <si>
    <t>05/05/2020</t>
  </si>
  <si>
    <t>06/05/2020</t>
  </si>
  <si>
    <t>07/05/2020</t>
  </si>
  <si>
    <t>08/05/2020</t>
  </si>
  <si>
    <t>09/05/2020</t>
  </si>
  <si>
    <t>10/05/2020</t>
  </si>
  <si>
    <t>11/05/2020</t>
  </si>
  <si>
    <t>12/05/2020</t>
  </si>
  <si>
    <t>13/05/2020</t>
  </si>
  <si>
    <t>14/05/2020</t>
  </si>
  <si>
    <t>15/05/2020</t>
  </si>
  <si>
    <t>16/05/2020</t>
  </si>
  <si>
    <t>17/05/2020</t>
  </si>
  <si>
    <t>18/05/2020</t>
  </si>
  <si>
    <t>19/05/2020</t>
  </si>
  <si>
    <t>20/05/2020</t>
  </si>
  <si>
    <t>21/05/2020</t>
  </si>
  <si>
    <t>22/05/2020</t>
  </si>
  <si>
    <t>23/05/2020</t>
  </si>
  <si>
    <t>24/05/2020</t>
  </si>
  <si>
    <t>25/05/2020</t>
  </si>
  <si>
    <t>26/05/2020</t>
  </si>
  <si>
    <t>27/05/2020</t>
  </si>
  <si>
    <t>28/05/2020</t>
  </si>
  <si>
    <t>29/05/2020</t>
  </si>
  <si>
    <t>30/05/2020</t>
  </si>
  <si>
    <t>31/05/2020</t>
  </si>
  <si>
    <t>01/06/2020</t>
  </si>
  <si>
    <t>02/06/2020</t>
  </si>
  <si>
    <t>03/06/2020</t>
  </si>
  <si>
    <t>04/06/2020</t>
  </si>
  <si>
    <t>05/06/2020</t>
  </si>
  <si>
    <t>06/06/2020</t>
  </si>
  <si>
    <t>07/06/2020</t>
  </si>
  <si>
    <t>08/06/2020</t>
  </si>
  <si>
    <t>09/06/2020</t>
  </si>
  <si>
    <t>10/06/2020</t>
  </si>
  <si>
    <t>11/06/2020</t>
  </si>
  <si>
    <t>12/06/2020</t>
  </si>
  <si>
    <t>13/06/2020</t>
  </si>
  <si>
    <t>14/06/2020</t>
  </si>
  <si>
    <t>15/06/2020</t>
  </si>
  <si>
    <t>16/06/2020</t>
  </si>
  <si>
    <t>17/06/2020</t>
  </si>
  <si>
    <t>18/06/2020</t>
  </si>
  <si>
    <t>19/06/2020</t>
  </si>
  <si>
    <t>20/06/2020</t>
  </si>
  <si>
    <t>21/06/2020</t>
  </si>
  <si>
    <t>22/06/2020</t>
  </si>
  <si>
    <t>23/06/2020</t>
  </si>
  <si>
    <t>24/06/2020</t>
  </si>
  <si>
    <t>25/06/2020</t>
  </si>
  <si>
    <t>26/06/2020</t>
  </si>
  <si>
    <t>27/06/2020</t>
  </si>
  <si>
    <t>28/06/2020</t>
  </si>
  <si>
    <t>29/06/2020</t>
  </si>
  <si>
    <t>30/06/2020</t>
  </si>
  <si>
    <t>01/07/2020</t>
  </si>
  <si>
    <t>02/07/2020</t>
  </si>
  <si>
    <t>03/07/2020</t>
  </si>
  <si>
    <t>04/07/2020</t>
  </si>
  <si>
    <t>05/07/2020</t>
  </si>
  <si>
    <t>06/07/2020</t>
  </si>
  <si>
    <t>07/07/2020</t>
  </si>
  <si>
    <t>08/07/2020</t>
  </si>
  <si>
    <t>09/07/2020</t>
  </si>
  <si>
    <t>10/07/2020</t>
  </si>
  <si>
    <t>11/07/2020</t>
  </si>
  <si>
    <t>12/07/2020</t>
  </si>
  <si>
    <t>13/07/2020</t>
  </si>
  <si>
    <t>14/07/2020</t>
  </si>
  <si>
    <t>15/07/2020</t>
  </si>
  <si>
    <t>16/07/2020</t>
  </si>
  <si>
    <t>17/07/2020</t>
  </si>
  <si>
    <t>18/07/2020</t>
  </si>
  <si>
    <t>19/07/2020</t>
  </si>
  <si>
    <t>20/07/2020</t>
  </si>
  <si>
    <t>21/07/2020</t>
  </si>
  <si>
    <t>22/07/2020</t>
  </si>
  <si>
    <t>23/07/2020</t>
  </si>
  <si>
    <t>24/07/2020</t>
  </si>
  <si>
    <t>25/07/2020</t>
  </si>
  <si>
    <t>26/07/2020</t>
  </si>
  <si>
    <t>27/07/2020</t>
  </si>
  <si>
    <t>28/07/2020</t>
  </si>
  <si>
    <t>29/07/2020</t>
  </si>
  <si>
    <t>30/07/2020</t>
  </si>
  <si>
    <t>31/07/2020</t>
  </si>
  <si>
    <t>01/08/2020</t>
  </si>
  <si>
    <t>02/08/2020</t>
  </si>
  <si>
    <t>03/08/2020</t>
  </si>
  <si>
    <t>04/08/2020</t>
  </si>
  <si>
    <t>05/08/2020</t>
  </si>
  <si>
    <t>06/08/2020</t>
  </si>
  <si>
    <t>07/08/2020</t>
  </si>
  <si>
    <t>08/08/2020</t>
  </si>
  <si>
    <t>09/08/2020</t>
  </si>
  <si>
    <t>10/08/2020</t>
  </si>
  <si>
    <t>11/08/2020</t>
  </si>
  <si>
    <t>12/08/2020</t>
  </si>
  <si>
    <t>13/08/2020</t>
  </si>
  <si>
    <t>14/08/2020</t>
  </si>
  <si>
    <t>15/08/2020</t>
  </si>
  <si>
    <t>16/08/2020</t>
  </si>
  <si>
    <t>17/08/2020</t>
  </si>
  <si>
    <t>18/08/2020</t>
  </si>
  <si>
    <t>19/08/2020</t>
  </si>
  <si>
    <t>20/08/2020</t>
  </si>
  <si>
    <t>21/08/2020</t>
  </si>
  <si>
    <t>22/08/2020</t>
  </si>
  <si>
    <t>23/08/2020</t>
  </si>
  <si>
    <t>24/08/2020</t>
  </si>
  <si>
    <t>25/08/2020</t>
  </si>
  <si>
    <t>26/08/2020</t>
  </si>
  <si>
    <t>27/08/2020</t>
  </si>
  <si>
    <t>28/08/2020</t>
  </si>
  <si>
    <t>29/08/2020</t>
  </si>
  <si>
    <t>30/08/2020</t>
  </si>
  <si>
    <t>31/08/2020</t>
  </si>
  <si>
    <t>01/09/2020</t>
  </si>
  <si>
    <t>02/09/2020</t>
  </si>
  <si>
    <t>03/09/2020</t>
  </si>
  <si>
    <t>04/09/2020</t>
  </si>
  <si>
    <t>05/09/2020</t>
  </si>
  <si>
    <t>06/09/2020</t>
  </si>
  <si>
    <t>07/09/2020</t>
  </si>
  <si>
    <t>08/09/2020</t>
  </si>
  <si>
    <t>09/09/2020</t>
  </si>
  <si>
    <t>10/09/2020</t>
  </si>
  <si>
    <t>11/09/2020</t>
  </si>
  <si>
    <t>12/09/2020</t>
  </si>
  <si>
    <t>13/09/2020</t>
  </si>
  <si>
    <t>14/09/2020</t>
  </si>
  <si>
    <t>15/09/2020</t>
  </si>
  <si>
    <t>16/09/2020</t>
  </si>
  <si>
    <t>17/09/2020</t>
  </si>
  <si>
    <t>18/09/2020</t>
  </si>
  <si>
    <t>19/09/2020</t>
  </si>
  <si>
    <t>20/09/2020</t>
  </si>
  <si>
    <t>21/09/2020</t>
  </si>
  <si>
    <t>22/09/2020</t>
  </si>
  <si>
    <t>23/09/2020</t>
  </si>
  <si>
    <t>24/09/2020</t>
  </si>
  <si>
    <t>25/09/2020</t>
  </si>
  <si>
    <t>26/09/2020</t>
  </si>
  <si>
    <t>27/09/2020</t>
  </si>
  <si>
    <t>28/09/2020</t>
  </si>
  <si>
    <t>29/09/2020</t>
  </si>
  <si>
    <t>30/09/2020</t>
  </si>
  <si>
    <t>01/10/2020</t>
  </si>
  <si>
    <t>02/10/2020</t>
  </si>
  <si>
    <t>03/10/2020</t>
  </si>
  <si>
    <t>04/10/2020</t>
  </si>
  <si>
    <t>05/10/2020</t>
  </si>
  <si>
    <t>06/10/2020</t>
  </si>
  <si>
    <t>07/10/2020</t>
  </si>
  <si>
    <t>08/10/2020</t>
  </si>
  <si>
    <t>09/10/2020</t>
  </si>
  <si>
    <t>10/10/2020</t>
  </si>
  <si>
    <t>11/10/2020</t>
  </si>
  <si>
    <t>12/10/2020</t>
  </si>
  <si>
    <t>13/10/2020</t>
  </si>
  <si>
    <t>14/10/2020</t>
  </si>
  <si>
    <t>15/10/2020</t>
  </si>
  <si>
    <t>16/10/2020</t>
  </si>
  <si>
    <t>17/10/2020</t>
  </si>
  <si>
    <t>18/10/2020</t>
  </si>
  <si>
    <t>19/10/2020</t>
  </si>
  <si>
    <t>20/10/2020</t>
  </si>
  <si>
    <t>21/10/2020</t>
  </si>
  <si>
    <t>22/10/2020</t>
  </si>
  <si>
    <t>23/10/2020</t>
  </si>
  <si>
    <t>24/10/2020</t>
  </si>
  <si>
    <t>25/10/2020</t>
  </si>
  <si>
    <t>26/10/2020</t>
  </si>
  <si>
    <t>27/10/2020</t>
  </si>
  <si>
    <t>28/10/2020</t>
  </si>
  <si>
    <t>29/10/2020</t>
  </si>
  <si>
    <t>30/10/2020</t>
  </si>
  <si>
    <t>31/10/2020</t>
  </si>
  <si>
    <t>01/11/2020</t>
  </si>
  <si>
    <t>02/11/2020</t>
  </si>
  <si>
    <t>03/11/2020</t>
  </si>
  <si>
    <t>04/11/2020</t>
  </si>
  <si>
    <t>05/11/2020</t>
  </si>
  <si>
    <t>06/11/2020</t>
  </si>
  <si>
    <t>07/11/2020</t>
  </si>
  <si>
    <t>08/11/2020</t>
  </si>
  <si>
    <t>09/11/2020</t>
  </si>
  <si>
    <t>10/11/2020</t>
  </si>
  <si>
    <t>11/11/2020</t>
  </si>
  <si>
    <t>12/11/2020</t>
  </si>
  <si>
    <t>13/11/2020</t>
  </si>
  <si>
    <t>14/11/2020</t>
  </si>
  <si>
    <t>15/11/2020</t>
  </si>
  <si>
    <t>16/11/2020</t>
  </si>
  <si>
    <t>17/11/2020</t>
  </si>
  <si>
    <t>18/11/2020</t>
  </si>
  <si>
    <t>19/11/2020</t>
  </si>
  <si>
    <t>20/11/2020</t>
  </si>
  <si>
    <t>21/11/2020</t>
  </si>
  <si>
    <t>22/11/2020</t>
  </si>
  <si>
    <t>23/11/2020</t>
  </si>
  <si>
    <t>24/11/2020</t>
  </si>
  <si>
    <t>25/11/2020</t>
  </si>
  <si>
    <t>26/11/2020</t>
  </si>
  <si>
    <t>27/11/2020</t>
  </si>
  <si>
    <t>28/11/2020</t>
  </si>
  <si>
    <t>29/11/2020</t>
  </si>
  <si>
    <t>30/11/2020</t>
  </si>
  <si>
    <t>01/12/2020</t>
  </si>
  <si>
    <t>02/12/2020</t>
  </si>
  <si>
    <t>03/12/2020</t>
  </si>
  <si>
    <t>04/12/2020</t>
  </si>
  <si>
    <t>05/12/2020</t>
  </si>
  <si>
    <t>06/12/2020</t>
  </si>
  <si>
    <t>07/12/2020</t>
  </si>
  <si>
    <t>08/12/2020</t>
  </si>
  <si>
    <t>09/12/2020</t>
  </si>
  <si>
    <t>10/12/2020</t>
  </si>
  <si>
    <t>11/12/2020</t>
  </si>
  <si>
    <t>12/12/2020</t>
  </si>
  <si>
    <t>13/12/2020</t>
  </si>
  <si>
    <t>14/12/2020</t>
  </si>
  <si>
    <t>15/12/2020</t>
  </si>
  <si>
    <t>16/12/2020</t>
  </si>
  <si>
    <t>17/12/2020</t>
  </si>
  <si>
    <t>18/12/2020</t>
  </si>
  <si>
    <t>19/12/2020</t>
  </si>
  <si>
    <t>20/12/2020</t>
  </si>
  <si>
    <t>21/12/2020</t>
  </si>
  <si>
    <t>22/12/2020</t>
  </si>
  <si>
    <t>23/12/2020</t>
  </si>
  <si>
    <t>24/12/2020</t>
  </si>
  <si>
    <t>25/12/2020</t>
  </si>
  <si>
    <t>26/12/2020</t>
  </si>
  <si>
    <t>27/12/2020</t>
  </si>
  <si>
    <t>28/12/2020</t>
  </si>
  <si>
    <t>29/12/2020</t>
  </si>
  <si>
    <t>30/12/2020</t>
  </si>
  <si>
    <t>31/12/2020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</si>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</sst>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"/>
    <numFmt numFmtId="165" formatCode="0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14" fontId="5" fillId="4" borderId="0" xfId="0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0" borderId="0" xfId="0" applyAlignment="1"/>
    <xf numFmtId="164" fontId="0" fillId="0" borderId="12" xfId="0" applyNumberFormat="1" applyBorder="1"/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textRotation="90"/>
    </xf>
    <xf numFmtId="165" fontId="0" fillId="0" borderId="0" xfId="0" applyNumberFormat="1" applyAlignment="1">
      <alignment horizontal="center"/>
    </xf>
    <xf numFmtId="0" fontId="0" fillId="0" borderId="0" xfId="0" applyNumberFormat="1" applyAlignment="1"/>
  </cellXfs>
  <cellStyles count="1">
    <cellStyle name="Normal" xfId="0" builtinId="0"/>
  </cellStyles>
  <dxfs count="429">
    <dxf>
      <numFmt numFmtId="0" formatCode="General"/>
      <alignment horizontal="general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428"/>
      <tableStyleElement type="headerRow" dxfId="427"/>
      <tableStyleElement type="firstRowStripe" dxfId="426"/>
    </tableStyle>
    <tableStyle name="TableStyleQueryResult" pivot="0" count="3" xr9:uid="{00000000-0011-0000-FFFF-FFFF01000000}">
      <tableStyleElement type="wholeTable" dxfId="425"/>
      <tableStyleElement type="headerRow" dxfId="424"/>
      <tableStyleElement type="firstRowStripe" dxfId="4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0</xdr:row>
      <xdr:rowOff>19050</xdr:rowOff>
    </xdr:from>
    <xdr:to>
      <xdr:col>2</xdr:col>
      <xdr:colOff>752475</xdr:colOff>
      <xdr:row>4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1" y="19050"/>
          <a:ext cx="2238374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/>
            <a:t>Logo de la société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0</xdr:row>
          <xdr:rowOff>19050</xdr:rowOff>
        </xdr:from>
        <xdr:to>
          <xdr:col>11</xdr:col>
          <xdr:colOff>723900</xdr:colOff>
          <xdr:row>4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5</xdr:row>
          <xdr:rowOff>28575</xdr:rowOff>
        </xdr:from>
        <xdr:to>
          <xdr:col>1</xdr:col>
          <xdr:colOff>695325</xdr:colOff>
          <xdr:row>6</xdr:row>
          <xdr:rowOff>114300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28575</xdr:colOff>
      <xdr:row>7</xdr:row>
      <xdr:rowOff>38099</xdr:rowOff>
    </xdr:from>
    <xdr:to>
      <xdr:col>2</xdr:col>
      <xdr:colOff>276225</xdr:colOff>
      <xdr:row>11</xdr:row>
      <xdr:rowOff>9524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8575" y="1371599"/>
          <a:ext cx="1771650" cy="7334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/>
            <a:t>Liste des Salariés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0000000-0016-0000-0500-000000000000}" autoFormatId="16" applyNumberFormats="0" applyBorderFormats="0" applyFontFormats="0" applyPatternFormats="0" applyAlignmentFormats="0" applyWidthHeightFormats="0">
  <queryTableRefresh nextId="370">
    <queryTableFields count="368">
      <queryTableField id="1" name="Nom / Prénom" tableColumnId="1"/>
      <queryTableField id="368" name="Poste" tableColumnId="368"/>
      <queryTableField id="2" name="01/01/2020" tableColumnId="2"/>
      <queryTableField id="3" name="02/01/2020" tableColumnId="3"/>
      <queryTableField id="4" name="03/01/2020" tableColumnId="4"/>
      <queryTableField id="5" name="04/01/2020" tableColumnId="5"/>
      <queryTableField id="6" name="05/01/2020" tableColumnId="6"/>
      <queryTableField id="7" name="06/01/2020" tableColumnId="7"/>
      <queryTableField id="8" name="07/01/2020" tableColumnId="8"/>
      <queryTableField id="9" name="08/01/2020" tableColumnId="9"/>
      <queryTableField id="10" name="09/01/2020" tableColumnId="10"/>
      <queryTableField id="11" name="10/01/2020" tableColumnId="11"/>
      <queryTableField id="12" name="11/01/2020" tableColumnId="12"/>
      <queryTableField id="13" name="12/01/2020" tableColumnId="13"/>
      <queryTableField id="14" name="13/01/2020" tableColumnId="14"/>
      <queryTableField id="15" name="14/01/2020" tableColumnId="15"/>
      <queryTableField id="16" name="15/01/2020" tableColumnId="16"/>
      <queryTableField id="17" name="16/01/2020" tableColumnId="17"/>
      <queryTableField id="18" name="17/01/2020" tableColumnId="18"/>
      <queryTableField id="19" name="18/01/2020" tableColumnId="19"/>
      <queryTableField id="20" name="19/01/2020" tableColumnId="20"/>
      <queryTableField id="21" name="20/01/2020" tableColumnId="21"/>
      <queryTableField id="22" name="21/01/2020" tableColumnId="22"/>
      <queryTableField id="23" name="22/01/2020" tableColumnId="23"/>
      <queryTableField id="24" name="23/01/2020" tableColumnId="24"/>
      <queryTableField id="25" name="24/01/2020" tableColumnId="25"/>
      <queryTableField id="26" name="25/01/2020" tableColumnId="26"/>
      <queryTableField id="27" name="26/01/2020" tableColumnId="27"/>
      <queryTableField id="28" name="27/01/2020" tableColumnId="28"/>
      <queryTableField id="29" name="28/01/2020" tableColumnId="29"/>
      <queryTableField id="30" name="29/01/2020" tableColumnId="30"/>
      <queryTableField id="31" name="30/01/2020" tableColumnId="31"/>
      <queryTableField id="32" name="31/01/2020" tableColumnId="32"/>
      <queryTableField id="33" name="01/02/2020" tableColumnId="33"/>
      <queryTableField id="34" name="02/02/2020" tableColumnId="34"/>
      <queryTableField id="35" name="03/02/2020" tableColumnId="35"/>
      <queryTableField id="36" name="04/02/2020" tableColumnId="36"/>
      <queryTableField id="37" name="05/02/2020" tableColumnId="37"/>
      <queryTableField id="38" name="06/02/2020" tableColumnId="38"/>
      <queryTableField id="39" name="07/02/2020" tableColumnId="39"/>
      <queryTableField id="40" name="08/02/2020" tableColumnId="40"/>
      <queryTableField id="41" name="09/02/2020" tableColumnId="41"/>
      <queryTableField id="42" name="10/02/2020" tableColumnId="42"/>
      <queryTableField id="43" name="11/02/2020" tableColumnId="43"/>
      <queryTableField id="44" name="12/02/2020" tableColumnId="44"/>
      <queryTableField id="45" name="13/02/2020" tableColumnId="45"/>
      <queryTableField id="46" name="14/02/2020" tableColumnId="46"/>
      <queryTableField id="47" name="15/02/2020" tableColumnId="47"/>
      <queryTableField id="48" name="16/02/2020" tableColumnId="48"/>
      <queryTableField id="49" name="17/02/2020" tableColumnId="49"/>
      <queryTableField id="50" name="18/02/2020" tableColumnId="50"/>
      <queryTableField id="51" name="19/02/2020" tableColumnId="51"/>
      <queryTableField id="52" name="20/02/2020" tableColumnId="52"/>
      <queryTableField id="53" name="21/02/2020" tableColumnId="53"/>
      <queryTableField id="54" name="22/02/2020" tableColumnId="54"/>
      <queryTableField id="55" name="23/02/2020" tableColumnId="55"/>
      <queryTableField id="56" name="24/02/2020" tableColumnId="56"/>
      <queryTableField id="57" name="25/02/2020" tableColumnId="57"/>
      <queryTableField id="58" name="26/02/2020" tableColumnId="58"/>
      <queryTableField id="59" name="27/02/2020" tableColumnId="59"/>
      <queryTableField id="60" name="28/02/2020" tableColumnId="60"/>
      <queryTableField id="61" name="29/02/2020" tableColumnId="61"/>
      <queryTableField id="62" name="01/03/2020" tableColumnId="62"/>
      <queryTableField id="63" name="02/03/2020" tableColumnId="63"/>
      <queryTableField id="64" name="03/03/2020" tableColumnId="64"/>
      <queryTableField id="65" name="04/03/2020" tableColumnId="65"/>
      <queryTableField id="66" name="05/03/2020" tableColumnId="66"/>
      <queryTableField id="67" name="06/03/2020" tableColumnId="67"/>
      <queryTableField id="68" name="07/03/2020" tableColumnId="68"/>
      <queryTableField id="69" name="08/03/2020" tableColumnId="69"/>
      <queryTableField id="70" name="09/03/2020" tableColumnId="70"/>
      <queryTableField id="71" name="10/03/2020" tableColumnId="71"/>
      <queryTableField id="72" name="11/03/2020" tableColumnId="72"/>
      <queryTableField id="73" name="12/03/2020" tableColumnId="73"/>
      <queryTableField id="74" name="13/03/2020" tableColumnId="74"/>
      <queryTableField id="75" name="14/03/2020" tableColumnId="75"/>
      <queryTableField id="76" name="15/03/2020" tableColumnId="76"/>
      <queryTableField id="77" name="16/03/2020" tableColumnId="77"/>
      <queryTableField id="78" name="17/03/2020" tableColumnId="78"/>
      <queryTableField id="79" name="18/03/2020" tableColumnId="79"/>
      <queryTableField id="80" name="19/03/2020" tableColumnId="80"/>
      <queryTableField id="81" name="20/03/2020" tableColumnId="81"/>
      <queryTableField id="82" name="21/03/2020" tableColumnId="82"/>
      <queryTableField id="83" name="22/03/2020" tableColumnId="83"/>
      <queryTableField id="84" name="23/03/2020" tableColumnId="84"/>
      <queryTableField id="85" name="24/03/2020" tableColumnId="85"/>
      <queryTableField id="86" name="25/03/2020" tableColumnId="86"/>
      <queryTableField id="87" name="26/03/2020" tableColumnId="87"/>
      <queryTableField id="88" name="27/03/2020" tableColumnId="88"/>
      <queryTableField id="89" name="28/03/2020" tableColumnId="89"/>
      <queryTableField id="90" name="29/03/2020" tableColumnId="90"/>
      <queryTableField id="91" name="30/03/2020" tableColumnId="91"/>
      <queryTableField id="92" name="31/03/2020" tableColumnId="92"/>
      <queryTableField id="93" name="01/04/2020" tableColumnId="93"/>
      <queryTableField id="94" name="02/04/2020" tableColumnId="94"/>
      <queryTableField id="95" name="03/04/2020" tableColumnId="95"/>
      <queryTableField id="96" name="04/04/2020" tableColumnId="96"/>
      <queryTableField id="97" name="05/04/2020" tableColumnId="97"/>
      <queryTableField id="98" name="06/04/2020" tableColumnId="98"/>
      <queryTableField id="99" name="07/04/2020" tableColumnId="99"/>
      <queryTableField id="100" name="08/04/2020" tableColumnId="100"/>
      <queryTableField id="101" name="09/04/2020" tableColumnId="101"/>
      <queryTableField id="102" name="10/04/2020" tableColumnId="102"/>
      <queryTableField id="103" name="11/04/2020" tableColumnId="103"/>
      <queryTableField id="104" name="12/04/2020" tableColumnId="104"/>
      <queryTableField id="105" name="13/04/2020" tableColumnId="105"/>
      <queryTableField id="106" name="14/04/2020" tableColumnId="106"/>
      <queryTableField id="107" name="15/04/2020" tableColumnId="107"/>
      <queryTableField id="108" name="16/04/2020" tableColumnId="108"/>
      <queryTableField id="109" name="17/04/2020" tableColumnId="109"/>
      <queryTableField id="110" name="18/04/2020" tableColumnId="110"/>
      <queryTableField id="111" name="19/04/2020" tableColumnId="111"/>
      <queryTableField id="112" name="20/04/2020" tableColumnId="112"/>
      <queryTableField id="113" name="21/04/2020" tableColumnId="113"/>
      <queryTableField id="114" name="22/04/2020" tableColumnId="114"/>
      <queryTableField id="115" name="23/04/2020" tableColumnId="115"/>
      <queryTableField id="116" name="24/04/2020" tableColumnId="116"/>
      <queryTableField id="117" name="25/04/2020" tableColumnId="117"/>
      <queryTableField id="118" name="26/04/2020" tableColumnId="118"/>
      <queryTableField id="119" name="27/04/2020" tableColumnId="119"/>
      <queryTableField id="120" name="28/04/2020" tableColumnId="120"/>
      <queryTableField id="121" name="29/04/2020" tableColumnId="121"/>
      <queryTableField id="122" name="30/04/2020" tableColumnId="122"/>
      <queryTableField id="123" name="01/05/2020" tableColumnId="123"/>
      <queryTableField id="124" name="02/05/2020" tableColumnId="124"/>
      <queryTableField id="125" name="03/05/2020" tableColumnId="125"/>
      <queryTableField id="126" name="04/05/2020" tableColumnId="126"/>
      <queryTableField id="127" name="05/05/2020" tableColumnId="127"/>
      <queryTableField id="128" name="06/05/2020" tableColumnId="128"/>
      <queryTableField id="129" name="07/05/2020" tableColumnId="129"/>
      <queryTableField id="130" name="08/05/2020" tableColumnId="130"/>
      <queryTableField id="131" name="09/05/2020" tableColumnId="131"/>
      <queryTableField id="132" name="10/05/2020" tableColumnId="132"/>
      <queryTableField id="133" name="11/05/2020" tableColumnId="133"/>
      <queryTableField id="134" name="12/05/2020" tableColumnId="134"/>
      <queryTableField id="135" name="13/05/2020" tableColumnId="135"/>
      <queryTableField id="136" name="14/05/2020" tableColumnId="136"/>
      <queryTableField id="137" name="15/05/2020" tableColumnId="137"/>
      <queryTableField id="138" name="16/05/2020" tableColumnId="138"/>
      <queryTableField id="139" name="17/05/2020" tableColumnId="139"/>
      <queryTableField id="140" name="18/05/2020" tableColumnId="140"/>
      <queryTableField id="141" name="19/05/2020" tableColumnId="141"/>
      <queryTableField id="142" name="20/05/2020" tableColumnId="142"/>
      <queryTableField id="143" name="21/05/2020" tableColumnId="143"/>
      <queryTableField id="144" name="22/05/2020" tableColumnId="144"/>
      <queryTableField id="145" name="23/05/2020" tableColumnId="145"/>
      <queryTableField id="146" name="24/05/2020" tableColumnId="146"/>
      <queryTableField id="147" name="25/05/2020" tableColumnId="147"/>
      <queryTableField id="148" name="26/05/2020" tableColumnId="148"/>
      <queryTableField id="149" name="27/05/2020" tableColumnId="149"/>
      <queryTableField id="150" name="28/05/2020" tableColumnId="150"/>
      <queryTableField id="151" name="29/05/2020" tableColumnId="151"/>
      <queryTableField id="152" name="30/05/2020" tableColumnId="152"/>
      <queryTableField id="153" name="31/05/2020" tableColumnId="153"/>
      <queryTableField id="154" name="01/06/2020" tableColumnId="154"/>
      <queryTableField id="155" name="02/06/2020" tableColumnId="155"/>
      <queryTableField id="156" name="03/06/2020" tableColumnId="156"/>
      <queryTableField id="157" name="04/06/2020" tableColumnId="157"/>
      <queryTableField id="158" name="05/06/2020" tableColumnId="158"/>
      <queryTableField id="159" name="06/06/2020" tableColumnId="159"/>
      <queryTableField id="160" name="07/06/2020" tableColumnId="160"/>
      <queryTableField id="161" name="08/06/2020" tableColumnId="161"/>
      <queryTableField id="162" name="09/06/2020" tableColumnId="162"/>
      <queryTableField id="163" name="10/06/2020" tableColumnId="163"/>
      <queryTableField id="164" name="11/06/2020" tableColumnId="164"/>
      <queryTableField id="165" name="12/06/2020" tableColumnId="165"/>
      <queryTableField id="166" name="13/06/2020" tableColumnId="166"/>
      <queryTableField id="167" name="14/06/2020" tableColumnId="167"/>
      <queryTableField id="168" name="15/06/2020" tableColumnId="168"/>
      <queryTableField id="169" name="16/06/2020" tableColumnId="169"/>
      <queryTableField id="170" name="17/06/2020" tableColumnId="170"/>
      <queryTableField id="171" name="18/06/2020" tableColumnId="171"/>
      <queryTableField id="172" name="19/06/2020" tableColumnId="172"/>
      <queryTableField id="173" name="20/06/2020" tableColumnId="173"/>
      <queryTableField id="174" name="21/06/2020" tableColumnId="174"/>
      <queryTableField id="175" name="22/06/2020" tableColumnId="175"/>
      <queryTableField id="176" name="23/06/2020" tableColumnId="176"/>
      <queryTableField id="177" name="24/06/2020" tableColumnId="177"/>
      <queryTableField id="178" name="25/06/2020" tableColumnId="178"/>
      <queryTableField id="179" name="26/06/2020" tableColumnId="179"/>
      <queryTableField id="180" name="27/06/2020" tableColumnId="180"/>
      <queryTableField id="181" name="28/06/2020" tableColumnId="181"/>
      <queryTableField id="182" name="29/06/2020" tableColumnId="182"/>
      <queryTableField id="183" name="30/06/2020" tableColumnId="183"/>
      <queryTableField id="184" name="01/07/2020" tableColumnId="184"/>
      <queryTableField id="185" name="02/07/2020" tableColumnId="185"/>
      <queryTableField id="186" name="03/07/2020" tableColumnId="186"/>
      <queryTableField id="187" name="04/07/2020" tableColumnId="187"/>
      <queryTableField id="188" name="05/07/2020" tableColumnId="188"/>
      <queryTableField id="189" name="06/07/2020" tableColumnId="189"/>
      <queryTableField id="190" name="07/07/2020" tableColumnId="190"/>
      <queryTableField id="191" name="08/07/2020" tableColumnId="191"/>
      <queryTableField id="192" name="09/07/2020" tableColumnId="192"/>
      <queryTableField id="193" name="10/07/2020" tableColumnId="193"/>
      <queryTableField id="194" name="11/07/2020" tableColumnId="194"/>
      <queryTableField id="195" name="12/07/2020" tableColumnId="195"/>
      <queryTableField id="196" name="13/07/2020" tableColumnId="196"/>
      <queryTableField id="197" name="14/07/2020" tableColumnId="197"/>
      <queryTableField id="198" name="15/07/2020" tableColumnId="198"/>
      <queryTableField id="199" name="16/07/2020" tableColumnId="199"/>
      <queryTableField id="200" name="17/07/2020" tableColumnId="200"/>
      <queryTableField id="201" name="18/07/2020" tableColumnId="201"/>
      <queryTableField id="202" name="19/07/2020" tableColumnId="202"/>
      <queryTableField id="203" name="20/07/2020" tableColumnId="203"/>
      <queryTableField id="204" name="21/07/2020" tableColumnId="204"/>
      <queryTableField id="205" name="22/07/2020" tableColumnId="205"/>
      <queryTableField id="206" name="23/07/2020" tableColumnId="206"/>
      <queryTableField id="207" name="24/07/2020" tableColumnId="207"/>
      <queryTableField id="208" name="25/07/2020" tableColumnId="208"/>
      <queryTableField id="209" name="26/07/2020" tableColumnId="209"/>
      <queryTableField id="210" name="27/07/2020" tableColumnId="210"/>
      <queryTableField id="211" name="28/07/2020" tableColumnId="211"/>
      <queryTableField id="212" name="29/07/2020" tableColumnId="212"/>
      <queryTableField id="213" name="30/07/2020" tableColumnId="213"/>
      <queryTableField id="214" name="31/07/2020" tableColumnId="214"/>
      <queryTableField id="215" name="01/08/2020" tableColumnId="215"/>
      <queryTableField id="216" name="02/08/2020" tableColumnId="216"/>
      <queryTableField id="217" name="03/08/2020" tableColumnId="217"/>
      <queryTableField id="218" name="04/08/2020" tableColumnId="218"/>
      <queryTableField id="219" name="05/08/2020" tableColumnId="219"/>
      <queryTableField id="220" name="06/08/2020" tableColumnId="220"/>
      <queryTableField id="221" name="07/08/2020" tableColumnId="221"/>
      <queryTableField id="222" name="08/08/2020" tableColumnId="222"/>
      <queryTableField id="223" name="09/08/2020" tableColumnId="223"/>
      <queryTableField id="224" name="10/08/2020" tableColumnId="224"/>
      <queryTableField id="225" name="11/08/2020" tableColumnId="225"/>
      <queryTableField id="226" name="12/08/2020" tableColumnId="226"/>
      <queryTableField id="227" name="13/08/2020" tableColumnId="227"/>
      <queryTableField id="228" name="14/08/2020" tableColumnId="228"/>
      <queryTableField id="229" name="15/08/2020" tableColumnId="229"/>
      <queryTableField id="230" name="16/08/2020" tableColumnId="230"/>
      <queryTableField id="231" name="17/08/2020" tableColumnId="231"/>
      <queryTableField id="232" name="18/08/2020" tableColumnId="232"/>
      <queryTableField id="233" name="19/08/2020" tableColumnId="233"/>
      <queryTableField id="234" name="20/08/2020" tableColumnId="234"/>
      <queryTableField id="235" name="21/08/2020" tableColumnId="235"/>
      <queryTableField id="236" name="22/08/2020" tableColumnId="236"/>
      <queryTableField id="237" name="23/08/2020" tableColumnId="237"/>
      <queryTableField id="238" name="24/08/2020" tableColumnId="238"/>
      <queryTableField id="239" name="25/08/2020" tableColumnId="239"/>
      <queryTableField id="240" name="26/08/2020" tableColumnId="240"/>
      <queryTableField id="241" name="27/08/2020" tableColumnId="241"/>
      <queryTableField id="242" name="28/08/2020" tableColumnId="242"/>
      <queryTableField id="243" name="29/08/2020" tableColumnId="243"/>
      <queryTableField id="244" name="30/08/2020" tableColumnId="244"/>
      <queryTableField id="245" name="31/08/2020" tableColumnId="245"/>
      <queryTableField id="246" name="01/09/2020" tableColumnId="246"/>
      <queryTableField id="247" name="02/09/2020" tableColumnId="247"/>
      <queryTableField id="248" name="03/09/2020" tableColumnId="248"/>
      <queryTableField id="249" name="04/09/2020" tableColumnId="249"/>
      <queryTableField id="250" name="05/09/2020" tableColumnId="250"/>
      <queryTableField id="251" name="06/09/2020" tableColumnId="251"/>
      <queryTableField id="252" name="07/09/2020" tableColumnId="252"/>
      <queryTableField id="253" name="08/09/2020" tableColumnId="253"/>
      <queryTableField id="254" name="09/09/2020" tableColumnId="254"/>
      <queryTableField id="255" name="10/09/2020" tableColumnId="255"/>
      <queryTableField id="256" name="11/09/2020" tableColumnId="256"/>
      <queryTableField id="257" name="12/09/2020" tableColumnId="257"/>
      <queryTableField id="258" name="13/09/2020" tableColumnId="258"/>
      <queryTableField id="259" name="14/09/2020" tableColumnId="259"/>
      <queryTableField id="260" name="15/09/2020" tableColumnId="260"/>
      <queryTableField id="261" name="16/09/2020" tableColumnId="261"/>
      <queryTableField id="262" name="17/09/2020" tableColumnId="262"/>
      <queryTableField id="263" name="18/09/2020" tableColumnId="263"/>
      <queryTableField id="264" name="19/09/2020" tableColumnId="264"/>
      <queryTableField id="265" name="20/09/2020" tableColumnId="265"/>
      <queryTableField id="266" name="21/09/2020" tableColumnId="266"/>
      <queryTableField id="267" name="22/09/2020" tableColumnId="267"/>
      <queryTableField id="268" name="23/09/2020" tableColumnId="268"/>
      <queryTableField id="269" name="24/09/2020" tableColumnId="269"/>
      <queryTableField id="270" name="25/09/2020" tableColumnId="270"/>
      <queryTableField id="271" name="26/09/2020" tableColumnId="271"/>
      <queryTableField id="272" name="27/09/2020" tableColumnId="272"/>
      <queryTableField id="273" name="28/09/2020" tableColumnId="273"/>
      <queryTableField id="274" name="29/09/2020" tableColumnId="274"/>
      <queryTableField id="275" name="30/09/2020" tableColumnId="275"/>
      <queryTableField id="276" name="01/10/2020" tableColumnId="276"/>
      <queryTableField id="277" name="02/10/2020" tableColumnId="277"/>
      <queryTableField id="278" name="03/10/2020" tableColumnId="278"/>
      <queryTableField id="279" name="04/10/2020" tableColumnId="279"/>
      <queryTableField id="280" name="05/10/2020" tableColumnId="280"/>
      <queryTableField id="281" name="06/10/2020" tableColumnId="281"/>
      <queryTableField id="282" name="07/10/2020" tableColumnId="282"/>
      <queryTableField id="283" name="08/10/2020" tableColumnId="283"/>
      <queryTableField id="284" name="09/10/2020" tableColumnId="284"/>
      <queryTableField id="285" name="10/10/2020" tableColumnId="285"/>
      <queryTableField id="286" name="11/10/2020" tableColumnId="286"/>
      <queryTableField id="287" name="12/10/2020" tableColumnId="287"/>
      <queryTableField id="288" name="13/10/2020" tableColumnId="288"/>
      <queryTableField id="289" name="14/10/2020" tableColumnId="289"/>
      <queryTableField id="290" name="15/10/2020" tableColumnId="290"/>
      <queryTableField id="291" name="16/10/2020" tableColumnId="291"/>
      <queryTableField id="292" name="17/10/2020" tableColumnId="292"/>
      <queryTableField id="293" name="18/10/2020" tableColumnId="293"/>
      <queryTableField id="294" name="19/10/2020" tableColumnId="294"/>
      <queryTableField id="295" name="20/10/2020" tableColumnId="295"/>
      <queryTableField id="296" name="21/10/2020" tableColumnId="296"/>
      <queryTableField id="297" name="22/10/2020" tableColumnId="297"/>
      <queryTableField id="298" name="23/10/2020" tableColumnId="298"/>
      <queryTableField id="299" name="24/10/2020" tableColumnId="299"/>
      <queryTableField id="300" name="25/10/2020" tableColumnId="300"/>
      <queryTableField id="301" name="26/10/2020" tableColumnId="301"/>
      <queryTableField id="302" name="27/10/2020" tableColumnId="302"/>
      <queryTableField id="303" name="28/10/2020" tableColumnId="303"/>
      <queryTableField id="304" name="29/10/2020" tableColumnId="304"/>
      <queryTableField id="305" name="30/10/2020" tableColumnId="305"/>
      <queryTableField id="306" name="31/10/2020" tableColumnId="306"/>
      <queryTableField id="307" name="01/11/2020" tableColumnId="307"/>
      <queryTableField id="308" name="02/11/2020" tableColumnId="308"/>
      <queryTableField id="309" name="03/11/2020" tableColumnId="309"/>
      <queryTableField id="310" name="04/11/2020" tableColumnId="310"/>
      <queryTableField id="311" name="05/11/2020" tableColumnId="311"/>
      <queryTableField id="312" name="06/11/2020" tableColumnId="312"/>
      <queryTableField id="313" name="07/11/2020" tableColumnId="313"/>
      <queryTableField id="314" name="08/11/2020" tableColumnId="314"/>
      <queryTableField id="315" name="09/11/2020" tableColumnId="315"/>
      <queryTableField id="316" name="10/11/2020" tableColumnId="316"/>
      <queryTableField id="317" name="11/11/2020" tableColumnId="317"/>
      <queryTableField id="318" name="12/11/2020" tableColumnId="318"/>
      <queryTableField id="319" name="13/11/2020" tableColumnId="319"/>
      <queryTableField id="320" name="14/11/2020" tableColumnId="320"/>
      <queryTableField id="321" name="15/11/2020" tableColumnId="321"/>
      <queryTableField id="322" name="16/11/2020" tableColumnId="322"/>
      <queryTableField id="323" name="17/11/2020" tableColumnId="323"/>
      <queryTableField id="324" name="18/11/2020" tableColumnId="324"/>
      <queryTableField id="325" name="19/11/2020" tableColumnId="325"/>
      <queryTableField id="326" name="20/11/2020" tableColumnId="326"/>
      <queryTableField id="327" name="21/11/2020" tableColumnId="327"/>
      <queryTableField id="328" name="22/11/2020" tableColumnId="328"/>
      <queryTableField id="329" name="23/11/2020" tableColumnId="329"/>
      <queryTableField id="330" name="24/11/2020" tableColumnId="330"/>
      <queryTableField id="331" name="25/11/2020" tableColumnId="331"/>
      <queryTableField id="332" name="26/11/2020" tableColumnId="332"/>
      <queryTableField id="333" name="27/11/2020" tableColumnId="333"/>
      <queryTableField id="334" name="28/11/2020" tableColumnId="334"/>
      <queryTableField id="335" name="29/11/2020" tableColumnId="335"/>
      <queryTableField id="336" name="30/11/2020" tableColumnId="336"/>
      <queryTableField id="337" name="01/12/2020" tableColumnId="337"/>
      <queryTableField id="338" name="02/12/2020" tableColumnId="338"/>
      <queryTableField id="339" name="03/12/2020" tableColumnId="339"/>
      <queryTableField id="340" name="04/12/2020" tableColumnId="340"/>
      <queryTableField id="341" name="05/12/2020" tableColumnId="341"/>
      <queryTableField id="342" name="06/12/2020" tableColumnId="342"/>
      <queryTableField id="343" name="07/12/2020" tableColumnId="343"/>
      <queryTableField id="344" name="08/12/2020" tableColumnId="344"/>
      <queryTableField id="345" name="09/12/2020" tableColumnId="345"/>
      <queryTableField id="346" name="10/12/2020" tableColumnId="346"/>
      <queryTableField id="347" name="11/12/2020" tableColumnId="347"/>
      <queryTableField id="348" name="12/12/2020" tableColumnId="348"/>
      <queryTableField id="349" name="13/12/2020" tableColumnId="349"/>
      <queryTableField id="350" name="14/12/2020" tableColumnId="350"/>
      <queryTableField id="351" name="15/12/2020" tableColumnId="351"/>
      <queryTableField id="352" name="16/12/2020" tableColumnId="352"/>
      <queryTableField id="353" name="17/12/2020" tableColumnId="353"/>
      <queryTableField id="354" name="18/12/2020" tableColumnId="354"/>
      <queryTableField id="355" name="19/12/2020" tableColumnId="355"/>
      <queryTableField id="356" name="20/12/2020" tableColumnId="356"/>
      <queryTableField id="357" name="21/12/2020" tableColumnId="357"/>
      <queryTableField id="358" name="22/12/2020" tableColumnId="358"/>
      <queryTableField id="359" name="23/12/2020" tableColumnId="359"/>
      <queryTableField id="360" name="24/12/2020" tableColumnId="360"/>
      <queryTableField id="361" name="25/12/2020" tableColumnId="361"/>
      <queryTableField id="362" name="26/12/2020" tableColumnId="362"/>
      <queryTableField id="363" name="27/12/2020" tableColumnId="363"/>
      <queryTableField id="364" name="28/12/2020" tableColumnId="364"/>
      <queryTableField id="365" name="29/12/2020" tableColumnId="365"/>
      <queryTableField id="366" name="30/12/2020" tableColumnId="366"/>
      <queryTableField id="367" name="31/12/2020" tableColumnId="367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2:E14" totalsRowShown="0" headerRowDxfId="422">
  <autoFilter ref="C2:E14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Mois" dataDxfId="421"/>
    <tableColumn id="2" xr3:uid="{00000000-0010-0000-0000-000002000000}" name="Date de début" dataDxfId="420"/>
    <tableColumn id="3" xr3:uid="{00000000-0010-0000-0000-000003000000}" name="Date de fin" dataDxfId="419">
      <calculatedColumnFormula>EOMONTH(D3,0)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10" totalsRowShown="0" headerRowDxfId="418" dataDxfId="417">
  <autoFilter ref="A2:A10" xr:uid="{00000000-0009-0000-0100-000002000000}">
    <filterColumn colId="0" hiddenButton="1"/>
  </autoFilter>
  <tableColumns count="1">
    <tableColumn id="1" xr3:uid="{00000000-0010-0000-0100-000001000000}" name="Poste" dataDxfId="41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Salaries" displayName="Salaries" ref="A2:B7" totalsRowShown="0" headerRowDxfId="415" dataDxfId="414">
  <tableColumns count="2">
    <tableColumn id="1" xr3:uid="{00000000-0010-0000-0200-000001000000}" name="Nom / Prénom" dataDxfId="413"/>
    <tableColumn id="3" xr3:uid="{00000000-0010-0000-0200-000003000000}" name="Poste" dataDxfId="4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Detail_C" displayName="Detail_C" ref="A1:D5" totalsRowShown="0" tableBorderDxfId="411">
  <autoFilter ref="A1:D5" xr:uid="{00000000-0009-0000-0100-000003000000}"/>
  <tableColumns count="4">
    <tableColumn id="1" xr3:uid="{00000000-0010-0000-0300-000001000000}" name="Nom et prénom" dataDxfId="410"/>
    <tableColumn id="2" xr3:uid="{00000000-0010-0000-0300-000002000000}" name="Date de début" dataDxfId="409"/>
    <tableColumn id="3" xr3:uid="{00000000-0010-0000-0300-000003000000}" name="Date de fin" dataDxfId="408"/>
    <tableColumn id="4" xr3:uid="{00000000-0010-0000-0300-000004000000}" name="Colonne1" dataDxfId="40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_DonnéesExternes_1" displayName="Tableau_DonnéesExternes_1" ref="A3:ND8" tableType="queryTable" totalsRowShown="0" headerRowDxfId="369" dataDxfId="3">
  <tableColumns count="368">
    <tableColumn id="1" xr3:uid="{00000000-0010-0000-0400-000001000000}" uniqueName="1" name="Nom / Prénom" queryTableFieldId="1" dataDxfId="2"/>
    <tableColumn id="368" xr3:uid="{14108F52-BD57-45B0-9561-24895D2AC2E3}" uniqueName="368" name="Poste" queryTableFieldId="368" dataDxfId="0"/>
    <tableColumn id="2" xr3:uid="{00000000-0010-0000-0400-000002000000}" uniqueName="2" name="01/01/2020" queryTableFieldId="2" dataDxfId="1"/>
    <tableColumn id="3" xr3:uid="{00000000-0010-0000-0400-000003000000}" uniqueName="3" name="02/01/2020" queryTableFieldId="3" dataDxfId="368"/>
    <tableColumn id="4" xr3:uid="{00000000-0010-0000-0400-000004000000}" uniqueName="4" name="03/01/2020" queryTableFieldId="4" dataDxfId="367"/>
    <tableColumn id="5" xr3:uid="{00000000-0010-0000-0400-000005000000}" uniqueName="5" name="04/01/2020" queryTableFieldId="5" dataDxfId="366"/>
    <tableColumn id="6" xr3:uid="{00000000-0010-0000-0400-000006000000}" uniqueName="6" name="05/01/2020" queryTableFieldId="6" dataDxfId="365"/>
    <tableColumn id="7" xr3:uid="{00000000-0010-0000-0400-000007000000}" uniqueName="7" name="06/01/2020" queryTableFieldId="7" dataDxfId="364"/>
    <tableColumn id="8" xr3:uid="{00000000-0010-0000-0400-000008000000}" uniqueName="8" name="07/01/2020" queryTableFieldId="8" dataDxfId="363"/>
    <tableColumn id="9" xr3:uid="{00000000-0010-0000-0400-000009000000}" uniqueName="9" name="08/01/2020" queryTableFieldId="9" dataDxfId="362"/>
    <tableColumn id="10" xr3:uid="{00000000-0010-0000-0400-00000A000000}" uniqueName="10" name="09/01/2020" queryTableFieldId="10" dataDxfId="361"/>
    <tableColumn id="11" xr3:uid="{00000000-0010-0000-0400-00000B000000}" uniqueName="11" name="10/01/2020" queryTableFieldId="11" dataDxfId="360"/>
    <tableColumn id="12" xr3:uid="{00000000-0010-0000-0400-00000C000000}" uniqueName="12" name="11/01/2020" queryTableFieldId="12" dataDxfId="359"/>
    <tableColumn id="13" xr3:uid="{00000000-0010-0000-0400-00000D000000}" uniqueName="13" name="12/01/2020" queryTableFieldId="13" dataDxfId="358"/>
    <tableColumn id="14" xr3:uid="{00000000-0010-0000-0400-00000E000000}" uniqueName="14" name="13/01/2020" queryTableFieldId="14" dataDxfId="357"/>
    <tableColumn id="15" xr3:uid="{00000000-0010-0000-0400-00000F000000}" uniqueName="15" name="14/01/2020" queryTableFieldId="15" dataDxfId="356"/>
    <tableColumn id="16" xr3:uid="{00000000-0010-0000-0400-000010000000}" uniqueName="16" name="15/01/2020" queryTableFieldId="16" dataDxfId="355"/>
    <tableColumn id="17" xr3:uid="{00000000-0010-0000-0400-000011000000}" uniqueName="17" name="16/01/2020" queryTableFieldId="17" dataDxfId="354"/>
    <tableColumn id="18" xr3:uid="{00000000-0010-0000-0400-000012000000}" uniqueName="18" name="17/01/2020" queryTableFieldId="18" dataDxfId="353"/>
    <tableColumn id="19" xr3:uid="{00000000-0010-0000-0400-000013000000}" uniqueName="19" name="18/01/2020" queryTableFieldId="19" dataDxfId="352"/>
    <tableColumn id="20" xr3:uid="{00000000-0010-0000-0400-000014000000}" uniqueName="20" name="19/01/2020" queryTableFieldId="20" dataDxfId="351"/>
    <tableColumn id="21" xr3:uid="{00000000-0010-0000-0400-000015000000}" uniqueName="21" name="20/01/2020" queryTableFieldId="21" dataDxfId="350"/>
    <tableColumn id="22" xr3:uid="{00000000-0010-0000-0400-000016000000}" uniqueName="22" name="21/01/2020" queryTableFieldId="22" dataDxfId="349"/>
    <tableColumn id="23" xr3:uid="{00000000-0010-0000-0400-000017000000}" uniqueName="23" name="22/01/2020" queryTableFieldId="23" dataDxfId="348"/>
    <tableColumn id="24" xr3:uid="{00000000-0010-0000-0400-000018000000}" uniqueName="24" name="23/01/2020" queryTableFieldId="24" dataDxfId="347"/>
    <tableColumn id="25" xr3:uid="{00000000-0010-0000-0400-000019000000}" uniqueName="25" name="24/01/2020" queryTableFieldId="25" dataDxfId="346"/>
    <tableColumn id="26" xr3:uid="{00000000-0010-0000-0400-00001A000000}" uniqueName="26" name="25/01/2020" queryTableFieldId="26" dataDxfId="345"/>
    <tableColumn id="27" xr3:uid="{00000000-0010-0000-0400-00001B000000}" uniqueName="27" name="26/01/2020" queryTableFieldId="27" dataDxfId="344"/>
    <tableColumn id="28" xr3:uid="{00000000-0010-0000-0400-00001C000000}" uniqueName="28" name="27/01/2020" queryTableFieldId="28" dataDxfId="343"/>
    <tableColumn id="29" xr3:uid="{00000000-0010-0000-0400-00001D000000}" uniqueName="29" name="28/01/2020" queryTableFieldId="29" dataDxfId="342"/>
    <tableColumn id="30" xr3:uid="{00000000-0010-0000-0400-00001E000000}" uniqueName="30" name="29/01/2020" queryTableFieldId="30" dataDxfId="341"/>
    <tableColumn id="31" xr3:uid="{00000000-0010-0000-0400-00001F000000}" uniqueName="31" name="30/01/2020" queryTableFieldId="31" dataDxfId="340"/>
    <tableColumn id="32" xr3:uid="{00000000-0010-0000-0400-000020000000}" uniqueName="32" name="31/01/2020" queryTableFieldId="32" dataDxfId="339"/>
    <tableColumn id="33" xr3:uid="{00000000-0010-0000-0400-000021000000}" uniqueName="33" name="01/02/2020" queryTableFieldId="33" dataDxfId="338"/>
    <tableColumn id="34" xr3:uid="{00000000-0010-0000-0400-000022000000}" uniqueName="34" name="02/02/2020" queryTableFieldId="34" dataDxfId="337"/>
    <tableColumn id="35" xr3:uid="{00000000-0010-0000-0400-000023000000}" uniqueName="35" name="03/02/2020" queryTableFieldId="35" dataDxfId="336"/>
    <tableColumn id="36" xr3:uid="{00000000-0010-0000-0400-000024000000}" uniqueName="36" name="04/02/2020" queryTableFieldId="36" dataDxfId="335"/>
    <tableColumn id="37" xr3:uid="{00000000-0010-0000-0400-000025000000}" uniqueName="37" name="05/02/2020" queryTableFieldId="37" dataDxfId="334"/>
    <tableColumn id="38" xr3:uid="{00000000-0010-0000-0400-000026000000}" uniqueName="38" name="06/02/2020" queryTableFieldId="38" dataDxfId="333"/>
    <tableColumn id="39" xr3:uid="{00000000-0010-0000-0400-000027000000}" uniqueName="39" name="07/02/2020" queryTableFieldId="39" dataDxfId="332"/>
    <tableColumn id="40" xr3:uid="{00000000-0010-0000-0400-000028000000}" uniqueName="40" name="08/02/2020" queryTableFieldId="40" dataDxfId="331"/>
    <tableColumn id="41" xr3:uid="{00000000-0010-0000-0400-000029000000}" uniqueName="41" name="09/02/2020" queryTableFieldId="41" dataDxfId="330"/>
    <tableColumn id="42" xr3:uid="{00000000-0010-0000-0400-00002A000000}" uniqueName="42" name="10/02/2020" queryTableFieldId="42" dataDxfId="329"/>
    <tableColumn id="43" xr3:uid="{00000000-0010-0000-0400-00002B000000}" uniqueName="43" name="11/02/2020" queryTableFieldId="43" dataDxfId="328"/>
    <tableColumn id="44" xr3:uid="{00000000-0010-0000-0400-00002C000000}" uniqueName="44" name="12/02/2020" queryTableFieldId="44" dataDxfId="327"/>
    <tableColumn id="45" xr3:uid="{00000000-0010-0000-0400-00002D000000}" uniqueName="45" name="13/02/2020" queryTableFieldId="45" dataDxfId="326"/>
    <tableColumn id="46" xr3:uid="{00000000-0010-0000-0400-00002E000000}" uniqueName="46" name="14/02/2020" queryTableFieldId="46" dataDxfId="325"/>
    <tableColumn id="47" xr3:uid="{00000000-0010-0000-0400-00002F000000}" uniqueName="47" name="15/02/2020" queryTableFieldId="47" dataDxfId="324"/>
    <tableColumn id="48" xr3:uid="{00000000-0010-0000-0400-000030000000}" uniqueName="48" name="16/02/2020" queryTableFieldId="48" dataDxfId="323"/>
    <tableColumn id="49" xr3:uid="{00000000-0010-0000-0400-000031000000}" uniqueName="49" name="17/02/2020" queryTableFieldId="49" dataDxfId="322"/>
    <tableColumn id="50" xr3:uid="{00000000-0010-0000-0400-000032000000}" uniqueName="50" name="18/02/2020" queryTableFieldId="50" dataDxfId="321"/>
    <tableColumn id="51" xr3:uid="{00000000-0010-0000-0400-000033000000}" uniqueName="51" name="19/02/2020" queryTableFieldId="51" dataDxfId="320"/>
    <tableColumn id="52" xr3:uid="{00000000-0010-0000-0400-000034000000}" uniqueName="52" name="20/02/2020" queryTableFieldId="52" dataDxfId="319"/>
    <tableColumn id="53" xr3:uid="{00000000-0010-0000-0400-000035000000}" uniqueName="53" name="21/02/2020" queryTableFieldId="53" dataDxfId="318"/>
    <tableColumn id="54" xr3:uid="{00000000-0010-0000-0400-000036000000}" uniqueName="54" name="22/02/2020" queryTableFieldId="54" dataDxfId="317"/>
    <tableColumn id="55" xr3:uid="{00000000-0010-0000-0400-000037000000}" uniqueName="55" name="23/02/2020" queryTableFieldId="55" dataDxfId="316"/>
    <tableColumn id="56" xr3:uid="{00000000-0010-0000-0400-000038000000}" uniqueName="56" name="24/02/2020" queryTableFieldId="56" dataDxfId="315"/>
    <tableColumn id="57" xr3:uid="{00000000-0010-0000-0400-000039000000}" uniqueName="57" name="25/02/2020" queryTableFieldId="57" dataDxfId="314"/>
    <tableColumn id="58" xr3:uid="{00000000-0010-0000-0400-00003A000000}" uniqueName="58" name="26/02/2020" queryTableFieldId="58" dataDxfId="313"/>
    <tableColumn id="59" xr3:uid="{00000000-0010-0000-0400-00003B000000}" uniqueName="59" name="27/02/2020" queryTableFieldId="59" dataDxfId="312"/>
    <tableColumn id="60" xr3:uid="{00000000-0010-0000-0400-00003C000000}" uniqueName="60" name="28/02/2020" queryTableFieldId="60" dataDxfId="311"/>
    <tableColumn id="61" xr3:uid="{00000000-0010-0000-0400-00003D000000}" uniqueName="61" name="29/02/2020" queryTableFieldId="61" dataDxfId="310"/>
    <tableColumn id="62" xr3:uid="{00000000-0010-0000-0400-00003E000000}" uniqueName="62" name="01/03/2020" queryTableFieldId="62" dataDxfId="309"/>
    <tableColumn id="63" xr3:uid="{00000000-0010-0000-0400-00003F000000}" uniqueName="63" name="02/03/2020" queryTableFieldId="63" dataDxfId="308"/>
    <tableColumn id="64" xr3:uid="{00000000-0010-0000-0400-000040000000}" uniqueName="64" name="03/03/2020" queryTableFieldId="64" dataDxfId="307"/>
    <tableColumn id="65" xr3:uid="{00000000-0010-0000-0400-000041000000}" uniqueName="65" name="04/03/2020" queryTableFieldId="65" dataDxfId="306"/>
    <tableColumn id="66" xr3:uid="{00000000-0010-0000-0400-000042000000}" uniqueName="66" name="05/03/2020" queryTableFieldId="66" dataDxfId="305"/>
    <tableColumn id="67" xr3:uid="{00000000-0010-0000-0400-000043000000}" uniqueName="67" name="06/03/2020" queryTableFieldId="67" dataDxfId="304"/>
    <tableColumn id="68" xr3:uid="{00000000-0010-0000-0400-000044000000}" uniqueName="68" name="07/03/2020" queryTableFieldId="68" dataDxfId="303"/>
    <tableColumn id="69" xr3:uid="{00000000-0010-0000-0400-000045000000}" uniqueName="69" name="08/03/2020" queryTableFieldId="69" dataDxfId="302"/>
    <tableColumn id="70" xr3:uid="{00000000-0010-0000-0400-000046000000}" uniqueName="70" name="09/03/2020" queryTableFieldId="70" dataDxfId="301"/>
    <tableColumn id="71" xr3:uid="{00000000-0010-0000-0400-000047000000}" uniqueName="71" name="10/03/2020" queryTableFieldId="71" dataDxfId="300"/>
    <tableColumn id="72" xr3:uid="{00000000-0010-0000-0400-000048000000}" uniqueName="72" name="11/03/2020" queryTableFieldId="72" dataDxfId="299"/>
    <tableColumn id="73" xr3:uid="{00000000-0010-0000-0400-000049000000}" uniqueName="73" name="12/03/2020" queryTableFieldId="73" dataDxfId="298"/>
    <tableColumn id="74" xr3:uid="{00000000-0010-0000-0400-00004A000000}" uniqueName="74" name="13/03/2020" queryTableFieldId="74" dataDxfId="297"/>
    <tableColumn id="75" xr3:uid="{00000000-0010-0000-0400-00004B000000}" uniqueName="75" name="14/03/2020" queryTableFieldId="75" dataDxfId="296"/>
    <tableColumn id="76" xr3:uid="{00000000-0010-0000-0400-00004C000000}" uniqueName="76" name="15/03/2020" queryTableFieldId="76" dataDxfId="295"/>
    <tableColumn id="77" xr3:uid="{00000000-0010-0000-0400-00004D000000}" uniqueName="77" name="16/03/2020" queryTableFieldId="77" dataDxfId="294"/>
    <tableColumn id="78" xr3:uid="{00000000-0010-0000-0400-00004E000000}" uniqueName="78" name="17/03/2020" queryTableFieldId="78" dataDxfId="293"/>
    <tableColumn id="79" xr3:uid="{00000000-0010-0000-0400-00004F000000}" uniqueName="79" name="18/03/2020" queryTableFieldId="79" dataDxfId="292"/>
    <tableColumn id="80" xr3:uid="{00000000-0010-0000-0400-000050000000}" uniqueName="80" name="19/03/2020" queryTableFieldId="80" dataDxfId="291"/>
    <tableColumn id="81" xr3:uid="{00000000-0010-0000-0400-000051000000}" uniqueName="81" name="20/03/2020" queryTableFieldId="81" dataDxfId="290"/>
    <tableColumn id="82" xr3:uid="{00000000-0010-0000-0400-000052000000}" uniqueName="82" name="21/03/2020" queryTableFieldId="82" dataDxfId="289"/>
    <tableColumn id="83" xr3:uid="{00000000-0010-0000-0400-000053000000}" uniqueName="83" name="22/03/2020" queryTableFieldId="83" dataDxfId="288"/>
    <tableColumn id="84" xr3:uid="{00000000-0010-0000-0400-000054000000}" uniqueName="84" name="23/03/2020" queryTableFieldId="84" dataDxfId="287"/>
    <tableColumn id="85" xr3:uid="{00000000-0010-0000-0400-000055000000}" uniqueName="85" name="24/03/2020" queryTableFieldId="85" dataDxfId="286"/>
    <tableColumn id="86" xr3:uid="{00000000-0010-0000-0400-000056000000}" uniqueName="86" name="25/03/2020" queryTableFieldId="86" dataDxfId="285"/>
    <tableColumn id="87" xr3:uid="{00000000-0010-0000-0400-000057000000}" uniqueName="87" name="26/03/2020" queryTableFieldId="87" dataDxfId="284"/>
    <tableColumn id="88" xr3:uid="{00000000-0010-0000-0400-000058000000}" uniqueName="88" name="27/03/2020" queryTableFieldId="88" dataDxfId="283"/>
    <tableColumn id="89" xr3:uid="{00000000-0010-0000-0400-000059000000}" uniqueName="89" name="28/03/2020" queryTableFieldId="89" dataDxfId="282"/>
    <tableColumn id="90" xr3:uid="{00000000-0010-0000-0400-00005A000000}" uniqueName="90" name="29/03/2020" queryTableFieldId="90" dataDxfId="281"/>
    <tableColumn id="91" xr3:uid="{00000000-0010-0000-0400-00005B000000}" uniqueName="91" name="30/03/2020" queryTableFieldId="91" dataDxfId="280"/>
    <tableColumn id="92" xr3:uid="{00000000-0010-0000-0400-00005C000000}" uniqueName="92" name="31/03/2020" queryTableFieldId="92" dataDxfId="279"/>
    <tableColumn id="93" xr3:uid="{00000000-0010-0000-0400-00005D000000}" uniqueName="93" name="01/04/2020" queryTableFieldId="93" dataDxfId="278"/>
    <tableColumn id="94" xr3:uid="{00000000-0010-0000-0400-00005E000000}" uniqueName="94" name="02/04/2020" queryTableFieldId="94" dataDxfId="277"/>
    <tableColumn id="95" xr3:uid="{00000000-0010-0000-0400-00005F000000}" uniqueName="95" name="03/04/2020" queryTableFieldId="95" dataDxfId="276"/>
    <tableColumn id="96" xr3:uid="{00000000-0010-0000-0400-000060000000}" uniqueName="96" name="04/04/2020" queryTableFieldId="96" dataDxfId="275"/>
    <tableColumn id="97" xr3:uid="{00000000-0010-0000-0400-000061000000}" uniqueName="97" name="05/04/2020" queryTableFieldId="97" dataDxfId="274"/>
    <tableColumn id="98" xr3:uid="{00000000-0010-0000-0400-000062000000}" uniqueName="98" name="06/04/2020" queryTableFieldId="98" dataDxfId="273"/>
    <tableColumn id="99" xr3:uid="{00000000-0010-0000-0400-000063000000}" uniqueName="99" name="07/04/2020" queryTableFieldId="99" dataDxfId="272"/>
    <tableColumn id="100" xr3:uid="{00000000-0010-0000-0400-000064000000}" uniqueName="100" name="08/04/2020" queryTableFieldId="100" dataDxfId="271"/>
    <tableColumn id="101" xr3:uid="{00000000-0010-0000-0400-000065000000}" uniqueName="101" name="09/04/2020" queryTableFieldId="101" dataDxfId="270"/>
    <tableColumn id="102" xr3:uid="{00000000-0010-0000-0400-000066000000}" uniqueName="102" name="10/04/2020" queryTableFieldId="102" dataDxfId="269"/>
    <tableColumn id="103" xr3:uid="{00000000-0010-0000-0400-000067000000}" uniqueName="103" name="11/04/2020" queryTableFieldId="103" dataDxfId="268"/>
    <tableColumn id="104" xr3:uid="{00000000-0010-0000-0400-000068000000}" uniqueName="104" name="12/04/2020" queryTableFieldId="104" dataDxfId="267"/>
    <tableColumn id="105" xr3:uid="{00000000-0010-0000-0400-000069000000}" uniqueName="105" name="13/04/2020" queryTableFieldId="105" dataDxfId="266"/>
    <tableColumn id="106" xr3:uid="{00000000-0010-0000-0400-00006A000000}" uniqueName="106" name="14/04/2020" queryTableFieldId="106" dataDxfId="265"/>
    <tableColumn id="107" xr3:uid="{00000000-0010-0000-0400-00006B000000}" uniqueName="107" name="15/04/2020" queryTableFieldId="107" dataDxfId="264"/>
    <tableColumn id="108" xr3:uid="{00000000-0010-0000-0400-00006C000000}" uniqueName="108" name="16/04/2020" queryTableFieldId="108" dataDxfId="263"/>
    <tableColumn id="109" xr3:uid="{00000000-0010-0000-0400-00006D000000}" uniqueName="109" name="17/04/2020" queryTableFieldId="109" dataDxfId="262"/>
    <tableColumn id="110" xr3:uid="{00000000-0010-0000-0400-00006E000000}" uniqueName="110" name="18/04/2020" queryTableFieldId="110" dataDxfId="261"/>
    <tableColumn id="111" xr3:uid="{00000000-0010-0000-0400-00006F000000}" uniqueName="111" name="19/04/2020" queryTableFieldId="111" dataDxfId="260"/>
    <tableColumn id="112" xr3:uid="{00000000-0010-0000-0400-000070000000}" uniqueName="112" name="20/04/2020" queryTableFieldId="112" dataDxfId="259"/>
    <tableColumn id="113" xr3:uid="{00000000-0010-0000-0400-000071000000}" uniqueName="113" name="21/04/2020" queryTableFieldId="113" dataDxfId="258"/>
    <tableColumn id="114" xr3:uid="{00000000-0010-0000-0400-000072000000}" uniqueName="114" name="22/04/2020" queryTableFieldId="114" dataDxfId="257"/>
    <tableColumn id="115" xr3:uid="{00000000-0010-0000-0400-000073000000}" uniqueName="115" name="23/04/2020" queryTableFieldId="115" dataDxfId="256"/>
    <tableColumn id="116" xr3:uid="{00000000-0010-0000-0400-000074000000}" uniqueName="116" name="24/04/2020" queryTableFieldId="116" dataDxfId="255"/>
    <tableColumn id="117" xr3:uid="{00000000-0010-0000-0400-000075000000}" uniqueName="117" name="25/04/2020" queryTableFieldId="117" dataDxfId="254"/>
    <tableColumn id="118" xr3:uid="{00000000-0010-0000-0400-000076000000}" uniqueName="118" name="26/04/2020" queryTableFieldId="118" dataDxfId="253"/>
    <tableColumn id="119" xr3:uid="{00000000-0010-0000-0400-000077000000}" uniqueName="119" name="27/04/2020" queryTableFieldId="119" dataDxfId="252"/>
    <tableColumn id="120" xr3:uid="{00000000-0010-0000-0400-000078000000}" uniqueName="120" name="28/04/2020" queryTableFieldId="120" dataDxfId="251"/>
    <tableColumn id="121" xr3:uid="{00000000-0010-0000-0400-000079000000}" uniqueName="121" name="29/04/2020" queryTableFieldId="121" dataDxfId="250"/>
    <tableColumn id="122" xr3:uid="{00000000-0010-0000-0400-00007A000000}" uniqueName="122" name="30/04/2020" queryTableFieldId="122" dataDxfId="249"/>
    <tableColumn id="123" xr3:uid="{00000000-0010-0000-0400-00007B000000}" uniqueName="123" name="01/05/2020" queryTableFieldId="123" dataDxfId="248"/>
    <tableColumn id="124" xr3:uid="{00000000-0010-0000-0400-00007C000000}" uniqueName="124" name="02/05/2020" queryTableFieldId="124" dataDxfId="247"/>
    <tableColumn id="125" xr3:uid="{00000000-0010-0000-0400-00007D000000}" uniqueName="125" name="03/05/2020" queryTableFieldId="125" dataDxfId="246"/>
    <tableColumn id="126" xr3:uid="{00000000-0010-0000-0400-00007E000000}" uniqueName="126" name="04/05/2020" queryTableFieldId="126" dataDxfId="245"/>
    <tableColumn id="127" xr3:uid="{00000000-0010-0000-0400-00007F000000}" uniqueName="127" name="05/05/2020" queryTableFieldId="127" dataDxfId="244"/>
    <tableColumn id="128" xr3:uid="{00000000-0010-0000-0400-000080000000}" uniqueName="128" name="06/05/2020" queryTableFieldId="128" dataDxfId="243"/>
    <tableColumn id="129" xr3:uid="{00000000-0010-0000-0400-000081000000}" uniqueName="129" name="07/05/2020" queryTableFieldId="129" dataDxfId="242"/>
    <tableColumn id="130" xr3:uid="{00000000-0010-0000-0400-000082000000}" uniqueName="130" name="08/05/2020" queryTableFieldId="130" dataDxfId="241"/>
    <tableColumn id="131" xr3:uid="{00000000-0010-0000-0400-000083000000}" uniqueName="131" name="09/05/2020" queryTableFieldId="131" dataDxfId="240"/>
    <tableColumn id="132" xr3:uid="{00000000-0010-0000-0400-000084000000}" uniqueName="132" name="10/05/2020" queryTableFieldId="132" dataDxfId="239"/>
    <tableColumn id="133" xr3:uid="{00000000-0010-0000-0400-000085000000}" uniqueName="133" name="11/05/2020" queryTableFieldId="133" dataDxfId="238"/>
    <tableColumn id="134" xr3:uid="{00000000-0010-0000-0400-000086000000}" uniqueName="134" name="12/05/2020" queryTableFieldId="134" dataDxfId="237"/>
    <tableColumn id="135" xr3:uid="{00000000-0010-0000-0400-000087000000}" uniqueName="135" name="13/05/2020" queryTableFieldId="135" dataDxfId="236"/>
    <tableColumn id="136" xr3:uid="{00000000-0010-0000-0400-000088000000}" uniqueName="136" name="14/05/2020" queryTableFieldId="136" dataDxfId="235"/>
    <tableColumn id="137" xr3:uid="{00000000-0010-0000-0400-000089000000}" uniqueName="137" name="15/05/2020" queryTableFieldId="137" dataDxfId="234"/>
    <tableColumn id="138" xr3:uid="{00000000-0010-0000-0400-00008A000000}" uniqueName="138" name="16/05/2020" queryTableFieldId="138" dataDxfId="233"/>
    <tableColumn id="139" xr3:uid="{00000000-0010-0000-0400-00008B000000}" uniqueName="139" name="17/05/2020" queryTableFieldId="139" dataDxfId="232"/>
    <tableColumn id="140" xr3:uid="{00000000-0010-0000-0400-00008C000000}" uniqueName="140" name="18/05/2020" queryTableFieldId="140" dataDxfId="231"/>
    <tableColumn id="141" xr3:uid="{00000000-0010-0000-0400-00008D000000}" uniqueName="141" name="19/05/2020" queryTableFieldId="141" dataDxfId="230"/>
    <tableColumn id="142" xr3:uid="{00000000-0010-0000-0400-00008E000000}" uniqueName="142" name="20/05/2020" queryTableFieldId="142" dataDxfId="229"/>
    <tableColumn id="143" xr3:uid="{00000000-0010-0000-0400-00008F000000}" uniqueName="143" name="21/05/2020" queryTableFieldId="143" dataDxfId="228"/>
    <tableColumn id="144" xr3:uid="{00000000-0010-0000-0400-000090000000}" uniqueName="144" name="22/05/2020" queryTableFieldId="144" dataDxfId="227"/>
    <tableColumn id="145" xr3:uid="{00000000-0010-0000-0400-000091000000}" uniqueName="145" name="23/05/2020" queryTableFieldId="145" dataDxfId="226"/>
    <tableColumn id="146" xr3:uid="{00000000-0010-0000-0400-000092000000}" uniqueName="146" name="24/05/2020" queryTableFieldId="146" dataDxfId="225"/>
    <tableColumn id="147" xr3:uid="{00000000-0010-0000-0400-000093000000}" uniqueName="147" name="25/05/2020" queryTableFieldId="147" dataDxfId="224"/>
    <tableColumn id="148" xr3:uid="{00000000-0010-0000-0400-000094000000}" uniqueName="148" name="26/05/2020" queryTableFieldId="148" dataDxfId="223"/>
    <tableColumn id="149" xr3:uid="{00000000-0010-0000-0400-000095000000}" uniqueName="149" name="27/05/2020" queryTableFieldId="149" dataDxfId="222"/>
    <tableColumn id="150" xr3:uid="{00000000-0010-0000-0400-000096000000}" uniqueName="150" name="28/05/2020" queryTableFieldId="150" dataDxfId="221"/>
    <tableColumn id="151" xr3:uid="{00000000-0010-0000-0400-000097000000}" uniqueName="151" name="29/05/2020" queryTableFieldId="151" dataDxfId="220"/>
    <tableColumn id="152" xr3:uid="{00000000-0010-0000-0400-000098000000}" uniqueName="152" name="30/05/2020" queryTableFieldId="152" dataDxfId="219"/>
    <tableColumn id="153" xr3:uid="{00000000-0010-0000-0400-000099000000}" uniqueName="153" name="31/05/2020" queryTableFieldId="153" dataDxfId="218"/>
    <tableColumn id="154" xr3:uid="{00000000-0010-0000-0400-00009A000000}" uniqueName="154" name="01/06/2020" queryTableFieldId="154" dataDxfId="217"/>
    <tableColumn id="155" xr3:uid="{00000000-0010-0000-0400-00009B000000}" uniqueName="155" name="02/06/2020" queryTableFieldId="155" dataDxfId="216"/>
    <tableColumn id="156" xr3:uid="{00000000-0010-0000-0400-00009C000000}" uniqueName="156" name="03/06/2020" queryTableFieldId="156" dataDxfId="215"/>
    <tableColumn id="157" xr3:uid="{00000000-0010-0000-0400-00009D000000}" uniqueName="157" name="04/06/2020" queryTableFieldId="157" dataDxfId="214"/>
    <tableColumn id="158" xr3:uid="{00000000-0010-0000-0400-00009E000000}" uniqueName="158" name="05/06/2020" queryTableFieldId="158" dataDxfId="213"/>
    <tableColumn id="159" xr3:uid="{00000000-0010-0000-0400-00009F000000}" uniqueName="159" name="06/06/2020" queryTableFieldId="159" dataDxfId="212"/>
    <tableColumn id="160" xr3:uid="{00000000-0010-0000-0400-0000A0000000}" uniqueName="160" name="07/06/2020" queryTableFieldId="160" dataDxfId="211"/>
    <tableColumn id="161" xr3:uid="{00000000-0010-0000-0400-0000A1000000}" uniqueName="161" name="08/06/2020" queryTableFieldId="161" dataDxfId="210"/>
    <tableColumn id="162" xr3:uid="{00000000-0010-0000-0400-0000A2000000}" uniqueName="162" name="09/06/2020" queryTableFieldId="162" dataDxfId="209"/>
    <tableColumn id="163" xr3:uid="{00000000-0010-0000-0400-0000A3000000}" uniqueName="163" name="10/06/2020" queryTableFieldId="163" dataDxfId="208"/>
    <tableColumn id="164" xr3:uid="{00000000-0010-0000-0400-0000A4000000}" uniqueName="164" name="11/06/2020" queryTableFieldId="164" dataDxfId="207"/>
    <tableColumn id="165" xr3:uid="{00000000-0010-0000-0400-0000A5000000}" uniqueName="165" name="12/06/2020" queryTableFieldId="165" dataDxfId="206"/>
    <tableColumn id="166" xr3:uid="{00000000-0010-0000-0400-0000A6000000}" uniqueName="166" name="13/06/2020" queryTableFieldId="166" dataDxfId="205"/>
    <tableColumn id="167" xr3:uid="{00000000-0010-0000-0400-0000A7000000}" uniqueName="167" name="14/06/2020" queryTableFieldId="167" dataDxfId="204"/>
    <tableColumn id="168" xr3:uid="{00000000-0010-0000-0400-0000A8000000}" uniqueName="168" name="15/06/2020" queryTableFieldId="168" dataDxfId="203"/>
    <tableColumn id="169" xr3:uid="{00000000-0010-0000-0400-0000A9000000}" uniqueName="169" name="16/06/2020" queryTableFieldId="169" dataDxfId="202"/>
    <tableColumn id="170" xr3:uid="{00000000-0010-0000-0400-0000AA000000}" uniqueName="170" name="17/06/2020" queryTableFieldId="170" dataDxfId="201"/>
    <tableColumn id="171" xr3:uid="{00000000-0010-0000-0400-0000AB000000}" uniqueName="171" name="18/06/2020" queryTableFieldId="171" dataDxfId="200"/>
    <tableColumn id="172" xr3:uid="{00000000-0010-0000-0400-0000AC000000}" uniqueName="172" name="19/06/2020" queryTableFieldId="172" dataDxfId="199"/>
    <tableColumn id="173" xr3:uid="{00000000-0010-0000-0400-0000AD000000}" uniqueName="173" name="20/06/2020" queryTableFieldId="173" dataDxfId="198"/>
    <tableColumn id="174" xr3:uid="{00000000-0010-0000-0400-0000AE000000}" uniqueName="174" name="21/06/2020" queryTableFieldId="174" dataDxfId="197"/>
    <tableColumn id="175" xr3:uid="{00000000-0010-0000-0400-0000AF000000}" uniqueName="175" name="22/06/2020" queryTableFieldId="175" dataDxfId="196"/>
    <tableColumn id="176" xr3:uid="{00000000-0010-0000-0400-0000B0000000}" uniqueName="176" name="23/06/2020" queryTableFieldId="176" dataDxfId="195"/>
    <tableColumn id="177" xr3:uid="{00000000-0010-0000-0400-0000B1000000}" uniqueName="177" name="24/06/2020" queryTableFieldId="177" dataDxfId="194"/>
    <tableColumn id="178" xr3:uid="{00000000-0010-0000-0400-0000B2000000}" uniqueName="178" name="25/06/2020" queryTableFieldId="178" dataDxfId="193"/>
    <tableColumn id="179" xr3:uid="{00000000-0010-0000-0400-0000B3000000}" uniqueName="179" name="26/06/2020" queryTableFieldId="179" dataDxfId="192"/>
    <tableColumn id="180" xr3:uid="{00000000-0010-0000-0400-0000B4000000}" uniqueName="180" name="27/06/2020" queryTableFieldId="180" dataDxfId="191"/>
    <tableColumn id="181" xr3:uid="{00000000-0010-0000-0400-0000B5000000}" uniqueName="181" name="28/06/2020" queryTableFieldId="181" dataDxfId="190"/>
    <tableColumn id="182" xr3:uid="{00000000-0010-0000-0400-0000B6000000}" uniqueName="182" name="29/06/2020" queryTableFieldId="182" dataDxfId="189"/>
    <tableColumn id="183" xr3:uid="{00000000-0010-0000-0400-0000B7000000}" uniqueName="183" name="30/06/2020" queryTableFieldId="183" dataDxfId="188"/>
    <tableColumn id="184" xr3:uid="{00000000-0010-0000-0400-0000B8000000}" uniqueName="184" name="01/07/2020" queryTableFieldId="184" dataDxfId="187"/>
    <tableColumn id="185" xr3:uid="{00000000-0010-0000-0400-0000B9000000}" uniqueName="185" name="02/07/2020" queryTableFieldId="185" dataDxfId="186"/>
    <tableColumn id="186" xr3:uid="{00000000-0010-0000-0400-0000BA000000}" uniqueName="186" name="03/07/2020" queryTableFieldId="186" dataDxfId="185"/>
    <tableColumn id="187" xr3:uid="{00000000-0010-0000-0400-0000BB000000}" uniqueName="187" name="04/07/2020" queryTableFieldId="187" dataDxfId="184"/>
    <tableColumn id="188" xr3:uid="{00000000-0010-0000-0400-0000BC000000}" uniqueName="188" name="05/07/2020" queryTableFieldId="188" dataDxfId="183"/>
    <tableColumn id="189" xr3:uid="{00000000-0010-0000-0400-0000BD000000}" uniqueName="189" name="06/07/2020" queryTableFieldId="189" dataDxfId="182"/>
    <tableColumn id="190" xr3:uid="{00000000-0010-0000-0400-0000BE000000}" uniqueName="190" name="07/07/2020" queryTableFieldId="190" dataDxfId="181"/>
    <tableColumn id="191" xr3:uid="{00000000-0010-0000-0400-0000BF000000}" uniqueName="191" name="08/07/2020" queryTableFieldId="191" dataDxfId="180"/>
    <tableColumn id="192" xr3:uid="{00000000-0010-0000-0400-0000C0000000}" uniqueName="192" name="09/07/2020" queryTableFieldId="192" dataDxfId="179"/>
    <tableColumn id="193" xr3:uid="{00000000-0010-0000-0400-0000C1000000}" uniqueName="193" name="10/07/2020" queryTableFieldId="193" dataDxfId="178"/>
    <tableColumn id="194" xr3:uid="{00000000-0010-0000-0400-0000C2000000}" uniqueName="194" name="11/07/2020" queryTableFieldId="194" dataDxfId="177"/>
    <tableColumn id="195" xr3:uid="{00000000-0010-0000-0400-0000C3000000}" uniqueName="195" name="12/07/2020" queryTableFieldId="195" dataDxfId="176"/>
    <tableColumn id="196" xr3:uid="{00000000-0010-0000-0400-0000C4000000}" uniqueName="196" name="13/07/2020" queryTableFieldId="196" dataDxfId="175"/>
    <tableColumn id="197" xr3:uid="{00000000-0010-0000-0400-0000C5000000}" uniqueName="197" name="14/07/2020" queryTableFieldId="197" dataDxfId="174"/>
    <tableColumn id="198" xr3:uid="{00000000-0010-0000-0400-0000C6000000}" uniqueName="198" name="15/07/2020" queryTableFieldId="198" dataDxfId="173"/>
    <tableColumn id="199" xr3:uid="{00000000-0010-0000-0400-0000C7000000}" uniqueName="199" name="16/07/2020" queryTableFieldId="199" dataDxfId="172"/>
    <tableColumn id="200" xr3:uid="{00000000-0010-0000-0400-0000C8000000}" uniqueName="200" name="17/07/2020" queryTableFieldId="200" dataDxfId="171"/>
    <tableColumn id="201" xr3:uid="{00000000-0010-0000-0400-0000C9000000}" uniqueName="201" name="18/07/2020" queryTableFieldId="201" dataDxfId="170"/>
    <tableColumn id="202" xr3:uid="{00000000-0010-0000-0400-0000CA000000}" uniqueName="202" name="19/07/2020" queryTableFieldId="202" dataDxfId="169"/>
    <tableColumn id="203" xr3:uid="{00000000-0010-0000-0400-0000CB000000}" uniqueName="203" name="20/07/2020" queryTableFieldId="203" dataDxfId="168"/>
    <tableColumn id="204" xr3:uid="{00000000-0010-0000-0400-0000CC000000}" uniqueName="204" name="21/07/2020" queryTableFieldId="204" dataDxfId="167"/>
    <tableColumn id="205" xr3:uid="{00000000-0010-0000-0400-0000CD000000}" uniqueName="205" name="22/07/2020" queryTableFieldId="205" dataDxfId="166"/>
    <tableColumn id="206" xr3:uid="{00000000-0010-0000-0400-0000CE000000}" uniqueName="206" name="23/07/2020" queryTableFieldId="206" dataDxfId="165"/>
    <tableColumn id="207" xr3:uid="{00000000-0010-0000-0400-0000CF000000}" uniqueName="207" name="24/07/2020" queryTableFieldId="207" dataDxfId="164"/>
    <tableColumn id="208" xr3:uid="{00000000-0010-0000-0400-0000D0000000}" uniqueName="208" name="25/07/2020" queryTableFieldId="208" dataDxfId="163"/>
    <tableColumn id="209" xr3:uid="{00000000-0010-0000-0400-0000D1000000}" uniqueName="209" name="26/07/2020" queryTableFieldId="209" dataDxfId="162"/>
    <tableColumn id="210" xr3:uid="{00000000-0010-0000-0400-0000D2000000}" uniqueName="210" name="27/07/2020" queryTableFieldId="210" dataDxfId="161"/>
    <tableColumn id="211" xr3:uid="{00000000-0010-0000-0400-0000D3000000}" uniqueName="211" name="28/07/2020" queryTableFieldId="211" dataDxfId="160"/>
    <tableColumn id="212" xr3:uid="{00000000-0010-0000-0400-0000D4000000}" uniqueName="212" name="29/07/2020" queryTableFieldId="212" dataDxfId="159"/>
    <tableColumn id="213" xr3:uid="{00000000-0010-0000-0400-0000D5000000}" uniqueName="213" name="30/07/2020" queryTableFieldId="213" dataDxfId="158"/>
    <tableColumn id="214" xr3:uid="{00000000-0010-0000-0400-0000D6000000}" uniqueName="214" name="31/07/2020" queryTableFieldId="214" dataDxfId="157"/>
    <tableColumn id="215" xr3:uid="{00000000-0010-0000-0400-0000D7000000}" uniqueName="215" name="01/08/2020" queryTableFieldId="215" dataDxfId="156"/>
    <tableColumn id="216" xr3:uid="{00000000-0010-0000-0400-0000D8000000}" uniqueName="216" name="02/08/2020" queryTableFieldId="216" dataDxfId="155"/>
    <tableColumn id="217" xr3:uid="{00000000-0010-0000-0400-0000D9000000}" uniqueName="217" name="03/08/2020" queryTableFieldId="217" dataDxfId="154"/>
    <tableColumn id="218" xr3:uid="{00000000-0010-0000-0400-0000DA000000}" uniqueName="218" name="04/08/2020" queryTableFieldId="218" dataDxfId="153"/>
    <tableColumn id="219" xr3:uid="{00000000-0010-0000-0400-0000DB000000}" uniqueName="219" name="05/08/2020" queryTableFieldId="219" dataDxfId="152"/>
    <tableColumn id="220" xr3:uid="{00000000-0010-0000-0400-0000DC000000}" uniqueName="220" name="06/08/2020" queryTableFieldId="220" dataDxfId="151"/>
    <tableColumn id="221" xr3:uid="{00000000-0010-0000-0400-0000DD000000}" uniqueName="221" name="07/08/2020" queryTableFieldId="221" dataDxfId="150"/>
    <tableColumn id="222" xr3:uid="{00000000-0010-0000-0400-0000DE000000}" uniqueName="222" name="08/08/2020" queryTableFieldId="222" dataDxfId="149"/>
    <tableColumn id="223" xr3:uid="{00000000-0010-0000-0400-0000DF000000}" uniqueName="223" name="09/08/2020" queryTableFieldId="223" dataDxfId="148"/>
    <tableColumn id="224" xr3:uid="{00000000-0010-0000-0400-0000E0000000}" uniqueName="224" name="10/08/2020" queryTableFieldId="224" dataDxfId="147"/>
    <tableColumn id="225" xr3:uid="{00000000-0010-0000-0400-0000E1000000}" uniqueName="225" name="11/08/2020" queryTableFieldId="225" dataDxfId="146"/>
    <tableColumn id="226" xr3:uid="{00000000-0010-0000-0400-0000E2000000}" uniqueName="226" name="12/08/2020" queryTableFieldId="226" dataDxfId="145"/>
    <tableColumn id="227" xr3:uid="{00000000-0010-0000-0400-0000E3000000}" uniqueName="227" name="13/08/2020" queryTableFieldId="227" dataDxfId="144"/>
    <tableColumn id="228" xr3:uid="{00000000-0010-0000-0400-0000E4000000}" uniqueName="228" name="14/08/2020" queryTableFieldId="228" dataDxfId="143"/>
    <tableColumn id="229" xr3:uid="{00000000-0010-0000-0400-0000E5000000}" uniqueName="229" name="15/08/2020" queryTableFieldId="229" dataDxfId="142"/>
    <tableColumn id="230" xr3:uid="{00000000-0010-0000-0400-0000E6000000}" uniqueName="230" name="16/08/2020" queryTableFieldId="230" dataDxfId="141"/>
    <tableColumn id="231" xr3:uid="{00000000-0010-0000-0400-0000E7000000}" uniqueName="231" name="17/08/2020" queryTableFieldId="231" dataDxfId="140"/>
    <tableColumn id="232" xr3:uid="{00000000-0010-0000-0400-0000E8000000}" uniqueName="232" name="18/08/2020" queryTableFieldId="232" dataDxfId="139"/>
    <tableColumn id="233" xr3:uid="{00000000-0010-0000-0400-0000E9000000}" uniqueName="233" name="19/08/2020" queryTableFieldId="233" dataDxfId="138"/>
    <tableColumn id="234" xr3:uid="{00000000-0010-0000-0400-0000EA000000}" uniqueName="234" name="20/08/2020" queryTableFieldId="234" dataDxfId="137"/>
    <tableColumn id="235" xr3:uid="{00000000-0010-0000-0400-0000EB000000}" uniqueName="235" name="21/08/2020" queryTableFieldId="235" dataDxfId="136"/>
    <tableColumn id="236" xr3:uid="{00000000-0010-0000-0400-0000EC000000}" uniqueName="236" name="22/08/2020" queryTableFieldId="236" dataDxfId="135"/>
    <tableColumn id="237" xr3:uid="{00000000-0010-0000-0400-0000ED000000}" uniqueName="237" name="23/08/2020" queryTableFieldId="237" dataDxfId="134"/>
    <tableColumn id="238" xr3:uid="{00000000-0010-0000-0400-0000EE000000}" uniqueName="238" name="24/08/2020" queryTableFieldId="238" dataDxfId="133"/>
    <tableColumn id="239" xr3:uid="{00000000-0010-0000-0400-0000EF000000}" uniqueName="239" name="25/08/2020" queryTableFieldId="239" dataDxfId="132"/>
    <tableColumn id="240" xr3:uid="{00000000-0010-0000-0400-0000F0000000}" uniqueName="240" name="26/08/2020" queryTableFieldId="240" dataDxfId="131"/>
    <tableColumn id="241" xr3:uid="{00000000-0010-0000-0400-0000F1000000}" uniqueName="241" name="27/08/2020" queryTableFieldId="241" dataDxfId="130"/>
    <tableColumn id="242" xr3:uid="{00000000-0010-0000-0400-0000F2000000}" uniqueName="242" name="28/08/2020" queryTableFieldId="242" dataDxfId="129"/>
    <tableColumn id="243" xr3:uid="{00000000-0010-0000-0400-0000F3000000}" uniqueName="243" name="29/08/2020" queryTableFieldId="243" dataDxfId="128"/>
    <tableColumn id="244" xr3:uid="{00000000-0010-0000-0400-0000F4000000}" uniqueName="244" name="30/08/2020" queryTableFieldId="244" dataDxfId="127"/>
    <tableColumn id="245" xr3:uid="{00000000-0010-0000-0400-0000F5000000}" uniqueName="245" name="31/08/2020" queryTableFieldId="245" dataDxfId="126"/>
    <tableColumn id="246" xr3:uid="{00000000-0010-0000-0400-0000F6000000}" uniqueName="246" name="01/09/2020" queryTableFieldId="246" dataDxfId="125"/>
    <tableColumn id="247" xr3:uid="{00000000-0010-0000-0400-0000F7000000}" uniqueName="247" name="02/09/2020" queryTableFieldId="247" dataDxfId="124"/>
    <tableColumn id="248" xr3:uid="{00000000-0010-0000-0400-0000F8000000}" uniqueName="248" name="03/09/2020" queryTableFieldId="248" dataDxfId="123"/>
    <tableColumn id="249" xr3:uid="{00000000-0010-0000-0400-0000F9000000}" uniqueName="249" name="04/09/2020" queryTableFieldId="249" dataDxfId="122"/>
    <tableColumn id="250" xr3:uid="{00000000-0010-0000-0400-0000FA000000}" uniqueName="250" name="05/09/2020" queryTableFieldId="250" dataDxfId="121"/>
    <tableColumn id="251" xr3:uid="{00000000-0010-0000-0400-0000FB000000}" uniqueName="251" name="06/09/2020" queryTableFieldId="251" dataDxfId="120"/>
    <tableColumn id="252" xr3:uid="{00000000-0010-0000-0400-0000FC000000}" uniqueName="252" name="07/09/2020" queryTableFieldId="252" dataDxfId="119"/>
    <tableColumn id="253" xr3:uid="{00000000-0010-0000-0400-0000FD000000}" uniqueName="253" name="08/09/2020" queryTableFieldId="253" dataDxfId="118"/>
    <tableColumn id="254" xr3:uid="{00000000-0010-0000-0400-0000FE000000}" uniqueName="254" name="09/09/2020" queryTableFieldId="254" dataDxfId="117"/>
    <tableColumn id="255" xr3:uid="{00000000-0010-0000-0400-0000FF000000}" uniqueName="255" name="10/09/2020" queryTableFieldId="255" dataDxfId="116"/>
    <tableColumn id="256" xr3:uid="{00000000-0010-0000-0400-000000010000}" uniqueName="256" name="11/09/2020" queryTableFieldId="256" dataDxfId="115"/>
    <tableColumn id="257" xr3:uid="{00000000-0010-0000-0400-000001010000}" uniqueName="257" name="12/09/2020" queryTableFieldId="257" dataDxfId="114"/>
    <tableColumn id="258" xr3:uid="{00000000-0010-0000-0400-000002010000}" uniqueName="258" name="13/09/2020" queryTableFieldId="258" dataDxfId="113"/>
    <tableColumn id="259" xr3:uid="{00000000-0010-0000-0400-000003010000}" uniqueName="259" name="14/09/2020" queryTableFieldId="259" dataDxfId="112"/>
    <tableColumn id="260" xr3:uid="{00000000-0010-0000-0400-000004010000}" uniqueName="260" name="15/09/2020" queryTableFieldId="260" dataDxfId="111"/>
    <tableColumn id="261" xr3:uid="{00000000-0010-0000-0400-000005010000}" uniqueName="261" name="16/09/2020" queryTableFieldId="261" dataDxfId="110"/>
    <tableColumn id="262" xr3:uid="{00000000-0010-0000-0400-000006010000}" uniqueName="262" name="17/09/2020" queryTableFieldId="262" dataDxfId="109"/>
    <tableColumn id="263" xr3:uid="{00000000-0010-0000-0400-000007010000}" uniqueName="263" name="18/09/2020" queryTableFieldId="263" dataDxfId="108"/>
    <tableColumn id="264" xr3:uid="{00000000-0010-0000-0400-000008010000}" uniqueName="264" name="19/09/2020" queryTableFieldId="264" dataDxfId="107"/>
    <tableColumn id="265" xr3:uid="{00000000-0010-0000-0400-000009010000}" uniqueName="265" name="20/09/2020" queryTableFieldId="265" dataDxfId="106"/>
    <tableColumn id="266" xr3:uid="{00000000-0010-0000-0400-00000A010000}" uniqueName="266" name="21/09/2020" queryTableFieldId="266" dataDxfId="105"/>
    <tableColumn id="267" xr3:uid="{00000000-0010-0000-0400-00000B010000}" uniqueName="267" name="22/09/2020" queryTableFieldId="267" dataDxfId="104"/>
    <tableColumn id="268" xr3:uid="{00000000-0010-0000-0400-00000C010000}" uniqueName="268" name="23/09/2020" queryTableFieldId="268" dataDxfId="103"/>
    <tableColumn id="269" xr3:uid="{00000000-0010-0000-0400-00000D010000}" uniqueName="269" name="24/09/2020" queryTableFieldId="269" dataDxfId="102"/>
    <tableColumn id="270" xr3:uid="{00000000-0010-0000-0400-00000E010000}" uniqueName="270" name="25/09/2020" queryTableFieldId="270" dataDxfId="101"/>
    <tableColumn id="271" xr3:uid="{00000000-0010-0000-0400-00000F010000}" uniqueName="271" name="26/09/2020" queryTableFieldId="271" dataDxfId="100"/>
    <tableColumn id="272" xr3:uid="{00000000-0010-0000-0400-000010010000}" uniqueName="272" name="27/09/2020" queryTableFieldId="272" dataDxfId="99"/>
    <tableColumn id="273" xr3:uid="{00000000-0010-0000-0400-000011010000}" uniqueName="273" name="28/09/2020" queryTableFieldId="273" dataDxfId="98"/>
    <tableColumn id="274" xr3:uid="{00000000-0010-0000-0400-000012010000}" uniqueName="274" name="29/09/2020" queryTableFieldId="274" dataDxfId="97"/>
    <tableColumn id="275" xr3:uid="{00000000-0010-0000-0400-000013010000}" uniqueName="275" name="30/09/2020" queryTableFieldId="275" dataDxfId="96"/>
    <tableColumn id="276" xr3:uid="{00000000-0010-0000-0400-000014010000}" uniqueName="276" name="01/10/2020" queryTableFieldId="276" dataDxfId="95"/>
    <tableColumn id="277" xr3:uid="{00000000-0010-0000-0400-000015010000}" uniqueName="277" name="02/10/2020" queryTableFieldId="277" dataDxfId="94"/>
    <tableColumn id="278" xr3:uid="{00000000-0010-0000-0400-000016010000}" uniqueName="278" name="03/10/2020" queryTableFieldId="278" dataDxfId="93"/>
    <tableColumn id="279" xr3:uid="{00000000-0010-0000-0400-000017010000}" uniqueName="279" name="04/10/2020" queryTableFieldId="279" dataDxfId="92"/>
    <tableColumn id="280" xr3:uid="{00000000-0010-0000-0400-000018010000}" uniqueName="280" name="05/10/2020" queryTableFieldId="280" dataDxfId="91"/>
    <tableColumn id="281" xr3:uid="{00000000-0010-0000-0400-000019010000}" uniqueName="281" name="06/10/2020" queryTableFieldId="281" dataDxfId="90"/>
    <tableColumn id="282" xr3:uid="{00000000-0010-0000-0400-00001A010000}" uniqueName="282" name="07/10/2020" queryTableFieldId="282" dataDxfId="89"/>
    <tableColumn id="283" xr3:uid="{00000000-0010-0000-0400-00001B010000}" uniqueName="283" name="08/10/2020" queryTableFieldId="283" dataDxfId="88"/>
    <tableColumn id="284" xr3:uid="{00000000-0010-0000-0400-00001C010000}" uniqueName="284" name="09/10/2020" queryTableFieldId="284" dataDxfId="87"/>
    <tableColumn id="285" xr3:uid="{00000000-0010-0000-0400-00001D010000}" uniqueName="285" name="10/10/2020" queryTableFieldId="285" dataDxfId="86"/>
    <tableColumn id="286" xr3:uid="{00000000-0010-0000-0400-00001E010000}" uniqueName="286" name="11/10/2020" queryTableFieldId="286" dataDxfId="85"/>
    <tableColumn id="287" xr3:uid="{00000000-0010-0000-0400-00001F010000}" uniqueName="287" name="12/10/2020" queryTableFieldId="287" dataDxfId="84"/>
    <tableColumn id="288" xr3:uid="{00000000-0010-0000-0400-000020010000}" uniqueName="288" name="13/10/2020" queryTableFieldId="288" dataDxfId="83"/>
    <tableColumn id="289" xr3:uid="{00000000-0010-0000-0400-000021010000}" uniqueName="289" name="14/10/2020" queryTableFieldId="289" dataDxfId="82"/>
    <tableColumn id="290" xr3:uid="{00000000-0010-0000-0400-000022010000}" uniqueName="290" name="15/10/2020" queryTableFieldId="290" dataDxfId="81"/>
    <tableColumn id="291" xr3:uid="{00000000-0010-0000-0400-000023010000}" uniqueName="291" name="16/10/2020" queryTableFieldId="291" dataDxfId="80"/>
    <tableColumn id="292" xr3:uid="{00000000-0010-0000-0400-000024010000}" uniqueName="292" name="17/10/2020" queryTableFieldId="292" dataDxfId="79"/>
    <tableColumn id="293" xr3:uid="{00000000-0010-0000-0400-000025010000}" uniqueName="293" name="18/10/2020" queryTableFieldId="293" dataDxfId="78"/>
    <tableColumn id="294" xr3:uid="{00000000-0010-0000-0400-000026010000}" uniqueName="294" name="19/10/2020" queryTableFieldId="294" dataDxfId="77"/>
    <tableColumn id="295" xr3:uid="{00000000-0010-0000-0400-000027010000}" uniqueName="295" name="20/10/2020" queryTableFieldId="295" dataDxfId="76"/>
    <tableColumn id="296" xr3:uid="{00000000-0010-0000-0400-000028010000}" uniqueName="296" name="21/10/2020" queryTableFieldId="296" dataDxfId="75"/>
    <tableColumn id="297" xr3:uid="{00000000-0010-0000-0400-000029010000}" uniqueName="297" name="22/10/2020" queryTableFieldId="297" dataDxfId="74"/>
    <tableColumn id="298" xr3:uid="{00000000-0010-0000-0400-00002A010000}" uniqueName="298" name="23/10/2020" queryTableFieldId="298" dataDxfId="73"/>
    <tableColumn id="299" xr3:uid="{00000000-0010-0000-0400-00002B010000}" uniqueName="299" name="24/10/2020" queryTableFieldId="299" dataDxfId="72"/>
    <tableColumn id="300" xr3:uid="{00000000-0010-0000-0400-00002C010000}" uniqueName="300" name="25/10/2020" queryTableFieldId="300" dataDxfId="71"/>
    <tableColumn id="301" xr3:uid="{00000000-0010-0000-0400-00002D010000}" uniqueName="301" name="26/10/2020" queryTableFieldId="301" dataDxfId="70"/>
    <tableColumn id="302" xr3:uid="{00000000-0010-0000-0400-00002E010000}" uniqueName="302" name="27/10/2020" queryTableFieldId="302" dataDxfId="69"/>
    <tableColumn id="303" xr3:uid="{00000000-0010-0000-0400-00002F010000}" uniqueName="303" name="28/10/2020" queryTableFieldId="303" dataDxfId="68"/>
    <tableColumn id="304" xr3:uid="{00000000-0010-0000-0400-000030010000}" uniqueName="304" name="29/10/2020" queryTableFieldId="304" dataDxfId="67"/>
    <tableColumn id="305" xr3:uid="{00000000-0010-0000-0400-000031010000}" uniqueName="305" name="30/10/2020" queryTableFieldId="305" dataDxfId="66"/>
    <tableColumn id="306" xr3:uid="{00000000-0010-0000-0400-000032010000}" uniqueName="306" name="31/10/2020" queryTableFieldId="306" dataDxfId="65"/>
    <tableColumn id="307" xr3:uid="{00000000-0010-0000-0400-000033010000}" uniqueName="307" name="01/11/2020" queryTableFieldId="307" dataDxfId="64"/>
    <tableColumn id="308" xr3:uid="{00000000-0010-0000-0400-000034010000}" uniqueName="308" name="02/11/2020" queryTableFieldId="308" dataDxfId="63"/>
    <tableColumn id="309" xr3:uid="{00000000-0010-0000-0400-000035010000}" uniqueName="309" name="03/11/2020" queryTableFieldId="309" dataDxfId="62"/>
    <tableColumn id="310" xr3:uid="{00000000-0010-0000-0400-000036010000}" uniqueName="310" name="04/11/2020" queryTableFieldId="310" dataDxfId="61"/>
    <tableColumn id="311" xr3:uid="{00000000-0010-0000-0400-000037010000}" uniqueName="311" name="05/11/2020" queryTableFieldId="311" dataDxfId="60"/>
    <tableColumn id="312" xr3:uid="{00000000-0010-0000-0400-000038010000}" uniqueName="312" name="06/11/2020" queryTableFieldId="312" dataDxfId="59"/>
    <tableColumn id="313" xr3:uid="{00000000-0010-0000-0400-000039010000}" uniqueName="313" name="07/11/2020" queryTableFieldId="313" dataDxfId="58"/>
    <tableColumn id="314" xr3:uid="{00000000-0010-0000-0400-00003A010000}" uniqueName="314" name="08/11/2020" queryTableFieldId="314" dataDxfId="57"/>
    <tableColumn id="315" xr3:uid="{00000000-0010-0000-0400-00003B010000}" uniqueName="315" name="09/11/2020" queryTableFieldId="315" dataDxfId="56"/>
    <tableColumn id="316" xr3:uid="{00000000-0010-0000-0400-00003C010000}" uniqueName="316" name="10/11/2020" queryTableFieldId="316" dataDxfId="55"/>
    <tableColumn id="317" xr3:uid="{00000000-0010-0000-0400-00003D010000}" uniqueName="317" name="11/11/2020" queryTableFieldId="317" dataDxfId="54"/>
    <tableColumn id="318" xr3:uid="{00000000-0010-0000-0400-00003E010000}" uniqueName="318" name="12/11/2020" queryTableFieldId="318" dataDxfId="53"/>
    <tableColumn id="319" xr3:uid="{00000000-0010-0000-0400-00003F010000}" uniqueName="319" name="13/11/2020" queryTableFieldId="319" dataDxfId="52"/>
    <tableColumn id="320" xr3:uid="{00000000-0010-0000-0400-000040010000}" uniqueName="320" name="14/11/2020" queryTableFieldId="320" dataDxfId="51"/>
    <tableColumn id="321" xr3:uid="{00000000-0010-0000-0400-000041010000}" uniqueName="321" name="15/11/2020" queryTableFieldId="321" dataDxfId="50"/>
    <tableColumn id="322" xr3:uid="{00000000-0010-0000-0400-000042010000}" uniqueName="322" name="16/11/2020" queryTableFieldId="322" dataDxfId="49"/>
    <tableColumn id="323" xr3:uid="{00000000-0010-0000-0400-000043010000}" uniqueName="323" name="17/11/2020" queryTableFieldId="323" dataDxfId="48"/>
    <tableColumn id="324" xr3:uid="{00000000-0010-0000-0400-000044010000}" uniqueName="324" name="18/11/2020" queryTableFieldId="324" dataDxfId="47"/>
    <tableColumn id="325" xr3:uid="{00000000-0010-0000-0400-000045010000}" uniqueName="325" name="19/11/2020" queryTableFieldId="325" dataDxfId="46"/>
    <tableColumn id="326" xr3:uid="{00000000-0010-0000-0400-000046010000}" uniqueName="326" name="20/11/2020" queryTableFieldId="326" dataDxfId="45"/>
    <tableColumn id="327" xr3:uid="{00000000-0010-0000-0400-000047010000}" uniqueName="327" name="21/11/2020" queryTableFieldId="327" dataDxfId="44"/>
    <tableColumn id="328" xr3:uid="{00000000-0010-0000-0400-000048010000}" uniqueName="328" name="22/11/2020" queryTableFieldId="328" dataDxfId="43"/>
    <tableColumn id="329" xr3:uid="{00000000-0010-0000-0400-000049010000}" uniqueName="329" name="23/11/2020" queryTableFieldId="329" dataDxfId="42"/>
    <tableColumn id="330" xr3:uid="{00000000-0010-0000-0400-00004A010000}" uniqueName="330" name="24/11/2020" queryTableFieldId="330" dataDxfId="41"/>
    <tableColumn id="331" xr3:uid="{00000000-0010-0000-0400-00004B010000}" uniqueName="331" name="25/11/2020" queryTableFieldId="331" dataDxfId="40"/>
    <tableColumn id="332" xr3:uid="{00000000-0010-0000-0400-00004C010000}" uniqueName="332" name="26/11/2020" queryTableFieldId="332" dataDxfId="39"/>
    <tableColumn id="333" xr3:uid="{00000000-0010-0000-0400-00004D010000}" uniqueName="333" name="27/11/2020" queryTableFieldId="333" dataDxfId="38"/>
    <tableColumn id="334" xr3:uid="{00000000-0010-0000-0400-00004E010000}" uniqueName="334" name="28/11/2020" queryTableFieldId="334" dataDxfId="37"/>
    <tableColumn id="335" xr3:uid="{00000000-0010-0000-0400-00004F010000}" uniqueName="335" name="29/11/2020" queryTableFieldId="335" dataDxfId="36"/>
    <tableColumn id="336" xr3:uid="{00000000-0010-0000-0400-000050010000}" uniqueName="336" name="30/11/2020" queryTableFieldId="336" dataDxfId="35"/>
    <tableColumn id="337" xr3:uid="{00000000-0010-0000-0400-000051010000}" uniqueName="337" name="01/12/2020" queryTableFieldId="337" dataDxfId="34"/>
    <tableColumn id="338" xr3:uid="{00000000-0010-0000-0400-000052010000}" uniqueName="338" name="02/12/2020" queryTableFieldId="338" dataDxfId="33"/>
    <tableColumn id="339" xr3:uid="{00000000-0010-0000-0400-000053010000}" uniqueName="339" name="03/12/2020" queryTableFieldId="339" dataDxfId="32"/>
    <tableColumn id="340" xr3:uid="{00000000-0010-0000-0400-000054010000}" uniqueName="340" name="04/12/2020" queryTableFieldId="340" dataDxfId="31"/>
    <tableColumn id="341" xr3:uid="{00000000-0010-0000-0400-000055010000}" uniqueName="341" name="05/12/2020" queryTableFieldId="341" dataDxfId="30"/>
    <tableColumn id="342" xr3:uid="{00000000-0010-0000-0400-000056010000}" uniqueName="342" name="06/12/2020" queryTableFieldId="342" dataDxfId="29"/>
    <tableColumn id="343" xr3:uid="{00000000-0010-0000-0400-000057010000}" uniqueName="343" name="07/12/2020" queryTableFieldId="343" dataDxfId="28"/>
    <tableColumn id="344" xr3:uid="{00000000-0010-0000-0400-000058010000}" uniqueName="344" name="08/12/2020" queryTableFieldId="344" dataDxfId="27"/>
    <tableColumn id="345" xr3:uid="{00000000-0010-0000-0400-000059010000}" uniqueName="345" name="09/12/2020" queryTableFieldId="345" dataDxfId="26"/>
    <tableColumn id="346" xr3:uid="{00000000-0010-0000-0400-00005A010000}" uniqueName="346" name="10/12/2020" queryTableFieldId="346" dataDxfId="25"/>
    <tableColumn id="347" xr3:uid="{00000000-0010-0000-0400-00005B010000}" uniqueName="347" name="11/12/2020" queryTableFieldId="347" dataDxfId="24"/>
    <tableColumn id="348" xr3:uid="{00000000-0010-0000-0400-00005C010000}" uniqueName="348" name="12/12/2020" queryTableFieldId="348" dataDxfId="23"/>
    <tableColumn id="349" xr3:uid="{00000000-0010-0000-0400-00005D010000}" uniqueName="349" name="13/12/2020" queryTableFieldId="349" dataDxfId="22"/>
    <tableColumn id="350" xr3:uid="{00000000-0010-0000-0400-00005E010000}" uniqueName="350" name="14/12/2020" queryTableFieldId="350" dataDxfId="21"/>
    <tableColumn id="351" xr3:uid="{00000000-0010-0000-0400-00005F010000}" uniqueName="351" name="15/12/2020" queryTableFieldId="351" dataDxfId="20"/>
    <tableColumn id="352" xr3:uid="{00000000-0010-0000-0400-000060010000}" uniqueName="352" name="16/12/2020" queryTableFieldId="352" dataDxfId="19"/>
    <tableColumn id="353" xr3:uid="{00000000-0010-0000-0400-000061010000}" uniqueName="353" name="17/12/2020" queryTableFieldId="353" dataDxfId="18"/>
    <tableColumn id="354" xr3:uid="{00000000-0010-0000-0400-000062010000}" uniqueName="354" name="18/12/2020" queryTableFieldId="354" dataDxfId="17"/>
    <tableColumn id="355" xr3:uid="{00000000-0010-0000-0400-000063010000}" uniqueName="355" name="19/12/2020" queryTableFieldId="355" dataDxfId="16"/>
    <tableColumn id="356" xr3:uid="{00000000-0010-0000-0400-000064010000}" uniqueName="356" name="20/12/2020" queryTableFieldId="356" dataDxfId="15"/>
    <tableColumn id="357" xr3:uid="{00000000-0010-0000-0400-000065010000}" uniqueName="357" name="21/12/2020" queryTableFieldId="357" dataDxfId="14"/>
    <tableColumn id="358" xr3:uid="{00000000-0010-0000-0400-000066010000}" uniqueName="358" name="22/12/2020" queryTableFieldId="358" dataDxfId="13"/>
    <tableColumn id="359" xr3:uid="{00000000-0010-0000-0400-000067010000}" uniqueName="359" name="23/12/2020" queryTableFieldId="359" dataDxfId="12"/>
    <tableColumn id="360" xr3:uid="{00000000-0010-0000-0400-000068010000}" uniqueName="360" name="24/12/2020" queryTableFieldId="360" dataDxfId="11"/>
    <tableColumn id="361" xr3:uid="{00000000-0010-0000-0400-000069010000}" uniqueName="361" name="25/12/2020" queryTableFieldId="361" dataDxfId="10"/>
    <tableColumn id="362" xr3:uid="{00000000-0010-0000-0400-00006A010000}" uniqueName="362" name="26/12/2020" queryTableFieldId="362" dataDxfId="9"/>
    <tableColumn id="363" xr3:uid="{00000000-0010-0000-0400-00006B010000}" uniqueName="363" name="27/12/2020" queryTableFieldId="363" dataDxfId="8"/>
    <tableColumn id="364" xr3:uid="{00000000-0010-0000-0400-00006C010000}" uniqueName="364" name="28/12/2020" queryTableFieldId="364" dataDxfId="7"/>
    <tableColumn id="365" xr3:uid="{00000000-0010-0000-0400-00006D010000}" uniqueName="365" name="29/12/2020" queryTableFieldId="365" dataDxfId="6"/>
    <tableColumn id="366" xr3:uid="{00000000-0010-0000-0400-00006E010000}" uniqueName="366" name="30/12/2020" queryTableFieldId="366" dataDxfId="5"/>
    <tableColumn id="367" xr3:uid="{00000000-0010-0000-0400-00006F010000}" uniqueName="367" name="31/12/2020" queryTableFieldId="367" dataDxfId="4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14"/>
  <sheetViews>
    <sheetView workbookViewId="0">
      <selection activeCell="G4" sqref="G4"/>
    </sheetView>
  </sheetViews>
  <sheetFormatPr baseColWidth="10" defaultRowHeight="15" x14ac:dyDescent="0.25"/>
  <cols>
    <col min="1" max="1" width="16.85546875" style="1" customWidth="1"/>
    <col min="2" max="2" width="2.42578125" style="2" customWidth="1"/>
    <col min="3" max="3" width="16.5703125" style="1" customWidth="1"/>
    <col min="4" max="4" width="15.7109375" style="1" customWidth="1"/>
    <col min="5" max="5" width="12.85546875" style="1" customWidth="1"/>
    <col min="6" max="6" width="2.42578125" style="2" customWidth="1"/>
    <col min="7" max="16384" width="11.42578125" style="1"/>
  </cols>
  <sheetData>
    <row r="1" spans="1:5" x14ac:dyDescent="0.25">
      <c r="A1" s="4" t="s">
        <v>2</v>
      </c>
      <c r="C1" s="4" t="s">
        <v>10</v>
      </c>
      <c r="E1" s="1">
        <v>2020</v>
      </c>
    </row>
    <row r="2" spans="1:5" x14ac:dyDescent="0.25">
      <c r="A2" s="1" t="s">
        <v>1</v>
      </c>
      <c r="C2" s="1" t="s">
        <v>11</v>
      </c>
      <c r="D2" s="1" t="s">
        <v>13</v>
      </c>
      <c r="E2" s="1" t="s">
        <v>12</v>
      </c>
    </row>
    <row r="3" spans="1:5" x14ac:dyDescent="0.25">
      <c r="A3" s="1" t="s">
        <v>26</v>
      </c>
      <c r="C3" s="1" t="s">
        <v>14</v>
      </c>
      <c r="D3" s="3">
        <v>43861</v>
      </c>
      <c r="E3" s="3">
        <f>EOMONTH(D3,0)</f>
        <v>43861</v>
      </c>
    </row>
    <row r="4" spans="1:5" x14ac:dyDescent="0.25">
      <c r="A4" s="1" t="s">
        <v>3</v>
      </c>
      <c r="C4" s="1" t="s">
        <v>15</v>
      </c>
      <c r="D4" s="3">
        <v>43862</v>
      </c>
      <c r="E4" s="3">
        <f t="shared" ref="E4:E14" si="0">EOMONTH(D4,0)</f>
        <v>43890</v>
      </c>
    </row>
    <row r="5" spans="1:5" x14ac:dyDescent="0.25">
      <c r="A5" s="1" t="s">
        <v>4</v>
      </c>
      <c r="C5" s="1" t="s">
        <v>16</v>
      </c>
      <c r="D5" s="3">
        <v>43891</v>
      </c>
      <c r="E5" s="3">
        <f t="shared" si="0"/>
        <v>43921</v>
      </c>
    </row>
    <row r="6" spans="1:5" x14ac:dyDescent="0.25">
      <c r="A6" s="1" t="s">
        <v>5</v>
      </c>
      <c r="C6" s="1" t="s">
        <v>17</v>
      </c>
      <c r="D6" s="3">
        <v>43922</v>
      </c>
      <c r="E6" s="3">
        <f t="shared" si="0"/>
        <v>43951</v>
      </c>
    </row>
    <row r="7" spans="1:5" x14ac:dyDescent="0.25">
      <c r="A7" s="1" t="s">
        <v>6</v>
      </c>
      <c r="C7" s="1" t="s">
        <v>18</v>
      </c>
      <c r="D7" s="3">
        <v>43952</v>
      </c>
      <c r="E7" s="3">
        <f t="shared" si="0"/>
        <v>43982</v>
      </c>
    </row>
    <row r="8" spans="1:5" x14ac:dyDescent="0.25">
      <c r="A8" s="1" t="s">
        <v>7</v>
      </c>
      <c r="C8" s="1" t="s">
        <v>19</v>
      </c>
      <c r="D8" s="3">
        <v>43983</v>
      </c>
      <c r="E8" s="3">
        <f t="shared" si="0"/>
        <v>44012</v>
      </c>
    </row>
    <row r="9" spans="1:5" x14ac:dyDescent="0.25">
      <c r="A9" s="1" t="s">
        <v>8</v>
      </c>
      <c r="C9" s="1" t="s">
        <v>20</v>
      </c>
      <c r="D9" s="3">
        <v>44013</v>
      </c>
      <c r="E9" s="3">
        <f t="shared" si="0"/>
        <v>44043</v>
      </c>
    </row>
    <row r="10" spans="1:5" x14ac:dyDescent="0.25">
      <c r="A10" s="1" t="s">
        <v>9</v>
      </c>
      <c r="C10" s="1" t="s">
        <v>21</v>
      </c>
      <c r="D10" s="3">
        <v>44044</v>
      </c>
      <c r="E10" s="3">
        <f t="shared" si="0"/>
        <v>44074</v>
      </c>
    </row>
    <row r="11" spans="1:5" x14ac:dyDescent="0.25">
      <c r="C11" s="1" t="s">
        <v>22</v>
      </c>
      <c r="D11" s="3">
        <v>44075</v>
      </c>
      <c r="E11" s="3">
        <f t="shared" si="0"/>
        <v>44104</v>
      </c>
    </row>
    <row r="12" spans="1:5" x14ac:dyDescent="0.25">
      <c r="C12" s="1" t="s">
        <v>23</v>
      </c>
      <c r="D12" s="3">
        <v>44105</v>
      </c>
      <c r="E12" s="3">
        <f t="shared" si="0"/>
        <v>44135</v>
      </c>
    </row>
    <row r="13" spans="1:5" x14ac:dyDescent="0.25">
      <c r="C13" s="1" t="s">
        <v>24</v>
      </c>
      <c r="D13" s="3">
        <v>44136</v>
      </c>
      <c r="E13" s="3">
        <f t="shared" si="0"/>
        <v>44165</v>
      </c>
    </row>
    <row r="14" spans="1:5" x14ac:dyDescent="0.25">
      <c r="C14" s="1" t="s">
        <v>25</v>
      </c>
      <c r="D14" s="3">
        <v>44166</v>
      </c>
      <c r="E14" s="3">
        <f t="shared" si="0"/>
        <v>44196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B7"/>
  <sheetViews>
    <sheetView workbookViewId="0">
      <selection activeCell="A3" sqref="A3"/>
    </sheetView>
  </sheetViews>
  <sheetFormatPr baseColWidth="10" defaultRowHeight="15" x14ac:dyDescent="0.25"/>
  <cols>
    <col min="1" max="1" width="23.85546875" customWidth="1"/>
    <col min="2" max="2" width="17.85546875" customWidth="1"/>
  </cols>
  <sheetData>
    <row r="1" spans="1:2" x14ac:dyDescent="0.25">
      <c r="A1" s="4" t="s">
        <v>0</v>
      </c>
      <c r="B1" s="1"/>
    </row>
    <row r="2" spans="1:2" x14ac:dyDescent="0.25">
      <c r="A2" s="1" t="s">
        <v>27</v>
      </c>
      <c r="B2" s="1" t="s">
        <v>1</v>
      </c>
    </row>
    <row r="3" spans="1:2" x14ac:dyDescent="0.25">
      <c r="A3" s="6" t="s">
        <v>32</v>
      </c>
      <c r="B3" s="6" t="s">
        <v>26</v>
      </c>
    </row>
    <row r="4" spans="1:2" x14ac:dyDescent="0.25">
      <c r="A4" s="6" t="s">
        <v>33</v>
      </c>
      <c r="B4" s="6" t="s">
        <v>4</v>
      </c>
    </row>
    <row r="5" spans="1:2" x14ac:dyDescent="0.25">
      <c r="A5" s="6" t="s">
        <v>34</v>
      </c>
      <c r="B5" s="6" t="s">
        <v>5</v>
      </c>
    </row>
    <row r="6" spans="1:2" x14ac:dyDescent="0.25">
      <c r="A6" s="6" t="s">
        <v>35</v>
      </c>
      <c r="B6" s="6" t="s">
        <v>5</v>
      </c>
    </row>
    <row r="7" spans="1:2" x14ac:dyDescent="0.25">
      <c r="A7" s="20" t="s">
        <v>36</v>
      </c>
      <c r="B7" s="20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D1:J5"/>
  <sheetViews>
    <sheetView workbookViewId="0">
      <selection activeCell="J1" sqref="J1:J5"/>
    </sheetView>
  </sheetViews>
  <sheetFormatPr baseColWidth="10" defaultRowHeight="15" x14ac:dyDescent="0.25"/>
  <cols>
    <col min="8" max="9" width="0" hidden="1" customWidth="1"/>
  </cols>
  <sheetData>
    <row r="1" spans="4:10" ht="15" customHeight="1" x14ac:dyDescent="0.25">
      <c r="D1" s="28" t="s">
        <v>31</v>
      </c>
      <c r="E1" s="28"/>
      <c r="F1" s="28"/>
      <c r="G1" s="28"/>
      <c r="H1" s="28"/>
      <c r="I1" s="28"/>
      <c r="J1" s="29">
        <v>2020</v>
      </c>
    </row>
    <row r="2" spans="4:10" ht="15" customHeight="1" x14ac:dyDescent="0.25">
      <c r="D2" s="28"/>
      <c r="E2" s="28"/>
      <c r="F2" s="28"/>
      <c r="G2" s="28"/>
      <c r="H2" s="28"/>
      <c r="I2" s="28"/>
      <c r="J2" s="29"/>
    </row>
    <row r="3" spans="4:10" ht="15" customHeight="1" x14ac:dyDescent="0.25">
      <c r="D3" s="28"/>
      <c r="E3" s="28"/>
      <c r="F3" s="28"/>
      <c r="G3" s="28"/>
      <c r="H3" s="28"/>
      <c r="I3" s="28"/>
      <c r="J3" s="29"/>
    </row>
    <row r="4" spans="4:10" ht="15" customHeight="1" x14ac:dyDescent="0.25">
      <c r="D4" s="28"/>
      <c r="E4" s="28"/>
      <c r="F4" s="28"/>
      <c r="G4" s="28"/>
      <c r="H4" s="28"/>
      <c r="I4" s="28"/>
      <c r="J4" s="29"/>
    </row>
    <row r="5" spans="4:10" ht="15" customHeight="1" x14ac:dyDescent="0.25">
      <c r="D5" s="28"/>
      <c r="E5" s="28"/>
      <c r="F5" s="28"/>
      <c r="G5" s="28"/>
      <c r="H5" s="28"/>
      <c r="I5" s="28"/>
      <c r="J5" s="29"/>
    </row>
  </sheetData>
  <mergeCells count="2">
    <mergeCell ref="D1:I5"/>
    <mergeCell ref="J1:J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autoPict="0" r:id="rId4">
            <anchor moveWithCells="1">
              <from>
                <xdr:col>0</xdr:col>
                <xdr:colOff>28575</xdr:colOff>
                <xdr:row>5</xdr:row>
                <xdr:rowOff>28575</xdr:rowOff>
              </from>
              <to>
                <xdr:col>1</xdr:col>
                <xdr:colOff>695325</xdr:colOff>
                <xdr:row>6</xdr:row>
                <xdr:rowOff>114300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autoPict="0" r:id="rId6">
            <anchor moveWithCells="1">
              <from>
                <xdr:col>10</xdr:col>
                <xdr:colOff>19050</xdr:colOff>
                <xdr:row>0</xdr:row>
                <xdr:rowOff>19050</xdr:rowOff>
              </from>
              <to>
                <xdr:col>11</xdr:col>
                <xdr:colOff>723900</xdr:colOff>
                <xdr:row>4</xdr:row>
                <xdr:rowOff>180975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NJ35"/>
  <sheetViews>
    <sheetView topLeftCell="A2" workbookViewId="0">
      <selection activeCell="AC15" sqref="AC15"/>
    </sheetView>
  </sheetViews>
  <sheetFormatPr baseColWidth="10" defaultRowHeight="15" x14ac:dyDescent="0.25"/>
  <cols>
    <col min="1" max="1" width="19" style="1" customWidth="1"/>
    <col min="2" max="2" width="12.5703125" style="1" customWidth="1"/>
    <col min="3" max="374" width="4.5703125" style="1" customWidth="1"/>
    <col min="375" max="16384" width="11.42578125" style="1"/>
  </cols>
  <sheetData>
    <row r="1" spans="1:374" ht="15.75" hidden="1" thickBot="1" x14ac:dyDescent="0.3">
      <c r="A1" s="5">
        <f>'Tableau de bord'!J1:J5</f>
        <v>2020</v>
      </c>
      <c r="C1" s="30">
        <v>1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>
        <v>2</v>
      </c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>
        <v>3</v>
      </c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>
        <v>4</v>
      </c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>
        <v>5</v>
      </c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>
        <v>6</v>
      </c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>
        <v>7</v>
      </c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>
        <v>8</v>
      </c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  <c r="IL1" s="30"/>
      <c r="IM1" s="30"/>
      <c r="IN1" s="30"/>
      <c r="IO1" s="30"/>
      <c r="IP1" s="30"/>
      <c r="IQ1" s="30">
        <v>9</v>
      </c>
      <c r="IR1" s="30"/>
      <c r="IS1" s="30"/>
      <c r="IT1" s="30"/>
      <c r="IU1" s="30"/>
      <c r="IV1" s="30"/>
      <c r="IW1" s="30"/>
      <c r="IX1" s="30"/>
      <c r="IY1" s="30"/>
      <c r="IZ1" s="30"/>
      <c r="JA1" s="30"/>
      <c r="JB1" s="30"/>
      <c r="JC1" s="30"/>
      <c r="JD1" s="30"/>
      <c r="JE1" s="30"/>
      <c r="JF1" s="30"/>
      <c r="JG1" s="30"/>
      <c r="JH1" s="30"/>
      <c r="JI1" s="30"/>
      <c r="JJ1" s="30"/>
      <c r="JK1" s="30"/>
      <c r="JL1" s="30"/>
      <c r="JM1" s="30"/>
      <c r="JN1" s="30"/>
      <c r="JO1" s="30"/>
      <c r="JP1" s="30"/>
      <c r="JQ1" s="30"/>
      <c r="JR1" s="30"/>
      <c r="JS1" s="30"/>
      <c r="JT1" s="30"/>
      <c r="JU1" s="30"/>
      <c r="JV1" s="30">
        <v>10</v>
      </c>
      <c r="JW1" s="30"/>
      <c r="JX1" s="30"/>
      <c r="JY1" s="30"/>
      <c r="JZ1" s="30"/>
      <c r="KA1" s="30"/>
      <c r="KB1" s="30"/>
      <c r="KC1" s="30"/>
      <c r="KD1" s="30"/>
      <c r="KE1" s="30"/>
      <c r="KF1" s="30"/>
      <c r="KG1" s="30"/>
      <c r="KH1" s="30"/>
      <c r="KI1" s="30"/>
      <c r="KJ1" s="30"/>
      <c r="KK1" s="30"/>
      <c r="KL1" s="30"/>
      <c r="KM1" s="30"/>
      <c r="KN1" s="30"/>
      <c r="KO1" s="30"/>
      <c r="KP1" s="30"/>
      <c r="KQ1" s="30"/>
      <c r="KR1" s="30"/>
      <c r="KS1" s="30"/>
      <c r="KT1" s="30"/>
      <c r="KU1" s="30"/>
      <c r="KV1" s="30"/>
      <c r="KW1" s="30"/>
      <c r="KX1" s="30"/>
      <c r="KY1" s="30"/>
      <c r="KZ1" s="30"/>
      <c r="LA1" s="30">
        <v>11</v>
      </c>
      <c r="LB1" s="30"/>
      <c r="LC1" s="30"/>
      <c r="LD1" s="30"/>
      <c r="LE1" s="30"/>
      <c r="LF1" s="30"/>
      <c r="LG1" s="30"/>
      <c r="LH1" s="30"/>
      <c r="LI1" s="30"/>
      <c r="LJ1" s="30"/>
      <c r="LK1" s="30"/>
      <c r="LL1" s="30"/>
      <c r="LM1" s="30"/>
      <c r="LN1" s="30"/>
      <c r="LO1" s="30"/>
      <c r="LP1" s="30"/>
      <c r="LQ1" s="30"/>
      <c r="LR1" s="30"/>
      <c r="LS1" s="30"/>
      <c r="LT1" s="30"/>
      <c r="LU1" s="30"/>
      <c r="LV1" s="30"/>
      <c r="LW1" s="30"/>
      <c r="LX1" s="30"/>
      <c r="LY1" s="30"/>
      <c r="LZ1" s="30"/>
      <c r="MA1" s="30"/>
      <c r="MB1" s="30"/>
      <c r="MC1" s="30"/>
      <c r="MD1" s="30"/>
      <c r="ME1" s="30"/>
      <c r="MF1" s="30">
        <v>12</v>
      </c>
      <c r="MG1" s="30"/>
      <c r="MH1" s="30"/>
      <c r="MI1" s="30"/>
      <c r="MJ1" s="30"/>
      <c r="MK1" s="30"/>
      <c r="ML1" s="30"/>
      <c r="MM1" s="30"/>
      <c r="MN1" s="30"/>
      <c r="MO1" s="30"/>
      <c r="MP1" s="30"/>
      <c r="MQ1" s="30"/>
      <c r="MR1" s="30"/>
      <c r="MS1" s="30"/>
      <c r="MT1" s="30"/>
      <c r="MU1" s="30"/>
      <c r="MV1" s="30"/>
      <c r="MW1" s="30"/>
      <c r="MX1" s="30"/>
      <c r="MY1" s="30"/>
      <c r="MZ1" s="30"/>
      <c r="NA1" s="30"/>
      <c r="NB1" s="30"/>
      <c r="NC1" s="30"/>
      <c r="ND1" s="30"/>
      <c r="NE1" s="30"/>
      <c r="NF1" s="30"/>
      <c r="NG1" s="30"/>
      <c r="NH1" s="30"/>
      <c r="NI1" s="30"/>
      <c r="NJ1" s="30"/>
    </row>
    <row r="2" spans="1:374" s="7" customFormat="1" ht="21" x14ac:dyDescent="0.25">
      <c r="A2" s="8"/>
      <c r="B2" s="9"/>
      <c r="C2" s="31" t="s">
        <v>14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2"/>
      <c r="AH2" s="31" t="s">
        <v>15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2"/>
      <c r="BM2" s="31" t="s">
        <v>16</v>
      </c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2"/>
      <c r="CR2" s="31" t="s">
        <v>17</v>
      </c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2"/>
      <c r="DW2" s="31" t="s">
        <v>18</v>
      </c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2"/>
      <c r="FB2" s="31" t="s">
        <v>19</v>
      </c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2"/>
      <c r="GG2" s="31" t="s">
        <v>20</v>
      </c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2"/>
      <c r="HL2" s="31" t="s">
        <v>21</v>
      </c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2"/>
      <c r="IQ2" s="31" t="s">
        <v>22</v>
      </c>
      <c r="IR2" s="31"/>
      <c r="IS2" s="31"/>
      <c r="IT2" s="31"/>
      <c r="IU2" s="31"/>
      <c r="IV2" s="31"/>
      <c r="IW2" s="31"/>
      <c r="IX2" s="31"/>
      <c r="IY2" s="31"/>
      <c r="IZ2" s="31"/>
      <c r="JA2" s="31"/>
      <c r="JB2" s="31"/>
      <c r="JC2" s="31"/>
      <c r="JD2" s="31"/>
      <c r="JE2" s="31"/>
      <c r="JF2" s="31"/>
      <c r="JG2" s="31"/>
      <c r="JH2" s="31"/>
      <c r="JI2" s="31"/>
      <c r="JJ2" s="31"/>
      <c r="JK2" s="31"/>
      <c r="JL2" s="31"/>
      <c r="JM2" s="31"/>
      <c r="JN2" s="31"/>
      <c r="JO2" s="31"/>
      <c r="JP2" s="31"/>
      <c r="JQ2" s="31"/>
      <c r="JR2" s="31"/>
      <c r="JS2" s="31"/>
      <c r="JT2" s="31"/>
      <c r="JU2" s="32"/>
      <c r="JV2" s="31" t="s">
        <v>23</v>
      </c>
      <c r="JW2" s="31"/>
      <c r="JX2" s="31"/>
      <c r="JY2" s="31"/>
      <c r="JZ2" s="31"/>
      <c r="KA2" s="31"/>
      <c r="KB2" s="31"/>
      <c r="KC2" s="31"/>
      <c r="KD2" s="31"/>
      <c r="KE2" s="31"/>
      <c r="KF2" s="31"/>
      <c r="KG2" s="31"/>
      <c r="KH2" s="31"/>
      <c r="KI2" s="31"/>
      <c r="KJ2" s="31"/>
      <c r="KK2" s="31"/>
      <c r="KL2" s="31"/>
      <c r="KM2" s="31"/>
      <c r="KN2" s="31"/>
      <c r="KO2" s="31"/>
      <c r="KP2" s="31"/>
      <c r="KQ2" s="31"/>
      <c r="KR2" s="31"/>
      <c r="KS2" s="31"/>
      <c r="KT2" s="31"/>
      <c r="KU2" s="31"/>
      <c r="KV2" s="31"/>
      <c r="KW2" s="31"/>
      <c r="KX2" s="31"/>
      <c r="KY2" s="31"/>
      <c r="KZ2" s="32"/>
      <c r="LA2" s="31" t="s">
        <v>24</v>
      </c>
      <c r="LB2" s="31"/>
      <c r="LC2" s="31"/>
      <c r="LD2" s="31"/>
      <c r="LE2" s="31"/>
      <c r="LF2" s="31"/>
      <c r="LG2" s="31"/>
      <c r="LH2" s="31"/>
      <c r="LI2" s="31"/>
      <c r="LJ2" s="31"/>
      <c r="LK2" s="31"/>
      <c r="LL2" s="31"/>
      <c r="LM2" s="31"/>
      <c r="LN2" s="31"/>
      <c r="LO2" s="31"/>
      <c r="LP2" s="31"/>
      <c r="LQ2" s="31"/>
      <c r="LR2" s="31"/>
      <c r="LS2" s="31"/>
      <c r="LT2" s="31"/>
      <c r="LU2" s="31"/>
      <c r="LV2" s="31"/>
      <c r="LW2" s="31"/>
      <c r="LX2" s="31"/>
      <c r="LY2" s="31"/>
      <c r="LZ2" s="31"/>
      <c r="MA2" s="31"/>
      <c r="MB2" s="31"/>
      <c r="MC2" s="31"/>
      <c r="MD2" s="31"/>
      <c r="ME2" s="32"/>
      <c r="MF2" s="31" t="s">
        <v>25</v>
      </c>
      <c r="MG2" s="31"/>
      <c r="MH2" s="31"/>
      <c r="MI2" s="31"/>
      <c r="MJ2" s="31"/>
      <c r="MK2" s="31"/>
      <c r="ML2" s="31"/>
      <c r="MM2" s="31"/>
      <c r="MN2" s="31"/>
      <c r="MO2" s="31"/>
      <c r="MP2" s="31"/>
      <c r="MQ2" s="31"/>
      <c r="MR2" s="31"/>
      <c r="MS2" s="31"/>
      <c r="MT2" s="31"/>
      <c r="MU2" s="31"/>
      <c r="MV2" s="31"/>
      <c r="MW2" s="31"/>
      <c r="MX2" s="31"/>
      <c r="MY2" s="31"/>
      <c r="MZ2" s="31"/>
      <c r="NA2" s="31"/>
      <c r="NB2" s="31"/>
      <c r="NC2" s="31"/>
      <c r="ND2" s="31"/>
      <c r="NE2" s="31"/>
      <c r="NF2" s="31"/>
      <c r="NG2" s="31"/>
      <c r="NH2" s="31"/>
      <c r="NI2" s="31"/>
      <c r="NJ2" s="32"/>
    </row>
    <row r="3" spans="1:374" x14ac:dyDescent="0.25">
      <c r="A3" s="10"/>
      <c r="B3" s="11"/>
      <c r="C3" s="12" t="str">
        <f>IFERROR(TEXT(C4,"jjj"),"")</f>
        <v>mer</v>
      </c>
      <c r="D3" s="12" t="str">
        <f>IFERROR(TEXT(D4,"jjj"),"")</f>
        <v>jeu</v>
      </c>
      <c r="E3" s="12" t="str">
        <f t="shared" ref="E3:R3" si="0">IFERROR(TEXT(E4,"jjj"),"")</f>
        <v>ven</v>
      </c>
      <c r="F3" s="12" t="str">
        <f t="shared" si="0"/>
        <v>sam</v>
      </c>
      <c r="G3" s="12" t="str">
        <f t="shared" si="0"/>
        <v>dim</v>
      </c>
      <c r="H3" s="12" t="str">
        <f t="shared" si="0"/>
        <v>lun</v>
      </c>
      <c r="I3" s="12" t="str">
        <f t="shared" si="0"/>
        <v>mar</v>
      </c>
      <c r="J3" s="12" t="str">
        <f t="shared" si="0"/>
        <v>mer</v>
      </c>
      <c r="K3" s="12" t="str">
        <f t="shared" si="0"/>
        <v>jeu</v>
      </c>
      <c r="L3" s="12" t="str">
        <f t="shared" si="0"/>
        <v>ven</v>
      </c>
      <c r="M3" s="12" t="str">
        <f t="shared" si="0"/>
        <v>sam</v>
      </c>
      <c r="N3" s="12" t="str">
        <f t="shared" si="0"/>
        <v>dim</v>
      </c>
      <c r="O3" s="12" t="str">
        <f t="shared" si="0"/>
        <v>lun</v>
      </c>
      <c r="P3" s="12" t="str">
        <f t="shared" si="0"/>
        <v>mar</v>
      </c>
      <c r="Q3" s="12" t="str">
        <f t="shared" si="0"/>
        <v>mer</v>
      </c>
      <c r="R3" s="12" t="str">
        <f t="shared" si="0"/>
        <v>jeu</v>
      </c>
      <c r="S3" s="12" t="str">
        <f t="shared" ref="S3" si="1">IFERROR(TEXT(S4,"jjj"),"")</f>
        <v>ven</v>
      </c>
      <c r="T3" s="12" t="str">
        <f t="shared" ref="T3" si="2">IFERROR(TEXT(T4,"jjj"),"")</f>
        <v>sam</v>
      </c>
      <c r="U3" s="12" t="str">
        <f t="shared" ref="U3" si="3">IFERROR(TEXT(U4,"jjj"),"")</f>
        <v>dim</v>
      </c>
      <c r="V3" s="12" t="str">
        <f t="shared" ref="V3" si="4">IFERROR(TEXT(V4,"jjj"),"")</f>
        <v>lun</v>
      </c>
      <c r="W3" s="12" t="str">
        <f t="shared" ref="W3" si="5">IFERROR(TEXT(W4,"jjj"),"")</f>
        <v>mar</v>
      </c>
      <c r="X3" s="12" t="str">
        <f t="shared" ref="X3" si="6">IFERROR(TEXT(X4,"jjj"),"")</f>
        <v>mer</v>
      </c>
      <c r="Y3" s="12" t="str">
        <f t="shared" ref="Y3" si="7">IFERROR(TEXT(Y4,"jjj"),"")</f>
        <v>jeu</v>
      </c>
      <c r="Z3" s="12" t="str">
        <f t="shared" ref="Z3" si="8">IFERROR(TEXT(Z4,"jjj"),"")</f>
        <v>ven</v>
      </c>
      <c r="AA3" s="12" t="str">
        <f t="shared" ref="AA3" si="9">IFERROR(TEXT(AA4,"jjj"),"")</f>
        <v>sam</v>
      </c>
      <c r="AB3" s="12" t="str">
        <f t="shared" ref="AB3" si="10">IFERROR(TEXT(AB4,"jjj"),"")</f>
        <v>dim</v>
      </c>
      <c r="AC3" s="12" t="str">
        <f t="shared" ref="AC3" si="11">IFERROR(TEXT(AC4,"jjj"),"")</f>
        <v>lun</v>
      </c>
      <c r="AD3" s="12" t="str">
        <f t="shared" ref="AD3" si="12">IFERROR(TEXT(AD4,"jjj"),"")</f>
        <v>mar</v>
      </c>
      <c r="AE3" s="12" t="str">
        <f t="shared" ref="AE3" si="13">IFERROR(TEXT(AE4,"jjj"),"")</f>
        <v>mer</v>
      </c>
      <c r="AF3" s="12" t="str">
        <f t="shared" ref="AF3" si="14">IFERROR(TEXT(AF4,"jjj"),"")</f>
        <v>jeu</v>
      </c>
      <c r="AG3" s="12" t="str">
        <f t="shared" ref="AG3" si="15">IFERROR(TEXT(AG4,"jjj"),"")</f>
        <v>ven</v>
      </c>
      <c r="AH3" s="12" t="str">
        <f>TEXT(AH4,"jjj")</f>
        <v>sam</v>
      </c>
      <c r="AI3" s="12" t="str">
        <f t="shared" ref="AI3" si="16">TEXT(AI4,"jjj")</f>
        <v>dim</v>
      </c>
      <c r="AJ3" s="12" t="str">
        <f t="shared" ref="AJ3" si="17">TEXT(AJ4,"jjj")</f>
        <v>lun</v>
      </c>
      <c r="AK3" s="12" t="str">
        <f t="shared" ref="AK3" si="18">TEXT(AK4,"jjj")</f>
        <v>mar</v>
      </c>
      <c r="AL3" s="12" t="str">
        <f t="shared" ref="AL3" si="19">TEXT(AL4,"jjj")</f>
        <v>mer</v>
      </c>
      <c r="AM3" s="12" t="str">
        <f t="shared" ref="AM3" si="20">TEXT(AM4,"jjj")</f>
        <v>jeu</v>
      </c>
      <c r="AN3" s="12" t="str">
        <f t="shared" ref="AN3" si="21">TEXT(AN4,"jjj")</f>
        <v>ven</v>
      </c>
      <c r="AO3" s="12" t="str">
        <f t="shared" ref="AO3" si="22">TEXT(AO4,"jjj")</f>
        <v>sam</v>
      </c>
      <c r="AP3" s="12" t="str">
        <f t="shared" ref="AP3" si="23">TEXT(AP4,"jjj")</f>
        <v>dim</v>
      </c>
      <c r="AQ3" s="12" t="str">
        <f t="shared" ref="AQ3" si="24">TEXT(AQ4,"jjj")</f>
        <v>lun</v>
      </c>
      <c r="AR3" s="12" t="str">
        <f t="shared" ref="AR3" si="25">TEXT(AR4,"jjj")</f>
        <v>mar</v>
      </c>
      <c r="AS3" s="12" t="str">
        <f t="shared" ref="AS3" si="26">TEXT(AS4,"jjj")</f>
        <v>mer</v>
      </c>
      <c r="AT3" s="12" t="str">
        <f t="shared" ref="AT3" si="27">TEXT(AT4,"jjj")</f>
        <v>jeu</v>
      </c>
      <c r="AU3" s="12" t="str">
        <f t="shared" ref="AU3" si="28">TEXT(AU4,"jjj")</f>
        <v>ven</v>
      </c>
      <c r="AV3" s="12" t="str">
        <f t="shared" ref="AV3" si="29">TEXT(AV4,"jjj")</f>
        <v>sam</v>
      </c>
      <c r="AW3" s="12" t="str">
        <f t="shared" ref="AW3" si="30">TEXT(AW4,"jjj")</f>
        <v>dim</v>
      </c>
      <c r="AX3" s="12" t="str">
        <f t="shared" ref="AX3" si="31">TEXT(AX4,"jjj")</f>
        <v>lun</v>
      </c>
      <c r="AY3" s="12" t="str">
        <f t="shared" ref="AY3" si="32">TEXT(AY4,"jjj")</f>
        <v>mar</v>
      </c>
      <c r="AZ3" s="12" t="str">
        <f t="shared" ref="AZ3" si="33">TEXT(AZ4,"jjj")</f>
        <v>mer</v>
      </c>
      <c r="BA3" s="12" t="str">
        <f t="shared" ref="BA3" si="34">TEXT(BA4,"jjj")</f>
        <v>jeu</v>
      </c>
      <c r="BB3" s="12" t="str">
        <f t="shared" ref="BB3" si="35">TEXT(BB4,"jjj")</f>
        <v>ven</v>
      </c>
      <c r="BC3" s="12" t="str">
        <f t="shared" ref="BC3" si="36">TEXT(BC4,"jjj")</f>
        <v>sam</v>
      </c>
      <c r="BD3" s="12" t="str">
        <f t="shared" ref="BD3" si="37">TEXT(BD4,"jjj")</f>
        <v>dim</v>
      </c>
      <c r="BE3" s="12" t="str">
        <f t="shared" ref="BE3" si="38">TEXT(BE4,"jjj")</f>
        <v>lun</v>
      </c>
      <c r="BF3" s="12" t="str">
        <f t="shared" ref="BF3" si="39">TEXT(BF4,"jjj")</f>
        <v>mar</v>
      </c>
      <c r="BG3" s="12" t="str">
        <f t="shared" ref="BG3" si="40">TEXT(BG4,"jjj")</f>
        <v>mer</v>
      </c>
      <c r="BH3" s="12" t="str">
        <f t="shared" ref="BH3" si="41">TEXT(BH4,"jjj")</f>
        <v>jeu</v>
      </c>
      <c r="BI3" s="12" t="str">
        <f t="shared" ref="BI3" si="42">TEXT(BI4,"jjj")</f>
        <v>ven</v>
      </c>
      <c r="BJ3" s="12" t="str">
        <f t="shared" ref="BJ3" si="43">TEXT(BJ4,"jjj")</f>
        <v>sam</v>
      </c>
      <c r="BK3" s="12" t="str">
        <f t="shared" ref="BK3" si="44">TEXT(BK4,"jjj")</f>
        <v/>
      </c>
      <c r="BL3" s="13" t="e">
        <f t="shared" ref="BL3" si="45">TEXT(BL4,"jjj")</f>
        <v>#VALUE!</v>
      </c>
      <c r="BM3" s="12" t="str">
        <f>TEXT(BM4,"jjj")</f>
        <v>dim</v>
      </c>
      <c r="BN3" s="12" t="str">
        <f t="shared" ref="BN3" si="46">TEXT(BN4,"jjj")</f>
        <v>lun</v>
      </c>
      <c r="BO3" s="12" t="str">
        <f t="shared" ref="BO3" si="47">TEXT(BO4,"jjj")</f>
        <v>mar</v>
      </c>
      <c r="BP3" s="12" t="str">
        <f t="shared" ref="BP3" si="48">TEXT(BP4,"jjj")</f>
        <v>mer</v>
      </c>
      <c r="BQ3" s="12" t="str">
        <f t="shared" ref="BQ3" si="49">TEXT(BQ4,"jjj")</f>
        <v>jeu</v>
      </c>
      <c r="BR3" s="12" t="str">
        <f t="shared" ref="BR3" si="50">TEXT(BR4,"jjj")</f>
        <v>ven</v>
      </c>
      <c r="BS3" s="12" t="str">
        <f t="shared" ref="BS3" si="51">TEXT(BS4,"jjj")</f>
        <v>sam</v>
      </c>
      <c r="BT3" s="12" t="str">
        <f t="shared" ref="BT3" si="52">TEXT(BT4,"jjj")</f>
        <v>dim</v>
      </c>
      <c r="BU3" s="12" t="str">
        <f t="shared" ref="BU3" si="53">TEXT(BU4,"jjj")</f>
        <v>lun</v>
      </c>
      <c r="BV3" s="12" t="str">
        <f t="shared" ref="BV3" si="54">TEXT(BV4,"jjj")</f>
        <v>mar</v>
      </c>
      <c r="BW3" s="12" t="str">
        <f t="shared" ref="BW3" si="55">TEXT(BW4,"jjj")</f>
        <v>mer</v>
      </c>
      <c r="BX3" s="12" t="str">
        <f t="shared" ref="BX3" si="56">TEXT(BX4,"jjj")</f>
        <v>jeu</v>
      </c>
      <c r="BY3" s="12" t="str">
        <f t="shared" ref="BY3" si="57">TEXT(BY4,"jjj")</f>
        <v>ven</v>
      </c>
      <c r="BZ3" s="12" t="str">
        <f t="shared" ref="BZ3" si="58">TEXT(BZ4,"jjj")</f>
        <v>sam</v>
      </c>
      <c r="CA3" s="12" t="str">
        <f t="shared" ref="CA3" si="59">TEXT(CA4,"jjj")</f>
        <v>dim</v>
      </c>
      <c r="CB3" s="12" t="str">
        <f t="shared" ref="CB3" si="60">TEXT(CB4,"jjj")</f>
        <v>lun</v>
      </c>
      <c r="CC3" s="12" t="str">
        <f t="shared" ref="CC3" si="61">TEXT(CC4,"jjj")</f>
        <v>mar</v>
      </c>
      <c r="CD3" s="12" t="str">
        <f t="shared" ref="CD3" si="62">TEXT(CD4,"jjj")</f>
        <v>mer</v>
      </c>
      <c r="CE3" s="12" t="str">
        <f t="shared" ref="CE3" si="63">TEXT(CE4,"jjj")</f>
        <v>jeu</v>
      </c>
      <c r="CF3" s="12" t="str">
        <f t="shared" ref="CF3" si="64">TEXT(CF4,"jjj")</f>
        <v>ven</v>
      </c>
      <c r="CG3" s="12" t="str">
        <f t="shared" ref="CG3" si="65">TEXT(CG4,"jjj")</f>
        <v>sam</v>
      </c>
      <c r="CH3" s="12" t="str">
        <f t="shared" ref="CH3" si="66">TEXT(CH4,"jjj")</f>
        <v>dim</v>
      </c>
      <c r="CI3" s="12" t="str">
        <f t="shared" ref="CI3" si="67">TEXT(CI4,"jjj")</f>
        <v>lun</v>
      </c>
      <c r="CJ3" s="12" t="str">
        <f t="shared" ref="CJ3" si="68">TEXT(CJ4,"jjj")</f>
        <v>mar</v>
      </c>
      <c r="CK3" s="12" t="str">
        <f t="shared" ref="CK3" si="69">TEXT(CK4,"jjj")</f>
        <v>mer</v>
      </c>
      <c r="CL3" s="12" t="str">
        <f t="shared" ref="CL3" si="70">TEXT(CL4,"jjj")</f>
        <v>jeu</v>
      </c>
      <c r="CM3" s="12" t="str">
        <f t="shared" ref="CM3" si="71">TEXT(CM4,"jjj")</f>
        <v>ven</v>
      </c>
      <c r="CN3" s="12" t="str">
        <f t="shared" ref="CN3" si="72">TEXT(CN4,"jjj")</f>
        <v>sam</v>
      </c>
      <c r="CO3" s="12" t="str">
        <f t="shared" ref="CO3" si="73">TEXT(CO4,"jjj")</f>
        <v>dim</v>
      </c>
      <c r="CP3" s="12" t="str">
        <f t="shared" ref="CP3" si="74">TEXT(CP4,"jjj")</f>
        <v>lun</v>
      </c>
      <c r="CQ3" s="13" t="str">
        <f t="shared" ref="CQ3" si="75">TEXT(CQ4,"jjj")</f>
        <v>mar</v>
      </c>
      <c r="CR3" s="12" t="str">
        <f>TEXT(CR4,"jjj")</f>
        <v>mer</v>
      </c>
      <c r="CS3" s="12" t="str">
        <f t="shared" ref="CS3" si="76">TEXT(CS4,"jjj")</f>
        <v>jeu</v>
      </c>
      <c r="CT3" s="12" t="str">
        <f t="shared" ref="CT3" si="77">TEXT(CT4,"jjj")</f>
        <v>ven</v>
      </c>
      <c r="CU3" s="12" t="str">
        <f t="shared" ref="CU3" si="78">TEXT(CU4,"jjj")</f>
        <v>sam</v>
      </c>
      <c r="CV3" s="12" t="str">
        <f t="shared" ref="CV3" si="79">TEXT(CV4,"jjj")</f>
        <v>dim</v>
      </c>
      <c r="CW3" s="12" t="str">
        <f t="shared" ref="CW3" si="80">TEXT(CW4,"jjj")</f>
        <v>lun</v>
      </c>
      <c r="CX3" s="12" t="str">
        <f t="shared" ref="CX3" si="81">TEXT(CX4,"jjj")</f>
        <v>mar</v>
      </c>
      <c r="CY3" s="12" t="str">
        <f t="shared" ref="CY3" si="82">TEXT(CY4,"jjj")</f>
        <v>mer</v>
      </c>
      <c r="CZ3" s="12" t="str">
        <f t="shared" ref="CZ3" si="83">TEXT(CZ4,"jjj")</f>
        <v>jeu</v>
      </c>
      <c r="DA3" s="12" t="str">
        <f t="shared" ref="DA3" si="84">TEXT(DA4,"jjj")</f>
        <v>ven</v>
      </c>
      <c r="DB3" s="12" t="str">
        <f t="shared" ref="DB3" si="85">TEXT(DB4,"jjj")</f>
        <v>sam</v>
      </c>
      <c r="DC3" s="12" t="str">
        <f t="shared" ref="DC3" si="86">TEXT(DC4,"jjj")</f>
        <v>dim</v>
      </c>
      <c r="DD3" s="12" t="str">
        <f t="shared" ref="DD3" si="87">TEXT(DD4,"jjj")</f>
        <v>lun</v>
      </c>
      <c r="DE3" s="12" t="str">
        <f t="shared" ref="DE3" si="88">TEXT(DE4,"jjj")</f>
        <v>mar</v>
      </c>
      <c r="DF3" s="12" t="str">
        <f t="shared" ref="DF3" si="89">TEXT(DF4,"jjj")</f>
        <v>mer</v>
      </c>
      <c r="DG3" s="12" t="str">
        <f t="shared" ref="DG3" si="90">TEXT(DG4,"jjj")</f>
        <v>jeu</v>
      </c>
      <c r="DH3" s="12" t="str">
        <f t="shared" ref="DH3" si="91">TEXT(DH4,"jjj")</f>
        <v>ven</v>
      </c>
      <c r="DI3" s="12" t="str">
        <f t="shared" ref="DI3" si="92">TEXT(DI4,"jjj")</f>
        <v>sam</v>
      </c>
      <c r="DJ3" s="12" t="str">
        <f t="shared" ref="DJ3" si="93">TEXT(DJ4,"jjj")</f>
        <v>dim</v>
      </c>
      <c r="DK3" s="12" t="str">
        <f t="shared" ref="DK3" si="94">TEXT(DK4,"jjj")</f>
        <v>lun</v>
      </c>
      <c r="DL3" s="12" t="str">
        <f t="shared" ref="DL3" si="95">TEXT(DL4,"jjj")</f>
        <v>mar</v>
      </c>
      <c r="DM3" s="12" t="str">
        <f t="shared" ref="DM3" si="96">TEXT(DM4,"jjj")</f>
        <v>mer</v>
      </c>
      <c r="DN3" s="12" t="str">
        <f t="shared" ref="DN3" si="97">TEXT(DN4,"jjj")</f>
        <v>jeu</v>
      </c>
      <c r="DO3" s="12" t="str">
        <f t="shared" ref="DO3" si="98">TEXT(DO4,"jjj")</f>
        <v>ven</v>
      </c>
      <c r="DP3" s="12" t="str">
        <f t="shared" ref="DP3" si="99">TEXT(DP4,"jjj")</f>
        <v>sam</v>
      </c>
      <c r="DQ3" s="12" t="str">
        <f t="shared" ref="DQ3" si="100">TEXT(DQ4,"jjj")</f>
        <v>dim</v>
      </c>
      <c r="DR3" s="12" t="str">
        <f t="shared" ref="DR3" si="101">TEXT(DR4,"jjj")</f>
        <v>lun</v>
      </c>
      <c r="DS3" s="12" t="str">
        <f t="shared" ref="DS3" si="102">TEXT(DS4,"jjj")</f>
        <v>mar</v>
      </c>
      <c r="DT3" s="12" t="str">
        <f t="shared" ref="DT3" si="103">TEXT(DT4,"jjj")</f>
        <v>mer</v>
      </c>
      <c r="DU3" s="12" t="str">
        <f t="shared" ref="DU3" si="104">TEXT(DU4,"jjj")</f>
        <v>jeu</v>
      </c>
      <c r="DV3" s="13" t="str">
        <f t="shared" ref="DV3" si="105">TEXT(DV4,"jjj")</f>
        <v/>
      </c>
      <c r="DW3" s="12" t="str">
        <f>TEXT(DW4,"jjj")</f>
        <v>ven</v>
      </c>
      <c r="DX3" s="12" t="str">
        <f t="shared" ref="DX3" si="106">TEXT(DX4,"jjj")</f>
        <v>sam</v>
      </c>
      <c r="DY3" s="12" t="str">
        <f t="shared" ref="DY3" si="107">TEXT(DY4,"jjj")</f>
        <v>dim</v>
      </c>
      <c r="DZ3" s="12" t="str">
        <f t="shared" ref="DZ3" si="108">TEXT(DZ4,"jjj")</f>
        <v>lun</v>
      </c>
      <c r="EA3" s="12" t="str">
        <f t="shared" ref="EA3" si="109">TEXT(EA4,"jjj")</f>
        <v>mar</v>
      </c>
      <c r="EB3" s="12" t="str">
        <f t="shared" ref="EB3" si="110">TEXT(EB4,"jjj")</f>
        <v>mer</v>
      </c>
      <c r="EC3" s="12" t="str">
        <f t="shared" ref="EC3" si="111">TEXT(EC4,"jjj")</f>
        <v>jeu</v>
      </c>
      <c r="ED3" s="12" t="str">
        <f t="shared" ref="ED3" si="112">TEXT(ED4,"jjj")</f>
        <v>ven</v>
      </c>
      <c r="EE3" s="12" t="str">
        <f t="shared" ref="EE3" si="113">TEXT(EE4,"jjj")</f>
        <v>sam</v>
      </c>
      <c r="EF3" s="12" t="str">
        <f t="shared" ref="EF3" si="114">TEXT(EF4,"jjj")</f>
        <v>dim</v>
      </c>
      <c r="EG3" s="12" t="str">
        <f t="shared" ref="EG3" si="115">TEXT(EG4,"jjj")</f>
        <v>lun</v>
      </c>
      <c r="EH3" s="12" t="str">
        <f t="shared" ref="EH3" si="116">TEXT(EH4,"jjj")</f>
        <v>mar</v>
      </c>
      <c r="EI3" s="12" t="str">
        <f t="shared" ref="EI3" si="117">TEXT(EI4,"jjj")</f>
        <v>mer</v>
      </c>
      <c r="EJ3" s="12" t="str">
        <f t="shared" ref="EJ3" si="118">TEXT(EJ4,"jjj")</f>
        <v>jeu</v>
      </c>
      <c r="EK3" s="12" t="str">
        <f t="shared" ref="EK3" si="119">TEXT(EK4,"jjj")</f>
        <v>ven</v>
      </c>
      <c r="EL3" s="12" t="str">
        <f t="shared" ref="EL3" si="120">TEXT(EL4,"jjj")</f>
        <v>sam</v>
      </c>
      <c r="EM3" s="12" t="str">
        <f t="shared" ref="EM3" si="121">TEXT(EM4,"jjj")</f>
        <v>dim</v>
      </c>
      <c r="EN3" s="12" t="str">
        <f t="shared" ref="EN3" si="122">TEXT(EN4,"jjj")</f>
        <v>lun</v>
      </c>
      <c r="EO3" s="12" t="str">
        <f t="shared" ref="EO3" si="123">TEXT(EO4,"jjj")</f>
        <v>mar</v>
      </c>
      <c r="EP3" s="12" t="str">
        <f t="shared" ref="EP3" si="124">TEXT(EP4,"jjj")</f>
        <v>mer</v>
      </c>
      <c r="EQ3" s="12" t="str">
        <f t="shared" ref="EQ3" si="125">TEXT(EQ4,"jjj")</f>
        <v>jeu</v>
      </c>
      <c r="ER3" s="12" t="str">
        <f t="shared" ref="ER3" si="126">TEXT(ER4,"jjj")</f>
        <v>ven</v>
      </c>
      <c r="ES3" s="12" t="str">
        <f t="shared" ref="ES3" si="127">TEXT(ES4,"jjj")</f>
        <v>sam</v>
      </c>
      <c r="ET3" s="12" t="str">
        <f t="shared" ref="ET3" si="128">TEXT(ET4,"jjj")</f>
        <v>dim</v>
      </c>
      <c r="EU3" s="12" t="str">
        <f t="shared" ref="EU3" si="129">TEXT(EU4,"jjj")</f>
        <v>lun</v>
      </c>
      <c r="EV3" s="12" t="str">
        <f t="shared" ref="EV3" si="130">TEXT(EV4,"jjj")</f>
        <v>mar</v>
      </c>
      <c r="EW3" s="12" t="str">
        <f t="shared" ref="EW3" si="131">TEXT(EW4,"jjj")</f>
        <v>mer</v>
      </c>
      <c r="EX3" s="12" t="str">
        <f t="shared" ref="EX3" si="132">TEXT(EX4,"jjj")</f>
        <v>jeu</v>
      </c>
      <c r="EY3" s="12" t="str">
        <f t="shared" ref="EY3" si="133">TEXT(EY4,"jjj")</f>
        <v>ven</v>
      </c>
      <c r="EZ3" s="12" t="str">
        <f t="shared" ref="EZ3" si="134">TEXT(EZ4,"jjj")</f>
        <v>sam</v>
      </c>
      <c r="FA3" s="13" t="str">
        <f t="shared" ref="FA3" si="135">TEXT(FA4,"jjj")</f>
        <v>dim</v>
      </c>
      <c r="FB3" s="12" t="str">
        <f>TEXT(FB4,"jjj")</f>
        <v>lun</v>
      </c>
      <c r="FC3" s="12" t="str">
        <f t="shared" ref="FC3" si="136">TEXT(FC4,"jjj")</f>
        <v>mar</v>
      </c>
      <c r="FD3" s="12" t="str">
        <f t="shared" ref="FD3" si="137">TEXT(FD4,"jjj")</f>
        <v>mer</v>
      </c>
      <c r="FE3" s="12" t="str">
        <f t="shared" ref="FE3" si="138">TEXT(FE4,"jjj")</f>
        <v>jeu</v>
      </c>
      <c r="FF3" s="12" t="str">
        <f t="shared" ref="FF3" si="139">TEXT(FF4,"jjj")</f>
        <v>ven</v>
      </c>
      <c r="FG3" s="12" t="str">
        <f t="shared" ref="FG3" si="140">TEXT(FG4,"jjj")</f>
        <v>sam</v>
      </c>
      <c r="FH3" s="12" t="str">
        <f t="shared" ref="FH3" si="141">TEXT(FH4,"jjj")</f>
        <v>dim</v>
      </c>
      <c r="FI3" s="12" t="str">
        <f t="shared" ref="FI3" si="142">TEXT(FI4,"jjj")</f>
        <v>lun</v>
      </c>
      <c r="FJ3" s="12" t="str">
        <f t="shared" ref="FJ3" si="143">TEXT(FJ4,"jjj")</f>
        <v>mar</v>
      </c>
      <c r="FK3" s="12" t="str">
        <f t="shared" ref="FK3" si="144">TEXT(FK4,"jjj")</f>
        <v>mer</v>
      </c>
      <c r="FL3" s="12" t="str">
        <f t="shared" ref="FL3" si="145">TEXT(FL4,"jjj")</f>
        <v>jeu</v>
      </c>
      <c r="FM3" s="12" t="str">
        <f t="shared" ref="FM3" si="146">TEXT(FM4,"jjj")</f>
        <v>ven</v>
      </c>
      <c r="FN3" s="12" t="str">
        <f t="shared" ref="FN3" si="147">TEXT(FN4,"jjj")</f>
        <v>sam</v>
      </c>
      <c r="FO3" s="12" t="str">
        <f t="shared" ref="FO3" si="148">TEXT(FO4,"jjj")</f>
        <v>dim</v>
      </c>
      <c r="FP3" s="12" t="str">
        <f t="shared" ref="FP3" si="149">TEXT(FP4,"jjj")</f>
        <v>lun</v>
      </c>
      <c r="FQ3" s="12" t="str">
        <f t="shared" ref="FQ3" si="150">TEXT(FQ4,"jjj")</f>
        <v>mar</v>
      </c>
      <c r="FR3" s="12" t="str">
        <f t="shared" ref="FR3" si="151">TEXT(FR4,"jjj")</f>
        <v>mer</v>
      </c>
      <c r="FS3" s="12" t="str">
        <f t="shared" ref="FS3" si="152">TEXT(FS4,"jjj")</f>
        <v>jeu</v>
      </c>
      <c r="FT3" s="12" t="str">
        <f t="shared" ref="FT3" si="153">TEXT(FT4,"jjj")</f>
        <v>ven</v>
      </c>
      <c r="FU3" s="12" t="str">
        <f t="shared" ref="FU3" si="154">TEXT(FU4,"jjj")</f>
        <v>sam</v>
      </c>
      <c r="FV3" s="12" t="str">
        <f t="shared" ref="FV3" si="155">TEXT(FV4,"jjj")</f>
        <v>dim</v>
      </c>
      <c r="FW3" s="12" t="str">
        <f t="shared" ref="FW3" si="156">TEXT(FW4,"jjj")</f>
        <v>lun</v>
      </c>
      <c r="FX3" s="12" t="str">
        <f t="shared" ref="FX3" si="157">TEXT(FX4,"jjj")</f>
        <v>mar</v>
      </c>
      <c r="FY3" s="12" t="str">
        <f t="shared" ref="FY3" si="158">TEXT(FY4,"jjj")</f>
        <v>mer</v>
      </c>
      <c r="FZ3" s="12" t="str">
        <f t="shared" ref="FZ3" si="159">TEXT(FZ4,"jjj")</f>
        <v>jeu</v>
      </c>
      <c r="GA3" s="12" t="str">
        <f t="shared" ref="GA3" si="160">TEXT(GA4,"jjj")</f>
        <v>ven</v>
      </c>
      <c r="GB3" s="12" t="str">
        <f t="shared" ref="GB3" si="161">TEXT(GB4,"jjj")</f>
        <v>sam</v>
      </c>
      <c r="GC3" s="12" t="str">
        <f t="shared" ref="GC3" si="162">TEXT(GC4,"jjj")</f>
        <v>dim</v>
      </c>
      <c r="GD3" s="12" t="str">
        <f t="shared" ref="GD3" si="163">TEXT(GD4,"jjj")</f>
        <v>lun</v>
      </c>
      <c r="GE3" s="12" t="str">
        <f t="shared" ref="GE3" si="164">TEXT(GE4,"jjj")</f>
        <v>mar</v>
      </c>
      <c r="GF3" s="13" t="str">
        <f t="shared" ref="GF3" si="165">TEXT(GF4,"jjj")</f>
        <v/>
      </c>
      <c r="GG3" s="12" t="str">
        <f>TEXT(GG4,"jjj")</f>
        <v>mer</v>
      </c>
      <c r="GH3" s="12" t="str">
        <f t="shared" ref="GH3" si="166">TEXT(GH4,"jjj")</f>
        <v>jeu</v>
      </c>
      <c r="GI3" s="12" t="str">
        <f t="shared" ref="GI3" si="167">TEXT(GI4,"jjj")</f>
        <v>ven</v>
      </c>
      <c r="GJ3" s="12" t="str">
        <f t="shared" ref="GJ3" si="168">TEXT(GJ4,"jjj")</f>
        <v>sam</v>
      </c>
      <c r="GK3" s="12" t="str">
        <f t="shared" ref="GK3" si="169">TEXT(GK4,"jjj")</f>
        <v>dim</v>
      </c>
      <c r="GL3" s="12" t="str">
        <f t="shared" ref="GL3" si="170">TEXT(GL4,"jjj")</f>
        <v>lun</v>
      </c>
      <c r="GM3" s="12" t="str">
        <f t="shared" ref="GM3" si="171">TEXT(GM4,"jjj")</f>
        <v>mar</v>
      </c>
      <c r="GN3" s="12" t="str">
        <f t="shared" ref="GN3" si="172">TEXT(GN4,"jjj")</f>
        <v>mer</v>
      </c>
      <c r="GO3" s="12" t="str">
        <f t="shared" ref="GO3" si="173">TEXT(GO4,"jjj")</f>
        <v>jeu</v>
      </c>
      <c r="GP3" s="12" t="str">
        <f t="shared" ref="GP3" si="174">TEXT(GP4,"jjj")</f>
        <v>ven</v>
      </c>
      <c r="GQ3" s="12" t="str">
        <f t="shared" ref="GQ3" si="175">TEXT(GQ4,"jjj")</f>
        <v>sam</v>
      </c>
      <c r="GR3" s="12" t="str">
        <f t="shared" ref="GR3" si="176">TEXT(GR4,"jjj")</f>
        <v>dim</v>
      </c>
      <c r="GS3" s="12" t="str">
        <f t="shared" ref="GS3" si="177">TEXT(GS4,"jjj")</f>
        <v>lun</v>
      </c>
      <c r="GT3" s="12" t="str">
        <f t="shared" ref="GT3" si="178">TEXT(GT4,"jjj")</f>
        <v>mar</v>
      </c>
      <c r="GU3" s="12" t="str">
        <f t="shared" ref="GU3" si="179">TEXT(GU4,"jjj")</f>
        <v>mer</v>
      </c>
      <c r="GV3" s="12" t="str">
        <f t="shared" ref="GV3" si="180">TEXT(GV4,"jjj")</f>
        <v>jeu</v>
      </c>
      <c r="GW3" s="12" t="str">
        <f t="shared" ref="GW3" si="181">TEXT(GW4,"jjj")</f>
        <v>ven</v>
      </c>
      <c r="GX3" s="12" t="str">
        <f t="shared" ref="GX3" si="182">TEXT(GX4,"jjj")</f>
        <v>sam</v>
      </c>
      <c r="GY3" s="12" t="str">
        <f t="shared" ref="GY3" si="183">TEXT(GY4,"jjj")</f>
        <v>dim</v>
      </c>
      <c r="GZ3" s="12" t="str">
        <f t="shared" ref="GZ3" si="184">TEXT(GZ4,"jjj")</f>
        <v>lun</v>
      </c>
      <c r="HA3" s="12" t="str">
        <f t="shared" ref="HA3" si="185">TEXT(HA4,"jjj")</f>
        <v>mar</v>
      </c>
      <c r="HB3" s="12" t="str">
        <f t="shared" ref="HB3" si="186">TEXT(HB4,"jjj")</f>
        <v>mer</v>
      </c>
      <c r="HC3" s="12" t="str">
        <f t="shared" ref="HC3" si="187">TEXT(HC4,"jjj")</f>
        <v>jeu</v>
      </c>
      <c r="HD3" s="12" t="str">
        <f t="shared" ref="HD3" si="188">TEXT(HD4,"jjj")</f>
        <v>ven</v>
      </c>
      <c r="HE3" s="12" t="str">
        <f t="shared" ref="HE3" si="189">TEXT(HE4,"jjj")</f>
        <v>sam</v>
      </c>
      <c r="HF3" s="12" t="str">
        <f t="shared" ref="HF3" si="190">TEXT(HF4,"jjj")</f>
        <v>dim</v>
      </c>
      <c r="HG3" s="12" t="str">
        <f t="shared" ref="HG3" si="191">TEXT(HG4,"jjj")</f>
        <v>lun</v>
      </c>
      <c r="HH3" s="12" t="str">
        <f t="shared" ref="HH3" si="192">TEXT(HH4,"jjj")</f>
        <v>mar</v>
      </c>
      <c r="HI3" s="12" t="str">
        <f t="shared" ref="HI3" si="193">TEXT(HI4,"jjj")</f>
        <v>mer</v>
      </c>
      <c r="HJ3" s="12" t="str">
        <f t="shared" ref="HJ3" si="194">TEXT(HJ4,"jjj")</f>
        <v>jeu</v>
      </c>
      <c r="HK3" s="13" t="str">
        <f t="shared" ref="HK3" si="195">TEXT(HK4,"jjj")</f>
        <v>ven</v>
      </c>
      <c r="HL3" s="12" t="str">
        <f>TEXT(HL4,"jjj")</f>
        <v>sam</v>
      </c>
      <c r="HM3" s="12" t="str">
        <f t="shared" ref="HM3" si="196">TEXT(HM4,"jjj")</f>
        <v>dim</v>
      </c>
      <c r="HN3" s="12" t="str">
        <f t="shared" ref="HN3" si="197">TEXT(HN4,"jjj")</f>
        <v>lun</v>
      </c>
      <c r="HO3" s="12" t="str">
        <f t="shared" ref="HO3" si="198">TEXT(HO4,"jjj")</f>
        <v>mar</v>
      </c>
      <c r="HP3" s="12" t="str">
        <f t="shared" ref="HP3" si="199">TEXT(HP4,"jjj")</f>
        <v>mer</v>
      </c>
      <c r="HQ3" s="12" t="str">
        <f t="shared" ref="HQ3" si="200">TEXT(HQ4,"jjj")</f>
        <v>jeu</v>
      </c>
      <c r="HR3" s="12" t="str">
        <f t="shared" ref="HR3" si="201">TEXT(HR4,"jjj")</f>
        <v>ven</v>
      </c>
      <c r="HS3" s="12" t="str">
        <f t="shared" ref="HS3" si="202">TEXT(HS4,"jjj")</f>
        <v>sam</v>
      </c>
      <c r="HT3" s="12" t="str">
        <f t="shared" ref="HT3" si="203">TEXT(HT4,"jjj")</f>
        <v>dim</v>
      </c>
      <c r="HU3" s="12" t="str">
        <f t="shared" ref="HU3" si="204">TEXT(HU4,"jjj")</f>
        <v>lun</v>
      </c>
      <c r="HV3" s="12" t="str">
        <f t="shared" ref="HV3" si="205">TEXT(HV4,"jjj")</f>
        <v>mar</v>
      </c>
      <c r="HW3" s="12" t="str">
        <f t="shared" ref="HW3" si="206">TEXT(HW4,"jjj")</f>
        <v>mer</v>
      </c>
      <c r="HX3" s="12" t="str">
        <f t="shared" ref="HX3" si="207">TEXT(HX4,"jjj")</f>
        <v>jeu</v>
      </c>
      <c r="HY3" s="12" t="str">
        <f t="shared" ref="HY3" si="208">TEXT(HY4,"jjj")</f>
        <v>ven</v>
      </c>
      <c r="HZ3" s="12" t="str">
        <f t="shared" ref="HZ3" si="209">TEXT(HZ4,"jjj")</f>
        <v>sam</v>
      </c>
      <c r="IA3" s="12" t="str">
        <f t="shared" ref="IA3" si="210">TEXT(IA4,"jjj")</f>
        <v>dim</v>
      </c>
      <c r="IB3" s="12" t="str">
        <f t="shared" ref="IB3" si="211">TEXT(IB4,"jjj")</f>
        <v>lun</v>
      </c>
      <c r="IC3" s="12" t="str">
        <f t="shared" ref="IC3" si="212">TEXT(IC4,"jjj")</f>
        <v>mar</v>
      </c>
      <c r="ID3" s="12" t="str">
        <f t="shared" ref="ID3" si="213">TEXT(ID4,"jjj")</f>
        <v>mer</v>
      </c>
      <c r="IE3" s="12" t="str">
        <f t="shared" ref="IE3" si="214">TEXT(IE4,"jjj")</f>
        <v>jeu</v>
      </c>
      <c r="IF3" s="12" t="str">
        <f t="shared" ref="IF3" si="215">TEXT(IF4,"jjj")</f>
        <v>ven</v>
      </c>
      <c r="IG3" s="12" t="str">
        <f t="shared" ref="IG3" si="216">TEXT(IG4,"jjj")</f>
        <v>sam</v>
      </c>
      <c r="IH3" s="12" t="str">
        <f t="shared" ref="IH3" si="217">TEXT(IH4,"jjj")</f>
        <v>dim</v>
      </c>
      <c r="II3" s="12" t="str">
        <f t="shared" ref="II3" si="218">TEXT(II4,"jjj")</f>
        <v>lun</v>
      </c>
      <c r="IJ3" s="12" t="str">
        <f t="shared" ref="IJ3" si="219">TEXT(IJ4,"jjj")</f>
        <v>mar</v>
      </c>
      <c r="IK3" s="12" t="str">
        <f t="shared" ref="IK3" si="220">TEXT(IK4,"jjj")</f>
        <v>mer</v>
      </c>
      <c r="IL3" s="12" t="str">
        <f t="shared" ref="IL3" si="221">TEXT(IL4,"jjj")</f>
        <v>jeu</v>
      </c>
      <c r="IM3" s="12" t="str">
        <f t="shared" ref="IM3" si="222">TEXT(IM4,"jjj")</f>
        <v>ven</v>
      </c>
      <c r="IN3" s="12" t="str">
        <f t="shared" ref="IN3" si="223">TEXT(IN4,"jjj")</f>
        <v>sam</v>
      </c>
      <c r="IO3" s="12" t="str">
        <f t="shared" ref="IO3" si="224">TEXT(IO4,"jjj")</f>
        <v>dim</v>
      </c>
      <c r="IP3" s="13" t="str">
        <f t="shared" ref="IP3" si="225">TEXT(IP4,"jjj")</f>
        <v>lun</v>
      </c>
      <c r="IQ3" s="12" t="str">
        <f>TEXT(IQ4,"jjj")</f>
        <v>mar</v>
      </c>
      <c r="IR3" s="12" t="str">
        <f t="shared" ref="IR3" si="226">TEXT(IR4,"jjj")</f>
        <v>mer</v>
      </c>
      <c r="IS3" s="12" t="str">
        <f t="shared" ref="IS3" si="227">TEXT(IS4,"jjj")</f>
        <v>jeu</v>
      </c>
      <c r="IT3" s="12" t="str">
        <f t="shared" ref="IT3" si="228">TEXT(IT4,"jjj")</f>
        <v>ven</v>
      </c>
      <c r="IU3" s="12" t="str">
        <f t="shared" ref="IU3" si="229">TEXT(IU4,"jjj")</f>
        <v>sam</v>
      </c>
      <c r="IV3" s="12" t="str">
        <f t="shared" ref="IV3" si="230">TEXT(IV4,"jjj")</f>
        <v>dim</v>
      </c>
      <c r="IW3" s="12" t="str">
        <f t="shared" ref="IW3" si="231">TEXT(IW4,"jjj")</f>
        <v>lun</v>
      </c>
      <c r="IX3" s="12" t="str">
        <f t="shared" ref="IX3" si="232">TEXT(IX4,"jjj")</f>
        <v>mar</v>
      </c>
      <c r="IY3" s="12" t="str">
        <f t="shared" ref="IY3" si="233">TEXT(IY4,"jjj")</f>
        <v>mer</v>
      </c>
      <c r="IZ3" s="12" t="str">
        <f t="shared" ref="IZ3" si="234">TEXT(IZ4,"jjj")</f>
        <v>jeu</v>
      </c>
      <c r="JA3" s="12" t="str">
        <f t="shared" ref="JA3" si="235">TEXT(JA4,"jjj")</f>
        <v>ven</v>
      </c>
      <c r="JB3" s="12" t="str">
        <f t="shared" ref="JB3" si="236">TEXT(JB4,"jjj")</f>
        <v>sam</v>
      </c>
      <c r="JC3" s="12" t="str">
        <f t="shared" ref="JC3" si="237">TEXT(JC4,"jjj")</f>
        <v>dim</v>
      </c>
      <c r="JD3" s="12" t="str">
        <f t="shared" ref="JD3" si="238">TEXT(JD4,"jjj")</f>
        <v>lun</v>
      </c>
      <c r="JE3" s="12" t="str">
        <f t="shared" ref="JE3" si="239">TEXT(JE4,"jjj")</f>
        <v>mar</v>
      </c>
      <c r="JF3" s="12" t="str">
        <f t="shared" ref="JF3" si="240">TEXT(JF4,"jjj")</f>
        <v>mer</v>
      </c>
      <c r="JG3" s="12" t="str">
        <f t="shared" ref="JG3" si="241">TEXT(JG4,"jjj")</f>
        <v>jeu</v>
      </c>
      <c r="JH3" s="12" t="str">
        <f t="shared" ref="JH3" si="242">TEXT(JH4,"jjj")</f>
        <v>ven</v>
      </c>
      <c r="JI3" s="12" t="str">
        <f t="shared" ref="JI3" si="243">TEXT(JI4,"jjj")</f>
        <v>sam</v>
      </c>
      <c r="JJ3" s="12" t="str">
        <f t="shared" ref="JJ3" si="244">TEXT(JJ4,"jjj")</f>
        <v>dim</v>
      </c>
      <c r="JK3" s="12" t="str">
        <f t="shared" ref="JK3" si="245">TEXT(JK4,"jjj")</f>
        <v>lun</v>
      </c>
      <c r="JL3" s="12" t="str">
        <f t="shared" ref="JL3" si="246">TEXT(JL4,"jjj")</f>
        <v>mar</v>
      </c>
      <c r="JM3" s="12" t="str">
        <f t="shared" ref="JM3" si="247">TEXT(JM4,"jjj")</f>
        <v>mer</v>
      </c>
      <c r="JN3" s="12" t="str">
        <f t="shared" ref="JN3" si="248">TEXT(JN4,"jjj")</f>
        <v>jeu</v>
      </c>
      <c r="JO3" s="12" t="str">
        <f t="shared" ref="JO3" si="249">TEXT(JO4,"jjj")</f>
        <v>ven</v>
      </c>
      <c r="JP3" s="12" t="str">
        <f t="shared" ref="JP3" si="250">TEXT(JP4,"jjj")</f>
        <v>sam</v>
      </c>
      <c r="JQ3" s="12" t="str">
        <f t="shared" ref="JQ3" si="251">TEXT(JQ4,"jjj")</f>
        <v>dim</v>
      </c>
      <c r="JR3" s="12" t="str">
        <f t="shared" ref="JR3" si="252">TEXT(JR4,"jjj")</f>
        <v>lun</v>
      </c>
      <c r="JS3" s="12" t="str">
        <f t="shared" ref="JS3" si="253">TEXT(JS4,"jjj")</f>
        <v>mar</v>
      </c>
      <c r="JT3" s="12" t="str">
        <f t="shared" ref="JT3" si="254">TEXT(JT4,"jjj")</f>
        <v>mer</v>
      </c>
      <c r="JU3" s="13" t="str">
        <f t="shared" ref="JU3" si="255">TEXT(JU4,"jjj")</f>
        <v/>
      </c>
      <c r="JV3" s="12" t="str">
        <f>TEXT(JV4,"jjj")</f>
        <v>jeu</v>
      </c>
      <c r="JW3" s="12" t="str">
        <f t="shared" ref="JW3" si="256">TEXT(JW4,"jjj")</f>
        <v>ven</v>
      </c>
      <c r="JX3" s="12" t="str">
        <f t="shared" ref="JX3" si="257">TEXT(JX4,"jjj")</f>
        <v>sam</v>
      </c>
      <c r="JY3" s="12" t="str">
        <f t="shared" ref="JY3" si="258">TEXT(JY4,"jjj")</f>
        <v>dim</v>
      </c>
      <c r="JZ3" s="12" t="str">
        <f t="shared" ref="JZ3" si="259">TEXT(JZ4,"jjj")</f>
        <v>lun</v>
      </c>
      <c r="KA3" s="12" t="str">
        <f t="shared" ref="KA3" si="260">TEXT(KA4,"jjj")</f>
        <v>mar</v>
      </c>
      <c r="KB3" s="12" t="str">
        <f t="shared" ref="KB3" si="261">TEXT(KB4,"jjj")</f>
        <v>mer</v>
      </c>
      <c r="KC3" s="12" t="str">
        <f t="shared" ref="KC3" si="262">TEXT(KC4,"jjj")</f>
        <v>jeu</v>
      </c>
      <c r="KD3" s="12" t="str">
        <f t="shared" ref="KD3" si="263">TEXT(KD4,"jjj")</f>
        <v>ven</v>
      </c>
      <c r="KE3" s="12" t="str">
        <f t="shared" ref="KE3" si="264">TEXT(KE4,"jjj")</f>
        <v>sam</v>
      </c>
      <c r="KF3" s="12" t="str">
        <f t="shared" ref="KF3" si="265">TEXT(KF4,"jjj")</f>
        <v>dim</v>
      </c>
      <c r="KG3" s="12" t="str">
        <f t="shared" ref="KG3" si="266">TEXT(KG4,"jjj")</f>
        <v>lun</v>
      </c>
      <c r="KH3" s="12" t="str">
        <f t="shared" ref="KH3" si="267">TEXT(KH4,"jjj")</f>
        <v>mar</v>
      </c>
      <c r="KI3" s="12" t="str">
        <f t="shared" ref="KI3" si="268">TEXT(KI4,"jjj")</f>
        <v>mer</v>
      </c>
      <c r="KJ3" s="12" t="str">
        <f t="shared" ref="KJ3" si="269">TEXT(KJ4,"jjj")</f>
        <v>jeu</v>
      </c>
      <c r="KK3" s="12" t="str">
        <f t="shared" ref="KK3" si="270">TEXT(KK4,"jjj")</f>
        <v>ven</v>
      </c>
      <c r="KL3" s="12" t="str">
        <f t="shared" ref="KL3" si="271">TEXT(KL4,"jjj")</f>
        <v>sam</v>
      </c>
      <c r="KM3" s="12" t="str">
        <f t="shared" ref="KM3" si="272">TEXT(KM4,"jjj")</f>
        <v>dim</v>
      </c>
      <c r="KN3" s="12" t="str">
        <f t="shared" ref="KN3" si="273">TEXT(KN4,"jjj")</f>
        <v>lun</v>
      </c>
      <c r="KO3" s="12" t="str">
        <f t="shared" ref="KO3" si="274">TEXT(KO4,"jjj")</f>
        <v>mar</v>
      </c>
      <c r="KP3" s="12" t="str">
        <f t="shared" ref="KP3" si="275">TEXT(KP4,"jjj")</f>
        <v>mer</v>
      </c>
      <c r="KQ3" s="12" t="str">
        <f t="shared" ref="KQ3" si="276">TEXT(KQ4,"jjj")</f>
        <v>jeu</v>
      </c>
      <c r="KR3" s="12" t="str">
        <f t="shared" ref="KR3" si="277">TEXT(KR4,"jjj")</f>
        <v>ven</v>
      </c>
      <c r="KS3" s="12" t="str">
        <f t="shared" ref="KS3" si="278">TEXT(KS4,"jjj")</f>
        <v>sam</v>
      </c>
      <c r="KT3" s="12" t="str">
        <f t="shared" ref="KT3" si="279">TEXT(KT4,"jjj")</f>
        <v>dim</v>
      </c>
      <c r="KU3" s="12" t="str">
        <f t="shared" ref="KU3" si="280">TEXT(KU4,"jjj")</f>
        <v>lun</v>
      </c>
      <c r="KV3" s="12" t="str">
        <f t="shared" ref="KV3" si="281">TEXT(KV4,"jjj")</f>
        <v>mar</v>
      </c>
      <c r="KW3" s="12" t="str">
        <f t="shared" ref="KW3" si="282">TEXT(KW4,"jjj")</f>
        <v>mer</v>
      </c>
      <c r="KX3" s="12" t="str">
        <f t="shared" ref="KX3" si="283">TEXT(KX4,"jjj")</f>
        <v>jeu</v>
      </c>
      <c r="KY3" s="12" t="str">
        <f t="shared" ref="KY3" si="284">TEXT(KY4,"jjj")</f>
        <v>ven</v>
      </c>
      <c r="KZ3" s="13" t="str">
        <f t="shared" ref="KZ3" si="285">TEXT(KZ4,"jjj")</f>
        <v>sam</v>
      </c>
      <c r="LA3" s="12" t="str">
        <f>TEXT(LA4,"jjj")</f>
        <v>dim</v>
      </c>
      <c r="LB3" s="12" t="str">
        <f t="shared" ref="LB3" si="286">TEXT(LB4,"jjj")</f>
        <v>lun</v>
      </c>
      <c r="LC3" s="12" t="str">
        <f t="shared" ref="LC3" si="287">TEXT(LC4,"jjj")</f>
        <v>mar</v>
      </c>
      <c r="LD3" s="12" t="str">
        <f t="shared" ref="LD3" si="288">TEXT(LD4,"jjj")</f>
        <v>mer</v>
      </c>
      <c r="LE3" s="12" t="str">
        <f t="shared" ref="LE3" si="289">TEXT(LE4,"jjj")</f>
        <v>jeu</v>
      </c>
      <c r="LF3" s="12" t="str">
        <f t="shared" ref="LF3" si="290">TEXT(LF4,"jjj")</f>
        <v>ven</v>
      </c>
      <c r="LG3" s="12" t="str">
        <f t="shared" ref="LG3" si="291">TEXT(LG4,"jjj")</f>
        <v>sam</v>
      </c>
      <c r="LH3" s="12" t="str">
        <f t="shared" ref="LH3" si="292">TEXT(LH4,"jjj")</f>
        <v>dim</v>
      </c>
      <c r="LI3" s="12" t="str">
        <f t="shared" ref="LI3" si="293">TEXT(LI4,"jjj")</f>
        <v>lun</v>
      </c>
      <c r="LJ3" s="12" t="str">
        <f t="shared" ref="LJ3" si="294">TEXT(LJ4,"jjj")</f>
        <v>mar</v>
      </c>
      <c r="LK3" s="12" t="str">
        <f t="shared" ref="LK3" si="295">TEXT(LK4,"jjj")</f>
        <v>mer</v>
      </c>
      <c r="LL3" s="12" t="str">
        <f t="shared" ref="LL3" si="296">TEXT(LL4,"jjj")</f>
        <v>jeu</v>
      </c>
      <c r="LM3" s="12" t="str">
        <f t="shared" ref="LM3" si="297">TEXT(LM4,"jjj")</f>
        <v>ven</v>
      </c>
      <c r="LN3" s="12" t="str">
        <f t="shared" ref="LN3" si="298">TEXT(LN4,"jjj")</f>
        <v>sam</v>
      </c>
      <c r="LO3" s="12" t="str">
        <f t="shared" ref="LO3" si="299">TEXT(LO4,"jjj")</f>
        <v>dim</v>
      </c>
      <c r="LP3" s="12" t="str">
        <f t="shared" ref="LP3" si="300">TEXT(LP4,"jjj")</f>
        <v>lun</v>
      </c>
      <c r="LQ3" s="12" t="str">
        <f t="shared" ref="LQ3" si="301">TEXT(LQ4,"jjj")</f>
        <v>mar</v>
      </c>
      <c r="LR3" s="12" t="str">
        <f t="shared" ref="LR3" si="302">TEXT(LR4,"jjj")</f>
        <v>mer</v>
      </c>
      <c r="LS3" s="12" t="str">
        <f t="shared" ref="LS3" si="303">TEXT(LS4,"jjj")</f>
        <v>jeu</v>
      </c>
      <c r="LT3" s="12" t="str">
        <f t="shared" ref="LT3" si="304">TEXT(LT4,"jjj")</f>
        <v>ven</v>
      </c>
      <c r="LU3" s="12" t="str">
        <f t="shared" ref="LU3" si="305">TEXT(LU4,"jjj")</f>
        <v>sam</v>
      </c>
      <c r="LV3" s="12" t="str">
        <f t="shared" ref="LV3" si="306">TEXT(LV4,"jjj")</f>
        <v>dim</v>
      </c>
      <c r="LW3" s="12" t="str">
        <f t="shared" ref="LW3" si="307">TEXT(LW4,"jjj")</f>
        <v>lun</v>
      </c>
      <c r="LX3" s="12" t="str">
        <f t="shared" ref="LX3" si="308">TEXT(LX4,"jjj")</f>
        <v>mar</v>
      </c>
      <c r="LY3" s="12" t="str">
        <f t="shared" ref="LY3" si="309">TEXT(LY4,"jjj")</f>
        <v>mer</v>
      </c>
      <c r="LZ3" s="12" t="str">
        <f t="shared" ref="LZ3" si="310">TEXT(LZ4,"jjj")</f>
        <v>jeu</v>
      </c>
      <c r="MA3" s="12" t="str">
        <f t="shared" ref="MA3" si="311">TEXT(MA4,"jjj")</f>
        <v>ven</v>
      </c>
      <c r="MB3" s="12" t="str">
        <f t="shared" ref="MB3" si="312">TEXT(MB4,"jjj")</f>
        <v>sam</v>
      </c>
      <c r="MC3" s="12" t="str">
        <f t="shared" ref="MC3" si="313">TEXT(MC4,"jjj")</f>
        <v>dim</v>
      </c>
      <c r="MD3" s="12" t="str">
        <f t="shared" ref="MD3" si="314">TEXT(MD4,"jjj")</f>
        <v>lun</v>
      </c>
      <c r="ME3" s="13" t="str">
        <f t="shared" ref="ME3" si="315">TEXT(ME4,"jjj")</f>
        <v/>
      </c>
      <c r="MF3" s="12" t="str">
        <f>TEXT(MF4,"jjj")</f>
        <v>mar</v>
      </c>
      <c r="MG3" s="12" t="str">
        <f t="shared" ref="MG3" si="316">TEXT(MG4,"jjj")</f>
        <v>mer</v>
      </c>
      <c r="MH3" s="12" t="str">
        <f t="shared" ref="MH3" si="317">TEXT(MH4,"jjj")</f>
        <v>jeu</v>
      </c>
      <c r="MI3" s="12" t="str">
        <f t="shared" ref="MI3" si="318">TEXT(MI4,"jjj")</f>
        <v>ven</v>
      </c>
      <c r="MJ3" s="12" t="str">
        <f t="shared" ref="MJ3" si="319">TEXT(MJ4,"jjj")</f>
        <v>sam</v>
      </c>
      <c r="MK3" s="12" t="str">
        <f t="shared" ref="MK3" si="320">TEXT(MK4,"jjj")</f>
        <v>dim</v>
      </c>
      <c r="ML3" s="12" t="str">
        <f t="shared" ref="ML3" si="321">TEXT(ML4,"jjj")</f>
        <v>lun</v>
      </c>
      <c r="MM3" s="12" t="str">
        <f t="shared" ref="MM3" si="322">TEXT(MM4,"jjj")</f>
        <v>mar</v>
      </c>
      <c r="MN3" s="12" t="str">
        <f t="shared" ref="MN3" si="323">TEXT(MN4,"jjj")</f>
        <v>mer</v>
      </c>
      <c r="MO3" s="12" t="str">
        <f t="shared" ref="MO3" si="324">TEXT(MO4,"jjj")</f>
        <v>jeu</v>
      </c>
      <c r="MP3" s="12" t="str">
        <f t="shared" ref="MP3" si="325">TEXT(MP4,"jjj")</f>
        <v>ven</v>
      </c>
      <c r="MQ3" s="12" t="str">
        <f t="shared" ref="MQ3" si="326">TEXT(MQ4,"jjj")</f>
        <v>sam</v>
      </c>
      <c r="MR3" s="12" t="str">
        <f t="shared" ref="MR3" si="327">TEXT(MR4,"jjj")</f>
        <v>dim</v>
      </c>
      <c r="MS3" s="12" t="str">
        <f t="shared" ref="MS3" si="328">TEXT(MS4,"jjj")</f>
        <v>lun</v>
      </c>
      <c r="MT3" s="12" t="str">
        <f t="shared" ref="MT3" si="329">TEXT(MT4,"jjj")</f>
        <v>mar</v>
      </c>
      <c r="MU3" s="12" t="str">
        <f t="shared" ref="MU3" si="330">TEXT(MU4,"jjj")</f>
        <v>mer</v>
      </c>
      <c r="MV3" s="12" t="str">
        <f t="shared" ref="MV3" si="331">TEXT(MV4,"jjj")</f>
        <v>jeu</v>
      </c>
      <c r="MW3" s="12" t="str">
        <f t="shared" ref="MW3" si="332">TEXT(MW4,"jjj")</f>
        <v>ven</v>
      </c>
      <c r="MX3" s="12" t="str">
        <f t="shared" ref="MX3" si="333">TEXT(MX4,"jjj")</f>
        <v>sam</v>
      </c>
      <c r="MY3" s="12" t="str">
        <f t="shared" ref="MY3" si="334">TEXT(MY4,"jjj")</f>
        <v>dim</v>
      </c>
      <c r="MZ3" s="12" t="str">
        <f t="shared" ref="MZ3" si="335">TEXT(MZ4,"jjj")</f>
        <v>lun</v>
      </c>
      <c r="NA3" s="12" t="str">
        <f t="shared" ref="NA3" si="336">TEXT(NA4,"jjj")</f>
        <v>mar</v>
      </c>
      <c r="NB3" s="12" t="str">
        <f t="shared" ref="NB3" si="337">TEXT(NB4,"jjj")</f>
        <v>mer</v>
      </c>
      <c r="NC3" s="12" t="str">
        <f t="shared" ref="NC3" si="338">TEXT(NC4,"jjj")</f>
        <v>jeu</v>
      </c>
      <c r="ND3" s="12" t="str">
        <f t="shared" ref="ND3" si="339">TEXT(ND4,"jjj")</f>
        <v>ven</v>
      </c>
      <c r="NE3" s="12" t="str">
        <f t="shared" ref="NE3" si="340">TEXT(NE4,"jjj")</f>
        <v>sam</v>
      </c>
      <c r="NF3" s="12" t="str">
        <f t="shared" ref="NF3" si="341">TEXT(NF4,"jjj")</f>
        <v>dim</v>
      </c>
      <c r="NG3" s="12" t="str">
        <f t="shared" ref="NG3" si="342">TEXT(NG4,"jjj")</f>
        <v>lun</v>
      </c>
      <c r="NH3" s="12" t="str">
        <f t="shared" ref="NH3" si="343">TEXT(NH4,"jjj")</f>
        <v>mar</v>
      </c>
      <c r="NI3" s="12" t="str">
        <f t="shared" ref="NI3" si="344">TEXT(NI4,"jjj")</f>
        <v>mer</v>
      </c>
      <c r="NJ3" s="13" t="str">
        <f t="shared" ref="NJ3" si="345">TEXT(NJ4,"jjj")</f>
        <v>jeu</v>
      </c>
    </row>
    <row r="4" spans="1:374" x14ac:dyDescent="0.25">
      <c r="A4" s="10"/>
      <c r="B4" s="11"/>
      <c r="C4" s="14">
        <f>IFERROR(DATE($A$1,C1,1),"")</f>
        <v>43831</v>
      </c>
      <c r="D4" s="14">
        <f>IFERROR(IF(EOMONTH(C4,0)&gt;C4,C4+1,""),"")</f>
        <v>43832</v>
      </c>
      <c r="E4" s="14">
        <f t="shared" ref="E4:AG4" si="346">IFERROR(IF(EOMONTH(D4,0)&gt;D4,D4+1,""),"")</f>
        <v>43833</v>
      </c>
      <c r="F4" s="14">
        <f t="shared" si="346"/>
        <v>43834</v>
      </c>
      <c r="G4" s="14">
        <f t="shared" si="346"/>
        <v>43835</v>
      </c>
      <c r="H4" s="14">
        <f t="shared" si="346"/>
        <v>43836</v>
      </c>
      <c r="I4" s="14">
        <f t="shared" si="346"/>
        <v>43837</v>
      </c>
      <c r="J4" s="14">
        <f t="shared" si="346"/>
        <v>43838</v>
      </c>
      <c r="K4" s="14">
        <f t="shared" si="346"/>
        <v>43839</v>
      </c>
      <c r="L4" s="14">
        <f t="shared" si="346"/>
        <v>43840</v>
      </c>
      <c r="M4" s="14">
        <f t="shared" si="346"/>
        <v>43841</v>
      </c>
      <c r="N4" s="14">
        <f t="shared" si="346"/>
        <v>43842</v>
      </c>
      <c r="O4" s="14">
        <f t="shared" si="346"/>
        <v>43843</v>
      </c>
      <c r="P4" s="14">
        <f t="shared" si="346"/>
        <v>43844</v>
      </c>
      <c r="Q4" s="14">
        <f t="shared" si="346"/>
        <v>43845</v>
      </c>
      <c r="R4" s="14">
        <f t="shared" si="346"/>
        <v>43846</v>
      </c>
      <c r="S4" s="14">
        <f t="shared" si="346"/>
        <v>43847</v>
      </c>
      <c r="T4" s="14">
        <f t="shared" si="346"/>
        <v>43848</v>
      </c>
      <c r="U4" s="14">
        <f t="shared" si="346"/>
        <v>43849</v>
      </c>
      <c r="V4" s="14">
        <f t="shared" si="346"/>
        <v>43850</v>
      </c>
      <c r="W4" s="14">
        <f t="shared" si="346"/>
        <v>43851</v>
      </c>
      <c r="X4" s="14">
        <f t="shared" si="346"/>
        <v>43852</v>
      </c>
      <c r="Y4" s="14">
        <f t="shared" si="346"/>
        <v>43853</v>
      </c>
      <c r="Z4" s="14">
        <f t="shared" si="346"/>
        <v>43854</v>
      </c>
      <c r="AA4" s="14">
        <f t="shared" si="346"/>
        <v>43855</v>
      </c>
      <c r="AB4" s="14">
        <f t="shared" si="346"/>
        <v>43856</v>
      </c>
      <c r="AC4" s="14">
        <f t="shared" si="346"/>
        <v>43857</v>
      </c>
      <c r="AD4" s="14">
        <f t="shared" si="346"/>
        <v>43858</v>
      </c>
      <c r="AE4" s="14">
        <f t="shared" si="346"/>
        <v>43859</v>
      </c>
      <c r="AF4" s="14">
        <f t="shared" si="346"/>
        <v>43860</v>
      </c>
      <c r="AG4" s="14">
        <f t="shared" si="346"/>
        <v>43861</v>
      </c>
      <c r="AH4" s="12">
        <f>DATE($A$1,AH1,1)</f>
        <v>43862</v>
      </c>
      <c r="AI4" s="12">
        <f>IF(EOMONTH(AH4,0)&gt;AH4,AH4+1,"")</f>
        <v>43863</v>
      </c>
      <c r="AJ4" s="12">
        <f t="shared" ref="AJ4:BL4" si="347">IF(EOMONTH(AI4,0)&gt;AI4,AI4+1,"")</f>
        <v>43864</v>
      </c>
      <c r="AK4" s="12">
        <f t="shared" si="347"/>
        <v>43865</v>
      </c>
      <c r="AL4" s="12">
        <f t="shared" si="347"/>
        <v>43866</v>
      </c>
      <c r="AM4" s="12">
        <f t="shared" si="347"/>
        <v>43867</v>
      </c>
      <c r="AN4" s="12">
        <f t="shared" si="347"/>
        <v>43868</v>
      </c>
      <c r="AO4" s="12">
        <f t="shared" si="347"/>
        <v>43869</v>
      </c>
      <c r="AP4" s="12">
        <f t="shared" si="347"/>
        <v>43870</v>
      </c>
      <c r="AQ4" s="12">
        <f t="shared" si="347"/>
        <v>43871</v>
      </c>
      <c r="AR4" s="12">
        <f t="shared" si="347"/>
        <v>43872</v>
      </c>
      <c r="AS4" s="12">
        <f t="shared" si="347"/>
        <v>43873</v>
      </c>
      <c r="AT4" s="12">
        <f t="shared" si="347"/>
        <v>43874</v>
      </c>
      <c r="AU4" s="12">
        <f t="shared" si="347"/>
        <v>43875</v>
      </c>
      <c r="AV4" s="12">
        <f t="shared" si="347"/>
        <v>43876</v>
      </c>
      <c r="AW4" s="12">
        <f t="shared" si="347"/>
        <v>43877</v>
      </c>
      <c r="AX4" s="12">
        <f t="shared" si="347"/>
        <v>43878</v>
      </c>
      <c r="AY4" s="12">
        <f t="shared" si="347"/>
        <v>43879</v>
      </c>
      <c r="AZ4" s="12">
        <f t="shared" si="347"/>
        <v>43880</v>
      </c>
      <c r="BA4" s="12">
        <f t="shared" si="347"/>
        <v>43881</v>
      </c>
      <c r="BB4" s="12">
        <f t="shared" si="347"/>
        <v>43882</v>
      </c>
      <c r="BC4" s="12">
        <f t="shared" si="347"/>
        <v>43883</v>
      </c>
      <c r="BD4" s="12">
        <f t="shared" si="347"/>
        <v>43884</v>
      </c>
      <c r="BE4" s="12">
        <f t="shared" si="347"/>
        <v>43885</v>
      </c>
      <c r="BF4" s="12">
        <f t="shared" si="347"/>
        <v>43886</v>
      </c>
      <c r="BG4" s="12">
        <f t="shared" si="347"/>
        <v>43887</v>
      </c>
      <c r="BH4" s="12">
        <f t="shared" si="347"/>
        <v>43888</v>
      </c>
      <c r="BI4" s="12">
        <f t="shared" si="347"/>
        <v>43889</v>
      </c>
      <c r="BJ4" s="12">
        <f t="shared" si="347"/>
        <v>43890</v>
      </c>
      <c r="BK4" s="12" t="str">
        <f t="shared" si="347"/>
        <v/>
      </c>
      <c r="BL4" s="13" t="e">
        <f t="shared" si="347"/>
        <v>#VALUE!</v>
      </c>
      <c r="BM4" s="12">
        <f>DATE($A$1,BM1,1)</f>
        <v>43891</v>
      </c>
      <c r="BN4" s="12">
        <f>IF(EOMONTH(BM4,0)&gt;BM4,BM4+1,"")</f>
        <v>43892</v>
      </c>
      <c r="BO4" s="12">
        <f t="shared" ref="BO4:CQ4" si="348">IF(EOMONTH(BN4,0)&gt;BN4,BN4+1,"")</f>
        <v>43893</v>
      </c>
      <c r="BP4" s="12">
        <f t="shared" si="348"/>
        <v>43894</v>
      </c>
      <c r="BQ4" s="12">
        <f t="shared" si="348"/>
        <v>43895</v>
      </c>
      <c r="BR4" s="12">
        <f t="shared" si="348"/>
        <v>43896</v>
      </c>
      <c r="BS4" s="12">
        <f t="shared" si="348"/>
        <v>43897</v>
      </c>
      <c r="BT4" s="12">
        <f t="shared" si="348"/>
        <v>43898</v>
      </c>
      <c r="BU4" s="12">
        <f t="shared" si="348"/>
        <v>43899</v>
      </c>
      <c r="BV4" s="12">
        <f t="shared" si="348"/>
        <v>43900</v>
      </c>
      <c r="BW4" s="12">
        <f t="shared" si="348"/>
        <v>43901</v>
      </c>
      <c r="BX4" s="12">
        <f t="shared" si="348"/>
        <v>43902</v>
      </c>
      <c r="BY4" s="12">
        <f t="shared" si="348"/>
        <v>43903</v>
      </c>
      <c r="BZ4" s="12">
        <f t="shared" si="348"/>
        <v>43904</v>
      </c>
      <c r="CA4" s="12">
        <f t="shared" si="348"/>
        <v>43905</v>
      </c>
      <c r="CB4" s="12">
        <f t="shared" si="348"/>
        <v>43906</v>
      </c>
      <c r="CC4" s="12">
        <f t="shared" si="348"/>
        <v>43907</v>
      </c>
      <c r="CD4" s="12">
        <f t="shared" si="348"/>
        <v>43908</v>
      </c>
      <c r="CE4" s="12">
        <f t="shared" si="348"/>
        <v>43909</v>
      </c>
      <c r="CF4" s="12">
        <f t="shared" si="348"/>
        <v>43910</v>
      </c>
      <c r="CG4" s="12">
        <f t="shared" si="348"/>
        <v>43911</v>
      </c>
      <c r="CH4" s="12">
        <f t="shared" si="348"/>
        <v>43912</v>
      </c>
      <c r="CI4" s="12">
        <f t="shared" si="348"/>
        <v>43913</v>
      </c>
      <c r="CJ4" s="12">
        <f t="shared" si="348"/>
        <v>43914</v>
      </c>
      <c r="CK4" s="12">
        <f t="shared" si="348"/>
        <v>43915</v>
      </c>
      <c r="CL4" s="12">
        <f t="shared" si="348"/>
        <v>43916</v>
      </c>
      <c r="CM4" s="12">
        <f t="shared" si="348"/>
        <v>43917</v>
      </c>
      <c r="CN4" s="12">
        <f t="shared" si="348"/>
        <v>43918</v>
      </c>
      <c r="CO4" s="12">
        <f t="shared" si="348"/>
        <v>43919</v>
      </c>
      <c r="CP4" s="12">
        <f t="shared" si="348"/>
        <v>43920</v>
      </c>
      <c r="CQ4" s="13">
        <f t="shared" si="348"/>
        <v>43921</v>
      </c>
      <c r="CR4" s="12">
        <f>DATE($A$1,CR1,1)</f>
        <v>43922</v>
      </c>
      <c r="CS4" s="12">
        <f>IF(EOMONTH(CR4,0)&gt;CR4,CR4+1,"")</f>
        <v>43923</v>
      </c>
      <c r="CT4" s="12">
        <f t="shared" ref="CT4:DV4" si="349">IF(EOMONTH(CS4,0)&gt;CS4,CS4+1,"")</f>
        <v>43924</v>
      </c>
      <c r="CU4" s="12">
        <f t="shared" si="349"/>
        <v>43925</v>
      </c>
      <c r="CV4" s="12">
        <f t="shared" si="349"/>
        <v>43926</v>
      </c>
      <c r="CW4" s="12">
        <f t="shared" si="349"/>
        <v>43927</v>
      </c>
      <c r="CX4" s="12">
        <f t="shared" si="349"/>
        <v>43928</v>
      </c>
      <c r="CY4" s="12">
        <f t="shared" si="349"/>
        <v>43929</v>
      </c>
      <c r="CZ4" s="12">
        <f t="shared" si="349"/>
        <v>43930</v>
      </c>
      <c r="DA4" s="12">
        <f t="shared" si="349"/>
        <v>43931</v>
      </c>
      <c r="DB4" s="12">
        <f t="shared" si="349"/>
        <v>43932</v>
      </c>
      <c r="DC4" s="12">
        <f t="shared" si="349"/>
        <v>43933</v>
      </c>
      <c r="DD4" s="12">
        <f t="shared" si="349"/>
        <v>43934</v>
      </c>
      <c r="DE4" s="12">
        <f t="shared" si="349"/>
        <v>43935</v>
      </c>
      <c r="DF4" s="12">
        <f t="shared" si="349"/>
        <v>43936</v>
      </c>
      <c r="DG4" s="12">
        <f t="shared" si="349"/>
        <v>43937</v>
      </c>
      <c r="DH4" s="12">
        <f t="shared" si="349"/>
        <v>43938</v>
      </c>
      <c r="DI4" s="12">
        <f t="shared" si="349"/>
        <v>43939</v>
      </c>
      <c r="DJ4" s="12">
        <f t="shared" si="349"/>
        <v>43940</v>
      </c>
      <c r="DK4" s="12">
        <f t="shared" si="349"/>
        <v>43941</v>
      </c>
      <c r="DL4" s="12">
        <f t="shared" si="349"/>
        <v>43942</v>
      </c>
      <c r="DM4" s="12">
        <f t="shared" si="349"/>
        <v>43943</v>
      </c>
      <c r="DN4" s="12">
        <f t="shared" si="349"/>
        <v>43944</v>
      </c>
      <c r="DO4" s="12">
        <f t="shared" si="349"/>
        <v>43945</v>
      </c>
      <c r="DP4" s="12">
        <f t="shared" si="349"/>
        <v>43946</v>
      </c>
      <c r="DQ4" s="12">
        <f t="shared" si="349"/>
        <v>43947</v>
      </c>
      <c r="DR4" s="12">
        <f t="shared" si="349"/>
        <v>43948</v>
      </c>
      <c r="DS4" s="12">
        <f t="shared" si="349"/>
        <v>43949</v>
      </c>
      <c r="DT4" s="12">
        <f t="shared" si="349"/>
        <v>43950</v>
      </c>
      <c r="DU4" s="12">
        <f t="shared" si="349"/>
        <v>43951</v>
      </c>
      <c r="DV4" s="13" t="str">
        <f t="shared" si="349"/>
        <v/>
      </c>
      <c r="DW4" s="12">
        <f>DATE($A$1,DW1,1)</f>
        <v>43952</v>
      </c>
      <c r="DX4" s="12">
        <f>IF(EOMONTH(DW4,0)&gt;DW4,DW4+1,"")</f>
        <v>43953</v>
      </c>
      <c r="DY4" s="12">
        <f t="shared" ref="DY4:FA4" si="350">IF(EOMONTH(DX4,0)&gt;DX4,DX4+1,"")</f>
        <v>43954</v>
      </c>
      <c r="DZ4" s="12">
        <f t="shared" si="350"/>
        <v>43955</v>
      </c>
      <c r="EA4" s="12">
        <f t="shared" si="350"/>
        <v>43956</v>
      </c>
      <c r="EB4" s="12">
        <f t="shared" si="350"/>
        <v>43957</v>
      </c>
      <c r="EC4" s="12">
        <f t="shared" si="350"/>
        <v>43958</v>
      </c>
      <c r="ED4" s="12">
        <f t="shared" si="350"/>
        <v>43959</v>
      </c>
      <c r="EE4" s="12">
        <f t="shared" si="350"/>
        <v>43960</v>
      </c>
      <c r="EF4" s="12">
        <f t="shared" si="350"/>
        <v>43961</v>
      </c>
      <c r="EG4" s="12">
        <f t="shared" si="350"/>
        <v>43962</v>
      </c>
      <c r="EH4" s="12">
        <f t="shared" si="350"/>
        <v>43963</v>
      </c>
      <c r="EI4" s="12">
        <f t="shared" si="350"/>
        <v>43964</v>
      </c>
      <c r="EJ4" s="12">
        <f t="shared" si="350"/>
        <v>43965</v>
      </c>
      <c r="EK4" s="12">
        <f t="shared" si="350"/>
        <v>43966</v>
      </c>
      <c r="EL4" s="12">
        <f t="shared" si="350"/>
        <v>43967</v>
      </c>
      <c r="EM4" s="12">
        <f t="shared" si="350"/>
        <v>43968</v>
      </c>
      <c r="EN4" s="12">
        <f t="shared" si="350"/>
        <v>43969</v>
      </c>
      <c r="EO4" s="12">
        <f t="shared" si="350"/>
        <v>43970</v>
      </c>
      <c r="EP4" s="12">
        <f t="shared" si="350"/>
        <v>43971</v>
      </c>
      <c r="EQ4" s="12">
        <f t="shared" si="350"/>
        <v>43972</v>
      </c>
      <c r="ER4" s="12">
        <f t="shared" si="350"/>
        <v>43973</v>
      </c>
      <c r="ES4" s="12">
        <f t="shared" si="350"/>
        <v>43974</v>
      </c>
      <c r="ET4" s="12">
        <f t="shared" si="350"/>
        <v>43975</v>
      </c>
      <c r="EU4" s="12">
        <f t="shared" si="350"/>
        <v>43976</v>
      </c>
      <c r="EV4" s="12">
        <f t="shared" si="350"/>
        <v>43977</v>
      </c>
      <c r="EW4" s="12">
        <f t="shared" si="350"/>
        <v>43978</v>
      </c>
      <c r="EX4" s="12">
        <f t="shared" si="350"/>
        <v>43979</v>
      </c>
      <c r="EY4" s="12">
        <f t="shared" si="350"/>
        <v>43980</v>
      </c>
      <c r="EZ4" s="12">
        <f t="shared" si="350"/>
        <v>43981</v>
      </c>
      <c r="FA4" s="13">
        <f t="shared" si="350"/>
        <v>43982</v>
      </c>
      <c r="FB4" s="12">
        <f>DATE($A$1,FB1,1)</f>
        <v>43983</v>
      </c>
      <c r="FC4" s="12">
        <f>IF(EOMONTH(FB4,0)&gt;FB4,FB4+1,"")</f>
        <v>43984</v>
      </c>
      <c r="FD4" s="12">
        <f t="shared" ref="FD4:GF4" si="351">IF(EOMONTH(FC4,0)&gt;FC4,FC4+1,"")</f>
        <v>43985</v>
      </c>
      <c r="FE4" s="12">
        <f t="shared" si="351"/>
        <v>43986</v>
      </c>
      <c r="FF4" s="12">
        <f t="shared" si="351"/>
        <v>43987</v>
      </c>
      <c r="FG4" s="12">
        <f t="shared" si="351"/>
        <v>43988</v>
      </c>
      <c r="FH4" s="12">
        <f t="shared" si="351"/>
        <v>43989</v>
      </c>
      <c r="FI4" s="12">
        <f t="shared" si="351"/>
        <v>43990</v>
      </c>
      <c r="FJ4" s="12">
        <f t="shared" si="351"/>
        <v>43991</v>
      </c>
      <c r="FK4" s="12">
        <f t="shared" si="351"/>
        <v>43992</v>
      </c>
      <c r="FL4" s="12">
        <f t="shared" si="351"/>
        <v>43993</v>
      </c>
      <c r="FM4" s="12">
        <f t="shared" si="351"/>
        <v>43994</v>
      </c>
      <c r="FN4" s="12">
        <f t="shared" si="351"/>
        <v>43995</v>
      </c>
      <c r="FO4" s="12">
        <f t="shared" si="351"/>
        <v>43996</v>
      </c>
      <c r="FP4" s="12">
        <f t="shared" si="351"/>
        <v>43997</v>
      </c>
      <c r="FQ4" s="12">
        <f t="shared" si="351"/>
        <v>43998</v>
      </c>
      <c r="FR4" s="12">
        <f t="shared" si="351"/>
        <v>43999</v>
      </c>
      <c r="FS4" s="12">
        <f t="shared" si="351"/>
        <v>44000</v>
      </c>
      <c r="FT4" s="12">
        <f t="shared" si="351"/>
        <v>44001</v>
      </c>
      <c r="FU4" s="12">
        <f t="shared" si="351"/>
        <v>44002</v>
      </c>
      <c r="FV4" s="12">
        <f t="shared" si="351"/>
        <v>44003</v>
      </c>
      <c r="FW4" s="12">
        <f t="shared" si="351"/>
        <v>44004</v>
      </c>
      <c r="FX4" s="12">
        <f t="shared" si="351"/>
        <v>44005</v>
      </c>
      <c r="FY4" s="12">
        <f t="shared" si="351"/>
        <v>44006</v>
      </c>
      <c r="FZ4" s="12">
        <f t="shared" si="351"/>
        <v>44007</v>
      </c>
      <c r="GA4" s="12">
        <f t="shared" si="351"/>
        <v>44008</v>
      </c>
      <c r="GB4" s="12">
        <f t="shared" si="351"/>
        <v>44009</v>
      </c>
      <c r="GC4" s="12">
        <f t="shared" si="351"/>
        <v>44010</v>
      </c>
      <c r="GD4" s="12">
        <f t="shared" si="351"/>
        <v>44011</v>
      </c>
      <c r="GE4" s="12">
        <f t="shared" si="351"/>
        <v>44012</v>
      </c>
      <c r="GF4" s="13" t="str">
        <f t="shared" si="351"/>
        <v/>
      </c>
      <c r="GG4" s="12">
        <f>DATE($A$1,GG1,1)</f>
        <v>44013</v>
      </c>
      <c r="GH4" s="12">
        <f>IF(EOMONTH(GG4,0)&gt;GG4,GG4+1,"")</f>
        <v>44014</v>
      </c>
      <c r="GI4" s="12">
        <f t="shared" ref="GI4:HK4" si="352">IF(EOMONTH(GH4,0)&gt;GH4,GH4+1,"")</f>
        <v>44015</v>
      </c>
      <c r="GJ4" s="12">
        <f t="shared" si="352"/>
        <v>44016</v>
      </c>
      <c r="GK4" s="12">
        <f t="shared" si="352"/>
        <v>44017</v>
      </c>
      <c r="GL4" s="12">
        <f t="shared" si="352"/>
        <v>44018</v>
      </c>
      <c r="GM4" s="12">
        <f t="shared" si="352"/>
        <v>44019</v>
      </c>
      <c r="GN4" s="12">
        <f t="shared" si="352"/>
        <v>44020</v>
      </c>
      <c r="GO4" s="12">
        <f t="shared" si="352"/>
        <v>44021</v>
      </c>
      <c r="GP4" s="12">
        <f t="shared" si="352"/>
        <v>44022</v>
      </c>
      <c r="GQ4" s="12">
        <f t="shared" si="352"/>
        <v>44023</v>
      </c>
      <c r="GR4" s="12">
        <f t="shared" si="352"/>
        <v>44024</v>
      </c>
      <c r="GS4" s="12">
        <f t="shared" si="352"/>
        <v>44025</v>
      </c>
      <c r="GT4" s="12">
        <f t="shared" si="352"/>
        <v>44026</v>
      </c>
      <c r="GU4" s="12">
        <f t="shared" si="352"/>
        <v>44027</v>
      </c>
      <c r="GV4" s="12">
        <f t="shared" si="352"/>
        <v>44028</v>
      </c>
      <c r="GW4" s="12">
        <f t="shared" si="352"/>
        <v>44029</v>
      </c>
      <c r="GX4" s="12">
        <f t="shared" si="352"/>
        <v>44030</v>
      </c>
      <c r="GY4" s="12">
        <f t="shared" si="352"/>
        <v>44031</v>
      </c>
      <c r="GZ4" s="12">
        <f t="shared" si="352"/>
        <v>44032</v>
      </c>
      <c r="HA4" s="12">
        <f t="shared" si="352"/>
        <v>44033</v>
      </c>
      <c r="HB4" s="12">
        <f t="shared" si="352"/>
        <v>44034</v>
      </c>
      <c r="HC4" s="12">
        <f t="shared" si="352"/>
        <v>44035</v>
      </c>
      <c r="HD4" s="12">
        <f t="shared" si="352"/>
        <v>44036</v>
      </c>
      <c r="HE4" s="12">
        <f t="shared" si="352"/>
        <v>44037</v>
      </c>
      <c r="HF4" s="12">
        <f t="shared" si="352"/>
        <v>44038</v>
      </c>
      <c r="HG4" s="12">
        <f t="shared" si="352"/>
        <v>44039</v>
      </c>
      <c r="HH4" s="12">
        <f t="shared" si="352"/>
        <v>44040</v>
      </c>
      <c r="HI4" s="12">
        <f t="shared" si="352"/>
        <v>44041</v>
      </c>
      <c r="HJ4" s="12">
        <f t="shared" si="352"/>
        <v>44042</v>
      </c>
      <c r="HK4" s="13">
        <f t="shared" si="352"/>
        <v>44043</v>
      </c>
      <c r="HL4" s="12">
        <f>DATE($A$1,HL1,1)</f>
        <v>44044</v>
      </c>
      <c r="HM4" s="12">
        <f>IF(EOMONTH(HL4,0)&gt;HL4,HL4+1,"")</f>
        <v>44045</v>
      </c>
      <c r="HN4" s="12">
        <f t="shared" ref="HN4:IP4" si="353">IF(EOMONTH(HM4,0)&gt;HM4,HM4+1,"")</f>
        <v>44046</v>
      </c>
      <c r="HO4" s="12">
        <f t="shared" si="353"/>
        <v>44047</v>
      </c>
      <c r="HP4" s="12">
        <f t="shared" si="353"/>
        <v>44048</v>
      </c>
      <c r="HQ4" s="12">
        <f t="shared" si="353"/>
        <v>44049</v>
      </c>
      <c r="HR4" s="12">
        <f t="shared" si="353"/>
        <v>44050</v>
      </c>
      <c r="HS4" s="12">
        <f t="shared" si="353"/>
        <v>44051</v>
      </c>
      <c r="HT4" s="12">
        <f t="shared" si="353"/>
        <v>44052</v>
      </c>
      <c r="HU4" s="12">
        <f t="shared" si="353"/>
        <v>44053</v>
      </c>
      <c r="HV4" s="12">
        <f t="shared" si="353"/>
        <v>44054</v>
      </c>
      <c r="HW4" s="12">
        <f t="shared" si="353"/>
        <v>44055</v>
      </c>
      <c r="HX4" s="12">
        <f t="shared" si="353"/>
        <v>44056</v>
      </c>
      <c r="HY4" s="12">
        <f t="shared" si="353"/>
        <v>44057</v>
      </c>
      <c r="HZ4" s="12">
        <f t="shared" si="353"/>
        <v>44058</v>
      </c>
      <c r="IA4" s="12">
        <f t="shared" si="353"/>
        <v>44059</v>
      </c>
      <c r="IB4" s="12">
        <f t="shared" si="353"/>
        <v>44060</v>
      </c>
      <c r="IC4" s="12">
        <f t="shared" si="353"/>
        <v>44061</v>
      </c>
      <c r="ID4" s="12">
        <f t="shared" si="353"/>
        <v>44062</v>
      </c>
      <c r="IE4" s="12">
        <f t="shared" si="353"/>
        <v>44063</v>
      </c>
      <c r="IF4" s="12">
        <f t="shared" si="353"/>
        <v>44064</v>
      </c>
      <c r="IG4" s="12">
        <f t="shared" si="353"/>
        <v>44065</v>
      </c>
      <c r="IH4" s="12">
        <f t="shared" si="353"/>
        <v>44066</v>
      </c>
      <c r="II4" s="12">
        <f t="shared" si="353"/>
        <v>44067</v>
      </c>
      <c r="IJ4" s="12">
        <f t="shared" si="353"/>
        <v>44068</v>
      </c>
      <c r="IK4" s="12">
        <f t="shared" si="353"/>
        <v>44069</v>
      </c>
      <c r="IL4" s="12">
        <f t="shared" si="353"/>
        <v>44070</v>
      </c>
      <c r="IM4" s="12">
        <f t="shared" si="353"/>
        <v>44071</v>
      </c>
      <c r="IN4" s="12">
        <f t="shared" si="353"/>
        <v>44072</v>
      </c>
      <c r="IO4" s="12">
        <f t="shared" si="353"/>
        <v>44073</v>
      </c>
      <c r="IP4" s="13">
        <f t="shared" si="353"/>
        <v>44074</v>
      </c>
      <c r="IQ4" s="12">
        <f>DATE($A$1,IQ1,1)</f>
        <v>44075</v>
      </c>
      <c r="IR4" s="12">
        <f>IF(EOMONTH(IQ4,0)&gt;IQ4,IQ4+1,"")</f>
        <v>44076</v>
      </c>
      <c r="IS4" s="12">
        <f t="shared" ref="IS4:JU4" si="354">IF(EOMONTH(IR4,0)&gt;IR4,IR4+1,"")</f>
        <v>44077</v>
      </c>
      <c r="IT4" s="12">
        <f t="shared" si="354"/>
        <v>44078</v>
      </c>
      <c r="IU4" s="12">
        <f t="shared" si="354"/>
        <v>44079</v>
      </c>
      <c r="IV4" s="12">
        <f t="shared" si="354"/>
        <v>44080</v>
      </c>
      <c r="IW4" s="12">
        <f t="shared" si="354"/>
        <v>44081</v>
      </c>
      <c r="IX4" s="12">
        <f t="shared" si="354"/>
        <v>44082</v>
      </c>
      <c r="IY4" s="12">
        <f t="shared" si="354"/>
        <v>44083</v>
      </c>
      <c r="IZ4" s="12">
        <f t="shared" si="354"/>
        <v>44084</v>
      </c>
      <c r="JA4" s="12">
        <f t="shared" si="354"/>
        <v>44085</v>
      </c>
      <c r="JB4" s="12">
        <f t="shared" si="354"/>
        <v>44086</v>
      </c>
      <c r="JC4" s="12">
        <f t="shared" si="354"/>
        <v>44087</v>
      </c>
      <c r="JD4" s="12">
        <f t="shared" si="354"/>
        <v>44088</v>
      </c>
      <c r="JE4" s="12">
        <f t="shared" si="354"/>
        <v>44089</v>
      </c>
      <c r="JF4" s="12">
        <f t="shared" si="354"/>
        <v>44090</v>
      </c>
      <c r="JG4" s="12">
        <f t="shared" si="354"/>
        <v>44091</v>
      </c>
      <c r="JH4" s="12">
        <f t="shared" si="354"/>
        <v>44092</v>
      </c>
      <c r="JI4" s="12">
        <f t="shared" si="354"/>
        <v>44093</v>
      </c>
      <c r="JJ4" s="12">
        <f t="shared" si="354"/>
        <v>44094</v>
      </c>
      <c r="JK4" s="12">
        <f t="shared" si="354"/>
        <v>44095</v>
      </c>
      <c r="JL4" s="12">
        <f t="shared" si="354"/>
        <v>44096</v>
      </c>
      <c r="JM4" s="12">
        <f t="shared" si="354"/>
        <v>44097</v>
      </c>
      <c r="JN4" s="12">
        <f t="shared" si="354"/>
        <v>44098</v>
      </c>
      <c r="JO4" s="12">
        <f t="shared" si="354"/>
        <v>44099</v>
      </c>
      <c r="JP4" s="12">
        <f t="shared" si="354"/>
        <v>44100</v>
      </c>
      <c r="JQ4" s="12">
        <f t="shared" si="354"/>
        <v>44101</v>
      </c>
      <c r="JR4" s="12">
        <f t="shared" si="354"/>
        <v>44102</v>
      </c>
      <c r="JS4" s="12">
        <f t="shared" si="354"/>
        <v>44103</v>
      </c>
      <c r="JT4" s="12">
        <f t="shared" si="354"/>
        <v>44104</v>
      </c>
      <c r="JU4" s="13" t="str">
        <f t="shared" si="354"/>
        <v/>
      </c>
      <c r="JV4" s="12">
        <f>DATE($A$1,JV1,1)</f>
        <v>44105</v>
      </c>
      <c r="JW4" s="12">
        <f>IF(EOMONTH(JV4,0)&gt;JV4,JV4+1,"")</f>
        <v>44106</v>
      </c>
      <c r="JX4" s="12">
        <f t="shared" ref="JX4:KZ4" si="355">IF(EOMONTH(JW4,0)&gt;JW4,JW4+1,"")</f>
        <v>44107</v>
      </c>
      <c r="JY4" s="12">
        <f t="shared" si="355"/>
        <v>44108</v>
      </c>
      <c r="JZ4" s="12">
        <f t="shared" si="355"/>
        <v>44109</v>
      </c>
      <c r="KA4" s="12">
        <f t="shared" si="355"/>
        <v>44110</v>
      </c>
      <c r="KB4" s="12">
        <f t="shared" si="355"/>
        <v>44111</v>
      </c>
      <c r="KC4" s="12">
        <f t="shared" si="355"/>
        <v>44112</v>
      </c>
      <c r="KD4" s="12">
        <f t="shared" si="355"/>
        <v>44113</v>
      </c>
      <c r="KE4" s="12">
        <f t="shared" si="355"/>
        <v>44114</v>
      </c>
      <c r="KF4" s="12">
        <f t="shared" si="355"/>
        <v>44115</v>
      </c>
      <c r="KG4" s="12">
        <f t="shared" si="355"/>
        <v>44116</v>
      </c>
      <c r="KH4" s="12">
        <f t="shared" si="355"/>
        <v>44117</v>
      </c>
      <c r="KI4" s="12">
        <f t="shared" si="355"/>
        <v>44118</v>
      </c>
      <c r="KJ4" s="12">
        <f t="shared" si="355"/>
        <v>44119</v>
      </c>
      <c r="KK4" s="12">
        <f t="shared" si="355"/>
        <v>44120</v>
      </c>
      <c r="KL4" s="12">
        <f t="shared" si="355"/>
        <v>44121</v>
      </c>
      <c r="KM4" s="12">
        <f t="shared" si="355"/>
        <v>44122</v>
      </c>
      <c r="KN4" s="12">
        <f t="shared" si="355"/>
        <v>44123</v>
      </c>
      <c r="KO4" s="12">
        <f t="shared" si="355"/>
        <v>44124</v>
      </c>
      <c r="KP4" s="12">
        <f t="shared" si="355"/>
        <v>44125</v>
      </c>
      <c r="KQ4" s="12">
        <f t="shared" si="355"/>
        <v>44126</v>
      </c>
      <c r="KR4" s="12">
        <f t="shared" si="355"/>
        <v>44127</v>
      </c>
      <c r="KS4" s="12">
        <f t="shared" si="355"/>
        <v>44128</v>
      </c>
      <c r="KT4" s="12">
        <f t="shared" si="355"/>
        <v>44129</v>
      </c>
      <c r="KU4" s="12">
        <f t="shared" si="355"/>
        <v>44130</v>
      </c>
      <c r="KV4" s="12">
        <f t="shared" si="355"/>
        <v>44131</v>
      </c>
      <c r="KW4" s="12">
        <f t="shared" si="355"/>
        <v>44132</v>
      </c>
      <c r="KX4" s="12">
        <f t="shared" si="355"/>
        <v>44133</v>
      </c>
      <c r="KY4" s="12">
        <f t="shared" si="355"/>
        <v>44134</v>
      </c>
      <c r="KZ4" s="13">
        <f t="shared" si="355"/>
        <v>44135</v>
      </c>
      <c r="LA4" s="12">
        <f>DATE($A$1,LA1,1)</f>
        <v>44136</v>
      </c>
      <c r="LB4" s="12">
        <f>IF(EOMONTH(LA4,0)&gt;LA4,LA4+1,"")</f>
        <v>44137</v>
      </c>
      <c r="LC4" s="12">
        <f t="shared" ref="LC4:ME4" si="356">IF(EOMONTH(LB4,0)&gt;LB4,LB4+1,"")</f>
        <v>44138</v>
      </c>
      <c r="LD4" s="12">
        <f t="shared" si="356"/>
        <v>44139</v>
      </c>
      <c r="LE4" s="12">
        <f t="shared" si="356"/>
        <v>44140</v>
      </c>
      <c r="LF4" s="12">
        <f t="shared" si="356"/>
        <v>44141</v>
      </c>
      <c r="LG4" s="12">
        <f t="shared" si="356"/>
        <v>44142</v>
      </c>
      <c r="LH4" s="12">
        <f t="shared" si="356"/>
        <v>44143</v>
      </c>
      <c r="LI4" s="12">
        <f t="shared" si="356"/>
        <v>44144</v>
      </c>
      <c r="LJ4" s="12">
        <f t="shared" si="356"/>
        <v>44145</v>
      </c>
      <c r="LK4" s="12">
        <f t="shared" si="356"/>
        <v>44146</v>
      </c>
      <c r="LL4" s="12">
        <f t="shared" si="356"/>
        <v>44147</v>
      </c>
      <c r="LM4" s="12">
        <f t="shared" si="356"/>
        <v>44148</v>
      </c>
      <c r="LN4" s="12">
        <f t="shared" si="356"/>
        <v>44149</v>
      </c>
      <c r="LO4" s="12">
        <f t="shared" si="356"/>
        <v>44150</v>
      </c>
      <c r="LP4" s="12">
        <f t="shared" si="356"/>
        <v>44151</v>
      </c>
      <c r="LQ4" s="12">
        <f t="shared" si="356"/>
        <v>44152</v>
      </c>
      <c r="LR4" s="12">
        <f t="shared" si="356"/>
        <v>44153</v>
      </c>
      <c r="LS4" s="12">
        <f t="shared" si="356"/>
        <v>44154</v>
      </c>
      <c r="LT4" s="12">
        <f t="shared" si="356"/>
        <v>44155</v>
      </c>
      <c r="LU4" s="12">
        <f t="shared" si="356"/>
        <v>44156</v>
      </c>
      <c r="LV4" s="12">
        <f t="shared" si="356"/>
        <v>44157</v>
      </c>
      <c r="LW4" s="12">
        <f t="shared" si="356"/>
        <v>44158</v>
      </c>
      <c r="LX4" s="12">
        <f t="shared" si="356"/>
        <v>44159</v>
      </c>
      <c r="LY4" s="12">
        <f t="shared" si="356"/>
        <v>44160</v>
      </c>
      <c r="LZ4" s="12">
        <f t="shared" si="356"/>
        <v>44161</v>
      </c>
      <c r="MA4" s="12">
        <f t="shared" si="356"/>
        <v>44162</v>
      </c>
      <c r="MB4" s="12">
        <f t="shared" si="356"/>
        <v>44163</v>
      </c>
      <c r="MC4" s="12">
        <f t="shared" si="356"/>
        <v>44164</v>
      </c>
      <c r="MD4" s="12">
        <f t="shared" si="356"/>
        <v>44165</v>
      </c>
      <c r="ME4" s="13" t="str">
        <f t="shared" si="356"/>
        <v/>
      </c>
      <c r="MF4" s="12">
        <f>DATE($A$1,MF1,1)</f>
        <v>44166</v>
      </c>
      <c r="MG4" s="12">
        <f>IF(EOMONTH(MF4,0)&gt;MF4,MF4+1,"")</f>
        <v>44167</v>
      </c>
      <c r="MH4" s="12">
        <f t="shared" ref="MH4:NJ4" si="357">IF(EOMONTH(MG4,0)&gt;MG4,MG4+1,"")</f>
        <v>44168</v>
      </c>
      <c r="MI4" s="12">
        <f t="shared" si="357"/>
        <v>44169</v>
      </c>
      <c r="MJ4" s="12">
        <f t="shared" si="357"/>
        <v>44170</v>
      </c>
      <c r="MK4" s="12">
        <f t="shared" si="357"/>
        <v>44171</v>
      </c>
      <c r="ML4" s="12">
        <f t="shared" si="357"/>
        <v>44172</v>
      </c>
      <c r="MM4" s="12">
        <f t="shared" si="357"/>
        <v>44173</v>
      </c>
      <c r="MN4" s="12">
        <f t="shared" si="357"/>
        <v>44174</v>
      </c>
      <c r="MO4" s="12">
        <f t="shared" si="357"/>
        <v>44175</v>
      </c>
      <c r="MP4" s="12">
        <f t="shared" si="357"/>
        <v>44176</v>
      </c>
      <c r="MQ4" s="12">
        <f t="shared" si="357"/>
        <v>44177</v>
      </c>
      <c r="MR4" s="12">
        <f t="shared" si="357"/>
        <v>44178</v>
      </c>
      <c r="MS4" s="12">
        <f t="shared" si="357"/>
        <v>44179</v>
      </c>
      <c r="MT4" s="12">
        <f t="shared" si="357"/>
        <v>44180</v>
      </c>
      <c r="MU4" s="12">
        <f t="shared" si="357"/>
        <v>44181</v>
      </c>
      <c r="MV4" s="12">
        <f t="shared" si="357"/>
        <v>44182</v>
      </c>
      <c r="MW4" s="12">
        <f t="shared" si="357"/>
        <v>44183</v>
      </c>
      <c r="MX4" s="12">
        <f t="shared" si="357"/>
        <v>44184</v>
      </c>
      <c r="MY4" s="12">
        <f t="shared" si="357"/>
        <v>44185</v>
      </c>
      <c r="MZ4" s="12">
        <f t="shared" si="357"/>
        <v>44186</v>
      </c>
      <c r="NA4" s="12">
        <f t="shared" si="357"/>
        <v>44187</v>
      </c>
      <c r="NB4" s="12">
        <f t="shared" si="357"/>
        <v>44188</v>
      </c>
      <c r="NC4" s="12">
        <f t="shared" si="357"/>
        <v>44189</v>
      </c>
      <c r="ND4" s="12">
        <f t="shared" si="357"/>
        <v>44190</v>
      </c>
      <c r="NE4" s="12">
        <f t="shared" si="357"/>
        <v>44191</v>
      </c>
      <c r="NF4" s="12">
        <f t="shared" si="357"/>
        <v>44192</v>
      </c>
      <c r="NG4" s="12">
        <f t="shared" si="357"/>
        <v>44193</v>
      </c>
      <c r="NH4" s="12">
        <f t="shared" si="357"/>
        <v>44194</v>
      </c>
      <c r="NI4" s="12">
        <f t="shared" si="357"/>
        <v>44195</v>
      </c>
      <c r="NJ4" s="13">
        <f t="shared" si="357"/>
        <v>44196</v>
      </c>
    </row>
    <row r="5" spans="1:374" x14ac:dyDescent="0.25">
      <c r="A5" s="10" t="s">
        <v>28</v>
      </c>
      <c r="B5" s="11" t="s">
        <v>29</v>
      </c>
      <c r="C5" s="14">
        <f>IFERROR(DAY(C4),"")</f>
        <v>1</v>
      </c>
      <c r="D5" s="14">
        <f t="shared" ref="D5" si="358">IFERROR(DAY(D4),"")</f>
        <v>2</v>
      </c>
      <c r="E5" s="14">
        <f t="shared" ref="E5:R5" si="359">IFERROR(DAY(E4),"")</f>
        <v>3</v>
      </c>
      <c r="F5" s="14">
        <f t="shared" si="359"/>
        <v>4</v>
      </c>
      <c r="G5" s="14">
        <f t="shared" si="359"/>
        <v>5</v>
      </c>
      <c r="H5" s="14">
        <f t="shared" si="359"/>
        <v>6</v>
      </c>
      <c r="I5" s="14">
        <f t="shared" si="359"/>
        <v>7</v>
      </c>
      <c r="J5" s="14">
        <f t="shared" si="359"/>
        <v>8</v>
      </c>
      <c r="K5" s="14">
        <f t="shared" si="359"/>
        <v>9</v>
      </c>
      <c r="L5" s="14">
        <f t="shared" si="359"/>
        <v>10</v>
      </c>
      <c r="M5" s="14">
        <f t="shared" si="359"/>
        <v>11</v>
      </c>
      <c r="N5" s="14">
        <f t="shared" si="359"/>
        <v>12</v>
      </c>
      <c r="O5" s="14">
        <f t="shared" si="359"/>
        <v>13</v>
      </c>
      <c r="P5" s="14">
        <f t="shared" si="359"/>
        <v>14</v>
      </c>
      <c r="Q5" s="14">
        <f t="shared" si="359"/>
        <v>15</v>
      </c>
      <c r="R5" s="14">
        <f t="shared" si="359"/>
        <v>16</v>
      </c>
      <c r="S5" s="14">
        <f t="shared" ref="S5:AG5" si="360">IFERROR(DAY(S4),"")</f>
        <v>17</v>
      </c>
      <c r="T5" s="14">
        <f t="shared" si="360"/>
        <v>18</v>
      </c>
      <c r="U5" s="14">
        <f t="shared" si="360"/>
        <v>19</v>
      </c>
      <c r="V5" s="14">
        <f t="shared" si="360"/>
        <v>20</v>
      </c>
      <c r="W5" s="14">
        <f t="shared" si="360"/>
        <v>21</v>
      </c>
      <c r="X5" s="14">
        <f t="shared" si="360"/>
        <v>22</v>
      </c>
      <c r="Y5" s="14">
        <f t="shared" si="360"/>
        <v>23</v>
      </c>
      <c r="Z5" s="14">
        <f t="shared" si="360"/>
        <v>24</v>
      </c>
      <c r="AA5" s="14">
        <f t="shared" si="360"/>
        <v>25</v>
      </c>
      <c r="AB5" s="14">
        <f t="shared" si="360"/>
        <v>26</v>
      </c>
      <c r="AC5" s="14">
        <f t="shared" si="360"/>
        <v>27</v>
      </c>
      <c r="AD5" s="14">
        <f t="shared" si="360"/>
        <v>28</v>
      </c>
      <c r="AE5" s="14">
        <f t="shared" si="360"/>
        <v>29</v>
      </c>
      <c r="AF5" s="14">
        <f t="shared" si="360"/>
        <v>30</v>
      </c>
      <c r="AG5" s="14">
        <f t="shared" si="360"/>
        <v>31</v>
      </c>
      <c r="AH5" s="14">
        <f>IFERROR(DAY(AH4),"")</f>
        <v>1</v>
      </c>
      <c r="AI5" s="14">
        <f t="shared" ref="AI5" si="361">IFERROR(DAY(AI4),"")</f>
        <v>2</v>
      </c>
      <c r="AJ5" s="14">
        <f t="shared" ref="AJ5" si="362">IFERROR(DAY(AJ4),"")</f>
        <v>3</v>
      </c>
      <c r="AK5" s="14">
        <f t="shared" ref="AK5" si="363">IFERROR(DAY(AK4),"")</f>
        <v>4</v>
      </c>
      <c r="AL5" s="14">
        <f t="shared" ref="AL5" si="364">IFERROR(DAY(AL4),"")</f>
        <v>5</v>
      </c>
      <c r="AM5" s="14">
        <f t="shared" ref="AM5" si="365">IFERROR(DAY(AM4),"")</f>
        <v>6</v>
      </c>
      <c r="AN5" s="14">
        <f t="shared" ref="AN5" si="366">IFERROR(DAY(AN4),"")</f>
        <v>7</v>
      </c>
      <c r="AO5" s="14">
        <f t="shared" ref="AO5" si="367">IFERROR(DAY(AO4),"")</f>
        <v>8</v>
      </c>
      <c r="AP5" s="14">
        <f t="shared" ref="AP5" si="368">IFERROR(DAY(AP4),"")</f>
        <v>9</v>
      </c>
      <c r="AQ5" s="14">
        <f t="shared" ref="AQ5" si="369">IFERROR(DAY(AQ4),"")</f>
        <v>10</v>
      </c>
      <c r="AR5" s="14">
        <f t="shared" ref="AR5" si="370">IFERROR(DAY(AR4),"")</f>
        <v>11</v>
      </c>
      <c r="AS5" s="14">
        <f t="shared" ref="AS5" si="371">IFERROR(DAY(AS4),"")</f>
        <v>12</v>
      </c>
      <c r="AT5" s="14">
        <f t="shared" ref="AT5" si="372">IFERROR(DAY(AT4),"")</f>
        <v>13</v>
      </c>
      <c r="AU5" s="14">
        <f t="shared" ref="AU5" si="373">IFERROR(DAY(AU4),"")</f>
        <v>14</v>
      </c>
      <c r="AV5" s="14">
        <f t="shared" ref="AV5" si="374">IFERROR(DAY(AV4),"")</f>
        <v>15</v>
      </c>
      <c r="AW5" s="14">
        <f t="shared" ref="AW5" si="375">IFERROR(DAY(AW4),"")</f>
        <v>16</v>
      </c>
      <c r="AX5" s="14">
        <f t="shared" ref="AX5" si="376">IFERROR(DAY(AX4),"")</f>
        <v>17</v>
      </c>
      <c r="AY5" s="14">
        <f t="shared" ref="AY5" si="377">IFERROR(DAY(AY4),"")</f>
        <v>18</v>
      </c>
      <c r="AZ5" s="14">
        <f t="shared" ref="AZ5" si="378">IFERROR(DAY(AZ4),"")</f>
        <v>19</v>
      </c>
      <c r="BA5" s="14">
        <f t="shared" ref="BA5" si="379">IFERROR(DAY(BA4),"")</f>
        <v>20</v>
      </c>
      <c r="BB5" s="14">
        <f t="shared" ref="BB5" si="380">IFERROR(DAY(BB4),"")</f>
        <v>21</v>
      </c>
      <c r="BC5" s="14">
        <f t="shared" ref="BC5" si="381">IFERROR(DAY(BC4),"")</f>
        <v>22</v>
      </c>
      <c r="BD5" s="14">
        <f t="shared" ref="BD5" si="382">IFERROR(DAY(BD4),"")</f>
        <v>23</v>
      </c>
      <c r="BE5" s="14">
        <f t="shared" ref="BE5" si="383">IFERROR(DAY(BE4),"")</f>
        <v>24</v>
      </c>
      <c r="BF5" s="14">
        <f t="shared" ref="BF5" si="384">IFERROR(DAY(BF4),"")</f>
        <v>25</v>
      </c>
      <c r="BG5" s="14">
        <f t="shared" ref="BG5" si="385">IFERROR(DAY(BG4),"")</f>
        <v>26</v>
      </c>
      <c r="BH5" s="14">
        <f t="shared" ref="BH5" si="386">IFERROR(DAY(BH4),"")</f>
        <v>27</v>
      </c>
      <c r="BI5" s="14">
        <f t="shared" ref="BI5" si="387">IFERROR(DAY(BI4),"")</f>
        <v>28</v>
      </c>
      <c r="BJ5" s="14">
        <f t="shared" ref="BJ5" si="388">IFERROR(DAY(BJ4),"")</f>
        <v>29</v>
      </c>
      <c r="BK5" s="14" t="str">
        <f t="shared" ref="BK5" si="389">IFERROR(DAY(BK4),"")</f>
        <v/>
      </c>
      <c r="BL5" s="15" t="str">
        <f t="shared" ref="BL5" si="390">IFERROR(DAY(BL4),"")</f>
        <v/>
      </c>
      <c r="BM5" s="14">
        <f>IFERROR(DAY(BM4),"")</f>
        <v>1</v>
      </c>
      <c r="BN5" s="14">
        <f t="shared" ref="BN5" si="391">IFERROR(DAY(BN4),"")</f>
        <v>2</v>
      </c>
      <c r="BO5" s="14">
        <f t="shared" ref="BO5" si="392">IFERROR(DAY(BO4),"")</f>
        <v>3</v>
      </c>
      <c r="BP5" s="14">
        <f t="shared" ref="BP5" si="393">IFERROR(DAY(BP4),"")</f>
        <v>4</v>
      </c>
      <c r="BQ5" s="14">
        <f t="shared" ref="BQ5" si="394">IFERROR(DAY(BQ4),"")</f>
        <v>5</v>
      </c>
      <c r="BR5" s="14">
        <f t="shared" ref="BR5" si="395">IFERROR(DAY(BR4),"")</f>
        <v>6</v>
      </c>
      <c r="BS5" s="14">
        <f t="shared" ref="BS5" si="396">IFERROR(DAY(BS4),"")</f>
        <v>7</v>
      </c>
      <c r="BT5" s="14">
        <f t="shared" ref="BT5" si="397">IFERROR(DAY(BT4),"")</f>
        <v>8</v>
      </c>
      <c r="BU5" s="14">
        <f t="shared" ref="BU5" si="398">IFERROR(DAY(BU4),"")</f>
        <v>9</v>
      </c>
      <c r="BV5" s="14">
        <f t="shared" ref="BV5" si="399">IFERROR(DAY(BV4),"")</f>
        <v>10</v>
      </c>
      <c r="BW5" s="14">
        <f t="shared" ref="BW5" si="400">IFERROR(DAY(BW4),"")</f>
        <v>11</v>
      </c>
      <c r="BX5" s="14">
        <f t="shared" ref="BX5" si="401">IFERROR(DAY(BX4),"")</f>
        <v>12</v>
      </c>
      <c r="BY5" s="14">
        <f t="shared" ref="BY5" si="402">IFERROR(DAY(BY4),"")</f>
        <v>13</v>
      </c>
      <c r="BZ5" s="14">
        <f t="shared" ref="BZ5" si="403">IFERROR(DAY(BZ4),"")</f>
        <v>14</v>
      </c>
      <c r="CA5" s="14">
        <f t="shared" ref="CA5" si="404">IFERROR(DAY(CA4),"")</f>
        <v>15</v>
      </c>
      <c r="CB5" s="14">
        <f t="shared" ref="CB5" si="405">IFERROR(DAY(CB4),"")</f>
        <v>16</v>
      </c>
      <c r="CC5" s="14">
        <f t="shared" ref="CC5" si="406">IFERROR(DAY(CC4),"")</f>
        <v>17</v>
      </c>
      <c r="CD5" s="14">
        <f t="shared" ref="CD5" si="407">IFERROR(DAY(CD4),"")</f>
        <v>18</v>
      </c>
      <c r="CE5" s="14">
        <f t="shared" ref="CE5" si="408">IFERROR(DAY(CE4),"")</f>
        <v>19</v>
      </c>
      <c r="CF5" s="14">
        <f t="shared" ref="CF5" si="409">IFERROR(DAY(CF4),"")</f>
        <v>20</v>
      </c>
      <c r="CG5" s="14">
        <f t="shared" ref="CG5" si="410">IFERROR(DAY(CG4),"")</f>
        <v>21</v>
      </c>
      <c r="CH5" s="14">
        <f t="shared" ref="CH5" si="411">IFERROR(DAY(CH4),"")</f>
        <v>22</v>
      </c>
      <c r="CI5" s="14">
        <f t="shared" ref="CI5" si="412">IFERROR(DAY(CI4),"")</f>
        <v>23</v>
      </c>
      <c r="CJ5" s="14">
        <f t="shared" ref="CJ5" si="413">IFERROR(DAY(CJ4),"")</f>
        <v>24</v>
      </c>
      <c r="CK5" s="14">
        <f t="shared" ref="CK5" si="414">IFERROR(DAY(CK4),"")</f>
        <v>25</v>
      </c>
      <c r="CL5" s="14">
        <f t="shared" ref="CL5" si="415">IFERROR(DAY(CL4),"")</f>
        <v>26</v>
      </c>
      <c r="CM5" s="14">
        <f t="shared" ref="CM5" si="416">IFERROR(DAY(CM4),"")</f>
        <v>27</v>
      </c>
      <c r="CN5" s="14">
        <f t="shared" ref="CN5" si="417">IFERROR(DAY(CN4),"")</f>
        <v>28</v>
      </c>
      <c r="CO5" s="14">
        <f t="shared" ref="CO5" si="418">IFERROR(DAY(CO4),"")</f>
        <v>29</v>
      </c>
      <c r="CP5" s="14">
        <f t="shared" ref="CP5" si="419">IFERROR(DAY(CP4),"")</f>
        <v>30</v>
      </c>
      <c r="CQ5" s="15">
        <f t="shared" ref="CQ5" si="420">IFERROR(DAY(CQ4),"")</f>
        <v>31</v>
      </c>
      <c r="CR5" s="14">
        <f>IFERROR(DAY(CR4),"")</f>
        <v>1</v>
      </c>
      <c r="CS5" s="14">
        <f t="shared" ref="CS5" si="421">IFERROR(DAY(CS4),"")</f>
        <v>2</v>
      </c>
      <c r="CT5" s="14">
        <f t="shared" ref="CT5" si="422">IFERROR(DAY(CT4),"")</f>
        <v>3</v>
      </c>
      <c r="CU5" s="14">
        <f t="shared" ref="CU5" si="423">IFERROR(DAY(CU4),"")</f>
        <v>4</v>
      </c>
      <c r="CV5" s="14">
        <f t="shared" ref="CV5" si="424">IFERROR(DAY(CV4),"")</f>
        <v>5</v>
      </c>
      <c r="CW5" s="14">
        <f t="shared" ref="CW5" si="425">IFERROR(DAY(CW4),"")</f>
        <v>6</v>
      </c>
      <c r="CX5" s="14">
        <f t="shared" ref="CX5" si="426">IFERROR(DAY(CX4),"")</f>
        <v>7</v>
      </c>
      <c r="CY5" s="14">
        <f t="shared" ref="CY5" si="427">IFERROR(DAY(CY4),"")</f>
        <v>8</v>
      </c>
      <c r="CZ5" s="14">
        <f t="shared" ref="CZ5" si="428">IFERROR(DAY(CZ4),"")</f>
        <v>9</v>
      </c>
      <c r="DA5" s="14">
        <f t="shared" ref="DA5" si="429">IFERROR(DAY(DA4),"")</f>
        <v>10</v>
      </c>
      <c r="DB5" s="14">
        <f t="shared" ref="DB5" si="430">IFERROR(DAY(DB4),"")</f>
        <v>11</v>
      </c>
      <c r="DC5" s="14">
        <f t="shared" ref="DC5" si="431">IFERROR(DAY(DC4),"")</f>
        <v>12</v>
      </c>
      <c r="DD5" s="14">
        <f t="shared" ref="DD5" si="432">IFERROR(DAY(DD4),"")</f>
        <v>13</v>
      </c>
      <c r="DE5" s="14">
        <f t="shared" ref="DE5" si="433">IFERROR(DAY(DE4),"")</f>
        <v>14</v>
      </c>
      <c r="DF5" s="14">
        <f t="shared" ref="DF5" si="434">IFERROR(DAY(DF4),"")</f>
        <v>15</v>
      </c>
      <c r="DG5" s="14">
        <f t="shared" ref="DG5" si="435">IFERROR(DAY(DG4),"")</f>
        <v>16</v>
      </c>
      <c r="DH5" s="14">
        <f t="shared" ref="DH5" si="436">IFERROR(DAY(DH4),"")</f>
        <v>17</v>
      </c>
      <c r="DI5" s="14">
        <f t="shared" ref="DI5" si="437">IFERROR(DAY(DI4),"")</f>
        <v>18</v>
      </c>
      <c r="DJ5" s="14">
        <f t="shared" ref="DJ5" si="438">IFERROR(DAY(DJ4),"")</f>
        <v>19</v>
      </c>
      <c r="DK5" s="14">
        <f t="shared" ref="DK5" si="439">IFERROR(DAY(DK4),"")</f>
        <v>20</v>
      </c>
      <c r="DL5" s="14">
        <f t="shared" ref="DL5" si="440">IFERROR(DAY(DL4),"")</f>
        <v>21</v>
      </c>
      <c r="DM5" s="14">
        <f t="shared" ref="DM5" si="441">IFERROR(DAY(DM4),"")</f>
        <v>22</v>
      </c>
      <c r="DN5" s="14">
        <f t="shared" ref="DN5" si="442">IFERROR(DAY(DN4),"")</f>
        <v>23</v>
      </c>
      <c r="DO5" s="14">
        <f t="shared" ref="DO5" si="443">IFERROR(DAY(DO4),"")</f>
        <v>24</v>
      </c>
      <c r="DP5" s="14">
        <f t="shared" ref="DP5" si="444">IFERROR(DAY(DP4),"")</f>
        <v>25</v>
      </c>
      <c r="DQ5" s="14">
        <f t="shared" ref="DQ5" si="445">IFERROR(DAY(DQ4),"")</f>
        <v>26</v>
      </c>
      <c r="DR5" s="14">
        <f t="shared" ref="DR5" si="446">IFERROR(DAY(DR4),"")</f>
        <v>27</v>
      </c>
      <c r="DS5" s="14">
        <f t="shared" ref="DS5" si="447">IFERROR(DAY(DS4),"")</f>
        <v>28</v>
      </c>
      <c r="DT5" s="14">
        <f t="shared" ref="DT5" si="448">IFERROR(DAY(DT4),"")</f>
        <v>29</v>
      </c>
      <c r="DU5" s="14">
        <f t="shared" ref="DU5" si="449">IFERROR(DAY(DU4),"")</f>
        <v>30</v>
      </c>
      <c r="DV5" s="15" t="str">
        <f t="shared" ref="DV5" si="450">IFERROR(DAY(DV4),"")</f>
        <v/>
      </c>
      <c r="DW5" s="14">
        <f>IFERROR(DAY(DW4),"")</f>
        <v>1</v>
      </c>
      <c r="DX5" s="14">
        <f t="shared" ref="DX5" si="451">IFERROR(DAY(DX4),"")</f>
        <v>2</v>
      </c>
      <c r="DY5" s="14">
        <f t="shared" ref="DY5" si="452">IFERROR(DAY(DY4),"")</f>
        <v>3</v>
      </c>
      <c r="DZ5" s="14">
        <f t="shared" ref="DZ5" si="453">IFERROR(DAY(DZ4),"")</f>
        <v>4</v>
      </c>
      <c r="EA5" s="14">
        <f t="shared" ref="EA5" si="454">IFERROR(DAY(EA4),"")</f>
        <v>5</v>
      </c>
      <c r="EB5" s="14">
        <f t="shared" ref="EB5" si="455">IFERROR(DAY(EB4),"")</f>
        <v>6</v>
      </c>
      <c r="EC5" s="14">
        <f t="shared" ref="EC5" si="456">IFERROR(DAY(EC4),"")</f>
        <v>7</v>
      </c>
      <c r="ED5" s="14">
        <f t="shared" ref="ED5" si="457">IFERROR(DAY(ED4),"")</f>
        <v>8</v>
      </c>
      <c r="EE5" s="14">
        <f t="shared" ref="EE5" si="458">IFERROR(DAY(EE4),"")</f>
        <v>9</v>
      </c>
      <c r="EF5" s="14">
        <f t="shared" ref="EF5" si="459">IFERROR(DAY(EF4),"")</f>
        <v>10</v>
      </c>
      <c r="EG5" s="14">
        <f t="shared" ref="EG5" si="460">IFERROR(DAY(EG4),"")</f>
        <v>11</v>
      </c>
      <c r="EH5" s="14">
        <f t="shared" ref="EH5" si="461">IFERROR(DAY(EH4),"")</f>
        <v>12</v>
      </c>
      <c r="EI5" s="14">
        <f t="shared" ref="EI5" si="462">IFERROR(DAY(EI4),"")</f>
        <v>13</v>
      </c>
      <c r="EJ5" s="14">
        <f t="shared" ref="EJ5" si="463">IFERROR(DAY(EJ4),"")</f>
        <v>14</v>
      </c>
      <c r="EK5" s="14">
        <f t="shared" ref="EK5" si="464">IFERROR(DAY(EK4),"")</f>
        <v>15</v>
      </c>
      <c r="EL5" s="14">
        <f t="shared" ref="EL5" si="465">IFERROR(DAY(EL4),"")</f>
        <v>16</v>
      </c>
      <c r="EM5" s="14">
        <f t="shared" ref="EM5" si="466">IFERROR(DAY(EM4),"")</f>
        <v>17</v>
      </c>
      <c r="EN5" s="14">
        <f t="shared" ref="EN5" si="467">IFERROR(DAY(EN4),"")</f>
        <v>18</v>
      </c>
      <c r="EO5" s="14">
        <f t="shared" ref="EO5" si="468">IFERROR(DAY(EO4),"")</f>
        <v>19</v>
      </c>
      <c r="EP5" s="14">
        <f t="shared" ref="EP5" si="469">IFERROR(DAY(EP4),"")</f>
        <v>20</v>
      </c>
      <c r="EQ5" s="14">
        <f t="shared" ref="EQ5" si="470">IFERROR(DAY(EQ4),"")</f>
        <v>21</v>
      </c>
      <c r="ER5" s="14">
        <f t="shared" ref="ER5" si="471">IFERROR(DAY(ER4),"")</f>
        <v>22</v>
      </c>
      <c r="ES5" s="14">
        <f t="shared" ref="ES5" si="472">IFERROR(DAY(ES4),"")</f>
        <v>23</v>
      </c>
      <c r="ET5" s="14">
        <f t="shared" ref="ET5" si="473">IFERROR(DAY(ET4),"")</f>
        <v>24</v>
      </c>
      <c r="EU5" s="14">
        <f t="shared" ref="EU5" si="474">IFERROR(DAY(EU4),"")</f>
        <v>25</v>
      </c>
      <c r="EV5" s="14">
        <f t="shared" ref="EV5" si="475">IFERROR(DAY(EV4),"")</f>
        <v>26</v>
      </c>
      <c r="EW5" s="14">
        <f t="shared" ref="EW5" si="476">IFERROR(DAY(EW4),"")</f>
        <v>27</v>
      </c>
      <c r="EX5" s="14">
        <f t="shared" ref="EX5" si="477">IFERROR(DAY(EX4),"")</f>
        <v>28</v>
      </c>
      <c r="EY5" s="14">
        <f t="shared" ref="EY5" si="478">IFERROR(DAY(EY4),"")</f>
        <v>29</v>
      </c>
      <c r="EZ5" s="14">
        <f t="shared" ref="EZ5" si="479">IFERROR(DAY(EZ4),"")</f>
        <v>30</v>
      </c>
      <c r="FA5" s="15">
        <f t="shared" ref="FA5" si="480">IFERROR(DAY(FA4),"")</f>
        <v>31</v>
      </c>
      <c r="FB5" s="14">
        <f>IFERROR(DAY(FB4),"")</f>
        <v>1</v>
      </c>
      <c r="FC5" s="14">
        <f t="shared" ref="FC5" si="481">IFERROR(DAY(FC4),"")</f>
        <v>2</v>
      </c>
      <c r="FD5" s="14">
        <f t="shared" ref="FD5" si="482">IFERROR(DAY(FD4),"")</f>
        <v>3</v>
      </c>
      <c r="FE5" s="14">
        <f t="shared" ref="FE5" si="483">IFERROR(DAY(FE4),"")</f>
        <v>4</v>
      </c>
      <c r="FF5" s="14">
        <f t="shared" ref="FF5" si="484">IFERROR(DAY(FF4),"")</f>
        <v>5</v>
      </c>
      <c r="FG5" s="14">
        <f t="shared" ref="FG5" si="485">IFERROR(DAY(FG4),"")</f>
        <v>6</v>
      </c>
      <c r="FH5" s="14">
        <f t="shared" ref="FH5" si="486">IFERROR(DAY(FH4),"")</f>
        <v>7</v>
      </c>
      <c r="FI5" s="14">
        <f t="shared" ref="FI5" si="487">IFERROR(DAY(FI4),"")</f>
        <v>8</v>
      </c>
      <c r="FJ5" s="14">
        <f t="shared" ref="FJ5" si="488">IFERROR(DAY(FJ4),"")</f>
        <v>9</v>
      </c>
      <c r="FK5" s="14">
        <f t="shared" ref="FK5" si="489">IFERROR(DAY(FK4),"")</f>
        <v>10</v>
      </c>
      <c r="FL5" s="14">
        <f t="shared" ref="FL5" si="490">IFERROR(DAY(FL4),"")</f>
        <v>11</v>
      </c>
      <c r="FM5" s="14">
        <f t="shared" ref="FM5" si="491">IFERROR(DAY(FM4),"")</f>
        <v>12</v>
      </c>
      <c r="FN5" s="14">
        <f t="shared" ref="FN5" si="492">IFERROR(DAY(FN4),"")</f>
        <v>13</v>
      </c>
      <c r="FO5" s="14">
        <f t="shared" ref="FO5" si="493">IFERROR(DAY(FO4),"")</f>
        <v>14</v>
      </c>
      <c r="FP5" s="14">
        <f t="shared" ref="FP5" si="494">IFERROR(DAY(FP4),"")</f>
        <v>15</v>
      </c>
      <c r="FQ5" s="14">
        <f t="shared" ref="FQ5" si="495">IFERROR(DAY(FQ4),"")</f>
        <v>16</v>
      </c>
      <c r="FR5" s="14">
        <f t="shared" ref="FR5" si="496">IFERROR(DAY(FR4),"")</f>
        <v>17</v>
      </c>
      <c r="FS5" s="14">
        <f t="shared" ref="FS5" si="497">IFERROR(DAY(FS4),"")</f>
        <v>18</v>
      </c>
      <c r="FT5" s="14">
        <f t="shared" ref="FT5" si="498">IFERROR(DAY(FT4),"")</f>
        <v>19</v>
      </c>
      <c r="FU5" s="14">
        <f t="shared" ref="FU5" si="499">IFERROR(DAY(FU4),"")</f>
        <v>20</v>
      </c>
      <c r="FV5" s="14">
        <f t="shared" ref="FV5" si="500">IFERROR(DAY(FV4),"")</f>
        <v>21</v>
      </c>
      <c r="FW5" s="14">
        <f t="shared" ref="FW5" si="501">IFERROR(DAY(FW4),"")</f>
        <v>22</v>
      </c>
      <c r="FX5" s="14">
        <f t="shared" ref="FX5" si="502">IFERROR(DAY(FX4),"")</f>
        <v>23</v>
      </c>
      <c r="FY5" s="14">
        <f t="shared" ref="FY5" si="503">IFERROR(DAY(FY4),"")</f>
        <v>24</v>
      </c>
      <c r="FZ5" s="14">
        <f t="shared" ref="FZ5" si="504">IFERROR(DAY(FZ4),"")</f>
        <v>25</v>
      </c>
      <c r="GA5" s="14">
        <f t="shared" ref="GA5" si="505">IFERROR(DAY(GA4),"")</f>
        <v>26</v>
      </c>
      <c r="GB5" s="14">
        <f t="shared" ref="GB5" si="506">IFERROR(DAY(GB4),"")</f>
        <v>27</v>
      </c>
      <c r="GC5" s="14">
        <f t="shared" ref="GC5" si="507">IFERROR(DAY(GC4),"")</f>
        <v>28</v>
      </c>
      <c r="GD5" s="14">
        <f t="shared" ref="GD5" si="508">IFERROR(DAY(GD4),"")</f>
        <v>29</v>
      </c>
      <c r="GE5" s="14">
        <f t="shared" ref="GE5" si="509">IFERROR(DAY(GE4),"")</f>
        <v>30</v>
      </c>
      <c r="GF5" s="15" t="str">
        <f t="shared" ref="GF5" si="510">IFERROR(DAY(GF4),"")</f>
        <v/>
      </c>
      <c r="GG5" s="14">
        <f>IFERROR(DAY(GG4),"")</f>
        <v>1</v>
      </c>
      <c r="GH5" s="14">
        <f t="shared" ref="GH5" si="511">IFERROR(DAY(GH4),"")</f>
        <v>2</v>
      </c>
      <c r="GI5" s="14">
        <f t="shared" ref="GI5" si="512">IFERROR(DAY(GI4),"")</f>
        <v>3</v>
      </c>
      <c r="GJ5" s="14">
        <f t="shared" ref="GJ5" si="513">IFERROR(DAY(GJ4),"")</f>
        <v>4</v>
      </c>
      <c r="GK5" s="14">
        <f t="shared" ref="GK5" si="514">IFERROR(DAY(GK4),"")</f>
        <v>5</v>
      </c>
      <c r="GL5" s="14">
        <f t="shared" ref="GL5" si="515">IFERROR(DAY(GL4),"")</f>
        <v>6</v>
      </c>
      <c r="GM5" s="14">
        <f t="shared" ref="GM5" si="516">IFERROR(DAY(GM4),"")</f>
        <v>7</v>
      </c>
      <c r="GN5" s="14">
        <f t="shared" ref="GN5" si="517">IFERROR(DAY(GN4),"")</f>
        <v>8</v>
      </c>
      <c r="GO5" s="14">
        <f t="shared" ref="GO5" si="518">IFERROR(DAY(GO4),"")</f>
        <v>9</v>
      </c>
      <c r="GP5" s="14">
        <f t="shared" ref="GP5" si="519">IFERROR(DAY(GP4),"")</f>
        <v>10</v>
      </c>
      <c r="GQ5" s="14">
        <f t="shared" ref="GQ5" si="520">IFERROR(DAY(GQ4),"")</f>
        <v>11</v>
      </c>
      <c r="GR5" s="14">
        <f t="shared" ref="GR5" si="521">IFERROR(DAY(GR4),"")</f>
        <v>12</v>
      </c>
      <c r="GS5" s="14">
        <f t="shared" ref="GS5" si="522">IFERROR(DAY(GS4),"")</f>
        <v>13</v>
      </c>
      <c r="GT5" s="14">
        <f t="shared" ref="GT5" si="523">IFERROR(DAY(GT4),"")</f>
        <v>14</v>
      </c>
      <c r="GU5" s="14">
        <f t="shared" ref="GU5" si="524">IFERROR(DAY(GU4),"")</f>
        <v>15</v>
      </c>
      <c r="GV5" s="14">
        <f t="shared" ref="GV5" si="525">IFERROR(DAY(GV4),"")</f>
        <v>16</v>
      </c>
      <c r="GW5" s="14">
        <f t="shared" ref="GW5" si="526">IFERROR(DAY(GW4),"")</f>
        <v>17</v>
      </c>
      <c r="GX5" s="14">
        <f t="shared" ref="GX5" si="527">IFERROR(DAY(GX4),"")</f>
        <v>18</v>
      </c>
      <c r="GY5" s="14">
        <f t="shared" ref="GY5" si="528">IFERROR(DAY(GY4),"")</f>
        <v>19</v>
      </c>
      <c r="GZ5" s="14">
        <f t="shared" ref="GZ5" si="529">IFERROR(DAY(GZ4),"")</f>
        <v>20</v>
      </c>
      <c r="HA5" s="14">
        <f t="shared" ref="HA5" si="530">IFERROR(DAY(HA4),"")</f>
        <v>21</v>
      </c>
      <c r="HB5" s="14">
        <f t="shared" ref="HB5" si="531">IFERROR(DAY(HB4),"")</f>
        <v>22</v>
      </c>
      <c r="HC5" s="14">
        <f t="shared" ref="HC5" si="532">IFERROR(DAY(HC4),"")</f>
        <v>23</v>
      </c>
      <c r="HD5" s="14">
        <f t="shared" ref="HD5" si="533">IFERROR(DAY(HD4),"")</f>
        <v>24</v>
      </c>
      <c r="HE5" s="14">
        <f t="shared" ref="HE5" si="534">IFERROR(DAY(HE4),"")</f>
        <v>25</v>
      </c>
      <c r="HF5" s="14">
        <f t="shared" ref="HF5" si="535">IFERROR(DAY(HF4),"")</f>
        <v>26</v>
      </c>
      <c r="HG5" s="14">
        <f t="shared" ref="HG5" si="536">IFERROR(DAY(HG4),"")</f>
        <v>27</v>
      </c>
      <c r="HH5" s="14">
        <f t="shared" ref="HH5" si="537">IFERROR(DAY(HH4),"")</f>
        <v>28</v>
      </c>
      <c r="HI5" s="14">
        <f t="shared" ref="HI5" si="538">IFERROR(DAY(HI4),"")</f>
        <v>29</v>
      </c>
      <c r="HJ5" s="14">
        <f t="shared" ref="HJ5" si="539">IFERROR(DAY(HJ4),"")</f>
        <v>30</v>
      </c>
      <c r="HK5" s="15">
        <f t="shared" ref="HK5" si="540">IFERROR(DAY(HK4),"")</f>
        <v>31</v>
      </c>
      <c r="HL5" s="14">
        <f>IFERROR(DAY(HL4),"")</f>
        <v>1</v>
      </c>
      <c r="HM5" s="14">
        <f t="shared" ref="HM5" si="541">IFERROR(DAY(HM4),"")</f>
        <v>2</v>
      </c>
      <c r="HN5" s="14">
        <f t="shared" ref="HN5" si="542">IFERROR(DAY(HN4),"")</f>
        <v>3</v>
      </c>
      <c r="HO5" s="14">
        <f t="shared" ref="HO5" si="543">IFERROR(DAY(HO4),"")</f>
        <v>4</v>
      </c>
      <c r="HP5" s="14">
        <f t="shared" ref="HP5" si="544">IFERROR(DAY(HP4),"")</f>
        <v>5</v>
      </c>
      <c r="HQ5" s="14">
        <f t="shared" ref="HQ5" si="545">IFERROR(DAY(HQ4),"")</f>
        <v>6</v>
      </c>
      <c r="HR5" s="14">
        <f t="shared" ref="HR5" si="546">IFERROR(DAY(HR4),"")</f>
        <v>7</v>
      </c>
      <c r="HS5" s="14">
        <f t="shared" ref="HS5" si="547">IFERROR(DAY(HS4),"")</f>
        <v>8</v>
      </c>
      <c r="HT5" s="14">
        <f t="shared" ref="HT5" si="548">IFERROR(DAY(HT4),"")</f>
        <v>9</v>
      </c>
      <c r="HU5" s="14">
        <f t="shared" ref="HU5" si="549">IFERROR(DAY(HU4),"")</f>
        <v>10</v>
      </c>
      <c r="HV5" s="14">
        <f t="shared" ref="HV5" si="550">IFERROR(DAY(HV4),"")</f>
        <v>11</v>
      </c>
      <c r="HW5" s="14">
        <f t="shared" ref="HW5" si="551">IFERROR(DAY(HW4),"")</f>
        <v>12</v>
      </c>
      <c r="HX5" s="14">
        <f t="shared" ref="HX5" si="552">IFERROR(DAY(HX4),"")</f>
        <v>13</v>
      </c>
      <c r="HY5" s="14">
        <f t="shared" ref="HY5" si="553">IFERROR(DAY(HY4),"")</f>
        <v>14</v>
      </c>
      <c r="HZ5" s="14">
        <f t="shared" ref="HZ5" si="554">IFERROR(DAY(HZ4),"")</f>
        <v>15</v>
      </c>
      <c r="IA5" s="14">
        <f t="shared" ref="IA5" si="555">IFERROR(DAY(IA4),"")</f>
        <v>16</v>
      </c>
      <c r="IB5" s="14">
        <f t="shared" ref="IB5" si="556">IFERROR(DAY(IB4),"")</f>
        <v>17</v>
      </c>
      <c r="IC5" s="14">
        <f t="shared" ref="IC5" si="557">IFERROR(DAY(IC4),"")</f>
        <v>18</v>
      </c>
      <c r="ID5" s="14">
        <f t="shared" ref="ID5" si="558">IFERROR(DAY(ID4),"")</f>
        <v>19</v>
      </c>
      <c r="IE5" s="14">
        <f t="shared" ref="IE5" si="559">IFERROR(DAY(IE4),"")</f>
        <v>20</v>
      </c>
      <c r="IF5" s="14">
        <f t="shared" ref="IF5" si="560">IFERROR(DAY(IF4),"")</f>
        <v>21</v>
      </c>
      <c r="IG5" s="14">
        <f t="shared" ref="IG5" si="561">IFERROR(DAY(IG4),"")</f>
        <v>22</v>
      </c>
      <c r="IH5" s="14">
        <f t="shared" ref="IH5" si="562">IFERROR(DAY(IH4),"")</f>
        <v>23</v>
      </c>
      <c r="II5" s="14">
        <f t="shared" ref="II5" si="563">IFERROR(DAY(II4),"")</f>
        <v>24</v>
      </c>
      <c r="IJ5" s="14">
        <f t="shared" ref="IJ5" si="564">IFERROR(DAY(IJ4),"")</f>
        <v>25</v>
      </c>
      <c r="IK5" s="14">
        <f t="shared" ref="IK5" si="565">IFERROR(DAY(IK4),"")</f>
        <v>26</v>
      </c>
      <c r="IL5" s="14">
        <f t="shared" ref="IL5" si="566">IFERROR(DAY(IL4),"")</f>
        <v>27</v>
      </c>
      <c r="IM5" s="14">
        <f t="shared" ref="IM5" si="567">IFERROR(DAY(IM4),"")</f>
        <v>28</v>
      </c>
      <c r="IN5" s="14">
        <f t="shared" ref="IN5" si="568">IFERROR(DAY(IN4),"")</f>
        <v>29</v>
      </c>
      <c r="IO5" s="14">
        <f t="shared" ref="IO5" si="569">IFERROR(DAY(IO4),"")</f>
        <v>30</v>
      </c>
      <c r="IP5" s="15">
        <f t="shared" ref="IP5" si="570">IFERROR(DAY(IP4),"")</f>
        <v>31</v>
      </c>
      <c r="IQ5" s="14">
        <f>IFERROR(DAY(IQ4),"")</f>
        <v>1</v>
      </c>
      <c r="IR5" s="14">
        <f t="shared" ref="IR5" si="571">IFERROR(DAY(IR4),"")</f>
        <v>2</v>
      </c>
      <c r="IS5" s="14">
        <f t="shared" ref="IS5" si="572">IFERROR(DAY(IS4),"")</f>
        <v>3</v>
      </c>
      <c r="IT5" s="14">
        <f t="shared" ref="IT5" si="573">IFERROR(DAY(IT4),"")</f>
        <v>4</v>
      </c>
      <c r="IU5" s="14">
        <f t="shared" ref="IU5" si="574">IFERROR(DAY(IU4),"")</f>
        <v>5</v>
      </c>
      <c r="IV5" s="14">
        <f t="shared" ref="IV5" si="575">IFERROR(DAY(IV4),"")</f>
        <v>6</v>
      </c>
      <c r="IW5" s="14">
        <f t="shared" ref="IW5" si="576">IFERROR(DAY(IW4),"")</f>
        <v>7</v>
      </c>
      <c r="IX5" s="14">
        <f t="shared" ref="IX5" si="577">IFERROR(DAY(IX4),"")</f>
        <v>8</v>
      </c>
      <c r="IY5" s="14">
        <f t="shared" ref="IY5" si="578">IFERROR(DAY(IY4),"")</f>
        <v>9</v>
      </c>
      <c r="IZ5" s="14">
        <f t="shared" ref="IZ5" si="579">IFERROR(DAY(IZ4),"")</f>
        <v>10</v>
      </c>
      <c r="JA5" s="14">
        <f t="shared" ref="JA5" si="580">IFERROR(DAY(JA4),"")</f>
        <v>11</v>
      </c>
      <c r="JB5" s="14">
        <f t="shared" ref="JB5" si="581">IFERROR(DAY(JB4),"")</f>
        <v>12</v>
      </c>
      <c r="JC5" s="14">
        <f t="shared" ref="JC5" si="582">IFERROR(DAY(JC4),"")</f>
        <v>13</v>
      </c>
      <c r="JD5" s="14">
        <f t="shared" ref="JD5" si="583">IFERROR(DAY(JD4),"")</f>
        <v>14</v>
      </c>
      <c r="JE5" s="14">
        <f t="shared" ref="JE5" si="584">IFERROR(DAY(JE4),"")</f>
        <v>15</v>
      </c>
      <c r="JF5" s="14">
        <f t="shared" ref="JF5" si="585">IFERROR(DAY(JF4),"")</f>
        <v>16</v>
      </c>
      <c r="JG5" s="14">
        <f t="shared" ref="JG5" si="586">IFERROR(DAY(JG4),"")</f>
        <v>17</v>
      </c>
      <c r="JH5" s="14">
        <f t="shared" ref="JH5" si="587">IFERROR(DAY(JH4),"")</f>
        <v>18</v>
      </c>
      <c r="JI5" s="14">
        <f t="shared" ref="JI5" si="588">IFERROR(DAY(JI4),"")</f>
        <v>19</v>
      </c>
      <c r="JJ5" s="14">
        <f t="shared" ref="JJ5" si="589">IFERROR(DAY(JJ4),"")</f>
        <v>20</v>
      </c>
      <c r="JK5" s="14">
        <f t="shared" ref="JK5" si="590">IFERROR(DAY(JK4),"")</f>
        <v>21</v>
      </c>
      <c r="JL5" s="14">
        <f t="shared" ref="JL5" si="591">IFERROR(DAY(JL4),"")</f>
        <v>22</v>
      </c>
      <c r="JM5" s="14">
        <f t="shared" ref="JM5" si="592">IFERROR(DAY(JM4),"")</f>
        <v>23</v>
      </c>
      <c r="JN5" s="14">
        <f t="shared" ref="JN5" si="593">IFERROR(DAY(JN4),"")</f>
        <v>24</v>
      </c>
      <c r="JO5" s="14">
        <f t="shared" ref="JO5" si="594">IFERROR(DAY(JO4),"")</f>
        <v>25</v>
      </c>
      <c r="JP5" s="14">
        <f t="shared" ref="JP5" si="595">IFERROR(DAY(JP4),"")</f>
        <v>26</v>
      </c>
      <c r="JQ5" s="14">
        <f t="shared" ref="JQ5" si="596">IFERROR(DAY(JQ4),"")</f>
        <v>27</v>
      </c>
      <c r="JR5" s="14">
        <f t="shared" ref="JR5" si="597">IFERROR(DAY(JR4),"")</f>
        <v>28</v>
      </c>
      <c r="JS5" s="14">
        <f t="shared" ref="JS5" si="598">IFERROR(DAY(JS4),"")</f>
        <v>29</v>
      </c>
      <c r="JT5" s="14">
        <f t="shared" ref="JT5" si="599">IFERROR(DAY(JT4),"")</f>
        <v>30</v>
      </c>
      <c r="JU5" s="15" t="str">
        <f t="shared" ref="JU5" si="600">IFERROR(DAY(JU4),"")</f>
        <v/>
      </c>
      <c r="JV5" s="14">
        <f>IFERROR(DAY(JV4),"")</f>
        <v>1</v>
      </c>
      <c r="JW5" s="14">
        <f t="shared" ref="JW5" si="601">IFERROR(DAY(JW4),"")</f>
        <v>2</v>
      </c>
      <c r="JX5" s="14">
        <f t="shared" ref="JX5" si="602">IFERROR(DAY(JX4),"")</f>
        <v>3</v>
      </c>
      <c r="JY5" s="14">
        <f t="shared" ref="JY5" si="603">IFERROR(DAY(JY4),"")</f>
        <v>4</v>
      </c>
      <c r="JZ5" s="14">
        <f t="shared" ref="JZ5" si="604">IFERROR(DAY(JZ4),"")</f>
        <v>5</v>
      </c>
      <c r="KA5" s="14">
        <f t="shared" ref="KA5" si="605">IFERROR(DAY(KA4),"")</f>
        <v>6</v>
      </c>
      <c r="KB5" s="14">
        <f t="shared" ref="KB5" si="606">IFERROR(DAY(KB4),"")</f>
        <v>7</v>
      </c>
      <c r="KC5" s="14">
        <f t="shared" ref="KC5" si="607">IFERROR(DAY(KC4),"")</f>
        <v>8</v>
      </c>
      <c r="KD5" s="14">
        <f t="shared" ref="KD5" si="608">IFERROR(DAY(KD4),"")</f>
        <v>9</v>
      </c>
      <c r="KE5" s="14">
        <f t="shared" ref="KE5" si="609">IFERROR(DAY(KE4),"")</f>
        <v>10</v>
      </c>
      <c r="KF5" s="14">
        <f t="shared" ref="KF5" si="610">IFERROR(DAY(KF4),"")</f>
        <v>11</v>
      </c>
      <c r="KG5" s="14">
        <f t="shared" ref="KG5" si="611">IFERROR(DAY(KG4),"")</f>
        <v>12</v>
      </c>
      <c r="KH5" s="14">
        <f t="shared" ref="KH5" si="612">IFERROR(DAY(KH4),"")</f>
        <v>13</v>
      </c>
      <c r="KI5" s="14">
        <f t="shared" ref="KI5" si="613">IFERROR(DAY(KI4),"")</f>
        <v>14</v>
      </c>
      <c r="KJ5" s="14">
        <f t="shared" ref="KJ5" si="614">IFERROR(DAY(KJ4),"")</f>
        <v>15</v>
      </c>
      <c r="KK5" s="14">
        <f t="shared" ref="KK5" si="615">IFERROR(DAY(KK4),"")</f>
        <v>16</v>
      </c>
      <c r="KL5" s="14">
        <f t="shared" ref="KL5" si="616">IFERROR(DAY(KL4),"")</f>
        <v>17</v>
      </c>
      <c r="KM5" s="14">
        <f t="shared" ref="KM5" si="617">IFERROR(DAY(KM4),"")</f>
        <v>18</v>
      </c>
      <c r="KN5" s="14">
        <f t="shared" ref="KN5" si="618">IFERROR(DAY(KN4),"")</f>
        <v>19</v>
      </c>
      <c r="KO5" s="14">
        <f t="shared" ref="KO5" si="619">IFERROR(DAY(KO4),"")</f>
        <v>20</v>
      </c>
      <c r="KP5" s="14">
        <f t="shared" ref="KP5" si="620">IFERROR(DAY(KP4),"")</f>
        <v>21</v>
      </c>
      <c r="KQ5" s="14">
        <f t="shared" ref="KQ5" si="621">IFERROR(DAY(KQ4),"")</f>
        <v>22</v>
      </c>
      <c r="KR5" s="14">
        <f t="shared" ref="KR5" si="622">IFERROR(DAY(KR4),"")</f>
        <v>23</v>
      </c>
      <c r="KS5" s="14">
        <f t="shared" ref="KS5" si="623">IFERROR(DAY(KS4),"")</f>
        <v>24</v>
      </c>
      <c r="KT5" s="14">
        <f t="shared" ref="KT5" si="624">IFERROR(DAY(KT4),"")</f>
        <v>25</v>
      </c>
      <c r="KU5" s="14">
        <f t="shared" ref="KU5" si="625">IFERROR(DAY(KU4),"")</f>
        <v>26</v>
      </c>
      <c r="KV5" s="14">
        <f t="shared" ref="KV5" si="626">IFERROR(DAY(KV4),"")</f>
        <v>27</v>
      </c>
      <c r="KW5" s="14">
        <f t="shared" ref="KW5" si="627">IFERROR(DAY(KW4),"")</f>
        <v>28</v>
      </c>
      <c r="KX5" s="14">
        <f t="shared" ref="KX5" si="628">IFERROR(DAY(KX4),"")</f>
        <v>29</v>
      </c>
      <c r="KY5" s="14">
        <f t="shared" ref="KY5" si="629">IFERROR(DAY(KY4),"")</f>
        <v>30</v>
      </c>
      <c r="KZ5" s="15">
        <f t="shared" ref="KZ5" si="630">IFERROR(DAY(KZ4),"")</f>
        <v>31</v>
      </c>
      <c r="LA5" s="14">
        <f>IFERROR(DAY(LA4),"")</f>
        <v>1</v>
      </c>
      <c r="LB5" s="14">
        <f t="shared" ref="LB5" si="631">IFERROR(DAY(LB4),"")</f>
        <v>2</v>
      </c>
      <c r="LC5" s="14">
        <f t="shared" ref="LC5" si="632">IFERROR(DAY(LC4),"")</f>
        <v>3</v>
      </c>
      <c r="LD5" s="14">
        <f t="shared" ref="LD5" si="633">IFERROR(DAY(LD4),"")</f>
        <v>4</v>
      </c>
      <c r="LE5" s="14">
        <f t="shared" ref="LE5" si="634">IFERROR(DAY(LE4),"")</f>
        <v>5</v>
      </c>
      <c r="LF5" s="14">
        <f t="shared" ref="LF5" si="635">IFERROR(DAY(LF4),"")</f>
        <v>6</v>
      </c>
      <c r="LG5" s="14">
        <f t="shared" ref="LG5" si="636">IFERROR(DAY(LG4),"")</f>
        <v>7</v>
      </c>
      <c r="LH5" s="14">
        <f t="shared" ref="LH5" si="637">IFERROR(DAY(LH4),"")</f>
        <v>8</v>
      </c>
      <c r="LI5" s="14">
        <f t="shared" ref="LI5" si="638">IFERROR(DAY(LI4),"")</f>
        <v>9</v>
      </c>
      <c r="LJ5" s="14">
        <f t="shared" ref="LJ5" si="639">IFERROR(DAY(LJ4),"")</f>
        <v>10</v>
      </c>
      <c r="LK5" s="14">
        <f t="shared" ref="LK5" si="640">IFERROR(DAY(LK4),"")</f>
        <v>11</v>
      </c>
      <c r="LL5" s="14">
        <f t="shared" ref="LL5" si="641">IFERROR(DAY(LL4),"")</f>
        <v>12</v>
      </c>
      <c r="LM5" s="14">
        <f t="shared" ref="LM5" si="642">IFERROR(DAY(LM4),"")</f>
        <v>13</v>
      </c>
      <c r="LN5" s="14">
        <f t="shared" ref="LN5" si="643">IFERROR(DAY(LN4),"")</f>
        <v>14</v>
      </c>
      <c r="LO5" s="14">
        <f t="shared" ref="LO5" si="644">IFERROR(DAY(LO4),"")</f>
        <v>15</v>
      </c>
      <c r="LP5" s="14">
        <f t="shared" ref="LP5" si="645">IFERROR(DAY(LP4),"")</f>
        <v>16</v>
      </c>
      <c r="LQ5" s="14">
        <f t="shared" ref="LQ5" si="646">IFERROR(DAY(LQ4),"")</f>
        <v>17</v>
      </c>
      <c r="LR5" s="14">
        <f t="shared" ref="LR5" si="647">IFERROR(DAY(LR4),"")</f>
        <v>18</v>
      </c>
      <c r="LS5" s="14">
        <f t="shared" ref="LS5" si="648">IFERROR(DAY(LS4),"")</f>
        <v>19</v>
      </c>
      <c r="LT5" s="14">
        <f t="shared" ref="LT5" si="649">IFERROR(DAY(LT4),"")</f>
        <v>20</v>
      </c>
      <c r="LU5" s="14">
        <f t="shared" ref="LU5" si="650">IFERROR(DAY(LU4),"")</f>
        <v>21</v>
      </c>
      <c r="LV5" s="14">
        <f t="shared" ref="LV5" si="651">IFERROR(DAY(LV4),"")</f>
        <v>22</v>
      </c>
      <c r="LW5" s="14">
        <f t="shared" ref="LW5" si="652">IFERROR(DAY(LW4),"")</f>
        <v>23</v>
      </c>
      <c r="LX5" s="14">
        <f t="shared" ref="LX5" si="653">IFERROR(DAY(LX4),"")</f>
        <v>24</v>
      </c>
      <c r="LY5" s="14">
        <f t="shared" ref="LY5" si="654">IFERROR(DAY(LY4),"")</f>
        <v>25</v>
      </c>
      <c r="LZ5" s="14">
        <f t="shared" ref="LZ5" si="655">IFERROR(DAY(LZ4),"")</f>
        <v>26</v>
      </c>
      <c r="MA5" s="14">
        <f t="shared" ref="MA5" si="656">IFERROR(DAY(MA4),"")</f>
        <v>27</v>
      </c>
      <c r="MB5" s="14">
        <f t="shared" ref="MB5" si="657">IFERROR(DAY(MB4),"")</f>
        <v>28</v>
      </c>
      <c r="MC5" s="14">
        <f t="shared" ref="MC5" si="658">IFERROR(DAY(MC4),"")</f>
        <v>29</v>
      </c>
      <c r="MD5" s="14">
        <f t="shared" ref="MD5" si="659">IFERROR(DAY(MD4),"")</f>
        <v>30</v>
      </c>
      <c r="ME5" s="15" t="str">
        <f t="shared" ref="ME5" si="660">IFERROR(DAY(ME4),"")</f>
        <v/>
      </c>
      <c r="MF5" s="14">
        <f>IFERROR(DAY(MF4),"")</f>
        <v>1</v>
      </c>
      <c r="MG5" s="14">
        <f t="shared" ref="MG5" si="661">IFERROR(DAY(MG4),"")</f>
        <v>2</v>
      </c>
      <c r="MH5" s="14">
        <f t="shared" ref="MH5" si="662">IFERROR(DAY(MH4),"")</f>
        <v>3</v>
      </c>
      <c r="MI5" s="14">
        <f t="shared" ref="MI5" si="663">IFERROR(DAY(MI4),"")</f>
        <v>4</v>
      </c>
      <c r="MJ5" s="14">
        <f t="shared" ref="MJ5" si="664">IFERROR(DAY(MJ4),"")</f>
        <v>5</v>
      </c>
      <c r="MK5" s="14">
        <f t="shared" ref="MK5" si="665">IFERROR(DAY(MK4),"")</f>
        <v>6</v>
      </c>
      <c r="ML5" s="14">
        <f t="shared" ref="ML5" si="666">IFERROR(DAY(ML4),"")</f>
        <v>7</v>
      </c>
      <c r="MM5" s="14">
        <f t="shared" ref="MM5" si="667">IFERROR(DAY(MM4),"")</f>
        <v>8</v>
      </c>
      <c r="MN5" s="14">
        <f t="shared" ref="MN5" si="668">IFERROR(DAY(MN4),"")</f>
        <v>9</v>
      </c>
      <c r="MO5" s="14">
        <f t="shared" ref="MO5" si="669">IFERROR(DAY(MO4),"")</f>
        <v>10</v>
      </c>
      <c r="MP5" s="14">
        <f t="shared" ref="MP5" si="670">IFERROR(DAY(MP4),"")</f>
        <v>11</v>
      </c>
      <c r="MQ5" s="14">
        <f t="shared" ref="MQ5" si="671">IFERROR(DAY(MQ4),"")</f>
        <v>12</v>
      </c>
      <c r="MR5" s="14">
        <f t="shared" ref="MR5" si="672">IFERROR(DAY(MR4),"")</f>
        <v>13</v>
      </c>
      <c r="MS5" s="14">
        <f t="shared" ref="MS5" si="673">IFERROR(DAY(MS4),"")</f>
        <v>14</v>
      </c>
      <c r="MT5" s="14">
        <f t="shared" ref="MT5" si="674">IFERROR(DAY(MT4),"")</f>
        <v>15</v>
      </c>
      <c r="MU5" s="14">
        <f t="shared" ref="MU5" si="675">IFERROR(DAY(MU4),"")</f>
        <v>16</v>
      </c>
      <c r="MV5" s="14">
        <f t="shared" ref="MV5" si="676">IFERROR(DAY(MV4),"")</f>
        <v>17</v>
      </c>
      <c r="MW5" s="14">
        <f t="shared" ref="MW5" si="677">IFERROR(DAY(MW4),"")</f>
        <v>18</v>
      </c>
      <c r="MX5" s="14">
        <f t="shared" ref="MX5" si="678">IFERROR(DAY(MX4),"")</f>
        <v>19</v>
      </c>
      <c r="MY5" s="14">
        <f t="shared" ref="MY5" si="679">IFERROR(DAY(MY4),"")</f>
        <v>20</v>
      </c>
      <c r="MZ5" s="14">
        <f t="shared" ref="MZ5" si="680">IFERROR(DAY(MZ4),"")</f>
        <v>21</v>
      </c>
      <c r="NA5" s="14">
        <f t="shared" ref="NA5" si="681">IFERROR(DAY(NA4),"")</f>
        <v>22</v>
      </c>
      <c r="NB5" s="14">
        <f t="shared" ref="NB5" si="682">IFERROR(DAY(NB4),"")</f>
        <v>23</v>
      </c>
      <c r="NC5" s="14">
        <f t="shared" ref="NC5" si="683">IFERROR(DAY(NC4),"")</f>
        <v>24</v>
      </c>
      <c r="ND5" s="14">
        <f t="shared" ref="ND5" si="684">IFERROR(DAY(ND4),"")</f>
        <v>25</v>
      </c>
      <c r="NE5" s="14">
        <f t="shared" ref="NE5" si="685">IFERROR(DAY(NE4),"")</f>
        <v>26</v>
      </c>
      <c r="NF5" s="14">
        <f t="shared" ref="NF5" si="686">IFERROR(DAY(NF4),"")</f>
        <v>27</v>
      </c>
      <c r="NG5" s="14">
        <f t="shared" ref="NG5" si="687">IFERROR(DAY(NG4),"")</f>
        <v>28</v>
      </c>
      <c r="NH5" s="14">
        <f t="shared" ref="NH5" si="688">IFERROR(DAY(NH4),"")</f>
        <v>29</v>
      </c>
      <c r="NI5" s="14">
        <f t="shared" ref="NI5" si="689">IFERROR(DAY(NI4),"")</f>
        <v>30</v>
      </c>
      <c r="NJ5" s="15">
        <f t="shared" ref="NJ5" si="690">IFERROR(DAY(NJ4),"")</f>
        <v>31</v>
      </c>
    </row>
    <row r="6" spans="1:374" x14ac:dyDescent="0.25">
      <c r="A6" s="18" t="str">
        <f>IFERROR(IF('Liste des salariés'!A3=0,"",'Liste des salariés'!A3),"ERROR")</f>
        <v>Test 1</v>
      </c>
      <c r="B6" s="19" t="str">
        <f>IFERROR(INDEX(Salaries[Poste],MATCH(A6,Salaries[Nom / Prénom],0)),"")</f>
        <v>Responsable</v>
      </c>
      <c r="C6" s="21" t="str">
        <f>IF('Liste detailler des congés'!$B$2='Planning des congés'!C$4,"1",IF('Liste detailler des congés'!$C$2='Planning des congés'!C$4,"1",IF('Liste detailler des congés'!$C$2&gt;'Planning des congés'!C$4,"1",IF('Liste detailler des congés'!$C$2&lt;'Planning des congés'!C$4,"",""))))</f>
        <v>1</v>
      </c>
      <c r="D6" s="21" t="str">
        <f>IF('Liste detailler des congés'!$B$2='Planning des congés'!D$4,"1",IF('Liste detailler des congés'!$C$2='Planning des congés'!D$4,"1",IF('Liste detailler des congés'!$C$2&gt;'Planning des congés'!D$4,"1",IF('Liste detailler des congés'!$C$2&lt;'Planning des congés'!D$4,"",""))))</f>
        <v>1</v>
      </c>
      <c r="E6" s="21" t="str">
        <f>IF('Liste detailler des congés'!$B$2='Planning des congés'!E$4,"1",IF('Liste detailler des congés'!$C$2='Planning des congés'!E$4,"1",IF('Liste detailler des congés'!$C$2&gt;'Planning des congés'!E$4,"1",IF('Liste detailler des congés'!$C$2&lt;'Planning des congés'!E$4,"",""))))</f>
        <v>1</v>
      </c>
      <c r="F6" s="21" t="str">
        <f>IF('Liste detailler des congés'!$B$2='Planning des congés'!F$4,"1",IF('Liste detailler des congés'!$C$2='Planning des congés'!F$4,"1",IF('Liste detailler des congés'!$C$2&gt;'Planning des congés'!F$4,"1",IF('Liste detailler des congés'!$C$2&lt;'Planning des congés'!F$4,"",""))))</f>
        <v>1</v>
      </c>
      <c r="G6" s="21" t="str">
        <f>IF('Liste detailler des congés'!$B$2='Planning des congés'!G$4,"1",IF('Liste detailler des congés'!$C$2='Planning des congés'!G$4,"1",IF('Liste detailler des congés'!$C$2&gt;'Planning des congés'!G$4,"1",IF('Liste detailler des congés'!$C$2&lt;'Planning des congés'!G$4,"",""))))</f>
        <v>1</v>
      </c>
      <c r="H6" s="21" t="str">
        <f>IF('Liste detailler des congés'!$B$2='Planning des congés'!H$4,"1",IF('Liste detailler des congés'!$C$2='Planning des congés'!H$4,"1",IF('Liste detailler des congés'!$C$2&gt;'Planning des congés'!H$4,"1",IF('Liste detailler des congés'!$C$2&lt;'Planning des congés'!H$4,"",""))))</f>
        <v>1</v>
      </c>
      <c r="I6" s="21" t="str">
        <f>IF('Liste detailler des congés'!$B$2='Planning des congés'!I$4,"1",IF('Liste detailler des congés'!$C$2='Planning des congés'!I$4,"1",IF('Liste detailler des congés'!$C$2&gt;'Planning des congés'!I$4,"1",IF('Liste detailler des congés'!$C$2&lt;'Planning des congés'!I$4,"",""))))</f>
        <v>1</v>
      </c>
      <c r="J6" s="21" t="str">
        <f>IF('Liste detailler des congés'!$B$2='Planning des congés'!J$4,"1",IF('Liste detailler des congés'!$C$2='Planning des congés'!J$4,"1",IF('Liste detailler des congés'!$C$2&gt;'Planning des congés'!J$4,"1",IF('Liste detailler des congés'!$C$2&lt;'Planning des congés'!J$4,"",""))))</f>
        <v>1</v>
      </c>
      <c r="K6" s="21" t="str">
        <f>IF('Liste detailler des congés'!$B$2='Planning des congés'!K$4,"1",IF('Liste detailler des congés'!$C$2='Planning des congés'!K$4,"1",IF('Liste detailler des congés'!$C$2&gt;'Planning des congés'!K$4,"1",IF('Liste detailler des congés'!$C$2&lt;'Planning des congés'!K$4,"",""))))</f>
        <v>1</v>
      </c>
      <c r="L6" s="21" t="str">
        <f>IF('Liste detailler des congés'!$B$2='Planning des congés'!L$4,"1",IF('Liste detailler des congés'!$C$2='Planning des congés'!L$4,"1",IF('Liste detailler des congés'!$C$2&gt;'Planning des congés'!L$4,"1",IF('Liste detailler des congés'!$C$2&lt;'Planning des congés'!L$4,"",""))))</f>
        <v>1</v>
      </c>
      <c r="M6" s="21" t="str">
        <f>IF('Liste detailler des congés'!$B$2='Planning des congés'!M$4,"1",IF('Liste detailler des congés'!$C$2='Planning des congés'!M$4,"1",IF('Liste detailler des congés'!$C$2&gt;'Planning des congés'!M$4,"1",IF('Liste detailler des congés'!$C$2&lt;'Planning des congés'!M$4,"",""))))</f>
        <v/>
      </c>
      <c r="N6" s="21" t="str">
        <f>IF('Liste detailler des congés'!$B$2='Planning des congés'!N$4,"1",IF('Liste detailler des congés'!$C$2='Planning des congés'!N$4,"1",IF('Liste detailler des congés'!$C$2&gt;'Planning des congés'!N$4,"1",IF('Liste detailler des congés'!$C$2&lt;'Planning des congés'!N$4,"",""))))</f>
        <v/>
      </c>
      <c r="O6" s="21" t="str">
        <f>IF('Liste detailler des congés'!$B$2='Planning des congés'!O$4,"1",IF('Liste detailler des congés'!$C$2='Planning des congés'!O$4,"1",IF('Liste detailler des congés'!$C$2&gt;'Planning des congés'!O$4,"1",IF('Liste detailler des congés'!$C$2&lt;'Planning des congés'!O$4,"",""))))</f>
        <v/>
      </c>
      <c r="P6" s="21" t="str">
        <f>IF('Liste detailler des congés'!$B$2='Planning des congés'!P$4,"1",IF('Liste detailler des congés'!$C$2='Planning des congés'!P$4,"1",IF('Liste detailler des congés'!$C$2&gt;'Planning des congés'!P$4,"1",IF('Liste detailler des congés'!$C$2&lt;'Planning des congés'!P$4,"",""))))</f>
        <v/>
      </c>
      <c r="Q6" s="21" t="str">
        <f>IF('Liste detailler des congés'!$B$2='Planning des congés'!Q$4,"1",IF('Liste detailler des congés'!$C$2='Planning des congés'!Q$4,"1",IF('Liste detailler des congés'!$C$2&gt;'Planning des congés'!Q$4,"1",IF('Liste detailler des congés'!$C$2&lt;'Planning des congés'!Q$4,"",""))))</f>
        <v/>
      </c>
      <c r="R6" s="21" t="str">
        <f>IF('Liste detailler des congés'!$B$2='Planning des congés'!R$4,"1",IF('Liste detailler des congés'!$C$2='Planning des congés'!R$4,"1",IF('Liste detailler des congés'!$C$2&gt;'Planning des congés'!R$4,"1",IF('Liste detailler des congés'!$C$2&lt;'Planning des congés'!R$4,"",""))))</f>
        <v/>
      </c>
      <c r="S6" s="21" t="str">
        <f>IF('Liste detailler des congés'!$B$2='Planning des congés'!S$4,"1",IF('Liste detailler des congés'!$C$2='Planning des congés'!S$4,"1",IF('Liste detailler des congés'!$C$2&gt;'Planning des congés'!S$4,"1",IF('Liste detailler des congés'!$C$2&lt;'Planning des congés'!S$4,"",""))))</f>
        <v/>
      </c>
      <c r="T6" s="21" t="str">
        <f>IF('Liste detailler des congés'!$B$2='Planning des congés'!T$4,"1",IF('Liste detailler des congés'!$C$2='Planning des congés'!T$4,"1",IF('Liste detailler des congés'!$C$2&gt;'Planning des congés'!T$4,"1",IF('Liste detailler des congés'!$C$2&lt;'Planning des congés'!T$4,"",""))))</f>
        <v/>
      </c>
      <c r="U6" s="21" t="str">
        <f>IF('Liste detailler des congés'!$B$2='Planning des congés'!U$4,"1",IF('Liste detailler des congés'!$C$2='Planning des congés'!U$4,"1",IF('Liste detailler des congés'!$C$2&gt;'Planning des congés'!U$4,"1",IF('Liste detailler des congés'!$C$2&lt;'Planning des congés'!U$4,"",""))))</f>
        <v/>
      </c>
      <c r="V6" s="21" t="str">
        <f>IF('Liste detailler des congés'!$B$2='Planning des congés'!V$4,"1",IF('Liste detailler des congés'!$C$2='Planning des congés'!V$4,"1",IF('Liste detailler des congés'!$C$2&gt;'Planning des congés'!V$4,"1",IF('Liste detailler des congés'!$C$2&lt;'Planning des congés'!V$4,"",""))))</f>
        <v/>
      </c>
      <c r="W6" s="21" t="str">
        <f>IF('Liste detailler des congés'!$B$2='Planning des congés'!W$4,"1",IF('Liste detailler des congés'!$C$2='Planning des congés'!W$4,"1",IF('Liste detailler des congés'!$C$2&gt;'Planning des congés'!W$4,"1",IF('Liste detailler des congés'!$C$2&lt;'Planning des congés'!W$4,"",""))))</f>
        <v/>
      </c>
      <c r="X6" s="21" t="str">
        <f>IF('Liste detailler des congés'!$B$2='Planning des congés'!X$4,"1",IF('Liste detailler des congés'!$C$2='Planning des congés'!X$4,"1",IF('Liste detailler des congés'!$C$2&gt;'Planning des congés'!X$4,"1",IF('Liste detailler des congés'!$C$2&lt;'Planning des congés'!X$4,"",""))))</f>
        <v/>
      </c>
      <c r="Y6" s="21" t="str">
        <f>IF('Liste detailler des congés'!$B$2='Planning des congés'!Y$4,"1",IF('Liste detailler des congés'!$C$2='Planning des congés'!Y$4,"1",IF('Liste detailler des congés'!$C$2&gt;'Planning des congés'!Y$4,"1",IF('Liste detailler des congés'!$C$2&lt;'Planning des congés'!Y$4,"",""))))</f>
        <v/>
      </c>
      <c r="Z6" s="21" t="str">
        <f>IF('Liste detailler des congés'!$B$2='Planning des congés'!Z$4,"1",IF('Liste detailler des congés'!$C$2='Planning des congés'!Z$4,"1",IF('Liste detailler des congés'!$C$2&gt;'Planning des congés'!Z$4,"1",IF('Liste detailler des congés'!$C$2&lt;'Planning des congés'!Z$4,"",""))))</f>
        <v/>
      </c>
      <c r="AA6" s="21" t="str">
        <f>IF('Liste detailler des congés'!$B$2='Planning des congés'!AA$4,"1",IF('Liste detailler des congés'!$C$2='Planning des congés'!AA$4,"1",IF('Liste detailler des congés'!$C$2&gt;'Planning des congés'!AA$4,"1",IF('Liste detailler des congés'!$C$2&lt;'Planning des congés'!AA$4,"",""))))</f>
        <v/>
      </c>
      <c r="AB6" s="21" t="str">
        <f>IF('Liste detailler des congés'!$B$2='Planning des congés'!AB$4,"1",IF('Liste detailler des congés'!$C$2='Planning des congés'!AB$4,"1",IF('Liste detailler des congés'!$C$2&gt;'Planning des congés'!AB$4,"1",IF('Liste detailler des congés'!$C$2&lt;'Planning des congés'!AB$4,"",""))))</f>
        <v/>
      </c>
      <c r="AC6" s="21" t="str">
        <f>IF('Liste detailler des congés'!$B$2='Planning des congés'!AC$4,"1",IF('Liste detailler des congés'!$C$2='Planning des congés'!AC$4,"1",IF('Liste detailler des congés'!$C$2&gt;'Planning des congés'!AC$4,"1",IF('Liste detailler des congés'!$C$2&lt;'Planning des congés'!AC$4,"",""))))</f>
        <v/>
      </c>
      <c r="AD6" s="21" t="str">
        <f>IF('Liste detailler des congés'!$B$2='Planning des congés'!AD$4,"1",IF('Liste detailler des congés'!$C$2='Planning des congés'!AD$4,"1",IF('Liste detailler des congés'!$C$2&gt;'Planning des congés'!AD$4,"1",IF('Liste detailler des congés'!$C$2&lt;'Planning des congés'!AD$4,"",""))))</f>
        <v/>
      </c>
      <c r="AE6" s="21" t="str">
        <f>IF('Liste detailler des congés'!$B$2='Planning des congés'!AE$4,"1",IF('Liste detailler des congés'!$C$2='Planning des congés'!AE$4,"1",IF('Liste detailler des congés'!$C$2&gt;'Planning des congés'!AE$4,"1",IF('Liste detailler des congés'!$C$2&lt;'Planning des congés'!AE$4,"",""))))</f>
        <v/>
      </c>
      <c r="AF6" s="21" t="str">
        <f>IF('Liste detailler des congés'!$B$2='Planning des congés'!AF$4,"1",IF('Liste detailler des congés'!$C$2='Planning des congés'!AF$4,"1",IF('Liste detailler des congés'!$C$2&gt;'Planning des congés'!AF$4,"1",IF('Liste detailler des congés'!$C$2&lt;'Planning des congés'!AF$4,"",""))))</f>
        <v/>
      </c>
      <c r="AG6" s="21" t="str">
        <f>IF('Liste detailler des congés'!$B$2='Planning des congés'!AG$4,"1",IF('Liste detailler des congés'!$C$2='Planning des congés'!AG$4,"1",IF('Liste detailler des congés'!$C$2&gt;'Planning des congés'!AG$4,"1",IF('Liste detailler des congés'!$C$2&lt;'Planning des congés'!AG$4,"",""))))</f>
        <v/>
      </c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7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7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7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7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7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7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7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7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7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7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7"/>
    </row>
    <row r="7" spans="1:374" x14ac:dyDescent="0.25">
      <c r="A7" s="18" t="str">
        <f>IFERROR(IF('Liste des salariés'!A4=0,"",'Liste des salariés'!A4),"ERROR")</f>
        <v>Test 2</v>
      </c>
      <c r="B7" s="19" t="str">
        <f>IFERROR(INDEX(Salaries[Poste],MATCH(A7,Salaries[Nom / Prénom],0)),"")</f>
        <v>Désosseur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7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7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7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7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7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7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7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7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7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7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7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7"/>
    </row>
    <row r="8" spans="1:374" x14ac:dyDescent="0.25">
      <c r="A8" s="18" t="str">
        <f>IFERROR(IF('Liste des salariés'!A5=0,"",'Liste des salariés'!A5),"ERROR")</f>
        <v>Test 3</v>
      </c>
      <c r="B8" s="19" t="str">
        <f>IFERROR(INDEX(Salaries[Poste],MATCH(A8,Salaries[Nom / Prénom],0)),"")</f>
        <v>Pareur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7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7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7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7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7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7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7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7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7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7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7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7"/>
    </row>
    <row r="9" spans="1:374" x14ac:dyDescent="0.25">
      <c r="A9" s="18" t="str">
        <f>IFERROR(IF('Liste des salariés'!A6=0,"",'Liste des salariés'!A6),"ERROR")</f>
        <v>Test 4</v>
      </c>
      <c r="B9" s="19" t="str">
        <f>IFERROR(INDEX(Salaries[Poste],MATCH(A9,Salaries[Nom / Prénom],0)),"")</f>
        <v>Pareur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7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7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7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7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7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7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7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7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7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7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7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7"/>
    </row>
    <row r="10" spans="1:374" x14ac:dyDescent="0.25">
      <c r="A10" s="18" t="str">
        <f>IFERROR(IF('Liste des salariés'!A7=0,"",'Liste des salariés'!A7),"ERROR")</f>
        <v>Test 5</v>
      </c>
      <c r="B10" s="19" t="str">
        <f>IFERROR(INDEX(Salaries[Poste],MATCH(A10,Salaries[Nom / Prénom],0)),"")</f>
        <v>Abatteur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7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7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7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7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7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7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7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7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7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7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7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7"/>
    </row>
    <row r="11" spans="1:374" x14ac:dyDescent="0.25">
      <c r="A11" s="18" t="str">
        <f>IFERROR(IF('Liste des salariés'!A8=0,"",'Liste des salariés'!A8),"ERROR")</f>
        <v/>
      </c>
      <c r="B11" s="19" t="str">
        <f>IFERROR(INDEX(Salaries[Poste],MATCH(A11,Salaries[Nom / Prénom],0)),"")</f>
        <v/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7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7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7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7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7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7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7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7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7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7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7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7"/>
    </row>
    <row r="12" spans="1:374" x14ac:dyDescent="0.25">
      <c r="A12" s="18" t="str">
        <f>IFERROR(IF('Liste des salariés'!A9=0,"",'Liste des salariés'!A9),"ERROR")</f>
        <v/>
      </c>
      <c r="B12" s="19" t="str">
        <f>IFERROR(INDEX(Salaries[Poste],MATCH(A12,Salaries[Nom / Prénom],0)),"")</f>
        <v/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7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7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7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7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7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7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7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7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7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7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7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7"/>
    </row>
    <row r="13" spans="1:374" x14ac:dyDescent="0.25">
      <c r="A13" s="18" t="str">
        <f>IFERROR(IF('Liste des salariés'!A10=0,"",'Liste des salariés'!A10),"ERROR")</f>
        <v/>
      </c>
      <c r="B13" s="19" t="str">
        <f>IFERROR(INDEX(Salaries[Poste],MATCH(A13,Salaries[Nom / Prénom],0)),"")</f>
        <v/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7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7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7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7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7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7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7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7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7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7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7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7"/>
    </row>
    <row r="14" spans="1:374" x14ac:dyDescent="0.25">
      <c r="A14" s="18" t="str">
        <f>IFERROR(IF('Liste des salariés'!A11=0,"",'Liste des salariés'!A11),"ERROR")</f>
        <v/>
      </c>
      <c r="B14" s="19" t="str">
        <f>IFERROR(INDEX(Salaries[Poste],MATCH(A14,Salaries[Nom / Prénom],0)),"")</f>
        <v/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7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7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7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7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7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7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7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7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7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7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7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7"/>
    </row>
    <row r="15" spans="1:374" x14ac:dyDescent="0.25">
      <c r="A15" s="18" t="str">
        <f>IFERROR(IF('Liste des salariés'!A12=0,"",'Liste des salariés'!A12),"ERROR")</f>
        <v/>
      </c>
      <c r="B15" s="19" t="str">
        <f>IFERROR(INDEX(Salaries[Poste],MATCH(A15,Salaries[Nom / Prénom],0)),"")</f>
        <v/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7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7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7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7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7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7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7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7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7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7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7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7"/>
    </row>
    <row r="16" spans="1:374" x14ac:dyDescent="0.25">
      <c r="A16" s="18" t="str">
        <f>IFERROR(IF('Liste des salariés'!A13=0,"",'Liste des salariés'!A13),"ERROR")</f>
        <v/>
      </c>
      <c r="B16" s="19" t="str">
        <f>IFERROR(INDEX(Salaries[Poste],MATCH(A16,Salaries[Nom / Prénom],0)),"")</f>
        <v/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7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7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7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7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7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7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7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7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7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7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7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7"/>
    </row>
    <row r="17" spans="1:374" x14ac:dyDescent="0.25">
      <c r="A17" s="18" t="str">
        <f>IFERROR(IF('Liste des salariés'!A14=0,"",'Liste des salariés'!A14),"ERROR")</f>
        <v/>
      </c>
      <c r="B17" s="19" t="str">
        <f>IFERROR(INDEX(Salaries[Poste],MATCH(A17,Salaries[Nom / Prénom],0)),"")</f>
        <v/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7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7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7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7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7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7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7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7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7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7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7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7"/>
    </row>
    <row r="18" spans="1:374" x14ac:dyDescent="0.25">
      <c r="A18" s="18" t="str">
        <f>IFERROR(IF('Liste des salariés'!A15=0,"",'Liste des salariés'!A15),"ERROR")</f>
        <v/>
      </c>
      <c r="B18" s="19" t="str">
        <f>IFERROR(INDEX(Salaries[Poste],MATCH(A18,Salaries[Nom / Prénom],0)),"")</f>
        <v/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7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7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7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7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7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7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7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7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7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7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7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  <c r="NI18" s="16"/>
      <c r="NJ18" s="17"/>
    </row>
    <row r="19" spans="1:374" x14ac:dyDescent="0.25">
      <c r="A19" s="18" t="str">
        <f>IFERROR(IF('Liste des salariés'!A16=0,"",'Liste des salariés'!A16),"ERROR")</f>
        <v/>
      </c>
      <c r="B19" s="19" t="str">
        <f>IFERROR(INDEX(Salaries[Poste],MATCH(A19,Salaries[Nom / Prénom],0)),"")</f>
        <v/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7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7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7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7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7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7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7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7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7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7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16"/>
      <c r="LZ19" s="16"/>
      <c r="MA19" s="16"/>
      <c r="MB19" s="16"/>
      <c r="MC19" s="16"/>
      <c r="MD19" s="16"/>
      <c r="ME19" s="17"/>
      <c r="MF19" s="16"/>
      <c r="MG19" s="16"/>
      <c r="MH19" s="16"/>
      <c r="MI19" s="16"/>
      <c r="MJ19" s="16"/>
      <c r="MK19" s="16"/>
      <c r="ML19" s="16"/>
      <c r="MM19" s="16"/>
      <c r="MN19" s="16"/>
      <c r="MO19" s="16"/>
      <c r="MP19" s="16"/>
      <c r="MQ19" s="16"/>
      <c r="MR19" s="16"/>
      <c r="MS19" s="16"/>
      <c r="MT19" s="16"/>
      <c r="MU19" s="16"/>
      <c r="MV19" s="16"/>
      <c r="MW19" s="16"/>
      <c r="MX19" s="16"/>
      <c r="MY19" s="16"/>
      <c r="MZ19" s="16"/>
      <c r="NA19" s="16"/>
      <c r="NB19" s="16"/>
      <c r="NC19" s="16"/>
      <c r="ND19" s="16"/>
      <c r="NE19" s="16"/>
      <c r="NF19" s="16"/>
      <c r="NG19" s="16"/>
      <c r="NH19" s="16"/>
      <c r="NI19" s="16"/>
      <c r="NJ19" s="17"/>
    </row>
    <row r="20" spans="1:374" x14ac:dyDescent="0.25">
      <c r="A20" s="18" t="str">
        <f>IFERROR(IF('Liste des salariés'!A17=0,"",'Liste des salariés'!A17),"ERROR")</f>
        <v/>
      </c>
      <c r="B20" s="19" t="str">
        <f>IFERROR(INDEX(Salaries[Poste],MATCH(A20,Salaries[Nom / Prénom],0)),"")</f>
        <v/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7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7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7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7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7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7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7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7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7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  <c r="KK20" s="16"/>
      <c r="KL20" s="16"/>
      <c r="KM20" s="16"/>
      <c r="KN20" s="16"/>
      <c r="KO20" s="16"/>
      <c r="KP20" s="16"/>
      <c r="KQ20" s="16"/>
      <c r="KR20" s="16"/>
      <c r="KS20" s="16"/>
      <c r="KT20" s="16"/>
      <c r="KU20" s="16"/>
      <c r="KV20" s="16"/>
      <c r="KW20" s="16"/>
      <c r="KX20" s="16"/>
      <c r="KY20" s="16"/>
      <c r="KZ20" s="17"/>
      <c r="LA20" s="16"/>
      <c r="LB20" s="16"/>
      <c r="LC20" s="16"/>
      <c r="LD20" s="16"/>
      <c r="LE20" s="16"/>
      <c r="LF20" s="16"/>
      <c r="LG20" s="16"/>
      <c r="LH20" s="16"/>
      <c r="LI20" s="16"/>
      <c r="LJ20" s="16"/>
      <c r="LK20" s="16"/>
      <c r="LL20" s="16"/>
      <c r="LM20" s="16"/>
      <c r="LN20" s="16"/>
      <c r="LO20" s="16"/>
      <c r="LP20" s="16"/>
      <c r="LQ20" s="16"/>
      <c r="LR20" s="16"/>
      <c r="LS20" s="16"/>
      <c r="LT20" s="16"/>
      <c r="LU20" s="16"/>
      <c r="LV20" s="16"/>
      <c r="LW20" s="16"/>
      <c r="LX20" s="16"/>
      <c r="LY20" s="16"/>
      <c r="LZ20" s="16"/>
      <c r="MA20" s="16"/>
      <c r="MB20" s="16"/>
      <c r="MC20" s="16"/>
      <c r="MD20" s="16"/>
      <c r="ME20" s="17"/>
      <c r="MF20" s="16"/>
      <c r="MG20" s="16"/>
      <c r="MH20" s="16"/>
      <c r="MI20" s="16"/>
      <c r="MJ20" s="16"/>
      <c r="MK20" s="16"/>
      <c r="ML20" s="16"/>
      <c r="MM20" s="16"/>
      <c r="MN20" s="16"/>
      <c r="MO20" s="16"/>
      <c r="MP20" s="16"/>
      <c r="MQ20" s="16"/>
      <c r="MR20" s="16"/>
      <c r="MS20" s="16"/>
      <c r="MT20" s="16"/>
      <c r="MU20" s="16"/>
      <c r="MV20" s="16"/>
      <c r="MW20" s="16"/>
      <c r="MX20" s="16"/>
      <c r="MY20" s="16"/>
      <c r="MZ20" s="16"/>
      <c r="NA20" s="16"/>
      <c r="NB20" s="16"/>
      <c r="NC20" s="16"/>
      <c r="ND20" s="16"/>
      <c r="NE20" s="16"/>
      <c r="NF20" s="16"/>
      <c r="NG20" s="16"/>
      <c r="NH20" s="16"/>
      <c r="NI20" s="16"/>
      <c r="NJ20" s="17"/>
    </row>
    <row r="21" spans="1:374" x14ac:dyDescent="0.25">
      <c r="A21" s="18" t="str">
        <f>IFERROR(IF('Liste des salariés'!A18=0,"",'Liste des salariés'!A18),"ERROR")</f>
        <v/>
      </c>
      <c r="B21" s="19" t="str">
        <f>IFERROR(INDEX(Salaries[Poste],MATCH(A21,Salaries[Nom / Prénom],0)),"")</f>
        <v/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7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7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7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7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7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7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7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7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7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  <c r="KK21" s="16"/>
      <c r="KL21" s="16"/>
      <c r="KM21" s="16"/>
      <c r="KN21" s="16"/>
      <c r="KO21" s="16"/>
      <c r="KP21" s="16"/>
      <c r="KQ21" s="16"/>
      <c r="KR21" s="16"/>
      <c r="KS21" s="16"/>
      <c r="KT21" s="16"/>
      <c r="KU21" s="16"/>
      <c r="KV21" s="16"/>
      <c r="KW21" s="16"/>
      <c r="KX21" s="16"/>
      <c r="KY21" s="16"/>
      <c r="KZ21" s="17"/>
      <c r="LA21" s="16"/>
      <c r="LB21" s="16"/>
      <c r="LC21" s="16"/>
      <c r="LD21" s="16"/>
      <c r="LE21" s="16"/>
      <c r="LF21" s="16"/>
      <c r="LG21" s="16"/>
      <c r="LH21" s="16"/>
      <c r="LI21" s="16"/>
      <c r="LJ21" s="16"/>
      <c r="LK21" s="16"/>
      <c r="LL21" s="16"/>
      <c r="LM21" s="16"/>
      <c r="LN21" s="16"/>
      <c r="LO21" s="16"/>
      <c r="LP21" s="16"/>
      <c r="LQ21" s="16"/>
      <c r="LR21" s="16"/>
      <c r="LS21" s="16"/>
      <c r="LT21" s="16"/>
      <c r="LU21" s="16"/>
      <c r="LV21" s="16"/>
      <c r="LW21" s="16"/>
      <c r="LX21" s="16"/>
      <c r="LY21" s="16"/>
      <c r="LZ21" s="16"/>
      <c r="MA21" s="16"/>
      <c r="MB21" s="16"/>
      <c r="MC21" s="16"/>
      <c r="MD21" s="16"/>
      <c r="ME21" s="17"/>
      <c r="MF21" s="16"/>
      <c r="MG21" s="16"/>
      <c r="MH21" s="16"/>
      <c r="MI21" s="16"/>
      <c r="MJ21" s="16"/>
      <c r="MK21" s="16"/>
      <c r="ML21" s="16"/>
      <c r="MM21" s="16"/>
      <c r="MN21" s="16"/>
      <c r="MO21" s="16"/>
      <c r="MP21" s="16"/>
      <c r="MQ21" s="16"/>
      <c r="MR21" s="16"/>
      <c r="MS21" s="16"/>
      <c r="MT21" s="16"/>
      <c r="MU21" s="16"/>
      <c r="MV21" s="16"/>
      <c r="MW21" s="16"/>
      <c r="MX21" s="16"/>
      <c r="MY21" s="16"/>
      <c r="MZ21" s="16"/>
      <c r="NA21" s="16"/>
      <c r="NB21" s="16"/>
      <c r="NC21" s="16"/>
      <c r="ND21" s="16"/>
      <c r="NE21" s="16"/>
      <c r="NF21" s="16"/>
      <c r="NG21" s="16"/>
      <c r="NH21" s="16"/>
      <c r="NI21" s="16"/>
      <c r="NJ21" s="17"/>
    </row>
    <row r="22" spans="1:374" x14ac:dyDescent="0.25">
      <c r="A22" s="18" t="str">
        <f>IFERROR(IF('Liste des salariés'!A19=0,"",'Liste des salariés'!A19),"ERROR")</f>
        <v/>
      </c>
      <c r="B22" s="19" t="str">
        <f>IFERROR(INDEX(Salaries[Poste],MATCH(A22,Salaries[Nom / Prénom],0)),"")</f>
        <v/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7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7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7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7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7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7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7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7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7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7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16"/>
      <c r="LZ22" s="16"/>
      <c r="MA22" s="16"/>
      <c r="MB22" s="16"/>
      <c r="MC22" s="16"/>
      <c r="MD22" s="16"/>
      <c r="ME22" s="17"/>
      <c r="MF22" s="16"/>
      <c r="MG22" s="16"/>
      <c r="MH22" s="16"/>
      <c r="MI22" s="16"/>
      <c r="MJ22" s="16"/>
      <c r="MK22" s="16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16"/>
      <c r="MY22" s="16"/>
      <c r="MZ22" s="16"/>
      <c r="NA22" s="16"/>
      <c r="NB22" s="16"/>
      <c r="NC22" s="16"/>
      <c r="ND22" s="16"/>
      <c r="NE22" s="16"/>
      <c r="NF22" s="16"/>
      <c r="NG22" s="16"/>
      <c r="NH22" s="16"/>
      <c r="NI22" s="16"/>
      <c r="NJ22" s="17"/>
    </row>
    <row r="23" spans="1:374" x14ac:dyDescent="0.25">
      <c r="A23" s="18" t="str">
        <f>IFERROR(IF('Liste des salariés'!A20=0,"",'Liste des salariés'!A20),"ERROR")</f>
        <v/>
      </c>
      <c r="B23" s="19" t="str">
        <f>IFERROR(INDEX(Salaries[Poste],MATCH(A23,Salaries[Nom / Prénom],0)),"")</f>
        <v/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7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7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7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7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7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7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7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7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7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7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7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  <c r="NI23" s="16"/>
      <c r="NJ23" s="17"/>
    </row>
    <row r="24" spans="1:374" x14ac:dyDescent="0.25">
      <c r="A24" s="18" t="str">
        <f>IFERROR(IF('Liste des salariés'!A21=0,"",'Liste des salariés'!A21),"ERROR")</f>
        <v/>
      </c>
      <c r="B24" s="19" t="str">
        <f>IFERROR(INDEX(Salaries[Poste],MATCH(A24,Salaries[Nom / Prénom],0)),"")</f>
        <v/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7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7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7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7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7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7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7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7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7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16"/>
      <c r="KG24" s="16"/>
      <c r="KH24" s="16"/>
      <c r="KI24" s="16"/>
      <c r="KJ24" s="16"/>
      <c r="KK24" s="16"/>
      <c r="KL24" s="16"/>
      <c r="KM24" s="16"/>
      <c r="KN24" s="16"/>
      <c r="KO24" s="16"/>
      <c r="KP24" s="16"/>
      <c r="KQ24" s="16"/>
      <c r="KR24" s="16"/>
      <c r="KS24" s="16"/>
      <c r="KT24" s="16"/>
      <c r="KU24" s="16"/>
      <c r="KV24" s="16"/>
      <c r="KW24" s="16"/>
      <c r="KX24" s="16"/>
      <c r="KY24" s="16"/>
      <c r="KZ24" s="17"/>
      <c r="LA24" s="16"/>
      <c r="LB24" s="16"/>
      <c r="LC24" s="16"/>
      <c r="LD24" s="16"/>
      <c r="LE24" s="16"/>
      <c r="LF24" s="16"/>
      <c r="LG24" s="16"/>
      <c r="LH24" s="16"/>
      <c r="LI24" s="16"/>
      <c r="LJ24" s="16"/>
      <c r="LK24" s="16"/>
      <c r="LL24" s="16"/>
      <c r="LM24" s="16"/>
      <c r="LN24" s="16"/>
      <c r="LO24" s="16"/>
      <c r="LP24" s="16"/>
      <c r="LQ24" s="16"/>
      <c r="LR24" s="16"/>
      <c r="LS24" s="16"/>
      <c r="LT24" s="16"/>
      <c r="LU24" s="16"/>
      <c r="LV24" s="16"/>
      <c r="LW24" s="16"/>
      <c r="LX24" s="16"/>
      <c r="LY24" s="16"/>
      <c r="LZ24" s="16"/>
      <c r="MA24" s="16"/>
      <c r="MB24" s="16"/>
      <c r="MC24" s="16"/>
      <c r="MD24" s="16"/>
      <c r="ME24" s="17"/>
      <c r="MF24" s="16"/>
      <c r="MG24" s="16"/>
      <c r="MH24" s="16"/>
      <c r="MI24" s="16"/>
      <c r="MJ24" s="16"/>
      <c r="MK24" s="16"/>
      <c r="ML24" s="16"/>
      <c r="MM24" s="16"/>
      <c r="MN24" s="16"/>
      <c r="MO24" s="16"/>
      <c r="MP24" s="16"/>
      <c r="MQ24" s="16"/>
      <c r="MR24" s="16"/>
      <c r="MS24" s="16"/>
      <c r="MT24" s="16"/>
      <c r="MU24" s="16"/>
      <c r="MV24" s="16"/>
      <c r="MW24" s="16"/>
      <c r="MX24" s="16"/>
      <c r="MY24" s="16"/>
      <c r="MZ24" s="16"/>
      <c r="NA24" s="16"/>
      <c r="NB24" s="16"/>
      <c r="NC24" s="16"/>
      <c r="ND24" s="16"/>
      <c r="NE24" s="16"/>
      <c r="NF24" s="16"/>
      <c r="NG24" s="16"/>
      <c r="NH24" s="16"/>
      <c r="NI24" s="16"/>
      <c r="NJ24" s="17"/>
    </row>
    <row r="25" spans="1:374" x14ac:dyDescent="0.25">
      <c r="A25" s="18" t="str">
        <f>IFERROR(IF('Liste des salariés'!A22=0,"",'Liste des salariés'!A22),"ERROR")</f>
        <v/>
      </c>
      <c r="B25" s="19" t="str">
        <f>IFERROR(INDEX(Salaries[Poste],MATCH(A25,Salaries[Nom / Prénom],0)),"")</f>
        <v/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7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7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7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7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7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7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7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7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7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7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7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  <c r="NI25" s="16"/>
      <c r="NJ25" s="17"/>
    </row>
    <row r="26" spans="1:374" x14ac:dyDescent="0.25">
      <c r="A26" s="18" t="str">
        <f>IFERROR(IF('Liste des salariés'!A23=0,"",'Liste des salariés'!A23),"ERROR")</f>
        <v/>
      </c>
      <c r="B26" s="19" t="str">
        <f>IFERROR(INDEX(Salaries[Poste],MATCH(A26,Salaries[Nom / Prénom],0)),"")</f>
        <v/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7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7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7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7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7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7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7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7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7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7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16"/>
      <c r="LZ26" s="16"/>
      <c r="MA26" s="16"/>
      <c r="MB26" s="16"/>
      <c r="MC26" s="16"/>
      <c r="MD26" s="16"/>
      <c r="ME26" s="17"/>
      <c r="MF26" s="16"/>
      <c r="MG26" s="16"/>
      <c r="MH26" s="16"/>
      <c r="MI26" s="16"/>
      <c r="MJ26" s="16"/>
      <c r="MK26" s="16"/>
      <c r="ML26" s="16"/>
      <c r="MM26" s="16"/>
      <c r="MN26" s="16"/>
      <c r="MO26" s="16"/>
      <c r="MP26" s="16"/>
      <c r="MQ26" s="16"/>
      <c r="MR26" s="16"/>
      <c r="MS26" s="16"/>
      <c r="MT26" s="16"/>
      <c r="MU26" s="16"/>
      <c r="MV26" s="16"/>
      <c r="MW26" s="16"/>
      <c r="MX26" s="16"/>
      <c r="MY26" s="16"/>
      <c r="MZ26" s="16"/>
      <c r="NA26" s="16"/>
      <c r="NB26" s="16"/>
      <c r="NC26" s="16"/>
      <c r="ND26" s="16"/>
      <c r="NE26" s="16"/>
      <c r="NF26" s="16"/>
      <c r="NG26" s="16"/>
      <c r="NH26" s="16"/>
      <c r="NI26" s="16"/>
      <c r="NJ26" s="17"/>
    </row>
    <row r="27" spans="1:374" x14ac:dyDescent="0.25">
      <c r="A27" s="18" t="str">
        <f>IFERROR(IF('Liste des salariés'!A24=0,"",'Liste des salariés'!A24),"ERROR")</f>
        <v/>
      </c>
      <c r="B27" s="19" t="str">
        <f>IFERROR(INDEX(Salaries[Poste],MATCH(A27,Salaries[Nom / Prénom],0)),"")</f>
        <v/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7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7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7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7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7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7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7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7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7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7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16"/>
      <c r="LZ27" s="16"/>
      <c r="MA27" s="16"/>
      <c r="MB27" s="16"/>
      <c r="MC27" s="16"/>
      <c r="MD27" s="16"/>
      <c r="ME27" s="17"/>
      <c r="MF27" s="16"/>
      <c r="MG27" s="16"/>
      <c r="MH27" s="16"/>
      <c r="MI27" s="16"/>
      <c r="MJ27" s="16"/>
      <c r="MK27" s="16"/>
      <c r="ML27" s="16"/>
      <c r="MM27" s="16"/>
      <c r="MN27" s="16"/>
      <c r="MO27" s="16"/>
      <c r="MP27" s="16"/>
      <c r="MQ27" s="16"/>
      <c r="MR27" s="16"/>
      <c r="MS27" s="16"/>
      <c r="MT27" s="16"/>
      <c r="MU27" s="16"/>
      <c r="MV27" s="16"/>
      <c r="MW27" s="16"/>
      <c r="MX27" s="16"/>
      <c r="MY27" s="16"/>
      <c r="MZ27" s="16"/>
      <c r="NA27" s="16"/>
      <c r="NB27" s="16"/>
      <c r="NC27" s="16"/>
      <c r="ND27" s="16"/>
      <c r="NE27" s="16"/>
      <c r="NF27" s="16"/>
      <c r="NG27" s="16"/>
      <c r="NH27" s="16"/>
      <c r="NI27" s="16"/>
      <c r="NJ27" s="17"/>
    </row>
    <row r="28" spans="1:374" x14ac:dyDescent="0.25">
      <c r="A28" s="18" t="str">
        <f>IFERROR(IF('Liste des salariés'!A25=0,"",'Liste des salariés'!A25),"ERROR")</f>
        <v/>
      </c>
      <c r="B28" s="19" t="str">
        <f>IFERROR(INDEX(Salaries[Poste],MATCH(A28,Salaries[Nom / Prénom],0)),"")</f>
        <v/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7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7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7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7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7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7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7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7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7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  <c r="KK28" s="16"/>
      <c r="KL28" s="16"/>
      <c r="KM28" s="16"/>
      <c r="KN28" s="16"/>
      <c r="KO28" s="16"/>
      <c r="KP28" s="16"/>
      <c r="KQ28" s="16"/>
      <c r="KR28" s="16"/>
      <c r="KS28" s="16"/>
      <c r="KT28" s="16"/>
      <c r="KU28" s="16"/>
      <c r="KV28" s="16"/>
      <c r="KW28" s="16"/>
      <c r="KX28" s="16"/>
      <c r="KY28" s="16"/>
      <c r="KZ28" s="17"/>
      <c r="LA28" s="16"/>
      <c r="LB28" s="16"/>
      <c r="LC28" s="16"/>
      <c r="LD28" s="16"/>
      <c r="LE28" s="16"/>
      <c r="LF28" s="16"/>
      <c r="LG28" s="16"/>
      <c r="LH28" s="16"/>
      <c r="LI28" s="16"/>
      <c r="LJ28" s="16"/>
      <c r="LK28" s="16"/>
      <c r="LL28" s="16"/>
      <c r="LM28" s="16"/>
      <c r="LN28" s="16"/>
      <c r="LO28" s="16"/>
      <c r="LP28" s="16"/>
      <c r="LQ28" s="16"/>
      <c r="LR28" s="16"/>
      <c r="LS28" s="16"/>
      <c r="LT28" s="16"/>
      <c r="LU28" s="16"/>
      <c r="LV28" s="16"/>
      <c r="LW28" s="16"/>
      <c r="LX28" s="16"/>
      <c r="LY28" s="16"/>
      <c r="LZ28" s="16"/>
      <c r="MA28" s="16"/>
      <c r="MB28" s="16"/>
      <c r="MC28" s="16"/>
      <c r="MD28" s="16"/>
      <c r="ME28" s="17"/>
      <c r="MF28" s="16"/>
      <c r="MG28" s="16"/>
      <c r="MH28" s="16"/>
      <c r="MI28" s="16"/>
      <c r="MJ28" s="16"/>
      <c r="MK28" s="16"/>
      <c r="ML28" s="16"/>
      <c r="MM28" s="16"/>
      <c r="MN28" s="16"/>
      <c r="MO28" s="16"/>
      <c r="MP28" s="16"/>
      <c r="MQ28" s="16"/>
      <c r="MR28" s="16"/>
      <c r="MS28" s="16"/>
      <c r="MT28" s="16"/>
      <c r="MU28" s="16"/>
      <c r="MV28" s="16"/>
      <c r="MW28" s="16"/>
      <c r="MX28" s="16"/>
      <c r="MY28" s="16"/>
      <c r="MZ28" s="16"/>
      <c r="NA28" s="16"/>
      <c r="NB28" s="16"/>
      <c r="NC28" s="16"/>
      <c r="ND28" s="16"/>
      <c r="NE28" s="16"/>
      <c r="NF28" s="16"/>
      <c r="NG28" s="16"/>
      <c r="NH28" s="16"/>
      <c r="NI28" s="16"/>
      <c r="NJ28" s="17"/>
    </row>
    <row r="29" spans="1:374" x14ac:dyDescent="0.25">
      <c r="A29" s="18" t="str">
        <f>IFERROR(IF('Liste des salariés'!A26=0,"",'Liste des salariés'!A26),"ERROR")</f>
        <v/>
      </c>
      <c r="B29" s="19" t="str">
        <f>IFERROR(INDEX(Salaries[Poste],MATCH(A29,Salaries[Nom / Prénom],0)),"")</f>
        <v/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7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7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7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7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7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7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16"/>
      <c r="HA29" s="16"/>
      <c r="HB29" s="16"/>
      <c r="HC29" s="16"/>
      <c r="HD29" s="16"/>
      <c r="HE29" s="16"/>
      <c r="HF29" s="16"/>
      <c r="HG29" s="16"/>
      <c r="HH29" s="16"/>
      <c r="HI29" s="16"/>
      <c r="HJ29" s="16"/>
      <c r="HK29" s="17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7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7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  <c r="KK29" s="16"/>
      <c r="KL29" s="16"/>
      <c r="KM29" s="16"/>
      <c r="KN29" s="16"/>
      <c r="KO29" s="16"/>
      <c r="KP29" s="16"/>
      <c r="KQ29" s="16"/>
      <c r="KR29" s="16"/>
      <c r="KS29" s="16"/>
      <c r="KT29" s="16"/>
      <c r="KU29" s="16"/>
      <c r="KV29" s="16"/>
      <c r="KW29" s="16"/>
      <c r="KX29" s="16"/>
      <c r="KY29" s="16"/>
      <c r="KZ29" s="17"/>
      <c r="LA29" s="16"/>
      <c r="LB29" s="16"/>
      <c r="LC29" s="16"/>
      <c r="LD29" s="16"/>
      <c r="LE29" s="16"/>
      <c r="LF29" s="16"/>
      <c r="LG29" s="16"/>
      <c r="LH29" s="16"/>
      <c r="LI29" s="16"/>
      <c r="LJ29" s="16"/>
      <c r="LK29" s="16"/>
      <c r="LL29" s="16"/>
      <c r="LM29" s="16"/>
      <c r="LN29" s="16"/>
      <c r="LO29" s="16"/>
      <c r="LP29" s="16"/>
      <c r="LQ29" s="16"/>
      <c r="LR29" s="16"/>
      <c r="LS29" s="16"/>
      <c r="LT29" s="16"/>
      <c r="LU29" s="16"/>
      <c r="LV29" s="16"/>
      <c r="LW29" s="16"/>
      <c r="LX29" s="16"/>
      <c r="LY29" s="16"/>
      <c r="LZ29" s="16"/>
      <c r="MA29" s="16"/>
      <c r="MB29" s="16"/>
      <c r="MC29" s="16"/>
      <c r="MD29" s="16"/>
      <c r="ME29" s="17"/>
      <c r="MF29" s="16"/>
      <c r="MG29" s="16"/>
      <c r="MH29" s="16"/>
      <c r="MI29" s="16"/>
      <c r="MJ29" s="16"/>
      <c r="MK29" s="16"/>
      <c r="ML29" s="16"/>
      <c r="MM29" s="16"/>
      <c r="MN29" s="16"/>
      <c r="MO29" s="16"/>
      <c r="MP29" s="16"/>
      <c r="MQ29" s="16"/>
      <c r="MR29" s="16"/>
      <c r="MS29" s="16"/>
      <c r="MT29" s="16"/>
      <c r="MU29" s="16"/>
      <c r="MV29" s="16"/>
      <c r="MW29" s="16"/>
      <c r="MX29" s="16"/>
      <c r="MY29" s="16"/>
      <c r="MZ29" s="16"/>
      <c r="NA29" s="16"/>
      <c r="NB29" s="16"/>
      <c r="NC29" s="16"/>
      <c r="ND29" s="16"/>
      <c r="NE29" s="16"/>
      <c r="NF29" s="16"/>
      <c r="NG29" s="16"/>
      <c r="NH29" s="16"/>
      <c r="NI29" s="16"/>
      <c r="NJ29" s="17"/>
    </row>
    <row r="30" spans="1:374" x14ac:dyDescent="0.25">
      <c r="A30" s="18" t="str">
        <f>IFERROR(IF('Liste des salariés'!A27=0,"",'Liste des salariés'!A27),"ERROR")</f>
        <v/>
      </c>
      <c r="B30" s="19" t="str">
        <f>IFERROR(INDEX(Salaries[Poste],MATCH(A30,Salaries[Nom / Prénom],0)),"")</f>
        <v/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7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7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7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7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7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7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7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7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7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7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16"/>
      <c r="LZ30" s="16"/>
      <c r="MA30" s="16"/>
      <c r="MB30" s="16"/>
      <c r="MC30" s="16"/>
      <c r="MD30" s="16"/>
      <c r="ME30" s="17"/>
      <c r="MF30" s="16"/>
      <c r="MG30" s="16"/>
      <c r="MH30" s="16"/>
      <c r="MI30" s="16"/>
      <c r="MJ30" s="16"/>
      <c r="MK30" s="16"/>
      <c r="ML30" s="16"/>
      <c r="MM30" s="16"/>
      <c r="MN30" s="16"/>
      <c r="MO30" s="16"/>
      <c r="MP30" s="16"/>
      <c r="MQ30" s="16"/>
      <c r="MR30" s="16"/>
      <c r="MS30" s="16"/>
      <c r="MT30" s="16"/>
      <c r="MU30" s="16"/>
      <c r="MV30" s="16"/>
      <c r="MW30" s="16"/>
      <c r="MX30" s="16"/>
      <c r="MY30" s="16"/>
      <c r="MZ30" s="16"/>
      <c r="NA30" s="16"/>
      <c r="NB30" s="16"/>
      <c r="NC30" s="16"/>
      <c r="ND30" s="16"/>
      <c r="NE30" s="16"/>
      <c r="NF30" s="16"/>
      <c r="NG30" s="16"/>
      <c r="NH30" s="16"/>
      <c r="NI30" s="16"/>
      <c r="NJ30" s="17"/>
    </row>
    <row r="31" spans="1:374" x14ac:dyDescent="0.25">
      <c r="A31" s="18" t="str">
        <f>IFERROR(IF('Liste des salariés'!A28=0,"",'Liste des salariés'!A28),"ERROR")</f>
        <v/>
      </c>
      <c r="B31" s="19" t="str">
        <f>IFERROR(INDEX(Salaries[Poste],MATCH(A31,Salaries[Nom / Prénom],0)),"")</f>
        <v/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7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7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7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7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7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7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7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7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7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7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7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6"/>
      <c r="NJ31" s="17"/>
    </row>
    <row r="32" spans="1:374" x14ac:dyDescent="0.25">
      <c r="A32" s="18" t="str">
        <f>IFERROR(IF('Liste des salariés'!A29=0,"",'Liste des salariés'!A29),"ERROR")</f>
        <v/>
      </c>
      <c r="B32" s="19" t="str">
        <f>IFERROR(INDEX(Salaries[Poste],MATCH(A32,Salaries[Nom / Prénom],0)),"")</f>
        <v/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7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7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7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7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7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7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7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7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7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  <c r="KK32" s="16"/>
      <c r="KL32" s="16"/>
      <c r="KM32" s="16"/>
      <c r="KN32" s="16"/>
      <c r="KO32" s="16"/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7"/>
      <c r="LA32" s="16"/>
      <c r="LB32" s="16"/>
      <c r="LC32" s="16"/>
      <c r="LD32" s="16"/>
      <c r="LE32" s="16"/>
      <c r="LF32" s="16"/>
      <c r="LG32" s="16"/>
      <c r="LH32" s="16"/>
      <c r="LI32" s="16"/>
      <c r="LJ32" s="16"/>
      <c r="LK32" s="16"/>
      <c r="LL32" s="16"/>
      <c r="LM32" s="16"/>
      <c r="LN32" s="16"/>
      <c r="LO32" s="16"/>
      <c r="LP32" s="16"/>
      <c r="LQ32" s="16"/>
      <c r="LR32" s="16"/>
      <c r="LS32" s="16"/>
      <c r="LT32" s="16"/>
      <c r="LU32" s="16"/>
      <c r="LV32" s="16"/>
      <c r="LW32" s="16"/>
      <c r="LX32" s="16"/>
      <c r="LY32" s="16"/>
      <c r="LZ32" s="16"/>
      <c r="MA32" s="16"/>
      <c r="MB32" s="16"/>
      <c r="MC32" s="16"/>
      <c r="MD32" s="16"/>
      <c r="ME32" s="17"/>
      <c r="MF32" s="16"/>
      <c r="MG32" s="16"/>
      <c r="MH32" s="16"/>
      <c r="MI32" s="16"/>
      <c r="MJ32" s="16"/>
      <c r="MK32" s="16"/>
      <c r="ML32" s="16"/>
      <c r="MM32" s="16"/>
      <c r="MN32" s="16"/>
      <c r="MO32" s="16"/>
      <c r="MP32" s="16"/>
      <c r="MQ32" s="16"/>
      <c r="MR32" s="16"/>
      <c r="MS32" s="16"/>
      <c r="MT32" s="16"/>
      <c r="MU32" s="16"/>
      <c r="MV32" s="16"/>
      <c r="MW32" s="16"/>
      <c r="MX32" s="16"/>
      <c r="MY32" s="16"/>
      <c r="MZ32" s="16"/>
      <c r="NA32" s="16"/>
      <c r="NB32" s="16"/>
      <c r="NC32" s="16"/>
      <c r="ND32" s="16"/>
      <c r="NE32" s="16"/>
      <c r="NF32" s="16"/>
      <c r="NG32" s="16"/>
      <c r="NH32" s="16"/>
      <c r="NI32" s="16"/>
      <c r="NJ32" s="17"/>
    </row>
    <row r="33" spans="1:374" x14ac:dyDescent="0.25">
      <c r="A33" s="18" t="str">
        <f>IFERROR(IF('Liste des salariés'!A30=0,"",'Liste des salariés'!A30),"ERROR")</f>
        <v/>
      </c>
      <c r="B33" s="19" t="str">
        <f>IFERROR(INDEX(Salaries[Poste],MATCH(A33,Salaries[Nom / Prénom],0)),"")</f>
        <v/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7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7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7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7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7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7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7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  <c r="IK33" s="16"/>
      <c r="IL33" s="16"/>
      <c r="IM33" s="16"/>
      <c r="IN33" s="16"/>
      <c r="IO33" s="16"/>
      <c r="IP33" s="17"/>
      <c r="IQ33" s="16"/>
      <c r="IR33" s="16"/>
      <c r="IS33" s="16"/>
      <c r="IT33" s="16"/>
      <c r="IU33" s="16"/>
      <c r="IV33" s="16"/>
      <c r="IW33" s="16"/>
      <c r="IX33" s="16"/>
      <c r="IY33" s="16"/>
      <c r="IZ33" s="16"/>
      <c r="JA33" s="16"/>
      <c r="JB33" s="16"/>
      <c r="JC33" s="16"/>
      <c r="JD33" s="16"/>
      <c r="JE33" s="16"/>
      <c r="JF33" s="16"/>
      <c r="JG33" s="16"/>
      <c r="JH33" s="16"/>
      <c r="JI33" s="16"/>
      <c r="JJ33" s="16"/>
      <c r="JK33" s="16"/>
      <c r="JL33" s="16"/>
      <c r="JM33" s="16"/>
      <c r="JN33" s="16"/>
      <c r="JO33" s="16"/>
      <c r="JP33" s="16"/>
      <c r="JQ33" s="16"/>
      <c r="JR33" s="16"/>
      <c r="JS33" s="16"/>
      <c r="JT33" s="16"/>
      <c r="JU33" s="17"/>
      <c r="JV33" s="16"/>
      <c r="JW33" s="16"/>
      <c r="JX33" s="16"/>
      <c r="JY33" s="16"/>
      <c r="JZ33" s="16"/>
      <c r="KA33" s="16"/>
      <c r="KB33" s="16"/>
      <c r="KC33" s="16"/>
      <c r="KD33" s="16"/>
      <c r="KE33" s="16"/>
      <c r="KF33" s="16"/>
      <c r="KG33" s="16"/>
      <c r="KH33" s="16"/>
      <c r="KI33" s="16"/>
      <c r="KJ33" s="16"/>
      <c r="KK33" s="16"/>
      <c r="KL33" s="16"/>
      <c r="KM33" s="16"/>
      <c r="KN33" s="16"/>
      <c r="KO33" s="16"/>
      <c r="KP33" s="16"/>
      <c r="KQ33" s="16"/>
      <c r="KR33" s="16"/>
      <c r="KS33" s="16"/>
      <c r="KT33" s="16"/>
      <c r="KU33" s="16"/>
      <c r="KV33" s="16"/>
      <c r="KW33" s="16"/>
      <c r="KX33" s="16"/>
      <c r="KY33" s="16"/>
      <c r="KZ33" s="17"/>
      <c r="LA33" s="16"/>
      <c r="LB33" s="16"/>
      <c r="LC33" s="16"/>
      <c r="LD33" s="16"/>
      <c r="LE33" s="16"/>
      <c r="LF33" s="16"/>
      <c r="LG33" s="16"/>
      <c r="LH33" s="16"/>
      <c r="LI33" s="16"/>
      <c r="LJ33" s="16"/>
      <c r="LK33" s="16"/>
      <c r="LL33" s="16"/>
      <c r="LM33" s="16"/>
      <c r="LN33" s="16"/>
      <c r="LO33" s="16"/>
      <c r="LP33" s="16"/>
      <c r="LQ33" s="16"/>
      <c r="LR33" s="16"/>
      <c r="LS33" s="16"/>
      <c r="LT33" s="16"/>
      <c r="LU33" s="16"/>
      <c r="LV33" s="16"/>
      <c r="LW33" s="16"/>
      <c r="LX33" s="16"/>
      <c r="LY33" s="16"/>
      <c r="LZ33" s="16"/>
      <c r="MA33" s="16"/>
      <c r="MB33" s="16"/>
      <c r="MC33" s="16"/>
      <c r="MD33" s="16"/>
      <c r="ME33" s="17"/>
      <c r="MF33" s="16"/>
      <c r="MG33" s="16"/>
      <c r="MH33" s="16"/>
      <c r="MI33" s="16"/>
      <c r="MJ33" s="16"/>
      <c r="MK33" s="16"/>
      <c r="ML33" s="16"/>
      <c r="MM33" s="16"/>
      <c r="MN33" s="16"/>
      <c r="MO33" s="16"/>
      <c r="MP33" s="16"/>
      <c r="MQ33" s="16"/>
      <c r="MR33" s="16"/>
      <c r="MS33" s="16"/>
      <c r="MT33" s="16"/>
      <c r="MU33" s="16"/>
      <c r="MV33" s="16"/>
      <c r="MW33" s="16"/>
      <c r="MX33" s="16"/>
      <c r="MY33" s="16"/>
      <c r="MZ33" s="16"/>
      <c r="NA33" s="16"/>
      <c r="NB33" s="16"/>
      <c r="NC33" s="16"/>
      <c r="ND33" s="16"/>
      <c r="NE33" s="16"/>
      <c r="NF33" s="16"/>
      <c r="NG33" s="16"/>
      <c r="NH33" s="16"/>
      <c r="NI33" s="16"/>
      <c r="NJ33" s="17"/>
    </row>
    <row r="34" spans="1:374" x14ac:dyDescent="0.25">
      <c r="A34" s="18" t="str">
        <f>IFERROR(IF('Liste des salariés'!A31=0,"",'Liste des salariés'!A31),"ERROR")</f>
        <v/>
      </c>
      <c r="B34" s="19" t="str">
        <f>IFERROR(INDEX(Salaries[Poste],MATCH(A34,Salaries[Nom / Prénom],0)),"")</f>
        <v/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7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7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7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7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7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7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7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7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7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  <c r="KK34" s="16"/>
      <c r="KL34" s="16"/>
      <c r="KM34" s="16"/>
      <c r="KN34" s="16"/>
      <c r="KO34" s="16"/>
      <c r="KP34" s="16"/>
      <c r="KQ34" s="16"/>
      <c r="KR34" s="16"/>
      <c r="KS34" s="16"/>
      <c r="KT34" s="16"/>
      <c r="KU34" s="16"/>
      <c r="KV34" s="16"/>
      <c r="KW34" s="16"/>
      <c r="KX34" s="16"/>
      <c r="KY34" s="16"/>
      <c r="KZ34" s="17"/>
      <c r="LA34" s="16"/>
      <c r="LB34" s="16"/>
      <c r="LC34" s="16"/>
      <c r="LD34" s="16"/>
      <c r="LE34" s="16"/>
      <c r="LF34" s="16"/>
      <c r="LG34" s="16"/>
      <c r="LH34" s="16"/>
      <c r="LI34" s="16"/>
      <c r="LJ34" s="16"/>
      <c r="LK34" s="16"/>
      <c r="LL34" s="16"/>
      <c r="LM34" s="16"/>
      <c r="LN34" s="16"/>
      <c r="LO34" s="16"/>
      <c r="LP34" s="16"/>
      <c r="LQ34" s="16"/>
      <c r="LR34" s="16"/>
      <c r="LS34" s="16"/>
      <c r="LT34" s="16"/>
      <c r="LU34" s="16"/>
      <c r="LV34" s="16"/>
      <c r="LW34" s="16"/>
      <c r="LX34" s="16"/>
      <c r="LY34" s="16"/>
      <c r="LZ34" s="16"/>
      <c r="MA34" s="16"/>
      <c r="MB34" s="16"/>
      <c r="MC34" s="16"/>
      <c r="MD34" s="16"/>
      <c r="ME34" s="17"/>
      <c r="MF34" s="16"/>
      <c r="MG34" s="16"/>
      <c r="MH34" s="16"/>
      <c r="MI34" s="16"/>
      <c r="MJ34" s="16"/>
      <c r="MK34" s="16"/>
      <c r="ML34" s="16"/>
      <c r="MM34" s="16"/>
      <c r="MN34" s="16"/>
      <c r="MO34" s="16"/>
      <c r="MP34" s="16"/>
      <c r="MQ34" s="16"/>
      <c r="MR34" s="16"/>
      <c r="MS34" s="16"/>
      <c r="MT34" s="16"/>
      <c r="MU34" s="16"/>
      <c r="MV34" s="16"/>
      <c r="MW34" s="16"/>
      <c r="MX34" s="16"/>
      <c r="MY34" s="16"/>
      <c r="MZ34" s="16"/>
      <c r="NA34" s="16"/>
      <c r="NB34" s="16"/>
      <c r="NC34" s="16"/>
      <c r="ND34" s="16"/>
      <c r="NE34" s="16"/>
      <c r="NF34" s="16"/>
      <c r="NG34" s="16"/>
      <c r="NH34" s="16"/>
      <c r="NI34" s="16"/>
      <c r="NJ34" s="17"/>
    </row>
    <row r="35" spans="1:374" x14ac:dyDescent="0.25">
      <c r="A35" s="18" t="str">
        <f>IFERROR(IF('Liste des salariés'!A32=0,"",'Liste des salariés'!A32),"ERROR")</f>
        <v/>
      </c>
      <c r="B35" s="19" t="str">
        <f>IFERROR(INDEX(Salaries[Poste],MATCH(A35,Salaries[Nom / Prénom],0)),"")</f>
        <v/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7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7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7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7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7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7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7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16"/>
      <c r="IN35" s="16"/>
      <c r="IO35" s="16"/>
      <c r="IP35" s="17"/>
      <c r="IQ35" s="16"/>
      <c r="IR35" s="16"/>
      <c r="IS35" s="16"/>
      <c r="IT35" s="16"/>
      <c r="IU35" s="16"/>
      <c r="IV35" s="16"/>
      <c r="IW35" s="16"/>
      <c r="IX35" s="16"/>
      <c r="IY35" s="16"/>
      <c r="IZ35" s="16"/>
      <c r="JA35" s="16"/>
      <c r="JB35" s="16"/>
      <c r="JC35" s="16"/>
      <c r="JD35" s="16"/>
      <c r="JE35" s="16"/>
      <c r="JF35" s="16"/>
      <c r="JG35" s="16"/>
      <c r="JH35" s="16"/>
      <c r="JI35" s="16"/>
      <c r="JJ35" s="16"/>
      <c r="JK35" s="16"/>
      <c r="JL35" s="16"/>
      <c r="JM35" s="16"/>
      <c r="JN35" s="16"/>
      <c r="JO35" s="16"/>
      <c r="JP35" s="16"/>
      <c r="JQ35" s="16"/>
      <c r="JR35" s="16"/>
      <c r="JS35" s="16"/>
      <c r="JT35" s="16"/>
      <c r="JU35" s="17"/>
      <c r="JV35" s="16"/>
      <c r="JW35" s="16"/>
      <c r="JX35" s="16"/>
      <c r="JY35" s="16"/>
      <c r="JZ35" s="16"/>
      <c r="KA35" s="16"/>
      <c r="KB35" s="16"/>
      <c r="KC35" s="16"/>
      <c r="KD35" s="16"/>
      <c r="KE35" s="16"/>
      <c r="KF35" s="16"/>
      <c r="KG35" s="16"/>
      <c r="KH35" s="16"/>
      <c r="KI35" s="16"/>
      <c r="KJ35" s="16"/>
      <c r="KK35" s="16"/>
      <c r="KL35" s="16"/>
      <c r="KM35" s="16"/>
      <c r="KN35" s="16"/>
      <c r="KO35" s="16"/>
      <c r="KP35" s="16"/>
      <c r="KQ35" s="16"/>
      <c r="KR35" s="16"/>
      <c r="KS35" s="16"/>
      <c r="KT35" s="16"/>
      <c r="KU35" s="16"/>
      <c r="KV35" s="16"/>
      <c r="KW35" s="16"/>
      <c r="KX35" s="16"/>
      <c r="KY35" s="16"/>
      <c r="KZ35" s="17"/>
      <c r="LA35" s="16"/>
      <c r="LB35" s="16"/>
      <c r="LC35" s="16"/>
      <c r="LD35" s="16"/>
      <c r="LE35" s="16"/>
      <c r="LF35" s="16"/>
      <c r="LG35" s="16"/>
      <c r="LH35" s="16"/>
      <c r="LI35" s="16"/>
      <c r="LJ35" s="16"/>
      <c r="LK35" s="16"/>
      <c r="LL35" s="16"/>
      <c r="LM35" s="16"/>
      <c r="LN35" s="16"/>
      <c r="LO35" s="16"/>
      <c r="LP35" s="16"/>
      <c r="LQ35" s="16"/>
      <c r="LR35" s="16"/>
      <c r="LS35" s="16"/>
      <c r="LT35" s="16"/>
      <c r="LU35" s="16"/>
      <c r="LV35" s="16"/>
      <c r="LW35" s="16"/>
      <c r="LX35" s="16"/>
      <c r="LY35" s="16"/>
      <c r="LZ35" s="16"/>
      <c r="MA35" s="16"/>
      <c r="MB35" s="16"/>
      <c r="MC35" s="16"/>
      <c r="MD35" s="16"/>
      <c r="ME35" s="17"/>
      <c r="MF35" s="16"/>
      <c r="MG35" s="16"/>
      <c r="MH35" s="16"/>
      <c r="MI35" s="16"/>
      <c r="MJ35" s="16"/>
      <c r="MK35" s="16"/>
      <c r="ML35" s="16"/>
      <c r="MM35" s="16"/>
      <c r="MN35" s="16"/>
      <c r="MO35" s="16"/>
      <c r="MP35" s="16"/>
      <c r="MQ35" s="16"/>
      <c r="MR35" s="16"/>
      <c r="MS35" s="16"/>
      <c r="MT35" s="16"/>
      <c r="MU35" s="16"/>
      <c r="MV35" s="16"/>
      <c r="MW35" s="16"/>
      <c r="MX35" s="16"/>
      <c r="MY35" s="16"/>
      <c r="MZ35" s="16"/>
      <c r="NA35" s="16"/>
      <c r="NB35" s="16"/>
      <c r="NC35" s="16"/>
      <c r="ND35" s="16"/>
      <c r="NE35" s="16"/>
      <c r="NF35" s="16"/>
      <c r="NG35" s="16"/>
      <c r="NH35" s="16"/>
      <c r="NI35" s="16"/>
      <c r="NJ35" s="17"/>
    </row>
  </sheetData>
  <mergeCells count="24">
    <mergeCell ref="MF1:NJ1"/>
    <mergeCell ref="MF2:NJ2"/>
    <mergeCell ref="IQ1:JU1"/>
    <mergeCell ref="IQ2:JU2"/>
    <mergeCell ref="JV1:KZ1"/>
    <mergeCell ref="JV2:KZ2"/>
    <mergeCell ref="LA1:ME1"/>
    <mergeCell ref="LA2:ME2"/>
    <mergeCell ref="FB1:GF1"/>
    <mergeCell ref="FB2:GF2"/>
    <mergeCell ref="GG1:HK1"/>
    <mergeCell ref="GG2:HK2"/>
    <mergeCell ref="HL1:IP1"/>
    <mergeCell ref="HL2:IP2"/>
    <mergeCell ref="DW1:FA1"/>
    <mergeCell ref="DW2:FA2"/>
    <mergeCell ref="C1:AG1"/>
    <mergeCell ref="AH1:BL1"/>
    <mergeCell ref="C2:AG2"/>
    <mergeCell ref="AH2:BL2"/>
    <mergeCell ref="BM1:CQ1"/>
    <mergeCell ref="BM2:CQ2"/>
    <mergeCell ref="CR1:DV1"/>
    <mergeCell ref="CR2:DV2"/>
  </mergeCells>
  <phoneticPr fontId="1" type="noConversion"/>
  <conditionalFormatting sqref="C4:AG4">
    <cfRule type="expression" dxfId="406" priority="43">
      <formula>OR(C3="dim",C3="sam")</formula>
    </cfRule>
  </conditionalFormatting>
  <conditionalFormatting sqref="C3:AG3">
    <cfRule type="expression" dxfId="405" priority="42">
      <formula>OR(C3="dim",C3="sam")</formula>
    </cfRule>
  </conditionalFormatting>
  <conditionalFormatting sqref="C5:AG5">
    <cfRule type="expression" dxfId="404" priority="41">
      <formula>OR(C3="dim",C3="sam")</formula>
    </cfRule>
  </conditionalFormatting>
  <conditionalFormatting sqref="AH4:BL4">
    <cfRule type="expression" dxfId="403" priority="34">
      <formula>OR(AH3="dim",AH3="sam")</formula>
    </cfRule>
  </conditionalFormatting>
  <conditionalFormatting sqref="AH3:BL3">
    <cfRule type="expression" dxfId="402" priority="33">
      <formula>OR(AH3="dim",AH3="sam")</formula>
    </cfRule>
  </conditionalFormatting>
  <conditionalFormatting sqref="AH5:BL5">
    <cfRule type="expression" dxfId="401" priority="32">
      <formula>OR(AH3="dim",AH3="sam")</formula>
    </cfRule>
  </conditionalFormatting>
  <conditionalFormatting sqref="BM4:CQ4">
    <cfRule type="expression" dxfId="400" priority="31">
      <formula>OR(BM3="dim",BM3="sam")</formula>
    </cfRule>
  </conditionalFormatting>
  <conditionalFormatting sqref="BM3:CQ3">
    <cfRule type="expression" dxfId="399" priority="30">
      <formula>OR(BM3="dim",BM3="sam")</formula>
    </cfRule>
  </conditionalFormatting>
  <conditionalFormatting sqref="BM5:CQ5">
    <cfRule type="expression" dxfId="398" priority="29">
      <formula>OR(BM3="dim",BM3="sam")</formula>
    </cfRule>
  </conditionalFormatting>
  <conditionalFormatting sqref="CR4:DV4">
    <cfRule type="expression" dxfId="397" priority="28">
      <formula>OR(CR3="dim",CR3="sam")</formula>
    </cfRule>
  </conditionalFormatting>
  <conditionalFormatting sqref="CR3:DV3">
    <cfRule type="expression" dxfId="396" priority="27">
      <formula>OR(CR3="dim",CR3="sam")</formula>
    </cfRule>
  </conditionalFormatting>
  <conditionalFormatting sqref="CR5:DV5">
    <cfRule type="expression" dxfId="395" priority="26">
      <formula>OR(CR3="dim",CR3="sam")</formula>
    </cfRule>
  </conditionalFormatting>
  <conditionalFormatting sqref="DW4:FA4">
    <cfRule type="expression" dxfId="394" priority="25">
      <formula>OR(DW3="dim",DW3="sam")</formula>
    </cfRule>
  </conditionalFormatting>
  <conditionalFormatting sqref="DW3:FA3">
    <cfRule type="expression" dxfId="393" priority="24">
      <formula>OR(DW3="dim",DW3="sam")</formula>
    </cfRule>
  </conditionalFormatting>
  <conditionalFormatting sqref="DW5:FA5">
    <cfRule type="expression" dxfId="392" priority="23">
      <formula>OR(DW3="dim",DW3="sam")</formula>
    </cfRule>
  </conditionalFormatting>
  <conditionalFormatting sqref="FB4:GF4">
    <cfRule type="expression" dxfId="391" priority="22">
      <formula>OR(FB3="dim",FB3="sam")</formula>
    </cfRule>
  </conditionalFormatting>
  <conditionalFormatting sqref="FB3:GF3">
    <cfRule type="expression" dxfId="390" priority="21">
      <formula>OR(FB3="dim",FB3="sam")</formula>
    </cfRule>
  </conditionalFormatting>
  <conditionalFormatting sqref="FB5:GF5">
    <cfRule type="expression" dxfId="389" priority="20">
      <formula>OR(FB3="dim",FB3="sam")</formula>
    </cfRule>
  </conditionalFormatting>
  <conditionalFormatting sqref="GG4:HK4">
    <cfRule type="expression" dxfId="388" priority="19">
      <formula>OR(GG3="dim",GG3="sam")</formula>
    </cfRule>
  </conditionalFormatting>
  <conditionalFormatting sqref="GG3:HK3">
    <cfRule type="expression" dxfId="387" priority="18">
      <formula>OR(GG3="dim",GG3="sam")</formula>
    </cfRule>
  </conditionalFormatting>
  <conditionalFormatting sqref="GG5:HK5">
    <cfRule type="expression" dxfId="386" priority="17">
      <formula>OR(GG3="dim",GG3="sam")</formula>
    </cfRule>
  </conditionalFormatting>
  <conditionalFormatting sqref="HL4:IP4">
    <cfRule type="expression" dxfId="385" priority="16">
      <formula>OR(HL3="dim",HL3="sam")</formula>
    </cfRule>
  </conditionalFormatting>
  <conditionalFormatting sqref="HL3:IP3">
    <cfRule type="expression" dxfId="384" priority="15">
      <formula>OR(HL3="dim",HL3="sam")</formula>
    </cfRule>
  </conditionalFormatting>
  <conditionalFormatting sqref="HL5:IP5">
    <cfRule type="expression" dxfId="383" priority="14">
      <formula>OR(HL3="dim",HL3="sam")</formula>
    </cfRule>
  </conditionalFormatting>
  <conditionalFormatting sqref="IQ4:JU4">
    <cfRule type="expression" dxfId="382" priority="13">
      <formula>OR(IQ3="dim",IQ3="sam")</formula>
    </cfRule>
  </conditionalFormatting>
  <conditionalFormatting sqref="IQ3:JU3">
    <cfRule type="expression" dxfId="381" priority="12">
      <formula>OR(IQ3="dim",IQ3="sam")</formula>
    </cfRule>
  </conditionalFormatting>
  <conditionalFormatting sqref="IQ5:JU5">
    <cfRule type="expression" dxfId="380" priority="11">
      <formula>OR(IQ3="dim",IQ3="sam")</formula>
    </cfRule>
  </conditionalFormatting>
  <conditionalFormatting sqref="JV4:KZ4">
    <cfRule type="expression" dxfId="379" priority="10">
      <formula>OR(JV3="dim",JV3="sam")</formula>
    </cfRule>
  </conditionalFormatting>
  <conditionalFormatting sqref="JV3:KZ3">
    <cfRule type="expression" dxfId="378" priority="9">
      <formula>OR(JV3="dim",JV3="sam")</formula>
    </cfRule>
  </conditionalFormatting>
  <conditionalFormatting sqref="JV5:KZ5">
    <cfRule type="expression" dxfId="377" priority="8">
      <formula>OR(JV3="dim",JV3="sam")</formula>
    </cfRule>
  </conditionalFormatting>
  <conditionalFormatting sqref="LA4:ME4">
    <cfRule type="expression" dxfId="376" priority="7">
      <formula>OR(LA3="dim",LA3="sam")</formula>
    </cfRule>
  </conditionalFormatting>
  <conditionalFormatting sqref="LA3:ME3">
    <cfRule type="expression" dxfId="375" priority="6">
      <formula>OR(LA3="dim",LA3="sam")</formula>
    </cfRule>
  </conditionalFormatting>
  <conditionalFormatting sqref="LA5:ME5">
    <cfRule type="expression" dxfId="374" priority="5">
      <formula>OR(LA3="dim",LA3="sam")</formula>
    </cfRule>
  </conditionalFormatting>
  <conditionalFormatting sqref="MF4:NJ4">
    <cfRule type="expression" dxfId="373" priority="4">
      <formula>OR(MF3="dim",MF3="sam")</formula>
    </cfRule>
  </conditionalFormatting>
  <conditionalFormatting sqref="MF3:NJ3">
    <cfRule type="expression" dxfId="372" priority="3">
      <formula>OR(MF3="dim",MF3="sam")</formula>
    </cfRule>
  </conditionalFormatting>
  <conditionalFormatting sqref="MF5:NJ5">
    <cfRule type="expression" dxfId="371" priority="2">
      <formula>OR(MF3="dim",MF3="sam")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5"/>
  <sheetViews>
    <sheetView workbookViewId="0">
      <selection activeCell="D4" sqref="D3:D4"/>
    </sheetView>
  </sheetViews>
  <sheetFormatPr baseColWidth="10" defaultRowHeight="15" x14ac:dyDescent="0.25"/>
  <cols>
    <col min="1" max="1" width="23" style="1" customWidth="1"/>
    <col min="2" max="2" width="16.85546875" style="3" customWidth="1"/>
    <col min="3" max="3" width="16.140625" style="3" customWidth="1"/>
    <col min="4" max="4" width="16.140625" style="1" customWidth="1"/>
    <col min="5" max="16384" width="11.42578125" style="1"/>
  </cols>
  <sheetData>
    <row r="1" spans="1:4" x14ac:dyDescent="0.25">
      <c r="A1" s="23" t="s">
        <v>28</v>
      </c>
      <c r="B1" s="24" t="s">
        <v>13</v>
      </c>
      <c r="C1" s="24" t="s">
        <v>12</v>
      </c>
      <c r="D1" s="25" t="s">
        <v>30</v>
      </c>
    </row>
    <row r="2" spans="1:4" x14ac:dyDescent="0.25">
      <c r="A2" s="1" t="s">
        <v>32</v>
      </c>
      <c r="B2" s="3">
        <v>43831</v>
      </c>
      <c r="C2" s="3">
        <v>43840</v>
      </c>
      <c r="D2" s="1">
        <v>1</v>
      </c>
    </row>
    <row r="3" spans="1:4" x14ac:dyDescent="0.25">
      <c r="A3" s="1" t="s">
        <v>33</v>
      </c>
      <c r="B3" s="3">
        <v>43836</v>
      </c>
      <c r="C3" s="3">
        <v>43840</v>
      </c>
      <c r="D3" s="1">
        <v>1</v>
      </c>
    </row>
    <row r="4" spans="1:4" x14ac:dyDescent="0.25">
      <c r="A4" s="1" t="s">
        <v>34</v>
      </c>
      <c r="B4" s="3">
        <v>43840</v>
      </c>
      <c r="C4" s="3">
        <v>43855</v>
      </c>
      <c r="D4" s="1">
        <v>1</v>
      </c>
    </row>
    <row r="5" spans="1:4" x14ac:dyDescent="0.25">
      <c r="A5" s="1" t="s">
        <v>32</v>
      </c>
      <c r="B5" s="3">
        <v>43855</v>
      </c>
      <c r="C5" s="3">
        <v>43860</v>
      </c>
      <c r="D5" s="1">
        <v>1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ND15"/>
  <sheetViews>
    <sheetView tabSelected="1" workbookViewId="0">
      <selection activeCell="H11" sqref="H11"/>
    </sheetView>
  </sheetViews>
  <sheetFormatPr baseColWidth="10" defaultRowHeight="15" x14ac:dyDescent="0.25"/>
  <cols>
    <col min="1" max="1" width="14" bestFit="1" customWidth="1"/>
    <col min="2" max="2" width="12.28515625" bestFit="1" customWidth="1"/>
    <col min="3" max="3" width="4.5703125" bestFit="1" customWidth="1"/>
    <col min="4" max="4" width="3.85546875" bestFit="1" customWidth="1"/>
    <col min="5" max="5" width="4.28515625" bestFit="1" customWidth="1"/>
    <col min="6" max="6" width="4.5703125" bestFit="1" customWidth="1"/>
    <col min="7" max="7" width="4.42578125" bestFit="1" customWidth="1"/>
    <col min="8" max="8" width="3.85546875" bestFit="1" customWidth="1"/>
    <col min="9" max="9" width="4.42578125" bestFit="1" customWidth="1"/>
    <col min="10" max="10" width="4.5703125" bestFit="1" customWidth="1"/>
    <col min="11" max="11" width="3.85546875" bestFit="1" customWidth="1"/>
    <col min="12" max="12" width="4.28515625" bestFit="1" customWidth="1"/>
    <col min="13" max="13" width="4.5703125" bestFit="1" customWidth="1"/>
    <col min="14" max="14" width="4.42578125" bestFit="1" customWidth="1"/>
    <col min="15" max="15" width="3.85546875" bestFit="1" customWidth="1"/>
    <col min="16" max="16" width="4.42578125" bestFit="1" customWidth="1"/>
    <col min="17" max="17" width="4.5703125" bestFit="1" customWidth="1"/>
    <col min="18" max="18" width="3.85546875" bestFit="1" customWidth="1"/>
    <col min="19" max="19" width="4.28515625" bestFit="1" customWidth="1"/>
    <col min="20" max="20" width="4.5703125" bestFit="1" customWidth="1"/>
    <col min="21" max="21" width="4.42578125" bestFit="1" customWidth="1"/>
    <col min="22" max="22" width="3.85546875" bestFit="1" customWidth="1"/>
    <col min="23" max="23" width="4.42578125" bestFit="1" customWidth="1"/>
    <col min="24" max="24" width="4.5703125" bestFit="1" customWidth="1"/>
    <col min="25" max="25" width="3.85546875" bestFit="1" customWidth="1"/>
    <col min="26" max="26" width="4.28515625" bestFit="1" customWidth="1"/>
    <col min="27" max="27" width="4.5703125" bestFit="1" customWidth="1"/>
    <col min="28" max="28" width="4.42578125" bestFit="1" customWidth="1"/>
    <col min="29" max="29" width="3.85546875" bestFit="1" customWidth="1"/>
    <col min="30" max="30" width="4.42578125" bestFit="1" customWidth="1"/>
    <col min="31" max="31" width="4.5703125" bestFit="1" customWidth="1"/>
    <col min="32" max="32" width="3.85546875" bestFit="1" customWidth="1"/>
    <col min="33" max="33" width="4.28515625" bestFit="1" customWidth="1"/>
    <col min="34" max="34" width="4.5703125" bestFit="1" customWidth="1"/>
    <col min="35" max="35" width="4.42578125" bestFit="1" customWidth="1"/>
    <col min="36" max="36" width="3.85546875" bestFit="1" customWidth="1"/>
    <col min="37" max="37" width="4.42578125" bestFit="1" customWidth="1"/>
    <col min="38" max="38" width="4.5703125" bestFit="1" customWidth="1"/>
    <col min="39" max="39" width="3.85546875" bestFit="1" customWidth="1"/>
    <col min="40" max="40" width="4.28515625" bestFit="1" customWidth="1"/>
    <col min="41" max="41" width="4.5703125" bestFit="1" customWidth="1"/>
    <col min="42" max="42" width="4.42578125" bestFit="1" customWidth="1"/>
    <col min="43" max="43" width="3.85546875" bestFit="1" customWidth="1"/>
    <col min="44" max="44" width="4.42578125" bestFit="1" customWidth="1"/>
    <col min="45" max="45" width="4.5703125" bestFit="1" customWidth="1"/>
    <col min="46" max="46" width="3.85546875" bestFit="1" customWidth="1"/>
    <col min="47" max="47" width="4.28515625" bestFit="1" customWidth="1"/>
    <col min="48" max="48" width="4.5703125" bestFit="1" customWidth="1"/>
    <col min="49" max="49" width="4.42578125" bestFit="1" customWidth="1"/>
    <col min="50" max="50" width="3.85546875" bestFit="1" customWidth="1"/>
    <col min="51" max="51" width="4.42578125" bestFit="1" customWidth="1"/>
    <col min="52" max="52" width="4.5703125" bestFit="1" customWidth="1"/>
    <col min="53" max="53" width="3.85546875" bestFit="1" customWidth="1"/>
    <col min="54" max="54" width="4.28515625" bestFit="1" customWidth="1"/>
    <col min="55" max="55" width="4.5703125" bestFit="1" customWidth="1"/>
    <col min="56" max="56" width="4.42578125" bestFit="1" customWidth="1"/>
    <col min="57" max="57" width="3.85546875" bestFit="1" customWidth="1"/>
    <col min="58" max="58" width="4.42578125" bestFit="1" customWidth="1"/>
    <col min="59" max="59" width="4.5703125" bestFit="1" customWidth="1"/>
    <col min="60" max="60" width="3.85546875" bestFit="1" customWidth="1"/>
    <col min="61" max="61" width="4.28515625" bestFit="1" customWidth="1"/>
    <col min="62" max="62" width="4.5703125" bestFit="1" customWidth="1"/>
    <col min="63" max="63" width="4.42578125" bestFit="1" customWidth="1"/>
    <col min="64" max="64" width="3.85546875" bestFit="1" customWidth="1"/>
    <col min="65" max="65" width="4.42578125" bestFit="1" customWidth="1"/>
    <col min="66" max="66" width="4.5703125" bestFit="1" customWidth="1"/>
    <col min="67" max="67" width="3.85546875" bestFit="1" customWidth="1"/>
    <col min="68" max="68" width="4.28515625" bestFit="1" customWidth="1"/>
    <col min="69" max="69" width="4.5703125" bestFit="1" customWidth="1"/>
    <col min="70" max="70" width="4.42578125" bestFit="1" customWidth="1"/>
    <col min="71" max="71" width="3.85546875" bestFit="1" customWidth="1"/>
    <col min="72" max="72" width="4.42578125" bestFit="1" customWidth="1"/>
    <col min="73" max="73" width="4.5703125" bestFit="1" customWidth="1"/>
    <col min="74" max="74" width="3.85546875" bestFit="1" customWidth="1"/>
    <col min="75" max="75" width="4.28515625" bestFit="1" customWidth="1"/>
    <col min="76" max="76" width="4.5703125" bestFit="1" customWidth="1"/>
    <col min="77" max="77" width="4.42578125" bestFit="1" customWidth="1"/>
    <col min="78" max="78" width="3.85546875" bestFit="1" customWidth="1"/>
    <col min="79" max="79" width="4.42578125" bestFit="1" customWidth="1"/>
    <col min="80" max="80" width="4.5703125" bestFit="1" customWidth="1"/>
    <col min="81" max="81" width="3.85546875" bestFit="1" customWidth="1"/>
    <col min="82" max="82" width="4.28515625" bestFit="1" customWidth="1"/>
    <col min="83" max="83" width="4.5703125" bestFit="1" customWidth="1"/>
    <col min="84" max="84" width="4.42578125" bestFit="1" customWidth="1"/>
    <col min="85" max="85" width="3.85546875" bestFit="1" customWidth="1"/>
    <col min="86" max="86" width="4.42578125" bestFit="1" customWidth="1"/>
    <col min="87" max="87" width="4.5703125" bestFit="1" customWidth="1"/>
    <col min="88" max="88" width="3.85546875" bestFit="1" customWidth="1"/>
    <col min="89" max="89" width="4.28515625" bestFit="1" customWidth="1"/>
    <col min="90" max="90" width="4.5703125" bestFit="1" customWidth="1"/>
    <col min="91" max="91" width="4.42578125" bestFit="1" customWidth="1"/>
    <col min="92" max="92" width="3.85546875" bestFit="1" customWidth="1"/>
    <col min="93" max="93" width="4.42578125" bestFit="1" customWidth="1"/>
    <col min="94" max="94" width="4.5703125" bestFit="1" customWidth="1"/>
    <col min="95" max="95" width="3.85546875" bestFit="1" customWidth="1"/>
    <col min="96" max="96" width="4.28515625" bestFit="1" customWidth="1"/>
    <col min="97" max="97" width="4.5703125" bestFit="1" customWidth="1"/>
    <col min="98" max="98" width="4.42578125" bestFit="1" customWidth="1"/>
    <col min="99" max="99" width="3.85546875" bestFit="1" customWidth="1"/>
    <col min="100" max="100" width="4.42578125" bestFit="1" customWidth="1"/>
    <col min="101" max="101" width="4.5703125" bestFit="1" customWidth="1"/>
    <col min="102" max="102" width="3.85546875" bestFit="1" customWidth="1"/>
    <col min="103" max="103" width="4.28515625" bestFit="1" customWidth="1"/>
    <col min="104" max="104" width="4.5703125" bestFit="1" customWidth="1"/>
    <col min="105" max="105" width="4.42578125" bestFit="1" customWidth="1"/>
    <col min="106" max="106" width="3.85546875" bestFit="1" customWidth="1"/>
    <col min="107" max="107" width="4.42578125" bestFit="1" customWidth="1"/>
    <col min="108" max="108" width="4.5703125" bestFit="1" customWidth="1"/>
    <col min="109" max="109" width="3.85546875" bestFit="1" customWidth="1"/>
    <col min="110" max="110" width="4.28515625" bestFit="1" customWidth="1"/>
    <col min="111" max="111" width="4.5703125" bestFit="1" customWidth="1"/>
    <col min="112" max="112" width="4.42578125" bestFit="1" customWidth="1"/>
    <col min="113" max="113" width="3.85546875" bestFit="1" customWidth="1"/>
    <col min="114" max="114" width="4.42578125" bestFit="1" customWidth="1"/>
    <col min="115" max="115" width="4.5703125" bestFit="1" customWidth="1"/>
    <col min="116" max="116" width="3.85546875" bestFit="1" customWidth="1"/>
    <col min="117" max="117" width="4.28515625" bestFit="1" customWidth="1"/>
    <col min="118" max="118" width="4.5703125" bestFit="1" customWidth="1"/>
    <col min="119" max="119" width="4.42578125" bestFit="1" customWidth="1"/>
    <col min="120" max="120" width="3.85546875" bestFit="1" customWidth="1"/>
    <col min="121" max="121" width="4.42578125" bestFit="1" customWidth="1"/>
    <col min="122" max="122" width="4.5703125" bestFit="1" customWidth="1"/>
    <col min="123" max="123" width="3.85546875" bestFit="1" customWidth="1"/>
    <col min="124" max="124" width="4.28515625" bestFit="1" customWidth="1"/>
    <col min="125" max="125" width="4.5703125" bestFit="1" customWidth="1"/>
    <col min="126" max="126" width="4.42578125" bestFit="1" customWidth="1"/>
    <col min="127" max="127" width="3.85546875" bestFit="1" customWidth="1"/>
    <col min="128" max="128" width="4.42578125" bestFit="1" customWidth="1"/>
    <col min="129" max="129" width="4.5703125" bestFit="1" customWidth="1"/>
    <col min="130" max="130" width="3.85546875" bestFit="1" customWidth="1"/>
    <col min="131" max="131" width="4.28515625" bestFit="1" customWidth="1"/>
    <col min="132" max="132" width="4.5703125" bestFit="1" customWidth="1"/>
    <col min="133" max="133" width="4.42578125" bestFit="1" customWidth="1"/>
    <col min="134" max="134" width="3.85546875" bestFit="1" customWidth="1"/>
    <col min="135" max="135" width="4.42578125" bestFit="1" customWidth="1"/>
    <col min="136" max="136" width="4.5703125" bestFit="1" customWidth="1"/>
    <col min="137" max="137" width="3.85546875" bestFit="1" customWidth="1"/>
    <col min="138" max="138" width="4.28515625" bestFit="1" customWidth="1"/>
    <col min="139" max="139" width="4.5703125" bestFit="1" customWidth="1"/>
    <col min="140" max="140" width="4.42578125" bestFit="1" customWidth="1"/>
    <col min="141" max="141" width="3.85546875" bestFit="1" customWidth="1"/>
    <col min="142" max="142" width="4.42578125" bestFit="1" customWidth="1"/>
    <col min="143" max="143" width="4.5703125" bestFit="1" customWidth="1"/>
    <col min="144" max="144" width="3.85546875" bestFit="1" customWidth="1"/>
    <col min="145" max="145" width="4.28515625" bestFit="1" customWidth="1"/>
    <col min="146" max="146" width="4.5703125" bestFit="1" customWidth="1"/>
    <col min="147" max="147" width="4.42578125" bestFit="1" customWidth="1"/>
    <col min="148" max="148" width="3.85546875" bestFit="1" customWidth="1"/>
    <col min="149" max="149" width="4.42578125" bestFit="1" customWidth="1"/>
    <col min="150" max="150" width="4.5703125" bestFit="1" customWidth="1"/>
    <col min="151" max="151" width="3.85546875" bestFit="1" customWidth="1"/>
    <col min="152" max="152" width="4.28515625" bestFit="1" customWidth="1"/>
    <col min="153" max="153" width="4.5703125" bestFit="1" customWidth="1"/>
    <col min="154" max="154" width="4.42578125" bestFit="1" customWidth="1"/>
    <col min="155" max="155" width="3.85546875" bestFit="1" customWidth="1"/>
    <col min="156" max="156" width="4.42578125" bestFit="1" customWidth="1"/>
    <col min="157" max="157" width="4.5703125" bestFit="1" customWidth="1"/>
    <col min="158" max="158" width="3.85546875" bestFit="1" customWidth="1"/>
    <col min="159" max="159" width="4.28515625" bestFit="1" customWidth="1"/>
    <col min="160" max="160" width="4.5703125" bestFit="1" customWidth="1"/>
    <col min="161" max="161" width="4.42578125" bestFit="1" customWidth="1"/>
    <col min="162" max="162" width="3.85546875" bestFit="1" customWidth="1"/>
    <col min="163" max="163" width="4.42578125" bestFit="1" customWidth="1"/>
    <col min="164" max="164" width="4.5703125" bestFit="1" customWidth="1"/>
    <col min="165" max="165" width="3.85546875" bestFit="1" customWidth="1"/>
    <col min="166" max="166" width="4.28515625" bestFit="1" customWidth="1"/>
    <col min="167" max="167" width="4.5703125" bestFit="1" customWidth="1"/>
    <col min="168" max="168" width="4.42578125" bestFit="1" customWidth="1"/>
    <col min="169" max="169" width="3.85546875" bestFit="1" customWidth="1"/>
    <col min="170" max="170" width="4.42578125" bestFit="1" customWidth="1"/>
    <col min="171" max="171" width="4.5703125" bestFit="1" customWidth="1"/>
    <col min="172" max="172" width="3.85546875" bestFit="1" customWidth="1"/>
    <col min="173" max="173" width="4.28515625" bestFit="1" customWidth="1"/>
    <col min="174" max="174" width="4.5703125" bestFit="1" customWidth="1"/>
    <col min="175" max="175" width="4.42578125" bestFit="1" customWidth="1"/>
    <col min="176" max="176" width="3.85546875" bestFit="1" customWidth="1"/>
    <col min="177" max="177" width="4.42578125" bestFit="1" customWidth="1"/>
    <col min="178" max="178" width="4.5703125" bestFit="1" customWidth="1"/>
    <col min="179" max="179" width="3.85546875" bestFit="1" customWidth="1"/>
    <col min="180" max="180" width="4.28515625" bestFit="1" customWidth="1"/>
    <col min="181" max="181" width="4.5703125" bestFit="1" customWidth="1"/>
    <col min="182" max="182" width="4.42578125" bestFit="1" customWidth="1"/>
    <col min="183" max="183" width="3.85546875" bestFit="1" customWidth="1"/>
    <col min="184" max="184" width="4.42578125" bestFit="1" customWidth="1"/>
    <col min="185" max="185" width="4.5703125" bestFit="1" customWidth="1"/>
    <col min="186" max="186" width="3.85546875" bestFit="1" customWidth="1"/>
    <col min="187" max="187" width="4.28515625" bestFit="1" customWidth="1"/>
    <col min="188" max="188" width="4.5703125" bestFit="1" customWidth="1"/>
    <col min="189" max="189" width="4.42578125" bestFit="1" customWidth="1"/>
    <col min="190" max="190" width="3.85546875" bestFit="1" customWidth="1"/>
    <col min="191" max="191" width="4.42578125" bestFit="1" customWidth="1"/>
    <col min="192" max="192" width="4.5703125" bestFit="1" customWidth="1"/>
    <col min="193" max="193" width="3.85546875" bestFit="1" customWidth="1"/>
    <col min="194" max="194" width="4.28515625" bestFit="1" customWidth="1"/>
    <col min="195" max="195" width="4.5703125" bestFit="1" customWidth="1"/>
    <col min="196" max="196" width="4.42578125" bestFit="1" customWidth="1"/>
    <col min="197" max="197" width="3.85546875" bestFit="1" customWidth="1"/>
    <col min="198" max="198" width="4.42578125" bestFit="1" customWidth="1"/>
    <col min="199" max="199" width="4.5703125" bestFit="1" customWidth="1"/>
    <col min="200" max="200" width="3.85546875" bestFit="1" customWidth="1"/>
    <col min="201" max="201" width="4.28515625" bestFit="1" customWidth="1"/>
    <col min="202" max="202" width="4.5703125" bestFit="1" customWidth="1"/>
    <col min="203" max="203" width="4.42578125" bestFit="1" customWidth="1"/>
    <col min="204" max="204" width="3.85546875" bestFit="1" customWidth="1"/>
    <col min="205" max="205" width="4.42578125" bestFit="1" customWidth="1"/>
    <col min="206" max="206" width="4.5703125" bestFit="1" customWidth="1"/>
    <col min="207" max="207" width="3.85546875" bestFit="1" customWidth="1"/>
    <col min="208" max="208" width="4.28515625" bestFit="1" customWidth="1"/>
    <col min="209" max="209" width="4.5703125" bestFit="1" customWidth="1"/>
    <col min="210" max="210" width="4.42578125" bestFit="1" customWidth="1"/>
    <col min="211" max="211" width="3.85546875" bestFit="1" customWidth="1"/>
    <col min="212" max="212" width="4.42578125" bestFit="1" customWidth="1"/>
    <col min="213" max="213" width="4.5703125" bestFit="1" customWidth="1"/>
    <col min="214" max="214" width="3.85546875" bestFit="1" customWidth="1"/>
    <col min="215" max="215" width="4.28515625" bestFit="1" customWidth="1"/>
    <col min="216" max="216" width="4.5703125" bestFit="1" customWidth="1"/>
    <col min="217" max="217" width="4.42578125" bestFit="1" customWidth="1"/>
    <col min="218" max="218" width="3.85546875" bestFit="1" customWidth="1"/>
    <col min="219" max="219" width="4.42578125" bestFit="1" customWidth="1"/>
    <col min="220" max="220" width="4.5703125" bestFit="1" customWidth="1"/>
    <col min="221" max="221" width="3.85546875" bestFit="1" customWidth="1"/>
    <col min="222" max="222" width="4.28515625" bestFit="1" customWidth="1"/>
    <col min="223" max="223" width="4.5703125" bestFit="1" customWidth="1"/>
    <col min="224" max="224" width="4.42578125" bestFit="1" customWidth="1"/>
    <col min="225" max="225" width="3.85546875" bestFit="1" customWidth="1"/>
    <col min="226" max="226" width="4.42578125" bestFit="1" customWidth="1"/>
    <col min="227" max="227" width="4.5703125" bestFit="1" customWidth="1"/>
    <col min="228" max="228" width="3.85546875" bestFit="1" customWidth="1"/>
    <col min="229" max="229" width="4.28515625" bestFit="1" customWidth="1"/>
    <col min="230" max="230" width="4.5703125" bestFit="1" customWidth="1"/>
    <col min="231" max="231" width="4.42578125" bestFit="1" customWidth="1"/>
    <col min="232" max="232" width="3.85546875" bestFit="1" customWidth="1"/>
    <col min="233" max="233" width="4.42578125" bestFit="1" customWidth="1"/>
    <col min="234" max="234" width="4.5703125" bestFit="1" customWidth="1"/>
    <col min="235" max="235" width="3.85546875" bestFit="1" customWidth="1"/>
    <col min="236" max="236" width="4.28515625" bestFit="1" customWidth="1"/>
    <col min="237" max="237" width="4.5703125" bestFit="1" customWidth="1"/>
    <col min="238" max="238" width="4.42578125" bestFit="1" customWidth="1"/>
    <col min="239" max="239" width="3.85546875" bestFit="1" customWidth="1"/>
    <col min="240" max="240" width="4.42578125" bestFit="1" customWidth="1"/>
    <col min="241" max="241" width="4.5703125" bestFit="1" customWidth="1"/>
    <col min="242" max="242" width="3.85546875" bestFit="1" customWidth="1"/>
    <col min="243" max="243" width="4.28515625" bestFit="1" customWidth="1"/>
    <col min="244" max="244" width="4.5703125" bestFit="1" customWidth="1"/>
    <col min="245" max="245" width="4.42578125" bestFit="1" customWidth="1"/>
    <col min="246" max="246" width="3.85546875" bestFit="1" customWidth="1"/>
    <col min="247" max="247" width="4.42578125" bestFit="1" customWidth="1"/>
    <col min="248" max="248" width="4.5703125" bestFit="1" customWidth="1"/>
    <col min="249" max="249" width="3.85546875" bestFit="1" customWidth="1"/>
    <col min="250" max="250" width="4.28515625" bestFit="1" customWidth="1"/>
    <col min="251" max="251" width="4.5703125" bestFit="1" customWidth="1"/>
    <col min="252" max="252" width="4.42578125" bestFit="1" customWidth="1"/>
    <col min="253" max="253" width="3.85546875" bestFit="1" customWidth="1"/>
    <col min="254" max="254" width="4.42578125" bestFit="1" customWidth="1"/>
    <col min="255" max="255" width="4.5703125" bestFit="1" customWidth="1"/>
    <col min="256" max="256" width="3.85546875" bestFit="1" customWidth="1"/>
    <col min="257" max="257" width="4.28515625" bestFit="1" customWidth="1"/>
    <col min="258" max="258" width="4.5703125" bestFit="1" customWidth="1"/>
    <col min="259" max="259" width="4.42578125" bestFit="1" customWidth="1"/>
    <col min="260" max="260" width="3.85546875" bestFit="1" customWidth="1"/>
    <col min="261" max="261" width="4.42578125" bestFit="1" customWidth="1"/>
    <col min="262" max="262" width="4.5703125" bestFit="1" customWidth="1"/>
    <col min="263" max="263" width="3.85546875" bestFit="1" customWidth="1"/>
    <col min="264" max="264" width="4.28515625" bestFit="1" customWidth="1"/>
    <col min="265" max="265" width="4.5703125" bestFit="1" customWidth="1"/>
    <col min="266" max="266" width="4.42578125" bestFit="1" customWidth="1"/>
    <col min="267" max="267" width="3.85546875" bestFit="1" customWidth="1"/>
    <col min="268" max="268" width="4.42578125" bestFit="1" customWidth="1"/>
    <col min="269" max="269" width="4.5703125" bestFit="1" customWidth="1"/>
    <col min="270" max="270" width="3.85546875" bestFit="1" customWidth="1"/>
    <col min="271" max="271" width="4.28515625" bestFit="1" customWidth="1"/>
    <col min="272" max="272" width="4.5703125" bestFit="1" customWidth="1"/>
    <col min="273" max="273" width="4.42578125" bestFit="1" customWidth="1"/>
    <col min="274" max="274" width="3.85546875" bestFit="1" customWidth="1"/>
    <col min="275" max="275" width="4.42578125" bestFit="1" customWidth="1"/>
    <col min="276" max="276" width="4.5703125" bestFit="1" customWidth="1"/>
    <col min="277" max="277" width="3.85546875" bestFit="1" customWidth="1"/>
    <col min="278" max="278" width="4.28515625" bestFit="1" customWidth="1"/>
    <col min="279" max="279" width="4.5703125" bestFit="1" customWidth="1"/>
    <col min="280" max="280" width="4.42578125" bestFit="1" customWidth="1"/>
    <col min="281" max="281" width="3.85546875" bestFit="1" customWidth="1"/>
    <col min="282" max="282" width="4.42578125" bestFit="1" customWidth="1"/>
    <col min="283" max="283" width="4.5703125" bestFit="1" customWidth="1"/>
    <col min="284" max="284" width="3.85546875" bestFit="1" customWidth="1"/>
    <col min="285" max="285" width="4.28515625" bestFit="1" customWidth="1"/>
    <col min="286" max="286" width="4.5703125" bestFit="1" customWidth="1"/>
    <col min="287" max="287" width="4.42578125" bestFit="1" customWidth="1"/>
    <col min="288" max="288" width="3.85546875" bestFit="1" customWidth="1"/>
    <col min="289" max="289" width="4.42578125" bestFit="1" customWidth="1"/>
    <col min="290" max="290" width="4.5703125" bestFit="1" customWidth="1"/>
    <col min="291" max="291" width="3.85546875" bestFit="1" customWidth="1"/>
    <col min="292" max="292" width="4.28515625" bestFit="1" customWidth="1"/>
    <col min="293" max="293" width="4.5703125" bestFit="1" customWidth="1"/>
    <col min="294" max="294" width="4.42578125" bestFit="1" customWidth="1"/>
    <col min="295" max="295" width="3.85546875" bestFit="1" customWidth="1"/>
    <col min="296" max="296" width="4.42578125" bestFit="1" customWidth="1"/>
    <col min="297" max="297" width="4.5703125" bestFit="1" customWidth="1"/>
    <col min="298" max="298" width="3.85546875" bestFit="1" customWidth="1"/>
    <col min="299" max="299" width="4.28515625" bestFit="1" customWidth="1"/>
    <col min="300" max="300" width="4.5703125" bestFit="1" customWidth="1"/>
    <col min="301" max="301" width="4.42578125" bestFit="1" customWidth="1"/>
    <col min="302" max="302" width="3.85546875" bestFit="1" customWidth="1"/>
    <col min="303" max="303" width="4.42578125" bestFit="1" customWidth="1"/>
    <col min="304" max="304" width="4.5703125" bestFit="1" customWidth="1"/>
    <col min="305" max="305" width="3.85546875" bestFit="1" customWidth="1"/>
    <col min="306" max="306" width="4.28515625" bestFit="1" customWidth="1"/>
    <col min="307" max="307" width="4.5703125" bestFit="1" customWidth="1"/>
    <col min="308" max="308" width="4.42578125" bestFit="1" customWidth="1"/>
    <col min="309" max="309" width="3.85546875" bestFit="1" customWidth="1"/>
    <col min="310" max="310" width="4.42578125" bestFit="1" customWidth="1"/>
    <col min="311" max="311" width="4.5703125" bestFit="1" customWidth="1"/>
    <col min="312" max="312" width="3.85546875" bestFit="1" customWidth="1"/>
    <col min="313" max="313" width="4.28515625" bestFit="1" customWidth="1"/>
    <col min="314" max="314" width="4.5703125" bestFit="1" customWidth="1"/>
    <col min="315" max="315" width="4.42578125" bestFit="1" customWidth="1"/>
    <col min="316" max="316" width="3.85546875" bestFit="1" customWidth="1"/>
    <col min="317" max="317" width="4.42578125" bestFit="1" customWidth="1"/>
    <col min="318" max="318" width="4.5703125" bestFit="1" customWidth="1"/>
    <col min="319" max="319" width="3.85546875" bestFit="1" customWidth="1"/>
    <col min="320" max="320" width="4.28515625" bestFit="1" customWidth="1"/>
    <col min="321" max="321" width="4.5703125" bestFit="1" customWidth="1"/>
    <col min="322" max="322" width="4.42578125" bestFit="1" customWidth="1"/>
    <col min="323" max="323" width="3.85546875" bestFit="1" customWidth="1"/>
    <col min="324" max="324" width="4.42578125" bestFit="1" customWidth="1"/>
    <col min="325" max="325" width="4.5703125" bestFit="1" customWidth="1"/>
    <col min="326" max="326" width="3.85546875" bestFit="1" customWidth="1"/>
    <col min="327" max="327" width="4.28515625" bestFit="1" customWidth="1"/>
    <col min="328" max="328" width="4.5703125" bestFit="1" customWidth="1"/>
    <col min="329" max="329" width="4.42578125" bestFit="1" customWidth="1"/>
    <col min="330" max="330" width="3.85546875" bestFit="1" customWidth="1"/>
    <col min="331" max="331" width="4.42578125" bestFit="1" customWidth="1"/>
    <col min="332" max="332" width="4.5703125" bestFit="1" customWidth="1"/>
    <col min="333" max="333" width="3.85546875" bestFit="1" customWidth="1"/>
    <col min="334" max="334" width="4.28515625" bestFit="1" customWidth="1"/>
    <col min="335" max="335" width="4.5703125" bestFit="1" customWidth="1"/>
    <col min="336" max="336" width="4.42578125" bestFit="1" customWidth="1"/>
    <col min="337" max="337" width="3.85546875" bestFit="1" customWidth="1"/>
    <col min="338" max="338" width="4.42578125" bestFit="1" customWidth="1"/>
    <col min="339" max="339" width="4.5703125" bestFit="1" customWidth="1"/>
    <col min="340" max="340" width="3.85546875" bestFit="1" customWidth="1"/>
    <col min="341" max="341" width="4.28515625" bestFit="1" customWidth="1"/>
    <col min="342" max="342" width="4.5703125" bestFit="1" customWidth="1"/>
    <col min="343" max="343" width="4.42578125" bestFit="1" customWidth="1"/>
    <col min="344" max="344" width="3.85546875" bestFit="1" customWidth="1"/>
    <col min="345" max="345" width="4.42578125" bestFit="1" customWidth="1"/>
    <col min="346" max="346" width="4.5703125" bestFit="1" customWidth="1"/>
    <col min="347" max="347" width="3.85546875" bestFit="1" customWidth="1"/>
    <col min="348" max="348" width="4.28515625" bestFit="1" customWidth="1"/>
    <col min="349" max="349" width="4.5703125" bestFit="1" customWidth="1"/>
    <col min="350" max="350" width="4.42578125" bestFit="1" customWidth="1"/>
    <col min="351" max="351" width="3.85546875" bestFit="1" customWidth="1"/>
    <col min="352" max="352" width="4.42578125" bestFit="1" customWidth="1"/>
    <col min="353" max="353" width="4.5703125" bestFit="1" customWidth="1"/>
    <col min="354" max="354" width="3.85546875" bestFit="1" customWidth="1"/>
    <col min="355" max="355" width="4.28515625" bestFit="1" customWidth="1"/>
    <col min="356" max="356" width="4.5703125" bestFit="1" customWidth="1"/>
    <col min="357" max="357" width="4.42578125" bestFit="1" customWidth="1"/>
    <col min="358" max="358" width="3.85546875" bestFit="1" customWidth="1"/>
    <col min="359" max="359" width="4.42578125" bestFit="1" customWidth="1"/>
    <col min="360" max="360" width="4.5703125" bestFit="1" customWidth="1"/>
    <col min="361" max="361" width="3.85546875" bestFit="1" customWidth="1"/>
    <col min="362" max="362" width="4.28515625" bestFit="1" customWidth="1"/>
    <col min="363" max="363" width="4.5703125" bestFit="1" customWidth="1"/>
    <col min="364" max="364" width="4.42578125" bestFit="1" customWidth="1"/>
    <col min="365" max="365" width="3.85546875" bestFit="1" customWidth="1"/>
    <col min="366" max="366" width="4.42578125" bestFit="1" customWidth="1"/>
    <col min="367" max="367" width="4.5703125" bestFit="1" customWidth="1"/>
    <col min="368" max="368" width="3.85546875" bestFit="1" customWidth="1"/>
  </cols>
  <sheetData>
    <row r="2" spans="1:368" x14ac:dyDescent="0.25">
      <c r="C2" s="27">
        <f>Tableau_DonnéesExternes_1[[#Headers],[01/01/2020]]*1</f>
        <v>43831</v>
      </c>
      <c r="D2" s="27">
        <f>Tableau_DonnéesExternes_1[[#Headers],[02/01/2020]]*1</f>
        <v>43832</v>
      </c>
      <c r="E2" s="27">
        <f>Tableau_DonnéesExternes_1[[#Headers],[03/01/2020]]*1</f>
        <v>43833</v>
      </c>
      <c r="F2" s="27">
        <f>Tableau_DonnéesExternes_1[[#Headers],[04/01/2020]]*1</f>
        <v>43834</v>
      </c>
      <c r="G2" s="27">
        <f>Tableau_DonnéesExternes_1[[#Headers],[05/01/2020]]*1</f>
        <v>43835</v>
      </c>
      <c r="H2" s="27">
        <f>Tableau_DonnéesExternes_1[[#Headers],[06/01/2020]]*1</f>
        <v>43836</v>
      </c>
      <c r="I2" s="27">
        <f>Tableau_DonnéesExternes_1[[#Headers],[07/01/2020]]*1</f>
        <v>43837</v>
      </c>
      <c r="J2" s="27">
        <f>Tableau_DonnéesExternes_1[[#Headers],[08/01/2020]]*1</f>
        <v>43838</v>
      </c>
      <c r="K2" s="27">
        <f>Tableau_DonnéesExternes_1[[#Headers],[09/01/2020]]*1</f>
        <v>43839</v>
      </c>
      <c r="L2" s="27">
        <f>Tableau_DonnéesExternes_1[[#Headers],[10/01/2020]]*1</f>
        <v>43840</v>
      </c>
      <c r="M2" s="27">
        <f>Tableau_DonnéesExternes_1[[#Headers],[11/01/2020]]*1</f>
        <v>43841</v>
      </c>
      <c r="N2" s="27">
        <f>Tableau_DonnéesExternes_1[[#Headers],[12/01/2020]]*1</f>
        <v>43842</v>
      </c>
      <c r="O2" s="27">
        <f>Tableau_DonnéesExternes_1[[#Headers],[13/01/2020]]*1</f>
        <v>43843</v>
      </c>
      <c r="P2" s="27">
        <f>Tableau_DonnéesExternes_1[[#Headers],[14/01/2020]]*1</f>
        <v>43844</v>
      </c>
      <c r="Q2" s="27">
        <f>Tableau_DonnéesExternes_1[[#Headers],[15/01/2020]]*1</f>
        <v>43845</v>
      </c>
      <c r="R2" s="27">
        <f>Tableau_DonnéesExternes_1[[#Headers],[16/01/2020]]*1</f>
        <v>43846</v>
      </c>
      <c r="S2" s="27">
        <f>Tableau_DonnéesExternes_1[[#Headers],[17/01/2020]]*1</f>
        <v>43847</v>
      </c>
      <c r="T2" s="27">
        <f>Tableau_DonnéesExternes_1[[#Headers],[18/01/2020]]*1</f>
        <v>43848</v>
      </c>
      <c r="U2" s="27">
        <f>Tableau_DonnéesExternes_1[[#Headers],[19/01/2020]]*1</f>
        <v>43849</v>
      </c>
      <c r="V2" s="27">
        <f>Tableau_DonnéesExternes_1[[#Headers],[20/01/2020]]*1</f>
        <v>43850</v>
      </c>
      <c r="W2" s="27">
        <f>Tableau_DonnéesExternes_1[[#Headers],[21/01/2020]]*1</f>
        <v>43851</v>
      </c>
      <c r="X2" s="27">
        <f>Tableau_DonnéesExternes_1[[#Headers],[22/01/2020]]*1</f>
        <v>43852</v>
      </c>
      <c r="Y2" s="27">
        <f>Tableau_DonnéesExternes_1[[#Headers],[23/01/2020]]*1</f>
        <v>43853</v>
      </c>
      <c r="Z2" s="27">
        <f>Tableau_DonnéesExternes_1[[#Headers],[24/01/2020]]*1</f>
        <v>43854</v>
      </c>
      <c r="AA2" s="27">
        <f>Tableau_DonnéesExternes_1[[#Headers],[25/01/2020]]*1</f>
        <v>43855</v>
      </c>
      <c r="AB2" s="27">
        <f>Tableau_DonnéesExternes_1[[#Headers],[26/01/2020]]*1</f>
        <v>43856</v>
      </c>
      <c r="AC2" s="27">
        <f>Tableau_DonnéesExternes_1[[#Headers],[27/01/2020]]*1</f>
        <v>43857</v>
      </c>
      <c r="AD2" s="27">
        <f>Tableau_DonnéesExternes_1[[#Headers],[28/01/2020]]*1</f>
        <v>43858</v>
      </c>
      <c r="AE2" s="27">
        <f>Tableau_DonnéesExternes_1[[#Headers],[29/01/2020]]*1</f>
        <v>43859</v>
      </c>
      <c r="AF2" s="27">
        <f>Tableau_DonnéesExternes_1[[#Headers],[30/01/2020]]*1</f>
        <v>43860</v>
      </c>
      <c r="AG2" s="27">
        <f>Tableau_DonnéesExternes_1[[#Headers],[31/01/2020]]*1</f>
        <v>43861</v>
      </c>
      <c r="AH2" s="27">
        <f>Tableau_DonnéesExternes_1[[#Headers],[01/02/2020]]*1</f>
        <v>43862</v>
      </c>
      <c r="AI2" s="27">
        <f>Tableau_DonnéesExternes_1[[#Headers],[02/02/2020]]*1</f>
        <v>43863</v>
      </c>
      <c r="AJ2" s="27">
        <f>Tableau_DonnéesExternes_1[[#Headers],[03/02/2020]]*1</f>
        <v>43864</v>
      </c>
      <c r="AK2" s="27">
        <f>Tableau_DonnéesExternes_1[[#Headers],[04/02/2020]]*1</f>
        <v>43865</v>
      </c>
      <c r="AL2" s="27">
        <f>Tableau_DonnéesExternes_1[[#Headers],[05/02/2020]]*1</f>
        <v>43866</v>
      </c>
      <c r="AM2" s="27">
        <f>Tableau_DonnéesExternes_1[[#Headers],[06/02/2020]]*1</f>
        <v>43867</v>
      </c>
      <c r="AN2" s="27">
        <f>Tableau_DonnéesExternes_1[[#Headers],[07/02/2020]]*1</f>
        <v>43868</v>
      </c>
      <c r="AO2" s="27">
        <f>Tableau_DonnéesExternes_1[[#Headers],[08/02/2020]]*1</f>
        <v>43869</v>
      </c>
      <c r="AP2" s="27">
        <f>Tableau_DonnéesExternes_1[[#Headers],[09/02/2020]]*1</f>
        <v>43870</v>
      </c>
      <c r="AQ2" s="27">
        <f>Tableau_DonnéesExternes_1[[#Headers],[10/02/2020]]*1</f>
        <v>43871</v>
      </c>
      <c r="AR2" s="27">
        <f>Tableau_DonnéesExternes_1[[#Headers],[11/02/2020]]*1</f>
        <v>43872</v>
      </c>
      <c r="AS2" s="27">
        <f>Tableau_DonnéesExternes_1[[#Headers],[12/02/2020]]*1</f>
        <v>43873</v>
      </c>
      <c r="AT2" s="27">
        <f>Tableau_DonnéesExternes_1[[#Headers],[13/02/2020]]*1</f>
        <v>43874</v>
      </c>
      <c r="AU2" s="27">
        <f>Tableau_DonnéesExternes_1[[#Headers],[14/02/2020]]*1</f>
        <v>43875</v>
      </c>
      <c r="AV2" s="27">
        <f>Tableau_DonnéesExternes_1[[#Headers],[15/02/2020]]*1</f>
        <v>43876</v>
      </c>
      <c r="AW2" s="27">
        <f>Tableau_DonnéesExternes_1[[#Headers],[16/02/2020]]*1</f>
        <v>43877</v>
      </c>
      <c r="AX2" s="27">
        <f>Tableau_DonnéesExternes_1[[#Headers],[17/02/2020]]*1</f>
        <v>43878</v>
      </c>
      <c r="AY2" s="27">
        <f>Tableau_DonnéesExternes_1[[#Headers],[18/02/2020]]*1</f>
        <v>43879</v>
      </c>
      <c r="AZ2" s="27">
        <f>Tableau_DonnéesExternes_1[[#Headers],[19/02/2020]]*1</f>
        <v>43880</v>
      </c>
      <c r="BA2" s="27">
        <f>Tableau_DonnéesExternes_1[[#Headers],[20/02/2020]]*1</f>
        <v>43881</v>
      </c>
      <c r="BB2" s="27">
        <f>Tableau_DonnéesExternes_1[[#Headers],[21/02/2020]]*1</f>
        <v>43882</v>
      </c>
      <c r="BC2" s="27">
        <f>Tableau_DonnéesExternes_1[[#Headers],[22/02/2020]]*1</f>
        <v>43883</v>
      </c>
      <c r="BD2" s="27">
        <f>Tableau_DonnéesExternes_1[[#Headers],[23/02/2020]]*1</f>
        <v>43884</v>
      </c>
      <c r="BE2" s="27">
        <f>Tableau_DonnéesExternes_1[[#Headers],[24/02/2020]]*1</f>
        <v>43885</v>
      </c>
      <c r="BF2" s="27">
        <f>Tableau_DonnéesExternes_1[[#Headers],[25/02/2020]]*1</f>
        <v>43886</v>
      </c>
      <c r="BG2" s="27">
        <f>Tableau_DonnéesExternes_1[[#Headers],[26/02/2020]]*1</f>
        <v>43887</v>
      </c>
      <c r="BH2" s="27">
        <f>Tableau_DonnéesExternes_1[[#Headers],[27/02/2020]]*1</f>
        <v>43888</v>
      </c>
      <c r="BI2" s="27">
        <f>Tableau_DonnéesExternes_1[[#Headers],[28/02/2020]]*1</f>
        <v>43889</v>
      </c>
      <c r="BJ2" s="27">
        <f>Tableau_DonnéesExternes_1[[#Headers],[29/02/2020]]*1</f>
        <v>43890</v>
      </c>
      <c r="BK2" s="27">
        <f>Tableau_DonnéesExternes_1[[#Headers],[01/03/2020]]*1</f>
        <v>43891</v>
      </c>
      <c r="BL2" s="27">
        <f>Tableau_DonnéesExternes_1[[#Headers],[02/03/2020]]*1</f>
        <v>43892</v>
      </c>
      <c r="BM2" s="27">
        <f>Tableau_DonnéesExternes_1[[#Headers],[03/03/2020]]*1</f>
        <v>43893</v>
      </c>
      <c r="BN2" s="27">
        <f>Tableau_DonnéesExternes_1[[#Headers],[04/03/2020]]*1</f>
        <v>43894</v>
      </c>
      <c r="BO2" s="27">
        <f>Tableau_DonnéesExternes_1[[#Headers],[05/03/2020]]*1</f>
        <v>43895</v>
      </c>
      <c r="BP2" s="27">
        <f>Tableau_DonnéesExternes_1[[#Headers],[06/03/2020]]*1</f>
        <v>43896</v>
      </c>
      <c r="BQ2" s="27">
        <f>Tableau_DonnéesExternes_1[[#Headers],[07/03/2020]]*1</f>
        <v>43897</v>
      </c>
      <c r="BR2" s="27">
        <f>Tableau_DonnéesExternes_1[[#Headers],[08/03/2020]]*1</f>
        <v>43898</v>
      </c>
      <c r="BS2" s="27">
        <f>Tableau_DonnéesExternes_1[[#Headers],[09/03/2020]]*1</f>
        <v>43899</v>
      </c>
      <c r="BT2" s="27">
        <f>Tableau_DonnéesExternes_1[[#Headers],[10/03/2020]]*1</f>
        <v>43900</v>
      </c>
      <c r="BU2" s="27">
        <f>Tableau_DonnéesExternes_1[[#Headers],[11/03/2020]]*1</f>
        <v>43901</v>
      </c>
      <c r="BV2" s="27">
        <f>Tableau_DonnéesExternes_1[[#Headers],[12/03/2020]]*1</f>
        <v>43902</v>
      </c>
      <c r="BW2" s="27">
        <f>Tableau_DonnéesExternes_1[[#Headers],[13/03/2020]]*1</f>
        <v>43903</v>
      </c>
      <c r="BX2" s="27">
        <f>Tableau_DonnéesExternes_1[[#Headers],[14/03/2020]]*1</f>
        <v>43904</v>
      </c>
      <c r="BY2" s="27">
        <f>Tableau_DonnéesExternes_1[[#Headers],[15/03/2020]]*1</f>
        <v>43905</v>
      </c>
      <c r="BZ2" s="27">
        <f>Tableau_DonnéesExternes_1[[#Headers],[16/03/2020]]*1</f>
        <v>43906</v>
      </c>
      <c r="CA2" s="27">
        <f>Tableau_DonnéesExternes_1[[#Headers],[17/03/2020]]*1</f>
        <v>43907</v>
      </c>
      <c r="CB2" s="27">
        <f>Tableau_DonnéesExternes_1[[#Headers],[18/03/2020]]*1</f>
        <v>43908</v>
      </c>
      <c r="CC2" s="27">
        <f>Tableau_DonnéesExternes_1[[#Headers],[19/03/2020]]*1</f>
        <v>43909</v>
      </c>
      <c r="CD2" s="27">
        <f>Tableau_DonnéesExternes_1[[#Headers],[20/03/2020]]*1</f>
        <v>43910</v>
      </c>
      <c r="CE2" s="27">
        <f>Tableau_DonnéesExternes_1[[#Headers],[21/03/2020]]*1</f>
        <v>43911</v>
      </c>
      <c r="CF2" s="27">
        <f>Tableau_DonnéesExternes_1[[#Headers],[22/03/2020]]*1</f>
        <v>43912</v>
      </c>
      <c r="CG2" s="27">
        <f>Tableau_DonnéesExternes_1[[#Headers],[23/03/2020]]*1</f>
        <v>43913</v>
      </c>
      <c r="CH2" s="27">
        <f>Tableau_DonnéesExternes_1[[#Headers],[24/03/2020]]*1</f>
        <v>43914</v>
      </c>
      <c r="CI2" s="27">
        <f>Tableau_DonnéesExternes_1[[#Headers],[25/03/2020]]*1</f>
        <v>43915</v>
      </c>
      <c r="CJ2" s="27">
        <f>Tableau_DonnéesExternes_1[[#Headers],[26/03/2020]]*1</f>
        <v>43916</v>
      </c>
      <c r="CK2" s="27">
        <f>Tableau_DonnéesExternes_1[[#Headers],[27/03/2020]]*1</f>
        <v>43917</v>
      </c>
      <c r="CL2" s="27">
        <f>Tableau_DonnéesExternes_1[[#Headers],[28/03/2020]]*1</f>
        <v>43918</v>
      </c>
      <c r="CM2" s="27">
        <f>Tableau_DonnéesExternes_1[[#Headers],[29/03/2020]]*1</f>
        <v>43919</v>
      </c>
      <c r="CN2" s="27">
        <f>Tableau_DonnéesExternes_1[[#Headers],[30/03/2020]]*1</f>
        <v>43920</v>
      </c>
      <c r="CO2" s="27">
        <f>Tableau_DonnéesExternes_1[[#Headers],[31/03/2020]]*1</f>
        <v>43921</v>
      </c>
      <c r="CP2" s="27">
        <f>Tableau_DonnéesExternes_1[[#Headers],[01/04/2020]]*1</f>
        <v>43922</v>
      </c>
      <c r="CQ2" s="27">
        <f>Tableau_DonnéesExternes_1[[#Headers],[02/04/2020]]*1</f>
        <v>43923</v>
      </c>
      <c r="CR2" s="27">
        <f>Tableau_DonnéesExternes_1[[#Headers],[03/04/2020]]*1</f>
        <v>43924</v>
      </c>
      <c r="CS2" s="27">
        <f>Tableau_DonnéesExternes_1[[#Headers],[04/04/2020]]*1</f>
        <v>43925</v>
      </c>
      <c r="CT2" s="27">
        <f>Tableau_DonnéesExternes_1[[#Headers],[05/04/2020]]*1</f>
        <v>43926</v>
      </c>
      <c r="CU2" s="27">
        <f>Tableau_DonnéesExternes_1[[#Headers],[06/04/2020]]*1</f>
        <v>43927</v>
      </c>
      <c r="CV2" s="27">
        <f>Tableau_DonnéesExternes_1[[#Headers],[07/04/2020]]*1</f>
        <v>43928</v>
      </c>
      <c r="CW2" s="27">
        <f>Tableau_DonnéesExternes_1[[#Headers],[08/04/2020]]*1</f>
        <v>43929</v>
      </c>
      <c r="CX2" s="27">
        <f>Tableau_DonnéesExternes_1[[#Headers],[09/04/2020]]*1</f>
        <v>43930</v>
      </c>
      <c r="CY2" s="27">
        <f>Tableau_DonnéesExternes_1[[#Headers],[10/04/2020]]*1</f>
        <v>43931</v>
      </c>
      <c r="CZ2" s="27">
        <f>Tableau_DonnéesExternes_1[[#Headers],[11/04/2020]]*1</f>
        <v>43932</v>
      </c>
      <c r="DA2" s="27">
        <f>Tableau_DonnéesExternes_1[[#Headers],[12/04/2020]]*1</f>
        <v>43933</v>
      </c>
      <c r="DB2" s="27">
        <f>Tableau_DonnéesExternes_1[[#Headers],[13/04/2020]]*1</f>
        <v>43934</v>
      </c>
      <c r="DC2" s="27">
        <f>Tableau_DonnéesExternes_1[[#Headers],[14/04/2020]]*1</f>
        <v>43935</v>
      </c>
      <c r="DD2" s="27">
        <f>Tableau_DonnéesExternes_1[[#Headers],[15/04/2020]]*1</f>
        <v>43936</v>
      </c>
      <c r="DE2" s="27">
        <f>Tableau_DonnéesExternes_1[[#Headers],[16/04/2020]]*1</f>
        <v>43937</v>
      </c>
      <c r="DF2" s="27">
        <f>Tableau_DonnéesExternes_1[[#Headers],[17/04/2020]]*1</f>
        <v>43938</v>
      </c>
      <c r="DG2" s="27">
        <f>Tableau_DonnéesExternes_1[[#Headers],[18/04/2020]]*1</f>
        <v>43939</v>
      </c>
      <c r="DH2" s="27">
        <f>Tableau_DonnéesExternes_1[[#Headers],[19/04/2020]]*1</f>
        <v>43940</v>
      </c>
      <c r="DI2" s="27">
        <f>Tableau_DonnéesExternes_1[[#Headers],[20/04/2020]]*1</f>
        <v>43941</v>
      </c>
      <c r="DJ2" s="27">
        <f>Tableau_DonnéesExternes_1[[#Headers],[21/04/2020]]*1</f>
        <v>43942</v>
      </c>
      <c r="DK2" s="27">
        <f>Tableau_DonnéesExternes_1[[#Headers],[22/04/2020]]*1</f>
        <v>43943</v>
      </c>
      <c r="DL2" s="27">
        <f>Tableau_DonnéesExternes_1[[#Headers],[23/04/2020]]*1</f>
        <v>43944</v>
      </c>
      <c r="DM2" s="27">
        <f>Tableau_DonnéesExternes_1[[#Headers],[24/04/2020]]*1</f>
        <v>43945</v>
      </c>
      <c r="DN2" s="27">
        <f>Tableau_DonnéesExternes_1[[#Headers],[25/04/2020]]*1</f>
        <v>43946</v>
      </c>
      <c r="DO2" s="27">
        <f>Tableau_DonnéesExternes_1[[#Headers],[26/04/2020]]*1</f>
        <v>43947</v>
      </c>
      <c r="DP2" s="27">
        <f>Tableau_DonnéesExternes_1[[#Headers],[27/04/2020]]*1</f>
        <v>43948</v>
      </c>
      <c r="DQ2" s="27">
        <f>Tableau_DonnéesExternes_1[[#Headers],[28/04/2020]]*1</f>
        <v>43949</v>
      </c>
      <c r="DR2" s="27">
        <f>Tableau_DonnéesExternes_1[[#Headers],[29/04/2020]]*1</f>
        <v>43950</v>
      </c>
      <c r="DS2" s="27">
        <f>Tableau_DonnéesExternes_1[[#Headers],[30/04/2020]]*1</f>
        <v>43951</v>
      </c>
      <c r="DT2" s="27">
        <f>Tableau_DonnéesExternes_1[[#Headers],[01/05/2020]]*1</f>
        <v>43952</v>
      </c>
      <c r="DU2" s="27">
        <f>Tableau_DonnéesExternes_1[[#Headers],[02/05/2020]]*1</f>
        <v>43953</v>
      </c>
      <c r="DV2" s="27">
        <f>Tableau_DonnéesExternes_1[[#Headers],[03/05/2020]]*1</f>
        <v>43954</v>
      </c>
      <c r="DW2" s="27">
        <f>Tableau_DonnéesExternes_1[[#Headers],[04/05/2020]]*1</f>
        <v>43955</v>
      </c>
      <c r="DX2" s="27">
        <f>Tableau_DonnéesExternes_1[[#Headers],[05/05/2020]]*1</f>
        <v>43956</v>
      </c>
      <c r="DY2" s="27">
        <f>Tableau_DonnéesExternes_1[[#Headers],[06/05/2020]]*1</f>
        <v>43957</v>
      </c>
      <c r="DZ2" s="27">
        <f>Tableau_DonnéesExternes_1[[#Headers],[07/05/2020]]*1</f>
        <v>43958</v>
      </c>
      <c r="EA2" s="27">
        <f>Tableau_DonnéesExternes_1[[#Headers],[08/05/2020]]*1</f>
        <v>43959</v>
      </c>
      <c r="EB2" s="27">
        <f>Tableau_DonnéesExternes_1[[#Headers],[09/05/2020]]*1</f>
        <v>43960</v>
      </c>
      <c r="EC2" s="27">
        <f>Tableau_DonnéesExternes_1[[#Headers],[10/05/2020]]*1</f>
        <v>43961</v>
      </c>
      <c r="ED2" s="27">
        <f>Tableau_DonnéesExternes_1[[#Headers],[11/05/2020]]*1</f>
        <v>43962</v>
      </c>
      <c r="EE2" s="27">
        <f>Tableau_DonnéesExternes_1[[#Headers],[12/05/2020]]*1</f>
        <v>43963</v>
      </c>
      <c r="EF2" s="27">
        <f>Tableau_DonnéesExternes_1[[#Headers],[13/05/2020]]*1</f>
        <v>43964</v>
      </c>
      <c r="EG2" s="27">
        <f>Tableau_DonnéesExternes_1[[#Headers],[14/05/2020]]*1</f>
        <v>43965</v>
      </c>
      <c r="EH2" s="27">
        <f>Tableau_DonnéesExternes_1[[#Headers],[15/05/2020]]*1</f>
        <v>43966</v>
      </c>
      <c r="EI2" s="27">
        <f>Tableau_DonnéesExternes_1[[#Headers],[16/05/2020]]*1</f>
        <v>43967</v>
      </c>
      <c r="EJ2" s="27">
        <f>Tableau_DonnéesExternes_1[[#Headers],[17/05/2020]]*1</f>
        <v>43968</v>
      </c>
      <c r="EK2" s="27">
        <f>Tableau_DonnéesExternes_1[[#Headers],[18/05/2020]]*1</f>
        <v>43969</v>
      </c>
      <c r="EL2" s="27">
        <f>Tableau_DonnéesExternes_1[[#Headers],[19/05/2020]]*1</f>
        <v>43970</v>
      </c>
      <c r="EM2" s="27">
        <f>Tableau_DonnéesExternes_1[[#Headers],[20/05/2020]]*1</f>
        <v>43971</v>
      </c>
      <c r="EN2" s="27">
        <f>Tableau_DonnéesExternes_1[[#Headers],[21/05/2020]]*1</f>
        <v>43972</v>
      </c>
      <c r="EO2" s="27">
        <f>Tableau_DonnéesExternes_1[[#Headers],[22/05/2020]]*1</f>
        <v>43973</v>
      </c>
      <c r="EP2" s="27">
        <f>Tableau_DonnéesExternes_1[[#Headers],[23/05/2020]]*1</f>
        <v>43974</v>
      </c>
      <c r="EQ2" s="27">
        <f>Tableau_DonnéesExternes_1[[#Headers],[24/05/2020]]*1</f>
        <v>43975</v>
      </c>
      <c r="ER2" s="27">
        <f>Tableau_DonnéesExternes_1[[#Headers],[25/05/2020]]*1</f>
        <v>43976</v>
      </c>
      <c r="ES2" s="27">
        <f>Tableau_DonnéesExternes_1[[#Headers],[26/05/2020]]*1</f>
        <v>43977</v>
      </c>
      <c r="ET2" s="27">
        <f>Tableau_DonnéesExternes_1[[#Headers],[27/05/2020]]*1</f>
        <v>43978</v>
      </c>
      <c r="EU2" s="27">
        <f>Tableau_DonnéesExternes_1[[#Headers],[28/05/2020]]*1</f>
        <v>43979</v>
      </c>
      <c r="EV2" s="27">
        <f>Tableau_DonnéesExternes_1[[#Headers],[29/05/2020]]*1</f>
        <v>43980</v>
      </c>
      <c r="EW2" s="27">
        <f>Tableau_DonnéesExternes_1[[#Headers],[30/05/2020]]*1</f>
        <v>43981</v>
      </c>
      <c r="EX2" s="27">
        <f>Tableau_DonnéesExternes_1[[#Headers],[31/05/2020]]*1</f>
        <v>43982</v>
      </c>
      <c r="EY2" s="27">
        <f>Tableau_DonnéesExternes_1[[#Headers],[01/06/2020]]*1</f>
        <v>43983</v>
      </c>
      <c r="EZ2" s="27">
        <f>Tableau_DonnéesExternes_1[[#Headers],[02/06/2020]]*1</f>
        <v>43984</v>
      </c>
      <c r="FA2" s="27">
        <f>Tableau_DonnéesExternes_1[[#Headers],[03/06/2020]]*1</f>
        <v>43985</v>
      </c>
      <c r="FB2" s="27">
        <f>Tableau_DonnéesExternes_1[[#Headers],[04/06/2020]]*1</f>
        <v>43986</v>
      </c>
      <c r="FC2" s="27">
        <f>Tableau_DonnéesExternes_1[[#Headers],[05/06/2020]]*1</f>
        <v>43987</v>
      </c>
      <c r="FD2" s="27">
        <f>Tableau_DonnéesExternes_1[[#Headers],[06/06/2020]]*1</f>
        <v>43988</v>
      </c>
      <c r="FE2" s="27">
        <f>Tableau_DonnéesExternes_1[[#Headers],[07/06/2020]]*1</f>
        <v>43989</v>
      </c>
      <c r="FF2" s="27">
        <f>Tableau_DonnéesExternes_1[[#Headers],[08/06/2020]]*1</f>
        <v>43990</v>
      </c>
      <c r="FG2" s="27">
        <f>Tableau_DonnéesExternes_1[[#Headers],[09/06/2020]]*1</f>
        <v>43991</v>
      </c>
      <c r="FH2" s="27">
        <f>Tableau_DonnéesExternes_1[[#Headers],[10/06/2020]]*1</f>
        <v>43992</v>
      </c>
      <c r="FI2" s="27">
        <f>Tableau_DonnéesExternes_1[[#Headers],[11/06/2020]]*1</f>
        <v>43993</v>
      </c>
      <c r="FJ2" s="27">
        <f>Tableau_DonnéesExternes_1[[#Headers],[12/06/2020]]*1</f>
        <v>43994</v>
      </c>
      <c r="FK2" s="27">
        <f>Tableau_DonnéesExternes_1[[#Headers],[13/06/2020]]*1</f>
        <v>43995</v>
      </c>
      <c r="FL2" s="27">
        <f>Tableau_DonnéesExternes_1[[#Headers],[14/06/2020]]*1</f>
        <v>43996</v>
      </c>
      <c r="FM2" s="27">
        <f>Tableau_DonnéesExternes_1[[#Headers],[15/06/2020]]*1</f>
        <v>43997</v>
      </c>
      <c r="FN2" s="27">
        <f>Tableau_DonnéesExternes_1[[#Headers],[16/06/2020]]*1</f>
        <v>43998</v>
      </c>
      <c r="FO2" s="27">
        <f>Tableau_DonnéesExternes_1[[#Headers],[17/06/2020]]*1</f>
        <v>43999</v>
      </c>
      <c r="FP2" s="27">
        <f>Tableau_DonnéesExternes_1[[#Headers],[18/06/2020]]*1</f>
        <v>44000</v>
      </c>
      <c r="FQ2" s="27">
        <f>Tableau_DonnéesExternes_1[[#Headers],[19/06/2020]]*1</f>
        <v>44001</v>
      </c>
      <c r="FR2" s="27">
        <f>Tableau_DonnéesExternes_1[[#Headers],[20/06/2020]]*1</f>
        <v>44002</v>
      </c>
      <c r="FS2" s="27">
        <f>Tableau_DonnéesExternes_1[[#Headers],[21/06/2020]]*1</f>
        <v>44003</v>
      </c>
      <c r="FT2" s="27">
        <f>Tableau_DonnéesExternes_1[[#Headers],[22/06/2020]]*1</f>
        <v>44004</v>
      </c>
      <c r="FU2" s="27">
        <f>Tableau_DonnéesExternes_1[[#Headers],[23/06/2020]]*1</f>
        <v>44005</v>
      </c>
      <c r="FV2" s="27">
        <f>Tableau_DonnéesExternes_1[[#Headers],[24/06/2020]]*1</f>
        <v>44006</v>
      </c>
      <c r="FW2" s="27">
        <f>Tableau_DonnéesExternes_1[[#Headers],[25/06/2020]]*1</f>
        <v>44007</v>
      </c>
      <c r="FX2" s="27">
        <f>Tableau_DonnéesExternes_1[[#Headers],[26/06/2020]]*1</f>
        <v>44008</v>
      </c>
      <c r="FY2" s="27">
        <f>Tableau_DonnéesExternes_1[[#Headers],[27/06/2020]]*1</f>
        <v>44009</v>
      </c>
      <c r="FZ2" s="27">
        <f>Tableau_DonnéesExternes_1[[#Headers],[28/06/2020]]*1</f>
        <v>44010</v>
      </c>
      <c r="GA2" s="27">
        <f>Tableau_DonnéesExternes_1[[#Headers],[29/06/2020]]*1</f>
        <v>44011</v>
      </c>
      <c r="GB2" s="27">
        <f>Tableau_DonnéesExternes_1[[#Headers],[30/06/2020]]*1</f>
        <v>44012</v>
      </c>
      <c r="GC2" s="27">
        <f>Tableau_DonnéesExternes_1[[#Headers],[01/07/2020]]*1</f>
        <v>44013</v>
      </c>
      <c r="GD2" s="27">
        <f>Tableau_DonnéesExternes_1[[#Headers],[02/07/2020]]*1</f>
        <v>44014</v>
      </c>
      <c r="GE2" s="27">
        <f>Tableau_DonnéesExternes_1[[#Headers],[03/07/2020]]*1</f>
        <v>44015</v>
      </c>
      <c r="GF2" s="27">
        <f>Tableau_DonnéesExternes_1[[#Headers],[04/07/2020]]*1</f>
        <v>44016</v>
      </c>
      <c r="GG2" s="27">
        <f>Tableau_DonnéesExternes_1[[#Headers],[05/07/2020]]*1</f>
        <v>44017</v>
      </c>
      <c r="GH2" s="27">
        <f>Tableau_DonnéesExternes_1[[#Headers],[06/07/2020]]*1</f>
        <v>44018</v>
      </c>
      <c r="GI2" s="27">
        <f>Tableau_DonnéesExternes_1[[#Headers],[07/07/2020]]*1</f>
        <v>44019</v>
      </c>
      <c r="GJ2" s="27">
        <f>Tableau_DonnéesExternes_1[[#Headers],[08/07/2020]]*1</f>
        <v>44020</v>
      </c>
      <c r="GK2" s="27">
        <f>Tableau_DonnéesExternes_1[[#Headers],[09/07/2020]]*1</f>
        <v>44021</v>
      </c>
      <c r="GL2" s="27">
        <f>Tableau_DonnéesExternes_1[[#Headers],[10/07/2020]]*1</f>
        <v>44022</v>
      </c>
      <c r="GM2" s="27">
        <f>Tableau_DonnéesExternes_1[[#Headers],[11/07/2020]]*1</f>
        <v>44023</v>
      </c>
      <c r="GN2" s="27">
        <f>Tableau_DonnéesExternes_1[[#Headers],[12/07/2020]]*1</f>
        <v>44024</v>
      </c>
      <c r="GO2" s="27">
        <f>Tableau_DonnéesExternes_1[[#Headers],[13/07/2020]]*1</f>
        <v>44025</v>
      </c>
      <c r="GP2" s="27">
        <f>Tableau_DonnéesExternes_1[[#Headers],[14/07/2020]]*1</f>
        <v>44026</v>
      </c>
      <c r="GQ2" s="27">
        <f>Tableau_DonnéesExternes_1[[#Headers],[15/07/2020]]*1</f>
        <v>44027</v>
      </c>
      <c r="GR2" s="27">
        <f>Tableau_DonnéesExternes_1[[#Headers],[16/07/2020]]*1</f>
        <v>44028</v>
      </c>
      <c r="GS2" s="27">
        <f>Tableau_DonnéesExternes_1[[#Headers],[17/07/2020]]*1</f>
        <v>44029</v>
      </c>
      <c r="GT2" s="27">
        <f>Tableau_DonnéesExternes_1[[#Headers],[18/07/2020]]*1</f>
        <v>44030</v>
      </c>
      <c r="GU2" s="27">
        <f>Tableau_DonnéesExternes_1[[#Headers],[19/07/2020]]*1</f>
        <v>44031</v>
      </c>
      <c r="GV2" s="27">
        <f>Tableau_DonnéesExternes_1[[#Headers],[20/07/2020]]*1</f>
        <v>44032</v>
      </c>
      <c r="GW2" s="27">
        <f>Tableau_DonnéesExternes_1[[#Headers],[21/07/2020]]*1</f>
        <v>44033</v>
      </c>
      <c r="GX2" s="27">
        <f>Tableau_DonnéesExternes_1[[#Headers],[22/07/2020]]*1</f>
        <v>44034</v>
      </c>
      <c r="GY2" s="27">
        <f>Tableau_DonnéesExternes_1[[#Headers],[23/07/2020]]*1</f>
        <v>44035</v>
      </c>
      <c r="GZ2" s="27">
        <f>Tableau_DonnéesExternes_1[[#Headers],[24/07/2020]]*1</f>
        <v>44036</v>
      </c>
      <c r="HA2" s="27">
        <f>Tableau_DonnéesExternes_1[[#Headers],[25/07/2020]]*1</f>
        <v>44037</v>
      </c>
      <c r="HB2" s="27">
        <f>Tableau_DonnéesExternes_1[[#Headers],[26/07/2020]]*1</f>
        <v>44038</v>
      </c>
      <c r="HC2" s="27">
        <f>Tableau_DonnéesExternes_1[[#Headers],[27/07/2020]]*1</f>
        <v>44039</v>
      </c>
      <c r="HD2" s="27">
        <f>Tableau_DonnéesExternes_1[[#Headers],[28/07/2020]]*1</f>
        <v>44040</v>
      </c>
      <c r="HE2" s="27">
        <f>Tableau_DonnéesExternes_1[[#Headers],[29/07/2020]]*1</f>
        <v>44041</v>
      </c>
      <c r="HF2" s="27">
        <f>Tableau_DonnéesExternes_1[[#Headers],[30/07/2020]]*1</f>
        <v>44042</v>
      </c>
      <c r="HG2" s="27">
        <f>Tableau_DonnéesExternes_1[[#Headers],[31/07/2020]]*1</f>
        <v>44043</v>
      </c>
      <c r="HH2" s="27">
        <f>Tableau_DonnéesExternes_1[[#Headers],[01/08/2020]]*1</f>
        <v>44044</v>
      </c>
      <c r="HI2" s="27">
        <f>Tableau_DonnéesExternes_1[[#Headers],[02/08/2020]]*1</f>
        <v>44045</v>
      </c>
      <c r="HJ2" s="27">
        <f>Tableau_DonnéesExternes_1[[#Headers],[03/08/2020]]*1</f>
        <v>44046</v>
      </c>
      <c r="HK2" s="27">
        <f>Tableau_DonnéesExternes_1[[#Headers],[04/08/2020]]*1</f>
        <v>44047</v>
      </c>
      <c r="HL2" s="27">
        <f>Tableau_DonnéesExternes_1[[#Headers],[05/08/2020]]*1</f>
        <v>44048</v>
      </c>
      <c r="HM2" s="27">
        <f>Tableau_DonnéesExternes_1[[#Headers],[06/08/2020]]*1</f>
        <v>44049</v>
      </c>
      <c r="HN2" s="27">
        <f>Tableau_DonnéesExternes_1[[#Headers],[07/08/2020]]*1</f>
        <v>44050</v>
      </c>
      <c r="HO2" s="27">
        <f>Tableau_DonnéesExternes_1[[#Headers],[08/08/2020]]*1</f>
        <v>44051</v>
      </c>
      <c r="HP2" s="27">
        <f>Tableau_DonnéesExternes_1[[#Headers],[09/08/2020]]*1</f>
        <v>44052</v>
      </c>
      <c r="HQ2" s="27">
        <f>Tableau_DonnéesExternes_1[[#Headers],[10/08/2020]]*1</f>
        <v>44053</v>
      </c>
      <c r="HR2" s="27">
        <f>Tableau_DonnéesExternes_1[[#Headers],[11/08/2020]]*1</f>
        <v>44054</v>
      </c>
      <c r="HS2" s="27">
        <f>Tableau_DonnéesExternes_1[[#Headers],[12/08/2020]]*1</f>
        <v>44055</v>
      </c>
      <c r="HT2" s="27">
        <f>Tableau_DonnéesExternes_1[[#Headers],[13/08/2020]]*1</f>
        <v>44056</v>
      </c>
      <c r="HU2" s="27">
        <f>Tableau_DonnéesExternes_1[[#Headers],[14/08/2020]]*1</f>
        <v>44057</v>
      </c>
      <c r="HV2" s="27">
        <f>Tableau_DonnéesExternes_1[[#Headers],[15/08/2020]]*1</f>
        <v>44058</v>
      </c>
      <c r="HW2" s="27">
        <f>Tableau_DonnéesExternes_1[[#Headers],[16/08/2020]]*1</f>
        <v>44059</v>
      </c>
      <c r="HX2" s="27">
        <f>Tableau_DonnéesExternes_1[[#Headers],[17/08/2020]]*1</f>
        <v>44060</v>
      </c>
      <c r="HY2" s="27">
        <f>Tableau_DonnéesExternes_1[[#Headers],[18/08/2020]]*1</f>
        <v>44061</v>
      </c>
      <c r="HZ2" s="27">
        <f>Tableau_DonnéesExternes_1[[#Headers],[19/08/2020]]*1</f>
        <v>44062</v>
      </c>
      <c r="IA2" s="27">
        <f>Tableau_DonnéesExternes_1[[#Headers],[20/08/2020]]*1</f>
        <v>44063</v>
      </c>
      <c r="IB2" s="27">
        <f>Tableau_DonnéesExternes_1[[#Headers],[21/08/2020]]*1</f>
        <v>44064</v>
      </c>
      <c r="IC2" s="27">
        <f>Tableau_DonnéesExternes_1[[#Headers],[22/08/2020]]*1</f>
        <v>44065</v>
      </c>
      <c r="ID2" s="27">
        <f>Tableau_DonnéesExternes_1[[#Headers],[23/08/2020]]*1</f>
        <v>44066</v>
      </c>
      <c r="IE2" s="27">
        <f>Tableau_DonnéesExternes_1[[#Headers],[24/08/2020]]*1</f>
        <v>44067</v>
      </c>
      <c r="IF2" s="27">
        <f>Tableau_DonnéesExternes_1[[#Headers],[25/08/2020]]*1</f>
        <v>44068</v>
      </c>
      <c r="IG2" s="27">
        <f>Tableau_DonnéesExternes_1[[#Headers],[26/08/2020]]*1</f>
        <v>44069</v>
      </c>
      <c r="IH2" s="27">
        <f>Tableau_DonnéesExternes_1[[#Headers],[27/08/2020]]*1</f>
        <v>44070</v>
      </c>
      <c r="II2" s="27">
        <f>Tableau_DonnéesExternes_1[[#Headers],[28/08/2020]]*1</f>
        <v>44071</v>
      </c>
      <c r="IJ2" s="27">
        <f>Tableau_DonnéesExternes_1[[#Headers],[29/08/2020]]*1</f>
        <v>44072</v>
      </c>
      <c r="IK2" s="27">
        <f>Tableau_DonnéesExternes_1[[#Headers],[30/08/2020]]*1</f>
        <v>44073</v>
      </c>
      <c r="IL2" s="27">
        <f>Tableau_DonnéesExternes_1[[#Headers],[31/08/2020]]*1</f>
        <v>44074</v>
      </c>
      <c r="IM2" s="27">
        <f>Tableau_DonnéesExternes_1[[#Headers],[01/09/2020]]*1</f>
        <v>44075</v>
      </c>
      <c r="IN2" s="27">
        <f>Tableau_DonnéesExternes_1[[#Headers],[02/09/2020]]*1</f>
        <v>44076</v>
      </c>
      <c r="IO2" s="27">
        <f>Tableau_DonnéesExternes_1[[#Headers],[03/09/2020]]*1</f>
        <v>44077</v>
      </c>
      <c r="IP2" s="27">
        <f>Tableau_DonnéesExternes_1[[#Headers],[04/09/2020]]*1</f>
        <v>44078</v>
      </c>
      <c r="IQ2" s="27">
        <f>Tableau_DonnéesExternes_1[[#Headers],[05/09/2020]]*1</f>
        <v>44079</v>
      </c>
      <c r="IR2" s="27">
        <f>Tableau_DonnéesExternes_1[[#Headers],[06/09/2020]]*1</f>
        <v>44080</v>
      </c>
      <c r="IS2" s="27">
        <f>Tableau_DonnéesExternes_1[[#Headers],[07/09/2020]]*1</f>
        <v>44081</v>
      </c>
      <c r="IT2" s="27">
        <f>Tableau_DonnéesExternes_1[[#Headers],[08/09/2020]]*1</f>
        <v>44082</v>
      </c>
      <c r="IU2" s="27">
        <f>Tableau_DonnéesExternes_1[[#Headers],[09/09/2020]]*1</f>
        <v>44083</v>
      </c>
      <c r="IV2" s="27">
        <f>Tableau_DonnéesExternes_1[[#Headers],[10/09/2020]]*1</f>
        <v>44084</v>
      </c>
      <c r="IW2" s="27">
        <f>Tableau_DonnéesExternes_1[[#Headers],[11/09/2020]]*1</f>
        <v>44085</v>
      </c>
      <c r="IX2" s="27">
        <f>Tableau_DonnéesExternes_1[[#Headers],[12/09/2020]]*1</f>
        <v>44086</v>
      </c>
      <c r="IY2" s="27">
        <f>Tableau_DonnéesExternes_1[[#Headers],[13/09/2020]]*1</f>
        <v>44087</v>
      </c>
      <c r="IZ2" s="27">
        <f>Tableau_DonnéesExternes_1[[#Headers],[14/09/2020]]*1</f>
        <v>44088</v>
      </c>
      <c r="JA2" s="27">
        <f>Tableau_DonnéesExternes_1[[#Headers],[15/09/2020]]*1</f>
        <v>44089</v>
      </c>
      <c r="JB2" s="27">
        <f>Tableau_DonnéesExternes_1[[#Headers],[16/09/2020]]*1</f>
        <v>44090</v>
      </c>
      <c r="JC2" s="27">
        <f>Tableau_DonnéesExternes_1[[#Headers],[17/09/2020]]*1</f>
        <v>44091</v>
      </c>
      <c r="JD2" s="27">
        <f>Tableau_DonnéesExternes_1[[#Headers],[18/09/2020]]*1</f>
        <v>44092</v>
      </c>
      <c r="JE2" s="27">
        <f>Tableau_DonnéesExternes_1[[#Headers],[19/09/2020]]*1</f>
        <v>44093</v>
      </c>
      <c r="JF2" s="27">
        <f>Tableau_DonnéesExternes_1[[#Headers],[20/09/2020]]*1</f>
        <v>44094</v>
      </c>
      <c r="JG2" s="27">
        <f>Tableau_DonnéesExternes_1[[#Headers],[21/09/2020]]*1</f>
        <v>44095</v>
      </c>
      <c r="JH2" s="27">
        <f>Tableau_DonnéesExternes_1[[#Headers],[22/09/2020]]*1</f>
        <v>44096</v>
      </c>
      <c r="JI2" s="27">
        <f>Tableau_DonnéesExternes_1[[#Headers],[23/09/2020]]*1</f>
        <v>44097</v>
      </c>
      <c r="JJ2" s="27">
        <f>Tableau_DonnéesExternes_1[[#Headers],[24/09/2020]]*1</f>
        <v>44098</v>
      </c>
      <c r="JK2" s="27">
        <f>Tableau_DonnéesExternes_1[[#Headers],[25/09/2020]]*1</f>
        <v>44099</v>
      </c>
      <c r="JL2" s="27">
        <f>Tableau_DonnéesExternes_1[[#Headers],[26/09/2020]]*1</f>
        <v>44100</v>
      </c>
      <c r="JM2" s="27">
        <f>Tableau_DonnéesExternes_1[[#Headers],[27/09/2020]]*1</f>
        <v>44101</v>
      </c>
      <c r="JN2" s="27">
        <f>Tableau_DonnéesExternes_1[[#Headers],[28/09/2020]]*1</f>
        <v>44102</v>
      </c>
      <c r="JO2" s="27">
        <f>Tableau_DonnéesExternes_1[[#Headers],[29/09/2020]]*1</f>
        <v>44103</v>
      </c>
      <c r="JP2" s="27">
        <f>Tableau_DonnéesExternes_1[[#Headers],[30/09/2020]]*1</f>
        <v>44104</v>
      </c>
      <c r="JQ2" s="27">
        <f>Tableau_DonnéesExternes_1[[#Headers],[01/10/2020]]*1</f>
        <v>44105</v>
      </c>
      <c r="JR2" s="27">
        <f>Tableau_DonnéesExternes_1[[#Headers],[02/10/2020]]*1</f>
        <v>44106</v>
      </c>
      <c r="JS2" s="27">
        <f>Tableau_DonnéesExternes_1[[#Headers],[03/10/2020]]*1</f>
        <v>44107</v>
      </c>
      <c r="JT2" s="27">
        <f>Tableau_DonnéesExternes_1[[#Headers],[04/10/2020]]*1</f>
        <v>44108</v>
      </c>
      <c r="JU2" s="27">
        <f>Tableau_DonnéesExternes_1[[#Headers],[05/10/2020]]*1</f>
        <v>44109</v>
      </c>
      <c r="JV2" s="27">
        <f>Tableau_DonnéesExternes_1[[#Headers],[06/10/2020]]*1</f>
        <v>44110</v>
      </c>
      <c r="JW2" s="27">
        <f>Tableau_DonnéesExternes_1[[#Headers],[07/10/2020]]*1</f>
        <v>44111</v>
      </c>
      <c r="JX2" s="27">
        <f>Tableau_DonnéesExternes_1[[#Headers],[08/10/2020]]*1</f>
        <v>44112</v>
      </c>
      <c r="JY2" s="27">
        <f>Tableau_DonnéesExternes_1[[#Headers],[09/10/2020]]*1</f>
        <v>44113</v>
      </c>
      <c r="JZ2" s="27">
        <f>Tableau_DonnéesExternes_1[[#Headers],[10/10/2020]]*1</f>
        <v>44114</v>
      </c>
      <c r="KA2" s="27">
        <f>Tableau_DonnéesExternes_1[[#Headers],[11/10/2020]]*1</f>
        <v>44115</v>
      </c>
      <c r="KB2" s="27">
        <f>Tableau_DonnéesExternes_1[[#Headers],[12/10/2020]]*1</f>
        <v>44116</v>
      </c>
      <c r="KC2" s="27">
        <f>Tableau_DonnéesExternes_1[[#Headers],[13/10/2020]]*1</f>
        <v>44117</v>
      </c>
      <c r="KD2" s="27">
        <f>Tableau_DonnéesExternes_1[[#Headers],[14/10/2020]]*1</f>
        <v>44118</v>
      </c>
      <c r="KE2" s="27">
        <f>Tableau_DonnéesExternes_1[[#Headers],[15/10/2020]]*1</f>
        <v>44119</v>
      </c>
      <c r="KF2" s="27">
        <f>Tableau_DonnéesExternes_1[[#Headers],[16/10/2020]]*1</f>
        <v>44120</v>
      </c>
      <c r="KG2" s="27">
        <f>Tableau_DonnéesExternes_1[[#Headers],[17/10/2020]]*1</f>
        <v>44121</v>
      </c>
      <c r="KH2" s="27">
        <f>Tableau_DonnéesExternes_1[[#Headers],[18/10/2020]]*1</f>
        <v>44122</v>
      </c>
      <c r="KI2" s="27">
        <f>Tableau_DonnéesExternes_1[[#Headers],[19/10/2020]]*1</f>
        <v>44123</v>
      </c>
      <c r="KJ2" s="27">
        <f>Tableau_DonnéesExternes_1[[#Headers],[20/10/2020]]*1</f>
        <v>44124</v>
      </c>
      <c r="KK2" s="27">
        <f>Tableau_DonnéesExternes_1[[#Headers],[21/10/2020]]*1</f>
        <v>44125</v>
      </c>
      <c r="KL2" s="27">
        <f>Tableau_DonnéesExternes_1[[#Headers],[22/10/2020]]*1</f>
        <v>44126</v>
      </c>
      <c r="KM2" s="27">
        <f>Tableau_DonnéesExternes_1[[#Headers],[23/10/2020]]*1</f>
        <v>44127</v>
      </c>
      <c r="KN2" s="27">
        <f>Tableau_DonnéesExternes_1[[#Headers],[24/10/2020]]*1</f>
        <v>44128</v>
      </c>
      <c r="KO2" s="27">
        <f>Tableau_DonnéesExternes_1[[#Headers],[25/10/2020]]*1</f>
        <v>44129</v>
      </c>
      <c r="KP2" s="27">
        <f>Tableau_DonnéesExternes_1[[#Headers],[26/10/2020]]*1</f>
        <v>44130</v>
      </c>
      <c r="KQ2" s="27">
        <f>Tableau_DonnéesExternes_1[[#Headers],[27/10/2020]]*1</f>
        <v>44131</v>
      </c>
      <c r="KR2" s="27">
        <f>Tableau_DonnéesExternes_1[[#Headers],[28/10/2020]]*1</f>
        <v>44132</v>
      </c>
      <c r="KS2" s="27">
        <f>Tableau_DonnéesExternes_1[[#Headers],[29/10/2020]]*1</f>
        <v>44133</v>
      </c>
      <c r="KT2" s="27">
        <f>Tableau_DonnéesExternes_1[[#Headers],[30/10/2020]]*1</f>
        <v>44134</v>
      </c>
      <c r="KU2" s="27">
        <f>Tableau_DonnéesExternes_1[[#Headers],[31/10/2020]]*1</f>
        <v>44135</v>
      </c>
      <c r="KV2" s="27">
        <f>Tableau_DonnéesExternes_1[[#Headers],[01/11/2020]]*1</f>
        <v>44136</v>
      </c>
      <c r="KW2" s="27">
        <f>Tableau_DonnéesExternes_1[[#Headers],[02/11/2020]]*1</f>
        <v>44137</v>
      </c>
      <c r="KX2" s="27">
        <f>Tableau_DonnéesExternes_1[[#Headers],[03/11/2020]]*1</f>
        <v>44138</v>
      </c>
      <c r="KY2" s="27">
        <f>Tableau_DonnéesExternes_1[[#Headers],[04/11/2020]]*1</f>
        <v>44139</v>
      </c>
      <c r="KZ2" s="27">
        <f>Tableau_DonnéesExternes_1[[#Headers],[05/11/2020]]*1</f>
        <v>44140</v>
      </c>
      <c r="LA2" s="27">
        <f>Tableau_DonnéesExternes_1[[#Headers],[06/11/2020]]*1</f>
        <v>44141</v>
      </c>
      <c r="LB2" s="27">
        <f>Tableau_DonnéesExternes_1[[#Headers],[07/11/2020]]*1</f>
        <v>44142</v>
      </c>
      <c r="LC2" s="27">
        <f>Tableau_DonnéesExternes_1[[#Headers],[08/11/2020]]*1</f>
        <v>44143</v>
      </c>
      <c r="LD2" s="27">
        <f>Tableau_DonnéesExternes_1[[#Headers],[09/11/2020]]*1</f>
        <v>44144</v>
      </c>
      <c r="LE2" s="27">
        <f>Tableau_DonnéesExternes_1[[#Headers],[10/11/2020]]*1</f>
        <v>44145</v>
      </c>
      <c r="LF2" s="27">
        <f>Tableau_DonnéesExternes_1[[#Headers],[11/11/2020]]*1</f>
        <v>44146</v>
      </c>
      <c r="LG2" s="27">
        <f>Tableau_DonnéesExternes_1[[#Headers],[12/11/2020]]*1</f>
        <v>44147</v>
      </c>
      <c r="LH2" s="27">
        <f>Tableau_DonnéesExternes_1[[#Headers],[13/11/2020]]*1</f>
        <v>44148</v>
      </c>
      <c r="LI2" s="27">
        <f>Tableau_DonnéesExternes_1[[#Headers],[14/11/2020]]*1</f>
        <v>44149</v>
      </c>
      <c r="LJ2" s="27">
        <f>Tableau_DonnéesExternes_1[[#Headers],[15/11/2020]]*1</f>
        <v>44150</v>
      </c>
      <c r="LK2" s="27">
        <f>Tableau_DonnéesExternes_1[[#Headers],[16/11/2020]]*1</f>
        <v>44151</v>
      </c>
      <c r="LL2" s="27">
        <f>Tableau_DonnéesExternes_1[[#Headers],[17/11/2020]]*1</f>
        <v>44152</v>
      </c>
      <c r="LM2" s="27">
        <f>Tableau_DonnéesExternes_1[[#Headers],[18/11/2020]]*1</f>
        <v>44153</v>
      </c>
      <c r="LN2" s="27">
        <f>Tableau_DonnéesExternes_1[[#Headers],[19/11/2020]]*1</f>
        <v>44154</v>
      </c>
      <c r="LO2" s="27">
        <f>Tableau_DonnéesExternes_1[[#Headers],[20/11/2020]]*1</f>
        <v>44155</v>
      </c>
      <c r="LP2" s="27">
        <f>Tableau_DonnéesExternes_1[[#Headers],[21/11/2020]]*1</f>
        <v>44156</v>
      </c>
      <c r="LQ2" s="27">
        <f>Tableau_DonnéesExternes_1[[#Headers],[22/11/2020]]*1</f>
        <v>44157</v>
      </c>
      <c r="LR2" s="27">
        <f>Tableau_DonnéesExternes_1[[#Headers],[23/11/2020]]*1</f>
        <v>44158</v>
      </c>
      <c r="LS2" s="27">
        <f>Tableau_DonnéesExternes_1[[#Headers],[24/11/2020]]*1</f>
        <v>44159</v>
      </c>
      <c r="LT2" s="27">
        <f>Tableau_DonnéesExternes_1[[#Headers],[25/11/2020]]*1</f>
        <v>44160</v>
      </c>
      <c r="LU2" s="27">
        <f>Tableau_DonnéesExternes_1[[#Headers],[26/11/2020]]*1</f>
        <v>44161</v>
      </c>
      <c r="LV2" s="27">
        <f>Tableau_DonnéesExternes_1[[#Headers],[27/11/2020]]*1</f>
        <v>44162</v>
      </c>
      <c r="LW2" s="27">
        <f>Tableau_DonnéesExternes_1[[#Headers],[28/11/2020]]*1</f>
        <v>44163</v>
      </c>
      <c r="LX2" s="27">
        <f>Tableau_DonnéesExternes_1[[#Headers],[29/11/2020]]*1</f>
        <v>44164</v>
      </c>
      <c r="LY2" s="27">
        <f>Tableau_DonnéesExternes_1[[#Headers],[30/11/2020]]*1</f>
        <v>44165</v>
      </c>
      <c r="LZ2" s="27">
        <f>Tableau_DonnéesExternes_1[[#Headers],[01/12/2020]]*1</f>
        <v>44166</v>
      </c>
      <c r="MA2" s="27">
        <f>Tableau_DonnéesExternes_1[[#Headers],[02/12/2020]]*1</f>
        <v>44167</v>
      </c>
      <c r="MB2" s="27">
        <f>Tableau_DonnéesExternes_1[[#Headers],[03/12/2020]]*1</f>
        <v>44168</v>
      </c>
      <c r="MC2" s="27">
        <f>Tableau_DonnéesExternes_1[[#Headers],[04/12/2020]]*1</f>
        <v>44169</v>
      </c>
      <c r="MD2" s="27">
        <f>Tableau_DonnéesExternes_1[[#Headers],[05/12/2020]]*1</f>
        <v>44170</v>
      </c>
      <c r="ME2" s="27">
        <f>Tableau_DonnéesExternes_1[[#Headers],[06/12/2020]]*1</f>
        <v>44171</v>
      </c>
      <c r="MF2" s="27">
        <f>Tableau_DonnéesExternes_1[[#Headers],[07/12/2020]]*1</f>
        <v>44172</v>
      </c>
      <c r="MG2" s="27">
        <f>Tableau_DonnéesExternes_1[[#Headers],[08/12/2020]]*1</f>
        <v>44173</v>
      </c>
      <c r="MH2" s="27">
        <f>Tableau_DonnéesExternes_1[[#Headers],[09/12/2020]]*1</f>
        <v>44174</v>
      </c>
      <c r="MI2" s="27">
        <f>Tableau_DonnéesExternes_1[[#Headers],[10/12/2020]]*1</f>
        <v>44175</v>
      </c>
      <c r="MJ2" s="27">
        <f>Tableau_DonnéesExternes_1[[#Headers],[11/12/2020]]*1</f>
        <v>44176</v>
      </c>
      <c r="MK2" s="27">
        <f>Tableau_DonnéesExternes_1[[#Headers],[12/12/2020]]*1</f>
        <v>44177</v>
      </c>
      <c r="ML2" s="27">
        <f>Tableau_DonnéesExternes_1[[#Headers],[13/12/2020]]*1</f>
        <v>44178</v>
      </c>
      <c r="MM2" s="27">
        <f>Tableau_DonnéesExternes_1[[#Headers],[14/12/2020]]*1</f>
        <v>44179</v>
      </c>
      <c r="MN2" s="27">
        <f>Tableau_DonnéesExternes_1[[#Headers],[15/12/2020]]*1</f>
        <v>44180</v>
      </c>
      <c r="MO2" s="27">
        <f>Tableau_DonnéesExternes_1[[#Headers],[16/12/2020]]*1</f>
        <v>44181</v>
      </c>
      <c r="MP2" s="27">
        <f>Tableau_DonnéesExternes_1[[#Headers],[17/12/2020]]*1</f>
        <v>44182</v>
      </c>
      <c r="MQ2" s="27">
        <f>Tableau_DonnéesExternes_1[[#Headers],[18/12/2020]]*1</f>
        <v>44183</v>
      </c>
      <c r="MR2" s="27">
        <f>Tableau_DonnéesExternes_1[[#Headers],[19/12/2020]]*1</f>
        <v>44184</v>
      </c>
      <c r="MS2" s="27">
        <f>Tableau_DonnéesExternes_1[[#Headers],[20/12/2020]]*1</f>
        <v>44185</v>
      </c>
      <c r="MT2" s="27">
        <f>Tableau_DonnéesExternes_1[[#Headers],[21/12/2020]]*1</f>
        <v>44186</v>
      </c>
      <c r="MU2" s="27">
        <f>Tableau_DonnéesExternes_1[[#Headers],[22/12/2020]]*1</f>
        <v>44187</v>
      </c>
      <c r="MV2" s="27">
        <f>Tableau_DonnéesExternes_1[[#Headers],[23/12/2020]]*1</f>
        <v>44188</v>
      </c>
      <c r="MW2" s="27">
        <f>Tableau_DonnéesExternes_1[[#Headers],[24/12/2020]]*1</f>
        <v>44189</v>
      </c>
      <c r="MX2" s="27">
        <f>Tableau_DonnéesExternes_1[[#Headers],[25/12/2020]]*1</f>
        <v>44190</v>
      </c>
      <c r="MY2" s="27">
        <f>Tableau_DonnéesExternes_1[[#Headers],[26/12/2020]]*1</f>
        <v>44191</v>
      </c>
      <c r="MZ2" s="27">
        <f>Tableau_DonnéesExternes_1[[#Headers],[27/12/2020]]*1</f>
        <v>44192</v>
      </c>
      <c r="NA2" s="27">
        <f>Tableau_DonnéesExternes_1[[#Headers],[28/12/2020]]*1</f>
        <v>44193</v>
      </c>
      <c r="NB2" s="27">
        <f>Tableau_DonnéesExternes_1[[#Headers],[29/12/2020]]*1</f>
        <v>44194</v>
      </c>
      <c r="NC2" s="27">
        <f>Tableau_DonnéesExternes_1[[#Headers],[30/12/2020]]*1</f>
        <v>44195</v>
      </c>
      <c r="ND2" s="27">
        <f>Tableau_DonnéesExternes_1[[#Headers],[31/12/2020]]*1</f>
        <v>44196</v>
      </c>
    </row>
    <row r="3" spans="1:368" s="22" customFormat="1" ht="68.25" customHeight="1" x14ac:dyDescent="0.25">
      <c r="A3" s="22" t="s">
        <v>27</v>
      </c>
      <c r="B3" s="22" t="s">
        <v>1</v>
      </c>
      <c r="C3" s="34" t="s">
        <v>37</v>
      </c>
      <c r="D3" s="34" t="s">
        <v>38</v>
      </c>
      <c r="E3" s="34" t="s">
        <v>39</v>
      </c>
      <c r="F3" s="34" t="s">
        <v>40</v>
      </c>
      <c r="G3" s="34" t="s">
        <v>41</v>
      </c>
      <c r="H3" s="34" t="s">
        <v>42</v>
      </c>
      <c r="I3" s="34" t="s">
        <v>43</v>
      </c>
      <c r="J3" s="34" t="s">
        <v>44</v>
      </c>
      <c r="K3" s="34" t="s">
        <v>45</v>
      </c>
      <c r="L3" s="34" t="s">
        <v>46</v>
      </c>
      <c r="M3" s="34" t="s">
        <v>47</v>
      </c>
      <c r="N3" s="34" t="s">
        <v>48</v>
      </c>
      <c r="O3" s="34" t="s">
        <v>49</v>
      </c>
      <c r="P3" s="34" t="s">
        <v>50</v>
      </c>
      <c r="Q3" s="34" t="s">
        <v>51</v>
      </c>
      <c r="R3" s="34" t="s">
        <v>52</v>
      </c>
      <c r="S3" s="34" t="s">
        <v>53</v>
      </c>
      <c r="T3" s="34" t="s">
        <v>54</v>
      </c>
      <c r="U3" s="34" t="s">
        <v>55</v>
      </c>
      <c r="V3" s="34" t="s">
        <v>56</v>
      </c>
      <c r="W3" s="34" t="s">
        <v>57</v>
      </c>
      <c r="X3" s="34" t="s">
        <v>58</v>
      </c>
      <c r="Y3" s="34" t="s">
        <v>59</v>
      </c>
      <c r="Z3" s="34" t="s">
        <v>60</v>
      </c>
      <c r="AA3" s="34" t="s">
        <v>61</v>
      </c>
      <c r="AB3" s="34" t="s">
        <v>62</v>
      </c>
      <c r="AC3" s="34" t="s">
        <v>63</v>
      </c>
      <c r="AD3" s="34" t="s">
        <v>64</v>
      </c>
      <c r="AE3" s="34" t="s">
        <v>65</v>
      </c>
      <c r="AF3" s="34" t="s">
        <v>66</v>
      </c>
      <c r="AG3" s="34" t="s">
        <v>67</v>
      </c>
      <c r="AH3" s="34" t="s">
        <v>68</v>
      </c>
      <c r="AI3" s="34" t="s">
        <v>69</v>
      </c>
      <c r="AJ3" s="34" t="s">
        <v>70</v>
      </c>
      <c r="AK3" s="34" t="s">
        <v>71</v>
      </c>
      <c r="AL3" s="34" t="s">
        <v>72</v>
      </c>
      <c r="AM3" s="34" t="s">
        <v>73</v>
      </c>
      <c r="AN3" s="34" t="s">
        <v>74</v>
      </c>
      <c r="AO3" s="34" t="s">
        <v>75</v>
      </c>
      <c r="AP3" s="34" t="s">
        <v>76</v>
      </c>
      <c r="AQ3" s="34" t="s">
        <v>77</v>
      </c>
      <c r="AR3" s="34" t="s">
        <v>78</v>
      </c>
      <c r="AS3" s="34" t="s">
        <v>79</v>
      </c>
      <c r="AT3" s="34" t="s">
        <v>80</v>
      </c>
      <c r="AU3" s="34" t="s">
        <v>81</v>
      </c>
      <c r="AV3" s="34" t="s">
        <v>82</v>
      </c>
      <c r="AW3" s="34" t="s">
        <v>83</v>
      </c>
      <c r="AX3" s="34" t="s">
        <v>84</v>
      </c>
      <c r="AY3" s="34" t="s">
        <v>85</v>
      </c>
      <c r="AZ3" s="34" t="s">
        <v>86</v>
      </c>
      <c r="BA3" s="34" t="s">
        <v>87</v>
      </c>
      <c r="BB3" s="34" t="s">
        <v>88</v>
      </c>
      <c r="BC3" s="34" t="s">
        <v>89</v>
      </c>
      <c r="BD3" s="34" t="s">
        <v>90</v>
      </c>
      <c r="BE3" s="34" t="s">
        <v>91</v>
      </c>
      <c r="BF3" s="34" t="s">
        <v>92</v>
      </c>
      <c r="BG3" s="34" t="s">
        <v>93</v>
      </c>
      <c r="BH3" s="34" t="s">
        <v>94</v>
      </c>
      <c r="BI3" s="34" t="s">
        <v>95</v>
      </c>
      <c r="BJ3" s="34" t="s">
        <v>96</v>
      </c>
      <c r="BK3" s="34" t="s">
        <v>97</v>
      </c>
      <c r="BL3" s="34" t="s">
        <v>98</v>
      </c>
      <c r="BM3" s="34" t="s">
        <v>99</v>
      </c>
      <c r="BN3" s="34" t="s">
        <v>100</v>
      </c>
      <c r="BO3" s="34" t="s">
        <v>101</v>
      </c>
      <c r="BP3" s="34" t="s">
        <v>102</v>
      </c>
      <c r="BQ3" s="34" t="s">
        <v>103</v>
      </c>
      <c r="BR3" s="34" t="s">
        <v>104</v>
      </c>
      <c r="BS3" s="34" t="s">
        <v>105</v>
      </c>
      <c r="BT3" s="34" t="s">
        <v>106</v>
      </c>
      <c r="BU3" s="34" t="s">
        <v>107</v>
      </c>
      <c r="BV3" s="34" t="s">
        <v>108</v>
      </c>
      <c r="BW3" s="34" t="s">
        <v>109</v>
      </c>
      <c r="BX3" s="34" t="s">
        <v>110</v>
      </c>
      <c r="BY3" s="34" t="s">
        <v>111</v>
      </c>
      <c r="BZ3" s="34" t="s">
        <v>112</v>
      </c>
      <c r="CA3" s="34" t="s">
        <v>113</v>
      </c>
      <c r="CB3" s="34" t="s">
        <v>114</v>
      </c>
      <c r="CC3" s="34" t="s">
        <v>115</v>
      </c>
      <c r="CD3" s="34" t="s">
        <v>116</v>
      </c>
      <c r="CE3" s="34" t="s">
        <v>117</v>
      </c>
      <c r="CF3" s="34" t="s">
        <v>118</v>
      </c>
      <c r="CG3" s="34" t="s">
        <v>119</v>
      </c>
      <c r="CH3" s="34" t="s">
        <v>120</v>
      </c>
      <c r="CI3" s="34" t="s">
        <v>121</v>
      </c>
      <c r="CJ3" s="34" t="s">
        <v>122</v>
      </c>
      <c r="CK3" s="34" t="s">
        <v>123</v>
      </c>
      <c r="CL3" s="34" t="s">
        <v>124</v>
      </c>
      <c r="CM3" s="34" t="s">
        <v>125</v>
      </c>
      <c r="CN3" s="34" t="s">
        <v>126</v>
      </c>
      <c r="CO3" s="34" t="s">
        <v>127</v>
      </c>
      <c r="CP3" s="34" t="s">
        <v>128</v>
      </c>
      <c r="CQ3" s="34" t="s">
        <v>129</v>
      </c>
      <c r="CR3" s="34" t="s">
        <v>130</v>
      </c>
      <c r="CS3" s="34" t="s">
        <v>131</v>
      </c>
      <c r="CT3" s="34" t="s">
        <v>132</v>
      </c>
      <c r="CU3" s="34" t="s">
        <v>133</v>
      </c>
      <c r="CV3" s="34" t="s">
        <v>134</v>
      </c>
      <c r="CW3" s="34" t="s">
        <v>135</v>
      </c>
      <c r="CX3" s="34" t="s">
        <v>136</v>
      </c>
      <c r="CY3" s="34" t="s">
        <v>137</v>
      </c>
      <c r="CZ3" s="34" t="s">
        <v>138</v>
      </c>
      <c r="DA3" s="34" t="s">
        <v>139</v>
      </c>
      <c r="DB3" s="34" t="s">
        <v>140</v>
      </c>
      <c r="DC3" s="34" t="s">
        <v>141</v>
      </c>
      <c r="DD3" s="34" t="s">
        <v>142</v>
      </c>
      <c r="DE3" s="34" t="s">
        <v>143</v>
      </c>
      <c r="DF3" s="34" t="s">
        <v>144</v>
      </c>
      <c r="DG3" s="34" t="s">
        <v>145</v>
      </c>
      <c r="DH3" s="34" t="s">
        <v>146</v>
      </c>
      <c r="DI3" s="34" t="s">
        <v>147</v>
      </c>
      <c r="DJ3" s="34" t="s">
        <v>148</v>
      </c>
      <c r="DK3" s="34" t="s">
        <v>149</v>
      </c>
      <c r="DL3" s="34" t="s">
        <v>150</v>
      </c>
      <c r="DM3" s="34" t="s">
        <v>151</v>
      </c>
      <c r="DN3" s="34" t="s">
        <v>152</v>
      </c>
      <c r="DO3" s="34" t="s">
        <v>153</v>
      </c>
      <c r="DP3" s="34" t="s">
        <v>154</v>
      </c>
      <c r="DQ3" s="34" t="s">
        <v>155</v>
      </c>
      <c r="DR3" s="34" t="s">
        <v>156</v>
      </c>
      <c r="DS3" s="34" t="s">
        <v>157</v>
      </c>
      <c r="DT3" s="34" t="s">
        <v>158</v>
      </c>
      <c r="DU3" s="34" t="s">
        <v>159</v>
      </c>
      <c r="DV3" s="34" t="s">
        <v>160</v>
      </c>
      <c r="DW3" s="34" t="s">
        <v>161</v>
      </c>
      <c r="DX3" s="34" t="s">
        <v>162</v>
      </c>
      <c r="DY3" s="34" t="s">
        <v>163</v>
      </c>
      <c r="DZ3" s="34" t="s">
        <v>164</v>
      </c>
      <c r="EA3" s="34" t="s">
        <v>165</v>
      </c>
      <c r="EB3" s="34" t="s">
        <v>166</v>
      </c>
      <c r="EC3" s="34" t="s">
        <v>167</v>
      </c>
      <c r="ED3" s="34" t="s">
        <v>168</v>
      </c>
      <c r="EE3" s="34" t="s">
        <v>169</v>
      </c>
      <c r="EF3" s="34" t="s">
        <v>170</v>
      </c>
      <c r="EG3" s="34" t="s">
        <v>171</v>
      </c>
      <c r="EH3" s="34" t="s">
        <v>172</v>
      </c>
      <c r="EI3" s="34" t="s">
        <v>173</v>
      </c>
      <c r="EJ3" s="34" t="s">
        <v>174</v>
      </c>
      <c r="EK3" s="34" t="s">
        <v>175</v>
      </c>
      <c r="EL3" s="34" t="s">
        <v>176</v>
      </c>
      <c r="EM3" s="34" t="s">
        <v>177</v>
      </c>
      <c r="EN3" s="34" t="s">
        <v>178</v>
      </c>
      <c r="EO3" s="34" t="s">
        <v>179</v>
      </c>
      <c r="EP3" s="34" t="s">
        <v>180</v>
      </c>
      <c r="EQ3" s="34" t="s">
        <v>181</v>
      </c>
      <c r="ER3" s="34" t="s">
        <v>182</v>
      </c>
      <c r="ES3" s="34" t="s">
        <v>183</v>
      </c>
      <c r="ET3" s="34" t="s">
        <v>184</v>
      </c>
      <c r="EU3" s="34" t="s">
        <v>185</v>
      </c>
      <c r="EV3" s="34" t="s">
        <v>186</v>
      </c>
      <c r="EW3" s="34" t="s">
        <v>187</v>
      </c>
      <c r="EX3" s="34" t="s">
        <v>188</v>
      </c>
      <c r="EY3" s="34" t="s">
        <v>189</v>
      </c>
      <c r="EZ3" s="34" t="s">
        <v>190</v>
      </c>
      <c r="FA3" s="34" t="s">
        <v>191</v>
      </c>
      <c r="FB3" s="34" t="s">
        <v>192</v>
      </c>
      <c r="FC3" s="34" t="s">
        <v>193</v>
      </c>
      <c r="FD3" s="34" t="s">
        <v>194</v>
      </c>
      <c r="FE3" s="34" t="s">
        <v>195</v>
      </c>
      <c r="FF3" s="34" t="s">
        <v>196</v>
      </c>
      <c r="FG3" s="34" t="s">
        <v>197</v>
      </c>
      <c r="FH3" s="34" t="s">
        <v>198</v>
      </c>
      <c r="FI3" s="34" t="s">
        <v>199</v>
      </c>
      <c r="FJ3" s="34" t="s">
        <v>200</v>
      </c>
      <c r="FK3" s="34" t="s">
        <v>201</v>
      </c>
      <c r="FL3" s="34" t="s">
        <v>202</v>
      </c>
      <c r="FM3" s="34" t="s">
        <v>203</v>
      </c>
      <c r="FN3" s="34" t="s">
        <v>204</v>
      </c>
      <c r="FO3" s="34" t="s">
        <v>205</v>
      </c>
      <c r="FP3" s="34" t="s">
        <v>206</v>
      </c>
      <c r="FQ3" s="34" t="s">
        <v>207</v>
      </c>
      <c r="FR3" s="34" t="s">
        <v>208</v>
      </c>
      <c r="FS3" s="34" t="s">
        <v>209</v>
      </c>
      <c r="FT3" s="34" t="s">
        <v>210</v>
      </c>
      <c r="FU3" s="34" t="s">
        <v>211</v>
      </c>
      <c r="FV3" s="34" t="s">
        <v>212</v>
      </c>
      <c r="FW3" s="34" t="s">
        <v>213</v>
      </c>
      <c r="FX3" s="34" t="s">
        <v>214</v>
      </c>
      <c r="FY3" s="34" t="s">
        <v>215</v>
      </c>
      <c r="FZ3" s="34" t="s">
        <v>216</v>
      </c>
      <c r="GA3" s="34" t="s">
        <v>217</v>
      </c>
      <c r="GB3" s="34" t="s">
        <v>218</v>
      </c>
      <c r="GC3" s="34" t="s">
        <v>219</v>
      </c>
      <c r="GD3" s="34" t="s">
        <v>220</v>
      </c>
      <c r="GE3" s="34" t="s">
        <v>221</v>
      </c>
      <c r="GF3" s="34" t="s">
        <v>222</v>
      </c>
      <c r="GG3" s="34" t="s">
        <v>223</v>
      </c>
      <c r="GH3" s="34" t="s">
        <v>224</v>
      </c>
      <c r="GI3" s="34" t="s">
        <v>225</v>
      </c>
      <c r="GJ3" s="34" t="s">
        <v>226</v>
      </c>
      <c r="GK3" s="34" t="s">
        <v>227</v>
      </c>
      <c r="GL3" s="34" t="s">
        <v>228</v>
      </c>
      <c r="GM3" s="34" t="s">
        <v>229</v>
      </c>
      <c r="GN3" s="34" t="s">
        <v>230</v>
      </c>
      <c r="GO3" s="34" t="s">
        <v>231</v>
      </c>
      <c r="GP3" s="34" t="s">
        <v>232</v>
      </c>
      <c r="GQ3" s="34" t="s">
        <v>233</v>
      </c>
      <c r="GR3" s="34" t="s">
        <v>234</v>
      </c>
      <c r="GS3" s="34" t="s">
        <v>235</v>
      </c>
      <c r="GT3" s="34" t="s">
        <v>236</v>
      </c>
      <c r="GU3" s="34" t="s">
        <v>237</v>
      </c>
      <c r="GV3" s="34" t="s">
        <v>238</v>
      </c>
      <c r="GW3" s="34" t="s">
        <v>239</v>
      </c>
      <c r="GX3" s="34" t="s">
        <v>240</v>
      </c>
      <c r="GY3" s="34" t="s">
        <v>241</v>
      </c>
      <c r="GZ3" s="34" t="s">
        <v>242</v>
      </c>
      <c r="HA3" s="34" t="s">
        <v>243</v>
      </c>
      <c r="HB3" s="34" t="s">
        <v>244</v>
      </c>
      <c r="HC3" s="34" t="s">
        <v>245</v>
      </c>
      <c r="HD3" s="34" t="s">
        <v>246</v>
      </c>
      <c r="HE3" s="34" t="s">
        <v>247</v>
      </c>
      <c r="HF3" s="34" t="s">
        <v>248</v>
      </c>
      <c r="HG3" s="34" t="s">
        <v>249</v>
      </c>
      <c r="HH3" s="34" t="s">
        <v>250</v>
      </c>
      <c r="HI3" s="34" t="s">
        <v>251</v>
      </c>
      <c r="HJ3" s="34" t="s">
        <v>252</v>
      </c>
      <c r="HK3" s="34" t="s">
        <v>253</v>
      </c>
      <c r="HL3" s="34" t="s">
        <v>254</v>
      </c>
      <c r="HM3" s="34" t="s">
        <v>255</v>
      </c>
      <c r="HN3" s="34" t="s">
        <v>256</v>
      </c>
      <c r="HO3" s="34" t="s">
        <v>257</v>
      </c>
      <c r="HP3" s="34" t="s">
        <v>258</v>
      </c>
      <c r="HQ3" s="34" t="s">
        <v>259</v>
      </c>
      <c r="HR3" s="34" t="s">
        <v>260</v>
      </c>
      <c r="HS3" s="34" t="s">
        <v>261</v>
      </c>
      <c r="HT3" s="34" t="s">
        <v>262</v>
      </c>
      <c r="HU3" s="34" t="s">
        <v>263</v>
      </c>
      <c r="HV3" s="34" t="s">
        <v>264</v>
      </c>
      <c r="HW3" s="34" t="s">
        <v>265</v>
      </c>
      <c r="HX3" s="34" t="s">
        <v>266</v>
      </c>
      <c r="HY3" s="34" t="s">
        <v>267</v>
      </c>
      <c r="HZ3" s="34" t="s">
        <v>268</v>
      </c>
      <c r="IA3" s="34" t="s">
        <v>269</v>
      </c>
      <c r="IB3" s="34" t="s">
        <v>270</v>
      </c>
      <c r="IC3" s="34" t="s">
        <v>271</v>
      </c>
      <c r="ID3" s="34" t="s">
        <v>272</v>
      </c>
      <c r="IE3" s="34" t="s">
        <v>273</v>
      </c>
      <c r="IF3" s="34" t="s">
        <v>274</v>
      </c>
      <c r="IG3" s="34" t="s">
        <v>275</v>
      </c>
      <c r="IH3" s="34" t="s">
        <v>276</v>
      </c>
      <c r="II3" s="34" t="s">
        <v>277</v>
      </c>
      <c r="IJ3" s="34" t="s">
        <v>278</v>
      </c>
      <c r="IK3" s="34" t="s">
        <v>279</v>
      </c>
      <c r="IL3" s="34" t="s">
        <v>280</v>
      </c>
      <c r="IM3" s="34" t="s">
        <v>281</v>
      </c>
      <c r="IN3" s="34" t="s">
        <v>282</v>
      </c>
      <c r="IO3" s="34" t="s">
        <v>283</v>
      </c>
      <c r="IP3" s="34" t="s">
        <v>284</v>
      </c>
      <c r="IQ3" s="34" t="s">
        <v>285</v>
      </c>
      <c r="IR3" s="34" t="s">
        <v>286</v>
      </c>
      <c r="IS3" s="34" t="s">
        <v>287</v>
      </c>
      <c r="IT3" s="34" t="s">
        <v>288</v>
      </c>
      <c r="IU3" s="34" t="s">
        <v>289</v>
      </c>
      <c r="IV3" s="34" t="s">
        <v>290</v>
      </c>
      <c r="IW3" s="34" t="s">
        <v>291</v>
      </c>
      <c r="IX3" s="34" t="s">
        <v>292</v>
      </c>
      <c r="IY3" s="34" t="s">
        <v>293</v>
      </c>
      <c r="IZ3" s="34" t="s">
        <v>294</v>
      </c>
      <c r="JA3" s="34" t="s">
        <v>295</v>
      </c>
      <c r="JB3" s="34" t="s">
        <v>296</v>
      </c>
      <c r="JC3" s="34" t="s">
        <v>297</v>
      </c>
      <c r="JD3" s="34" t="s">
        <v>298</v>
      </c>
      <c r="JE3" s="34" t="s">
        <v>299</v>
      </c>
      <c r="JF3" s="34" t="s">
        <v>300</v>
      </c>
      <c r="JG3" s="34" t="s">
        <v>301</v>
      </c>
      <c r="JH3" s="34" t="s">
        <v>302</v>
      </c>
      <c r="JI3" s="34" t="s">
        <v>303</v>
      </c>
      <c r="JJ3" s="34" t="s">
        <v>304</v>
      </c>
      <c r="JK3" s="34" t="s">
        <v>305</v>
      </c>
      <c r="JL3" s="34" t="s">
        <v>306</v>
      </c>
      <c r="JM3" s="34" t="s">
        <v>307</v>
      </c>
      <c r="JN3" s="34" t="s">
        <v>308</v>
      </c>
      <c r="JO3" s="34" t="s">
        <v>309</v>
      </c>
      <c r="JP3" s="34" t="s">
        <v>310</v>
      </c>
      <c r="JQ3" s="34" t="s">
        <v>311</v>
      </c>
      <c r="JR3" s="34" t="s">
        <v>312</v>
      </c>
      <c r="JS3" s="34" t="s">
        <v>313</v>
      </c>
      <c r="JT3" s="34" t="s">
        <v>314</v>
      </c>
      <c r="JU3" s="34" t="s">
        <v>315</v>
      </c>
      <c r="JV3" s="34" t="s">
        <v>316</v>
      </c>
      <c r="JW3" s="34" t="s">
        <v>317</v>
      </c>
      <c r="JX3" s="34" t="s">
        <v>318</v>
      </c>
      <c r="JY3" s="34" t="s">
        <v>319</v>
      </c>
      <c r="JZ3" s="34" t="s">
        <v>320</v>
      </c>
      <c r="KA3" s="34" t="s">
        <v>321</v>
      </c>
      <c r="KB3" s="34" t="s">
        <v>322</v>
      </c>
      <c r="KC3" s="34" t="s">
        <v>323</v>
      </c>
      <c r="KD3" s="34" t="s">
        <v>324</v>
      </c>
      <c r="KE3" s="34" t="s">
        <v>325</v>
      </c>
      <c r="KF3" s="34" t="s">
        <v>326</v>
      </c>
      <c r="KG3" s="34" t="s">
        <v>327</v>
      </c>
      <c r="KH3" s="34" t="s">
        <v>328</v>
      </c>
      <c r="KI3" s="34" t="s">
        <v>329</v>
      </c>
      <c r="KJ3" s="34" t="s">
        <v>330</v>
      </c>
      <c r="KK3" s="34" t="s">
        <v>331</v>
      </c>
      <c r="KL3" s="34" t="s">
        <v>332</v>
      </c>
      <c r="KM3" s="34" t="s">
        <v>333</v>
      </c>
      <c r="KN3" s="34" t="s">
        <v>334</v>
      </c>
      <c r="KO3" s="34" t="s">
        <v>335</v>
      </c>
      <c r="KP3" s="34" t="s">
        <v>336</v>
      </c>
      <c r="KQ3" s="34" t="s">
        <v>337</v>
      </c>
      <c r="KR3" s="34" t="s">
        <v>338</v>
      </c>
      <c r="KS3" s="34" t="s">
        <v>339</v>
      </c>
      <c r="KT3" s="34" t="s">
        <v>340</v>
      </c>
      <c r="KU3" s="34" t="s">
        <v>341</v>
      </c>
      <c r="KV3" s="34" t="s">
        <v>342</v>
      </c>
      <c r="KW3" s="34" t="s">
        <v>343</v>
      </c>
      <c r="KX3" s="34" t="s">
        <v>344</v>
      </c>
      <c r="KY3" s="34" t="s">
        <v>345</v>
      </c>
      <c r="KZ3" s="34" t="s">
        <v>346</v>
      </c>
      <c r="LA3" s="34" t="s">
        <v>347</v>
      </c>
      <c r="LB3" s="34" t="s">
        <v>348</v>
      </c>
      <c r="LC3" s="34" t="s">
        <v>349</v>
      </c>
      <c r="LD3" s="34" t="s">
        <v>350</v>
      </c>
      <c r="LE3" s="34" t="s">
        <v>351</v>
      </c>
      <c r="LF3" s="34" t="s">
        <v>352</v>
      </c>
      <c r="LG3" s="34" t="s">
        <v>353</v>
      </c>
      <c r="LH3" s="34" t="s">
        <v>354</v>
      </c>
      <c r="LI3" s="34" t="s">
        <v>355</v>
      </c>
      <c r="LJ3" s="34" t="s">
        <v>356</v>
      </c>
      <c r="LK3" s="34" t="s">
        <v>357</v>
      </c>
      <c r="LL3" s="34" t="s">
        <v>358</v>
      </c>
      <c r="LM3" s="34" t="s">
        <v>359</v>
      </c>
      <c r="LN3" s="34" t="s">
        <v>360</v>
      </c>
      <c r="LO3" s="34" t="s">
        <v>361</v>
      </c>
      <c r="LP3" s="34" t="s">
        <v>362</v>
      </c>
      <c r="LQ3" s="34" t="s">
        <v>363</v>
      </c>
      <c r="LR3" s="34" t="s">
        <v>364</v>
      </c>
      <c r="LS3" s="34" t="s">
        <v>365</v>
      </c>
      <c r="LT3" s="34" t="s">
        <v>366</v>
      </c>
      <c r="LU3" s="34" t="s">
        <v>367</v>
      </c>
      <c r="LV3" s="34" t="s">
        <v>368</v>
      </c>
      <c r="LW3" s="34" t="s">
        <v>369</v>
      </c>
      <c r="LX3" s="34" t="s">
        <v>370</v>
      </c>
      <c r="LY3" s="34" t="s">
        <v>371</v>
      </c>
      <c r="LZ3" s="34" t="s">
        <v>372</v>
      </c>
      <c r="MA3" s="34" t="s">
        <v>373</v>
      </c>
      <c r="MB3" s="34" t="s">
        <v>374</v>
      </c>
      <c r="MC3" s="34" t="s">
        <v>375</v>
      </c>
      <c r="MD3" s="34" t="s">
        <v>376</v>
      </c>
      <c r="ME3" s="34" t="s">
        <v>377</v>
      </c>
      <c r="MF3" s="34" t="s">
        <v>378</v>
      </c>
      <c r="MG3" s="34" t="s">
        <v>379</v>
      </c>
      <c r="MH3" s="34" t="s">
        <v>380</v>
      </c>
      <c r="MI3" s="34" t="s">
        <v>381</v>
      </c>
      <c r="MJ3" s="34" t="s">
        <v>382</v>
      </c>
      <c r="MK3" s="34" t="s">
        <v>383</v>
      </c>
      <c r="ML3" s="34" t="s">
        <v>384</v>
      </c>
      <c r="MM3" s="34" t="s">
        <v>385</v>
      </c>
      <c r="MN3" s="34" t="s">
        <v>386</v>
      </c>
      <c r="MO3" s="34" t="s">
        <v>387</v>
      </c>
      <c r="MP3" s="34" t="s">
        <v>388</v>
      </c>
      <c r="MQ3" s="34" t="s">
        <v>389</v>
      </c>
      <c r="MR3" s="34" t="s">
        <v>390</v>
      </c>
      <c r="MS3" s="34" t="s">
        <v>391</v>
      </c>
      <c r="MT3" s="34" t="s">
        <v>392</v>
      </c>
      <c r="MU3" s="34" t="s">
        <v>393</v>
      </c>
      <c r="MV3" s="34" t="s">
        <v>394</v>
      </c>
      <c r="MW3" s="34" t="s">
        <v>395</v>
      </c>
      <c r="MX3" s="34" t="s">
        <v>396</v>
      </c>
      <c r="MY3" s="34" t="s">
        <v>397</v>
      </c>
      <c r="MZ3" s="34" t="s">
        <v>398</v>
      </c>
      <c r="NA3" s="34" t="s">
        <v>399</v>
      </c>
      <c r="NB3" s="34" t="s">
        <v>400</v>
      </c>
      <c r="NC3" s="34" t="s">
        <v>401</v>
      </c>
      <c r="ND3" s="34" t="s">
        <v>402</v>
      </c>
    </row>
    <row r="4" spans="1:368" s="33" customFormat="1" x14ac:dyDescent="0.25">
      <c r="A4" s="26" t="s">
        <v>32</v>
      </c>
      <c r="B4" s="36" t="s">
        <v>26</v>
      </c>
      <c r="C4" s="35">
        <v>1</v>
      </c>
      <c r="D4" s="35">
        <v>1</v>
      </c>
      <c r="E4" s="35">
        <v>1</v>
      </c>
      <c r="F4" s="35">
        <v>1</v>
      </c>
      <c r="G4" s="35">
        <v>1</v>
      </c>
      <c r="H4" s="35">
        <v>1</v>
      </c>
      <c r="I4" s="35">
        <v>1</v>
      </c>
      <c r="J4" s="35">
        <v>1</v>
      </c>
      <c r="K4" s="35">
        <v>1</v>
      </c>
      <c r="L4" s="35">
        <v>1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0</v>
      </c>
      <c r="T4" s="35">
        <v>0</v>
      </c>
      <c r="U4" s="35">
        <v>0</v>
      </c>
      <c r="V4" s="35">
        <v>0</v>
      </c>
      <c r="W4" s="35">
        <v>0</v>
      </c>
      <c r="X4" s="35">
        <v>0</v>
      </c>
      <c r="Y4" s="35">
        <v>0</v>
      </c>
      <c r="Z4" s="35">
        <v>0</v>
      </c>
      <c r="AA4" s="35">
        <v>1</v>
      </c>
      <c r="AB4" s="35">
        <v>1</v>
      </c>
      <c r="AC4" s="35">
        <v>1</v>
      </c>
      <c r="AD4" s="35">
        <v>1</v>
      </c>
      <c r="AE4" s="35">
        <v>1</v>
      </c>
      <c r="AF4" s="35">
        <v>1</v>
      </c>
      <c r="AG4" s="35">
        <v>0</v>
      </c>
      <c r="AH4" s="35">
        <v>0</v>
      </c>
      <c r="AI4" s="35">
        <v>0</v>
      </c>
      <c r="AJ4" s="35">
        <v>0</v>
      </c>
      <c r="AK4" s="35">
        <v>0</v>
      </c>
      <c r="AL4" s="35">
        <v>0</v>
      </c>
      <c r="AM4" s="35">
        <v>0</v>
      </c>
      <c r="AN4" s="35">
        <v>0</v>
      </c>
      <c r="AO4" s="35">
        <v>0</v>
      </c>
      <c r="AP4" s="35">
        <v>0</v>
      </c>
      <c r="AQ4" s="35">
        <v>0</v>
      </c>
      <c r="AR4" s="35">
        <v>0</v>
      </c>
      <c r="AS4" s="35">
        <v>0</v>
      </c>
      <c r="AT4" s="35">
        <v>0</v>
      </c>
      <c r="AU4" s="35">
        <v>0</v>
      </c>
      <c r="AV4" s="35">
        <v>0</v>
      </c>
      <c r="AW4" s="35">
        <v>0</v>
      </c>
      <c r="AX4" s="35">
        <v>0</v>
      </c>
      <c r="AY4" s="35">
        <v>0</v>
      </c>
      <c r="AZ4" s="35">
        <v>0</v>
      </c>
      <c r="BA4" s="35">
        <v>0</v>
      </c>
      <c r="BB4" s="35">
        <v>0</v>
      </c>
      <c r="BC4" s="35">
        <v>0</v>
      </c>
      <c r="BD4" s="35">
        <v>0</v>
      </c>
      <c r="BE4" s="35">
        <v>0</v>
      </c>
      <c r="BF4" s="35">
        <v>0</v>
      </c>
      <c r="BG4" s="35">
        <v>0</v>
      </c>
      <c r="BH4" s="35">
        <v>0</v>
      </c>
      <c r="BI4" s="35">
        <v>0</v>
      </c>
      <c r="BJ4" s="35">
        <v>0</v>
      </c>
      <c r="BK4" s="35">
        <v>0</v>
      </c>
      <c r="BL4" s="35">
        <v>0</v>
      </c>
      <c r="BM4" s="35">
        <v>0</v>
      </c>
      <c r="BN4" s="35">
        <v>0</v>
      </c>
      <c r="BO4" s="35">
        <v>0</v>
      </c>
      <c r="BP4" s="35">
        <v>0</v>
      </c>
      <c r="BQ4" s="35">
        <v>0</v>
      </c>
      <c r="BR4" s="35">
        <v>0</v>
      </c>
      <c r="BS4" s="35">
        <v>0</v>
      </c>
      <c r="BT4" s="35">
        <v>0</v>
      </c>
      <c r="BU4" s="35">
        <v>0</v>
      </c>
      <c r="BV4" s="35">
        <v>0</v>
      </c>
      <c r="BW4" s="35">
        <v>0</v>
      </c>
      <c r="BX4" s="35">
        <v>0</v>
      </c>
      <c r="BY4" s="35">
        <v>0</v>
      </c>
      <c r="BZ4" s="35">
        <v>0</v>
      </c>
      <c r="CA4" s="35">
        <v>0</v>
      </c>
      <c r="CB4" s="35">
        <v>0</v>
      </c>
      <c r="CC4" s="35">
        <v>0</v>
      </c>
      <c r="CD4" s="35">
        <v>0</v>
      </c>
      <c r="CE4" s="35">
        <v>0</v>
      </c>
      <c r="CF4" s="35">
        <v>0</v>
      </c>
      <c r="CG4" s="35">
        <v>0</v>
      </c>
      <c r="CH4" s="35">
        <v>0</v>
      </c>
      <c r="CI4" s="35">
        <v>0</v>
      </c>
      <c r="CJ4" s="35">
        <v>0</v>
      </c>
      <c r="CK4" s="35">
        <v>0</v>
      </c>
      <c r="CL4" s="35">
        <v>0</v>
      </c>
      <c r="CM4" s="35">
        <v>0</v>
      </c>
      <c r="CN4" s="35">
        <v>0</v>
      </c>
      <c r="CO4" s="35">
        <v>0</v>
      </c>
      <c r="CP4" s="35">
        <v>0</v>
      </c>
      <c r="CQ4" s="35">
        <v>0</v>
      </c>
      <c r="CR4" s="35">
        <v>0</v>
      </c>
      <c r="CS4" s="35">
        <v>0</v>
      </c>
      <c r="CT4" s="35">
        <v>0</v>
      </c>
      <c r="CU4" s="35">
        <v>0</v>
      </c>
      <c r="CV4" s="35">
        <v>0</v>
      </c>
      <c r="CW4" s="35">
        <v>0</v>
      </c>
      <c r="CX4" s="35">
        <v>0</v>
      </c>
      <c r="CY4" s="35">
        <v>0</v>
      </c>
      <c r="CZ4" s="35">
        <v>0</v>
      </c>
      <c r="DA4" s="35">
        <v>0</v>
      </c>
      <c r="DB4" s="35">
        <v>0</v>
      </c>
      <c r="DC4" s="35">
        <v>0</v>
      </c>
      <c r="DD4" s="35">
        <v>0</v>
      </c>
      <c r="DE4" s="35">
        <v>0</v>
      </c>
      <c r="DF4" s="35">
        <v>0</v>
      </c>
      <c r="DG4" s="35">
        <v>0</v>
      </c>
      <c r="DH4" s="35">
        <v>0</v>
      </c>
      <c r="DI4" s="35">
        <v>0</v>
      </c>
      <c r="DJ4" s="35">
        <v>0</v>
      </c>
      <c r="DK4" s="35">
        <v>0</v>
      </c>
      <c r="DL4" s="35">
        <v>0</v>
      </c>
      <c r="DM4" s="35">
        <v>0</v>
      </c>
      <c r="DN4" s="35">
        <v>0</v>
      </c>
      <c r="DO4" s="35">
        <v>0</v>
      </c>
      <c r="DP4" s="35">
        <v>0</v>
      </c>
      <c r="DQ4" s="35">
        <v>0</v>
      </c>
      <c r="DR4" s="35">
        <v>0</v>
      </c>
      <c r="DS4" s="35">
        <v>0</v>
      </c>
      <c r="DT4" s="35">
        <v>0</v>
      </c>
      <c r="DU4" s="35">
        <v>0</v>
      </c>
      <c r="DV4" s="35">
        <v>0</v>
      </c>
      <c r="DW4" s="35">
        <v>0</v>
      </c>
      <c r="DX4" s="35">
        <v>0</v>
      </c>
      <c r="DY4" s="35">
        <v>0</v>
      </c>
      <c r="DZ4" s="35">
        <v>0</v>
      </c>
      <c r="EA4" s="35">
        <v>0</v>
      </c>
      <c r="EB4" s="35">
        <v>0</v>
      </c>
      <c r="EC4" s="35">
        <v>0</v>
      </c>
      <c r="ED4" s="35">
        <v>0</v>
      </c>
      <c r="EE4" s="35">
        <v>0</v>
      </c>
      <c r="EF4" s="35">
        <v>0</v>
      </c>
      <c r="EG4" s="35">
        <v>0</v>
      </c>
      <c r="EH4" s="35">
        <v>0</v>
      </c>
      <c r="EI4" s="35">
        <v>0</v>
      </c>
      <c r="EJ4" s="35">
        <v>0</v>
      </c>
      <c r="EK4" s="35">
        <v>0</v>
      </c>
      <c r="EL4" s="35">
        <v>0</v>
      </c>
      <c r="EM4" s="35">
        <v>0</v>
      </c>
      <c r="EN4" s="35">
        <v>0</v>
      </c>
      <c r="EO4" s="35">
        <v>0</v>
      </c>
      <c r="EP4" s="35">
        <v>0</v>
      </c>
      <c r="EQ4" s="35">
        <v>0</v>
      </c>
      <c r="ER4" s="35">
        <v>0</v>
      </c>
      <c r="ES4" s="35">
        <v>0</v>
      </c>
      <c r="ET4" s="35">
        <v>0</v>
      </c>
      <c r="EU4" s="35">
        <v>0</v>
      </c>
      <c r="EV4" s="35">
        <v>0</v>
      </c>
      <c r="EW4" s="35">
        <v>0</v>
      </c>
      <c r="EX4" s="35">
        <v>0</v>
      </c>
      <c r="EY4" s="35">
        <v>0</v>
      </c>
      <c r="EZ4" s="35">
        <v>0</v>
      </c>
      <c r="FA4" s="35">
        <v>0</v>
      </c>
      <c r="FB4" s="35">
        <v>0</v>
      </c>
      <c r="FC4" s="35">
        <v>0</v>
      </c>
      <c r="FD4" s="35">
        <v>0</v>
      </c>
      <c r="FE4" s="35">
        <v>0</v>
      </c>
      <c r="FF4" s="35">
        <v>0</v>
      </c>
      <c r="FG4" s="35">
        <v>0</v>
      </c>
      <c r="FH4" s="35">
        <v>0</v>
      </c>
      <c r="FI4" s="35">
        <v>0</v>
      </c>
      <c r="FJ4" s="35">
        <v>0</v>
      </c>
      <c r="FK4" s="35">
        <v>0</v>
      </c>
      <c r="FL4" s="35">
        <v>0</v>
      </c>
      <c r="FM4" s="35">
        <v>0</v>
      </c>
      <c r="FN4" s="35">
        <v>0</v>
      </c>
      <c r="FO4" s="35">
        <v>0</v>
      </c>
      <c r="FP4" s="35">
        <v>0</v>
      </c>
      <c r="FQ4" s="35">
        <v>0</v>
      </c>
      <c r="FR4" s="35">
        <v>0</v>
      </c>
      <c r="FS4" s="35">
        <v>0</v>
      </c>
      <c r="FT4" s="35">
        <v>0</v>
      </c>
      <c r="FU4" s="35">
        <v>0</v>
      </c>
      <c r="FV4" s="35">
        <v>0</v>
      </c>
      <c r="FW4" s="35">
        <v>0</v>
      </c>
      <c r="FX4" s="35">
        <v>0</v>
      </c>
      <c r="FY4" s="35">
        <v>0</v>
      </c>
      <c r="FZ4" s="35">
        <v>0</v>
      </c>
      <c r="GA4" s="35">
        <v>0</v>
      </c>
      <c r="GB4" s="35">
        <v>0</v>
      </c>
      <c r="GC4" s="35">
        <v>0</v>
      </c>
      <c r="GD4" s="35">
        <v>0</v>
      </c>
      <c r="GE4" s="35">
        <v>0</v>
      </c>
      <c r="GF4" s="35">
        <v>0</v>
      </c>
      <c r="GG4" s="35">
        <v>0</v>
      </c>
      <c r="GH4" s="35">
        <v>0</v>
      </c>
      <c r="GI4" s="35">
        <v>0</v>
      </c>
      <c r="GJ4" s="35">
        <v>0</v>
      </c>
      <c r="GK4" s="35">
        <v>0</v>
      </c>
      <c r="GL4" s="35">
        <v>0</v>
      </c>
      <c r="GM4" s="35">
        <v>0</v>
      </c>
      <c r="GN4" s="35">
        <v>0</v>
      </c>
      <c r="GO4" s="35">
        <v>0</v>
      </c>
      <c r="GP4" s="35">
        <v>0</v>
      </c>
      <c r="GQ4" s="35">
        <v>0</v>
      </c>
      <c r="GR4" s="35">
        <v>0</v>
      </c>
      <c r="GS4" s="35">
        <v>0</v>
      </c>
      <c r="GT4" s="35">
        <v>0</v>
      </c>
      <c r="GU4" s="35">
        <v>0</v>
      </c>
      <c r="GV4" s="35">
        <v>0</v>
      </c>
      <c r="GW4" s="35">
        <v>0</v>
      </c>
      <c r="GX4" s="35">
        <v>0</v>
      </c>
      <c r="GY4" s="35">
        <v>0</v>
      </c>
      <c r="GZ4" s="35">
        <v>0</v>
      </c>
      <c r="HA4" s="35">
        <v>0</v>
      </c>
      <c r="HB4" s="35">
        <v>0</v>
      </c>
      <c r="HC4" s="35">
        <v>0</v>
      </c>
      <c r="HD4" s="35">
        <v>0</v>
      </c>
      <c r="HE4" s="35">
        <v>0</v>
      </c>
      <c r="HF4" s="35">
        <v>0</v>
      </c>
      <c r="HG4" s="35">
        <v>0</v>
      </c>
      <c r="HH4" s="35">
        <v>0</v>
      </c>
      <c r="HI4" s="35">
        <v>0</v>
      </c>
      <c r="HJ4" s="35">
        <v>0</v>
      </c>
      <c r="HK4" s="35">
        <v>0</v>
      </c>
      <c r="HL4" s="35">
        <v>0</v>
      </c>
      <c r="HM4" s="35">
        <v>0</v>
      </c>
      <c r="HN4" s="35">
        <v>0</v>
      </c>
      <c r="HO4" s="35">
        <v>0</v>
      </c>
      <c r="HP4" s="35">
        <v>0</v>
      </c>
      <c r="HQ4" s="35">
        <v>0</v>
      </c>
      <c r="HR4" s="35">
        <v>0</v>
      </c>
      <c r="HS4" s="35">
        <v>0</v>
      </c>
      <c r="HT4" s="35">
        <v>0</v>
      </c>
      <c r="HU4" s="35">
        <v>0</v>
      </c>
      <c r="HV4" s="35">
        <v>0</v>
      </c>
      <c r="HW4" s="35">
        <v>0</v>
      </c>
      <c r="HX4" s="35">
        <v>0</v>
      </c>
      <c r="HY4" s="35">
        <v>0</v>
      </c>
      <c r="HZ4" s="35">
        <v>0</v>
      </c>
      <c r="IA4" s="35">
        <v>0</v>
      </c>
      <c r="IB4" s="35">
        <v>0</v>
      </c>
      <c r="IC4" s="35">
        <v>0</v>
      </c>
      <c r="ID4" s="35">
        <v>0</v>
      </c>
      <c r="IE4" s="35">
        <v>0</v>
      </c>
      <c r="IF4" s="35">
        <v>0</v>
      </c>
      <c r="IG4" s="35">
        <v>0</v>
      </c>
      <c r="IH4" s="35">
        <v>0</v>
      </c>
      <c r="II4" s="35">
        <v>0</v>
      </c>
      <c r="IJ4" s="35">
        <v>0</v>
      </c>
      <c r="IK4" s="35">
        <v>0</v>
      </c>
      <c r="IL4" s="35">
        <v>0</v>
      </c>
      <c r="IM4" s="35">
        <v>0</v>
      </c>
      <c r="IN4" s="35">
        <v>0</v>
      </c>
      <c r="IO4" s="35">
        <v>0</v>
      </c>
      <c r="IP4" s="35">
        <v>0</v>
      </c>
      <c r="IQ4" s="35">
        <v>0</v>
      </c>
      <c r="IR4" s="35">
        <v>0</v>
      </c>
      <c r="IS4" s="35">
        <v>0</v>
      </c>
      <c r="IT4" s="35">
        <v>0</v>
      </c>
      <c r="IU4" s="35">
        <v>0</v>
      </c>
      <c r="IV4" s="35">
        <v>0</v>
      </c>
      <c r="IW4" s="35">
        <v>0</v>
      </c>
      <c r="IX4" s="35">
        <v>0</v>
      </c>
      <c r="IY4" s="35">
        <v>0</v>
      </c>
      <c r="IZ4" s="35">
        <v>0</v>
      </c>
      <c r="JA4" s="35">
        <v>0</v>
      </c>
      <c r="JB4" s="35">
        <v>0</v>
      </c>
      <c r="JC4" s="35">
        <v>0</v>
      </c>
      <c r="JD4" s="35">
        <v>0</v>
      </c>
      <c r="JE4" s="35">
        <v>0</v>
      </c>
      <c r="JF4" s="35">
        <v>0</v>
      </c>
      <c r="JG4" s="35">
        <v>0</v>
      </c>
      <c r="JH4" s="35">
        <v>0</v>
      </c>
      <c r="JI4" s="35">
        <v>0</v>
      </c>
      <c r="JJ4" s="35">
        <v>0</v>
      </c>
      <c r="JK4" s="35">
        <v>0</v>
      </c>
      <c r="JL4" s="35">
        <v>0</v>
      </c>
      <c r="JM4" s="35">
        <v>0</v>
      </c>
      <c r="JN4" s="35">
        <v>0</v>
      </c>
      <c r="JO4" s="35">
        <v>0</v>
      </c>
      <c r="JP4" s="35">
        <v>0</v>
      </c>
      <c r="JQ4" s="35">
        <v>0</v>
      </c>
      <c r="JR4" s="35">
        <v>0</v>
      </c>
      <c r="JS4" s="35">
        <v>0</v>
      </c>
      <c r="JT4" s="35">
        <v>0</v>
      </c>
      <c r="JU4" s="35">
        <v>0</v>
      </c>
      <c r="JV4" s="35">
        <v>0</v>
      </c>
      <c r="JW4" s="35">
        <v>0</v>
      </c>
      <c r="JX4" s="35">
        <v>0</v>
      </c>
      <c r="JY4" s="35">
        <v>0</v>
      </c>
      <c r="JZ4" s="35">
        <v>0</v>
      </c>
      <c r="KA4" s="35">
        <v>0</v>
      </c>
      <c r="KB4" s="35">
        <v>0</v>
      </c>
      <c r="KC4" s="35">
        <v>0</v>
      </c>
      <c r="KD4" s="35">
        <v>0</v>
      </c>
      <c r="KE4" s="35">
        <v>0</v>
      </c>
      <c r="KF4" s="35">
        <v>0</v>
      </c>
      <c r="KG4" s="35">
        <v>0</v>
      </c>
      <c r="KH4" s="35">
        <v>0</v>
      </c>
      <c r="KI4" s="35">
        <v>0</v>
      </c>
      <c r="KJ4" s="35">
        <v>0</v>
      </c>
      <c r="KK4" s="35">
        <v>0</v>
      </c>
      <c r="KL4" s="35">
        <v>0</v>
      </c>
      <c r="KM4" s="35">
        <v>0</v>
      </c>
      <c r="KN4" s="35">
        <v>0</v>
      </c>
      <c r="KO4" s="35">
        <v>0</v>
      </c>
      <c r="KP4" s="35">
        <v>0</v>
      </c>
      <c r="KQ4" s="35">
        <v>0</v>
      </c>
      <c r="KR4" s="35">
        <v>0</v>
      </c>
      <c r="KS4" s="35">
        <v>0</v>
      </c>
      <c r="KT4" s="35">
        <v>0</v>
      </c>
      <c r="KU4" s="35">
        <v>0</v>
      </c>
      <c r="KV4" s="35">
        <v>0</v>
      </c>
      <c r="KW4" s="35">
        <v>0</v>
      </c>
      <c r="KX4" s="35">
        <v>0</v>
      </c>
      <c r="KY4" s="35">
        <v>0</v>
      </c>
      <c r="KZ4" s="35">
        <v>0</v>
      </c>
      <c r="LA4" s="35">
        <v>0</v>
      </c>
      <c r="LB4" s="35">
        <v>0</v>
      </c>
      <c r="LC4" s="35">
        <v>0</v>
      </c>
      <c r="LD4" s="35">
        <v>0</v>
      </c>
      <c r="LE4" s="35">
        <v>0</v>
      </c>
      <c r="LF4" s="35">
        <v>0</v>
      </c>
      <c r="LG4" s="35">
        <v>0</v>
      </c>
      <c r="LH4" s="35">
        <v>0</v>
      </c>
      <c r="LI4" s="35">
        <v>0</v>
      </c>
      <c r="LJ4" s="35">
        <v>0</v>
      </c>
      <c r="LK4" s="35">
        <v>0</v>
      </c>
      <c r="LL4" s="35">
        <v>0</v>
      </c>
      <c r="LM4" s="35">
        <v>0</v>
      </c>
      <c r="LN4" s="35">
        <v>0</v>
      </c>
      <c r="LO4" s="35">
        <v>0</v>
      </c>
      <c r="LP4" s="35">
        <v>0</v>
      </c>
      <c r="LQ4" s="35">
        <v>0</v>
      </c>
      <c r="LR4" s="35">
        <v>0</v>
      </c>
      <c r="LS4" s="35">
        <v>0</v>
      </c>
      <c r="LT4" s="35">
        <v>0</v>
      </c>
      <c r="LU4" s="35">
        <v>0</v>
      </c>
      <c r="LV4" s="35">
        <v>0</v>
      </c>
      <c r="LW4" s="35">
        <v>0</v>
      </c>
      <c r="LX4" s="35">
        <v>0</v>
      </c>
      <c r="LY4" s="35">
        <v>0</v>
      </c>
      <c r="LZ4" s="35">
        <v>0</v>
      </c>
      <c r="MA4" s="35">
        <v>0</v>
      </c>
      <c r="MB4" s="35">
        <v>0</v>
      </c>
      <c r="MC4" s="35">
        <v>0</v>
      </c>
      <c r="MD4" s="35">
        <v>0</v>
      </c>
      <c r="ME4" s="35">
        <v>0</v>
      </c>
      <c r="MF4" s="35">
        <v>0</v>
      </c>
      <c r="MG4" s="35">
        <v>0</v>
      </c>
      <c r="MH4" s="35">
        <v>0</v>
      </c>
      <c r="MI4" s="35">
        <v>0</v>
      </c>
      <c r="MJ4" s="35">
        <v>0</v>
      </c>
      <c r="MK4" s="35">
        <v>0</v>
      </c>
      <c r="ML4" s="35">
        <v>0</v>
      </c>
      <c r="MM4" s="35">
        <v>0</v>
      </c>
      <c r="MN4" s="35">
        <v>0</v>
      </c>
      <c r="MO4" s="35">
        <v>0</v>
      </c>
      <c r="MP4" s="35">
        <v>0</v>
      </c>
      <c r="MQ4" s="35">
        <v>0</v>
      </c>
      <c r="MR4" s="35">
        <v>0</v>
      </c>
      <c r="MS4" s="35">
        <v>0</v>
      </c>
      <c r="MT4" s="35">
        <v>0</v>
      </c>
      <c r="MU4" s="35">
        <v>0</v>
      </c>
      <c r="MV4" s="35">
        <v>0</v>
      </c>
      <c r="MW4" s="35">
        <v>0</v>
      </c>
      <c r="MX4" s="35">
        <v>0</v>
      </c>
      <c r="MY4" s="35">
        <v>0</v>
      </c>
      <c r="MZ4" s="35">
        <v>0</v>
      </c>
      <c r="NA4" s="35">
        <v>0</v>
      </c>
      <c r="NB4" s="35">
        <v>0</v>
      </c>
      <c r="NC4" s="35">
        <v>0</v>
      </c>
      <c r="ND4" s="35">
        <v>0</v>
      </c>
    </row>
    <row r="5" spans="1:368" s="33" customFormat="1" x14ac:dyDescent="0.25">
      <c r="A5" s="26" t="s">
        <v>33</v>
      </c>
      <c r="B5" s="36" t="s">
        <v>4</v>
      </c>
      <c r="C5" s="35">
        <v>0</v>
      </c>
      <c r="D5" s="35">
        <v>0</v>
      </c>
      <c r="E5" s="35">
        <v>0</v>
      </c>
      <c r="F5" s="35">
        <v>0</v>
      </c>
      <c r="G5" s="35">
        <v>0</v>
      </c>
      <c r="H5" s="35">
        <v>1</v>
      </c>
      <c r="I5" s="35">
        <v>1</v>
      </c>
      <c r="J5" s="35">
        <v>1</v>
      </c>
      <c r="K5" s="35">
        <v>1</v>
      </c>
      <c r="L5" s="35">
        <v>1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0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0</v>
      </c>
      <c r="AN5" s="35">
        <v>0</v>
      </c>
      <c r="AO5" s="35">
        <v>0</v>
      </c>
      <c r="AP5" s="35">
        <v>0</v>
      </c>
      <c r="AQ5" s="35">
        <v>0</v>
      </c>
      <c r="AR5" s="35">
        <v>0</v>
      </c>
      <c r="AS5" s="35">
        <v>0</v>
      </c>
      <c r="AT5" s="35">
        <v>0</v>
      </c>
      <c r="AU5" s="35">
        <v>0</v>
      </c>
      <c r="AV5" s="35">
        <v>0</v>
      </c>
      <c r="AW5" s="35">
        <v>0</v>
      </c>
      <c r="AX5" s="35">
        <v>0</v>
      </c>
      <c r="AY5" s="35">
        <v>0</v>
      </c>
      <c r="AZ5" s="35">
        <v>0</v>
      </c>
      <c r="BA5" s="35">
        <v>0</v>
      </c>
      <c r="BB5" s="35">
        <v>0</v>
      </c>
      <c r="BC5" s="35">
        <v>0</v>
      </c>
      <c r="BD5" s="35">
        <v>0</v>
      </c>
      <c r="BE5" s="35">
        <v>0</v>
      </c>
      <c r="BF5" s="35">
        <v>0</v>
      </c>
      <c r="BG5" s="35">
        <v>0</v>
      </c>
      <c r="BH5" s="35">
        <v>0</v>
      </c>
      <c r="BI5" s="35">
        <v>0</v>
      </c>
      <c r="BJ5" s="35">
        <v>0</v>
      </c>
      <c r="BK5" s="35">
        <v>0</v>
      </c>
      <c r="BL5" s="35">
        <v>0</v>
      </c>
      <c r="BM5" s="35">
        <v>0</v>
      </c>
      <c r="BN5" s="35">
        <v>0</v>
      </c>
      <c r="BO5" s="35">
        <v>0</v>
      </c>
      <c r="BP5" s="35">
        <v>0</v>
      </c>
      <c r="BQ5" s="35">
        <v>0</v>
      </c>
      <c r="BR5" s="35">
        <v>0</v>
      </c>
      <c r="BS5" s="35">
        <v>0</v>
      </c>
      <c r="BT5" s="35">
        <v>0</v>
      </c>
      <c r="BU5" s="35">
        <v>0</v>
      </c>
      <c r="BV5" s="35">
        <v>0</v>
      </c>
      <c r="BW5" s="35">
        <v>0</v>
      </c>
      <c r="BX5" s="35">
        <v>0</v>
      </c>
      <c r="BY5" s="35">
        <v>0</v>
      </c>
      <c r="BZ5" s="35">
        <v>0</v>
      </c>
      <c r="CA5" s="35">
        <v>0</v>
      </c>
      <c r="CB5" s="35">
        <v>0</v>
      </c>
      <c r="CC5" s="35">
        <v>0</v>
      </c>
      <c r="CD5" s="35">
        <v>0</v>
      </c>
      <c r="CE5" s="35">
        <v>0</v>
      </c>
      <c r="CF5" s="35">
        <v>0</v>
      </c>
      <c r="CG5" s="35">
        <v>0</v>
      </c>
      <c r="CH5" s="35">
        <v>0</v>
      </c>
      <c r="CI5" s="35">
        <v>0</v>
      </c>
      <c r="CJ5" s="35">
        <v>0</v>
      </c>
      <c r="CK5" s="35">
        <v>0</v>
      </c>
      <c r="CL5" s="35">
        <v>0</v>
      </c>
      <c r="CM5" s="35">
        <v>0</v>
      </c>
      <c r="CN5" s="35">
        <v>0</v>
      </c>
      <c r="CO5" s="35">
        <v>0</v>
      </c>
      <c r="CP5" s="35">
        <v>0</v>
      </c>
      <c r="CQ5" s="35">
        <v>0</v>
      </c>
      <c r="CR5" s="35">
        <v>0</v>
      </c>
      <c r="CS5" s="35">
        <v>0</v>
      </c>
      <c r="CT5" s="35">
        <v>0</v>
      </c>
      <c r="CU5" s="35">
        <v>0</v>
      </c>
      <c r="CV5" s="35">
        <v>0</v>
      </c>
      <c r="CW5" s="35">
        <v>0</v>
      </c>
      <c r="CX5" s="35">
        <v>0</v>
      </c>
      <c r="CY5" s="35">
        <v>0</v>
      </c>
      <c r="CZ5" s="35">
        <v>0</v>
      </c>
      <c r="DA5" s="35">
        <v>0</v>
      </c>
      <c r="DB5" s="35">
        <v>0</v>
      </c>
      <c r="DC5" s="35">
        <v>0</v>
      </c>
      <c r="DD5" s="35">
        <v>0</v>
      </c>
      <c r="DE5" s="35">
        <v>0</v>
      </c>
      <c r="DF5" s="35">
        <v>0</v>
      </c>
      <c r="DG5" s="35">
        <v>0</v>
      </c>
      <c r="DH5" s="35">
        <v>0</v>
      </c>
      <c r="DI5" s="35">
        <v>0</v>
      </c>
      <c r="DJ5" s="35">
        <v>0</v>
      </c>
      <c r="DK5" s="35">
        <v>0</v>
      </c>
      <c r="DL5" s="35">
        <v>0</v>
      </c>
      <c r="DM5" s="35">
        <v>0</v>
      </c>
      <c r="DN5" s="35">
        <v>0</v>
      </c>
      <c r="DO5" s="35">
        <v>0</v>
      </c>
      <c r="DP5" s="35">
        <v>0</v>
      </c>
      <c r="DQ5" s="35">
        <v>0</v>
      </c>
      <c r="DR5" s="35">
        <v>0</v>
      </c>
      <c r="DS5" s="35">
        <v>0</v>
      </c>
      <c r="DT5" s="35">
        <v>0</v>
      </c>
      <c r="DU5" s="35">
        <v>0</v>
      </c>
      <c r="DV5" s="35">
        <v>0</v>
      </c>
      <c r="DW5" s="35">
        <v>0</v>
      </c>
      <c r="DX5" s="35">
        <v>0</v>
      </c>
      <c r="DY5" s="35">
        <v>0</v>
      </c>
      <c r="DZ5" s="35">
        <v>0</v>
      </c>
      <c r="EA5" s="35">
        <v>0</v>
      </c>
      <c r="EB5" s="35">
        <v>0</v>
      </c>
      <c r="EC5" s="35">
        <v>0</v>
      </c>
      <c r="ED5" s="35">
        <v>0</v>
      </c>
      <c r="EE5" s="35">
        <v>0</v>
      </c>
      <c r="EF5" s="35">
        <v>0</v>
      </c>
      <c r="EG5" s="35">
        <v>0</v>
      </c>
      <c r="EH5" s="35">
        <v>0</v>
      </c>
      <c r="EI5" s="35">
        <v>0</v>
      </c>
      <c r="EJ5" s="35">
        <v>0</v>
      </c>
      <c r="EK5" s="35">
        <v>0</v>
      </c>
      <c r="EL5" s="35">
        <v>0</v>
      </c>
      <c r="EM5" s="35">
        <v>0</v>
      </c>
      <c r="EN5" s="35">
        <v>0</v>
      </c>
      <c r="EO5" s="35">
        <v>0</v>
      </c>
      <c r="EP5" s="35">
        <v>0</v>
      </c>
      <c r="EQ5" s="35">
        <v>0</v>
      </c>
      <c r="ER5" s="35">
        <v>0</v>
      </c>
      <c r="ES5" s="35">
        <v>0</v>
      </c>
      <c r="ET5" s="35">
        <v>0</v>
      </c>
      <c r="EU5" s="35">
        <v>0</v>
      </c>
      <c r="EV5" s="35">
        <v>0</v>
      </c>
      <c r="EW5" s="35">
        <v>0</v>
      </c>
      <c r="EX5" s="35">
        <v>0</v>
      </c>
      <c r="EY5" s="35">
        <v>0</v>
      </c>
      <c r="EZ5" s="35">
        <v>0</v>
      </c>
      <c r="FA5" s="35">
        <v>0</v>
      </c>
      <c r="FB5" s="35">
        <v>0</v>
      </c>
      <c r="FC5" s="35">
        <v>0</v>
      </c>
      <c r="FD5" s="35">
        <v>0</v>
      </c>
      <c r="FE5" s="35">
        <v>0</v>
      </c>
      <c r="FF5" s="35">
        <v>0</v>
      </c>
      <c r="FG5" s="35">
        <v>0</v>
      </c>
      <c r="FH5" s="35">
        <v>0</v>
      </c>
      <c r="FI5" s="35">
        <v>0</v>
      </c>
      <c r="FJ5" s="35">
        <v>0</v>
      </c>
      <c r="FK5" s="35">
        <v>0</v>
      </c>
      <c r="FL5" s="35">
        <v>0</v>
      </c>
      <c r="FM5" s="35">
        <v>0</v>
      </c>
      <c r="FN5" s="35">
        <v>0</v>
      </c>
      <c r="FO5" s="35">
        <v>0</v>
      </c>
      <c r="FP5" s="35">
        <v>0</v>
      </c>
      <c r="FQ5" s="35">
        <v>0</v>
      </c>
      <c r="FR5" s="35">
        <v>0</v>
      </c>
      <c r="FS5" s="35">
        <v>0</v>
      </c>
      <c r="FT5" s="35">
        <v>0</v>
      </c>
      <c r="FU5" s="35">
        <v>0</v>
      </c>
      <c r="FV5" s="35">
        <v>0</v>
      </c>
      <c r="FW5" s="35">
        <v>0</v>
      </c>
      <c r="FX5" s="35">
        <v>0</v>
      </c>
      <c r="FY5" s="35">
        <v>0</v>
      </c>
      <c r="FZ5" s="35">
        <v>0</v>
      </c>
      <c r="GA5" s="35">
        <v>0</v>
      </c>
      <c r="GB5" s="35">
        <v>0</v>
      </c>
      <c r="GC5" s="35">
        <v>0</v>
      </c>
      <c r="GD5" s="35">
        <v>0</v>
      </c>
      <c r="GE5" s="35">
        <v>0</v>
      </c>
      <c r="GF5" s="35">
        <v>0</v>
      </c>
      <c r="GG5" s="35">
        <v>0</v>
      </c>
      <c r="GH5" s="35">
        <v>0</v>
      </c>
      <c r="GI5" s="35">
        <v>0</v>
      </c>
      <c r="GJ5" s="35">
        <v>0</v>
      </c>
      <c r="GK5" s="35">
        <v>0</v>
      </c>
      <c r="GL5" s="35">
        <v>0</v>
      </c>
      <c r="GM5" s="35">
        <v>0</v>
      </c>
      <c r="GN5" s="35">
        <v>0</v>
      </c>
      <c r="GO5" s="35">
        <v>0</v>
      </c>
      <c r="GP5" s="35">
        <v>0</v>
      </c>
      <c r="GQ5" s="35">
        <v>0</v>
      </c>
      <c r="GR5" s="35">
        <v>0</v>
      </c>
      <c r="GS5" s="35">
        <v>0</v>
      </c>
      <c r="GT5" s="35">
        <v>0</v>
      </c>
      <c r="GU5" s="35">
        <v>0</v>
      </c>
      <c r="GV5" s="35">
        <v>0</v>
      </c>
      <c r="GW5" s="35">
        <v>0</v>
      </c>
      <c r="GX5" s="35">
        <v>0</v>
      </c>
      <c r="GY5" s="35">
        <v>0</v>
      </c>
      <c r="GZ5" s="35">
        <v>0</v>
      </c>
      <c r="HA5" s="35">
        <v>0</v>
      </c>
      <c r="HB5" s="35">
        <v>0</v>
      </c>
      <c r="HC5" s="35">
        <v>0</v>
      </c>
      <c r="HD5" s="35">
        <v>0</v>
      </c>
      <c r="HE5" s="35">
        <v>0</v>
      </c>
      <c r="HF5" s="35">
        <v>0</v>
      </c>
      <c r="HG5" s="35">
        <v>0</v>
      </c>
      <c r="HH5" s="35">
        <v>0</v>
      </c>
      <c r="HI5" s="35">
        <v>0</v>
      </c>
      <c r="HJ5" s="35">
        <v>0</v>
      </c>
      <c r="HK5" s="35">
        <v>0</v>
      </c>
      <c r="HL5" s="35">
        <v>0</v>
      </c>
      <c r="HM5" s="35">
        <v>0</v>
      </c>
      <c r="HN5" s="35">
        <v>0</v>
      </c>
      <c r="HO5" s="35">
        <v>0</v>
      </c>
      <c r="HP5" s="35">
        <v>0</v>
      </c>
      <c r="HQ5" s="35">
        <v>0</v>
      </c>
      <c r="HR5" s="35">
        <v>0</v>
      </c>
      <c r="HS5" s="35">
        <v>0</v>
      </c>
      <c r="HT5" s="35">
        <v>0</v>
      </c>
      <c r="HU5" s="35">
        <v>0</v>
      </c>
      <c r="HV5" s="35">
        <v>0</v>
      </c>
      <c r="HW5" s="35">
        <v>0</v>
      </c>
      <c r="HX5" s="35">
        <v>0</v>
      </c>
      <c r="HY5" s="35">
        <v>0</v>
      </c>
      <c r="HZ5" s="35">
        <v>0</v>
      </c>
      <c r="IA5" s="35">
        <v>0</v>
      </c>
      <c r="IB5" s="35">
        <v>0</v>
      </c>
      <c r="IC5" s="35">
        <v>0</v>
      </c>
      <c r="ID5" s="35">
        <v>0</v>
      </c>
      <c r="IE5" s="35">
        <v>0</v>
      </c>
      <c r="IF5" s="35">
        <v>0</v>
      </c>
      <c r="IG5" s="35">
        <v>0</v>
      </c>
      <c r="IH5" s="35">
        <v>0</v>
      </c>
      <c r="II5" s="35">
        <v>0</v>
      </c>
      <c r="IJ5" s="35">
        <v>0</v>
      </c>
      <c r="IK5" s="35">
        <v>0</v>
      </c>
      <c r="IL5" s="35">
        <v>0</v>
      </c>
      <c r="IM5" s="35">
        <v>0</v>
      </c>
      <c r="IN5" s="35">
        <v>0</v>
      </c>
      <c r="IO5" s="35">
        <v>0</v>
      </c>
      <c r="IP5" s="35">
        <v>0</v>
      </c>
      <c r="IQ5" s="35">
        <v>0</v>
      </c>
      <c r="IR5" s="35">
        <v>0</v>
      </c>
      <c r="IS5" s="35">
        <v>0</v>
      </c>
      <c r="IT5" s="35">
        <v>0</v>
      </c>
      <c r="IU5" s="35">
        <v>0</v>
      </c>
      <c r="IV5" s="35">
        <v>0</v>
      </c>
      <c r="IW5" s="35">
        <v>0</v>
      </c>
      <c r="IX5" s="35">
        <v>0</v>
      </c>
      <c r="IY5" s="35">
        <v>0</v>
      </c>
      <c r="IZ5" s="35">
        <v>0</v>
      </c>
      <c r="JA5" s="35">
        <v>0</v>
      </c>
      <c r="JB5" s="35">
        <v>0</v>
      </c>
      <c r="JC5" s="35">
        <v>0</v>
      </c>
      <c r="JD5" s="35">
        <v>0</v>
      </c>
      <c r="JE5" s="35">
        <v>0</v>
      </c>
      <c r="JF5" s="35">
        <v>0</v>
      </c>
      <c r="JG5" s="35">
        <v>0</v>
      </c>
      <c r="JH5" s="35">
        <v>0</v>
      </c>
      <c r="JI5" s="35">
        <v>0</v>
      </c>
      <c r="JJ5" s="35">
        <v>0</v>
      </c>
      <c r="JK5" s="35">
        <v>0</v>
      </c>
      <c r="JL5" s="35">
        <v>0</v>
      </c>
      <c r="JM5" s="35">
        <v>0</v>
      </c>
      <c r="JN5" s="35">
        <v>0</v>
      </c>
      <c r="JO5" s="35">
        <v>0</v>
      </c>
      <c r="JP5" s="35">
        <v>0</v>
      </c>
      <c r="JQ5" s="35">
        <v>0</v>
      </c>
      <c r="JR5" s="35">
        <v>0</v>
      </c>
      <c r="JS5" s="35">
        <v>0</v>
      </c>
      <c r="JT5" s="35">
        <v>0</v>
      </c>
      <c r="JU5" s="35">
        <v>0</v>
      </c>
      <c r="JV5" s="35">
        <v>0</v>
      </c>
      <c r="JW5" s="35">
        <v>0</v>
      </c>
      <c r="JX5" s="35">
        <v>0</v>
      </c>
      <c r="JY5" s="35">
        <v>0</v>
      </c>
      <c r="JZ5" s="35">
        <v>0</v>
      </c>
      <c r="KA5" s="35">
        <v>0</v>
      </c>
      <c r="KB5" s="35">
        <v>0</v>
      </c>
      <c r="KC5" s="35">
        <v>0</v>
      </c>
      <c r="KD5" s="35">
        <v>0</v>
      </c>
      <c r="KE5" s="35">
        <v>0</v>
      </c>
      <c r="KF5" s="35">
        <v>0</v>
      </c>
      <c r="KG5" s="35">
        <v>0</v>
      </c>
      <c r="KH5" s="35">
        <v>0</v>
      </c>
      <c r="KI5" s="35">
        <v>0</v>
      </c>
      <c r="KJ5" s="35">
        <v>0</v>
      </c>
      <c r="KK5" s="35">
        <v>0</v>
      </c>
      <c r="KL5" s="35">
        <v>0</v>
      </c>
      <c r="KM5" s="35">
        <v>0</v>
      </c>
      <c r="KN5" s="35">
        <v>0</v>
      </c>
      <c r="KO5" s="35">
        <v>0</v>
      </c>
      <c r="KP5" s="35">
        <v>0</v>
      </c>
      <c r="KQ5" s="35">
        <v>0</v>
      </c>
      <c r="KR5" s="35">
        <v>0</v>
      </c>
      <c r="KS5" s="35">
        <v>0</v>
      </c>
      <c r="KT5" s="35">
        <v>0</v>
      </c>
      <c r="KU5" s="35">
        <v>0</v>
      </c>
      <c r="KV5" s="35">
        <v>0</v>
      </c>
      <c r="KW5" s="35">
        <v>0</v>
      </c>
      <c r="KX5" s="35">
        <v>0</v>
      </c>
      <c r="KY5" s="35">
        <v>0</v>
      </c>
      <c r="KZ5" s="35">
        <v>0</v>
      </c>
      <c r="LA5" s="35">
        <v>0</v>
      </c>
      <c r="LB5" s="35">
        <v>0</v>
      </c>
      <c r="LC5" s="35">
        <v>0</v>
      </c>
      <c r="LD5" s="35">
        <v>0</v>
      </c>
      <c r="LE5" s="35">
        <v>0</v>
      </c>
      <c r="LF5" s="35">
        <v>0</v>
      </c>
      <c r="LG5" s="35">
        <v>0</v>
      </c>
      <c r="LH5" s="35">
        <v>0</v>
      </c>
      <c r="LI5" s="35">
        <v>0</v>
      </c>
      <c r="LJ5" s="35">
        <v>0</v>
      </c>
      <c r="LK5" s="35">
        <v>0</v>
      </c>
      <c r="LL5" s="35">
        <v>0</v>
      </c>
      <c r="LM5" s="35">
        <v>0</v>
      </c>
      <c r="LN5" s="35">
        <v>0</v>
      </c>
      <c r="LO5" s="35">
        <v>0</v>
      </c>
      <c r="LP5" s="35">
        <v>0</v>
      </c>
      <c r="LQ5" s="35">
        <v>0</v>
      </c>
      <c r="LR5" s="35">
        <v>0</v>
      </c>
      <c r="LS5" s="35">
        <v>0</v>
      </c>
      <c r="LT5" s="35">
        <v>0</v>
      </c>
      <c r="LU5" s="35">
        <v>0</v>
      </c>
      <c r="LV5" s="35">
        <v>0</v>
      </c>
      <c r="LW5" s="35">
        <v>0</v>
      </c>
      <c r="LX5" s="35">
        <v>0</v>
      </c>
      <c r="LY5" s="35">
        <v>0</v>
      </c>
      <c r="LZ5" s="35">
        <v>0</v>
      </c>
      <c r="MA5" s="35">
        <v>0</v>
      </c>
      <c r="MB5" s="35">
        <v>0</v>
      </c>
      <c r="MC5" s="35">
        <v>0</v>
      </c>
      <c r="MD5" s="35">
        <v>0</v>
      </c>
      <c r="ME5" s="35">
        <v>0</v>
      </c>
      <c r="MF5" s="35">
        <v>0</v>
      </c>
      <c r="MG5" s="35">
        <v>0</v>
      </c>
      <c r="MH5" s="35">
        <v>0</v>
      </c>
      <c r="MI5" s="35">
        <v>0</v>
      </c>
      <c r="MJ5" s="35">
        <v>0</v>
      </c>
      <c r="MK5" s="35">
        <v>0</v>
      </c>
      <c r="ML5" s="35">
        <v>0</v>
      </c>
      <c r="MM5" s="35">
        <v>0</v>
      </c>
      <c r="MN5" s="35">
        <v>0</v>
      </c>
      <c r="MO5" s="35">
        <v>0</v>
      </c>
      <c r="MP5" s="35">
        <v>0</v>
      </c>
      <c r="MQ5" s="35">
        <v>0</v>
      </c>
      <c r="MR5" s="35">
        <v>0</v>
      </c>
      <c r="MS5" s="35">
        <v>0</v>
      </c>
      <c r="MT5" s="35">
        <v>0</v>
      </c>
      <c r="MU5" s="35">
        <v>0</v>
      </c>
      <c r="MV5" s="35">
        <v>0</v>
      </c>
      <c r="MW5" s="35">
        <v>0</v>
      </c>
      <c r="MX5" s="35">
        <v>0</v>
      </c>
      <c r="MY5" s="35">
        <v>0</v>
      </c>
      <c r="MZ5" s="35">
        <v>0</v>
      </c>
      <c r="NA5" s="35">
        <v>0</v>
      </c>
      <c r="NB5" s="35">
        <v>0</v>
      </c>
      <c r="NC5" s="35">
        <v>0</v>
      </c>
      <c r="ND5" s="35">
        <v>0</v>
      </c>
    </row>
    <row r="6" spans="1:368" s="33" customFormat="1" x14ac:dyDescent="0.25">
      <c r="A6" s="26" t="s">
        <v>34</v>
      </c>
      <c r="B6" s="36" t="s">
        <v>5</v>
      </c>
      <c r="C6" s="35">
        <v>0</v>
      </c>
      <c r="D6" s="35">
        <v>0</v>
      </c>
      <c r="E6" s="35">
        <v>0</v>
      </c>
      <c r="F6" s="35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1</v>
      </c>
      <c r="M6" s="35">
        <v>1</v>
      </c>
      <c r="N6" s="35">
        <v>1</v>
      </c>
      <c r="O6" s="35">
        <v>1</v>
      </c>
      <c r="P6" s="35">
        <v>1</v>
      </c>
      <c r="Q6" s="35">
        <v>1</v>
      </c>
      <c r="R6" s="35">
        <v>1</v>
      </c>
      <c r="S6" s="35">
        <v>1</v>
      </c>
      <c r="T6" s="35">
        <v>1</v>
      </c>
      <c r="U6" s="35">
        <v>1</v>
      </c>
      <c r="V6" s="35">
        <v>1</v>
      </c>
      <c r="W6" s="35">
        <v>1</v>
      </c>
      <c r="X6" s="35">
        <v>1</v>
      </c>
      <c r="Y6" s="35">
        <v>1</v>
      </c>
      <c r="Z6" s="35">
        <v>1</v>
      </c>
      <c r="AA6" s="35">
        <v>1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0</v>
      </c>
      <c r="AR6" s="35">
        <v>0</v>
      </c>
      <c r="AS6" s="35">
        <v>0</v>
      </c>
      <c r="AT6" s="35">
        <v>0</v>
      </c>
      <c r="AU6" s="35">
        <v>0</v>
      </c>
      <c r="AV6" s="35">
        <v>0</v>
      </c>
      <c r="AW6" s="35">
        <v>0</v>
      </c>
      <c r="AX6" s="35">
        <v>0</v>
      </c>
      <c r="AY6" s="35">
        <v>0</v>
      </c>
      <c r="AZ6" s="35">
        <v>0</v>
      </c>
      <c r="BA6" s="35">
        <v>0</v>
      </c>
      <c r="BB6" s="35">
        <v>0</v>
      </c>
      <c r="BC6" s="35">
        <v>0</v>
      </c>
      <c r="BD6" s="35">
        <v>0</v>
      </c>
      <c r="BE6" s="35">
        <v>0</v>
      </c>
      <c r="BF6" s="35">
        <v>0</v>
      </c>
      <c r="BG6" s="35">
        <v>0</v>
      </c>
      <c r="BH6" s="35">
        <v>0</v>
      </c>
      <c r="BI6" s="35">
        <v>0</v>
      </c>
      <c r="BJ6" s="35">
        <v>0</v>
      </c>
      <c r="BK6" s="35">
        <v>0</v>
      </c>
      <c r="BL6" s="35">
        <v>0</v>
      </c>
      <c r="BM6" s="35">
        <v>0</v>
      </c>
      <c r="BN6" s="35">
        <v>0</v>
      </c>
      <c r="BO6" s="35">
        <v>0</v>
      </c>
      <c r="BP6" s="35">
        <v>0</v>
      </c>
      <c r="BQ6" s="35">
        <v>0</v>
      </c>
      <c r="BR6" s="35">
        <v>0</v>
      </c>
      <c r="BS6" s="35">
        <v>0</v>
      </c>
      <c r="BT6" s="35">
        <v>0</v>
      </c>
      <c r="BU6" s="35">
        <v>0</v>
      </c>
      <c r="BV6" s="35">
        <v>0</v>
      </c>
      <c r="BW6" s="35">
        <v>0</v>
      </c>
      <c r="BX6" s="35">
        <v>0</v>
      </c>
      <c r="BY6" s="35">
        <v>0</v>
      </c>
      <c r="BZ6" s="35">
        <v>0</v>
      </c>
      <c r="CA6" s="35">
        <v>0</v>
      </c>
      <c r="CB6" s="35">
        <v>0</v>
      </c>
      <c r="CC6" s="35">
        <v>0</v>
      </c>
      <c r="CD6" s="35">
        <v>0</v>
      </c>
      <c r="CE6" s="35">
        <v>0</v>
      </c>
      <c r="CF6" s="35">
        <v>0</v>
      </c>
      <c r="CG6" s="35">
        <v>0</v>
      </c>
      <c r="CH6" s="35">
        <v>0</v>
      </c>
      <c r="CI6" s="35">
        <v>0</v>
      </c>
      <c r="CJ6" s="35">
        <v>0</v>
      </c>
      <c r="CK6" s="35">
        <v>0</v>
      </c>
      <c r="CL6" s="35">
        <v>0</v>
      </c>
      <c r="CM6" s="35">
        <v>0</v>
      </c>
      <c r="CN6" s="35">
        <v>0</v>
      </c>
      <c r="CO6" s="35">
        <v>0</v>
      </c>
      <c r="CP6" s="35">
        <v>0</v>
      </c>
      <c r="CQ6" s="35">
        <v>0</v>
      </c>
      <c r="CR6" s="35">
        <v>0</v>
      </c>
      <c r="CS6" s="35">
        <v>0</v>
      </c>
      <c r="CT6" s="35">
        <v>0</v>
      </c>
      <c r="CU6" s="35">
        <v>0</v>
      </c>
      <c r="CV6" s="35">
        <v>0</v>
      </c>
      <c r="CW6" s="35">
        <v>0</v>
      </c>
      <c r="CX6" s="35">
        <v>0</v>
      </c>
      <c r="CY6" s="35">
        <v>0</v>
      </c>
      <c r="CZ6" s="35">
        <v>0</v>
      </c>
      <c r="DA6" s="35">
        <v>0</v>
      </c>
      <c r="DB6" s="35">
        <v>0</v>
      </c>
      <c r="DC6" s="35">
        <v>0</v>
      </c>
      <c r="DD6" s="35">
        <v>0</v>
      </c>
      <c r="DE6" s="35">
        <v>0</v>
      </c>
      <c r="DF6" s="35">
        <v>0</v>
      </c>
      <c r="DG6" s="35">
        <v>0</v>
      </c>
      <c r="DH6" s="35">
        <v>0</v>
      </c>
      <c r="DI6" s="35">
        <v>0</v>
      </c>
      <c r="DJ6" s="35">
        <v>0</v>
      </c>
      <c r="DK6" s="35">
        <v>0</v>
      </c>
      <c r="DL6" s="35">
        <v>0</v>
      </c>
      <c r="DM6" s="35">
        <v>0</v>
      </c>
      <c r="DN6" s="35">
        <v>0</v>
      </c>
      <c r="DO6" s="35">
        <v>0</v>
      </c>
      <c r="DP6" s="35">
        <v>0</v>
      </c>
      <c r="DQ6" s="35">
        <v>0</v>
      </c>
      <c r="DR6" s="35">
        <v>0</v>
      </c>
      <c r="DS6" s="35">
        <v>0</v>
      </c>
      <c r="DT6" s="35">
        <v>0</v>
      </c>
      <c r="DU6" s="35">
        <v>0</v>
      </c>
      <c r="DV6" s="35">
        <v>0</v>
      </c>
      <c r="DW6" s="35">
        <v>0</v>
      </c>
      <c r="DX6" s="35">
        <v>0</v>
      </c>
      <c r="DY6" s="35">
        <v>0</v>
      </c>
      <c r="DZ6" s="35">
        <v>0</v>
      </c>
      <c r="EA6" s="35">
        <v>0</v>
      </c>
      <c r="EB6" s="35">
        <v>0</v>
      </c>
      <c r="EC6" s="35">
        <v>0</v>
      </c>
      <c r="ED6" s="35">
        <v>0</v>
      </c>
      <c r="EE6" s="35">
        <v>0</v>
      </c>
      <c r="EF6" s="35">
        <v>0</v>
      </c>
      <c r="EG6" s="35">
        <v>0</v>
      </c>
      <c r="EH6" s="35">
        <v>0</v>
      </c>
      <c r="EI6" s="35">
        <v>0</v>
      </c>
      <c r="EJ6" s="35">
        <v>0</v>
      </c>
      <c r="EK6" s="35">
        <v>0</v>
      </c>
      <c r="EL6" s="35">
        <v>0</v>
      </c>
      <c r="EM6" s="35">
        <v>0</v>
      </c>
      <c r="EN6" s="35">
        <v>0</v>
      </c>
      <c r="EO6" s="35">
        <v>0</v>
      </c>
      <c r="EP6" s="35">
        <v>0</v>
      </c>
      <c r="EQ6" s="35">
        <v>0</v>
      </c>
      <c r="ER6" s="35">
        <v>0</v>
      </c>
      <c r="ES6" s="35">
        <v>0</v>
      </c>
      <c r="ET6" s="35">
        <v>0</v>
      </c>
      <c r="EU6" s="35">
        <v>0</v>
      </c>
      <c r="EV6" s="35">
        <v>0</v>
      </c>
      <c r="EW6" s="35">
        <v>0</v>
      </c>
      <c r="EX6" s="35">
        <v>0</v>
      </c>
      <c r="EY6" s="35">
        <v>0</v>
      </c>
      <c r="EZ6" s="35">
        <v>0</v>
      </c>
      <c r="FA6" s="35">
        <v>0</v>
      </c>
      <c r="FB6" s="35">
        <v>0</v>
      </c>
      <c r="FC6" s="35">
        <v>0</v>
      </c>
      <c r="FD6" s="35">
        <v>0</v>
      </c>
      <c r="FE6" s="35">
        <v>0</v>
      </c>
      <c r="FF6" s="35">
        <v>0</v>
      </c>
      <c r="FG6" s="35">
        <v>0</v>
      </c>
      <c r="FH6" s="35">
        <v>0</v>
      </c>
      <c r="FI6" s="35">
        <v>0</v>
      </c>
      <c r="FJ6" s="35">
        <v>0</v>
      </c>
      <c r="FK6" s="35">
        <v>0</v>
      </c>
      <c r="FL6" s="35">
        <v>0</v>
      </c>
      <c r="FM6" s="35">
        <v>0</v>
      </c>
      <c r="FN6" s="35">
        <v>0</v>
      </c>
      <c r="FO6" s="35">
        <v>0</v>
      </c>
      <c r="FP6" s="35">
        <v>0</v>
      </c>
      <c r="FQ6" s="35">
        <v>0</v>
      </c>
      <c r="FR6" s="35">
        <v>0</v>
      </c>
      <c r="FS6" s="35">
        <v>0</v>
      </c>
      <c r="FT6" s="35">
        <v>0</v>
      </c>
      <c r="FU6" s="35">
        <v>0</v>
      </c>
      <c r="FV6" s="35">
        <v>0</v>
      </c>
      <c r="FW6" s="35">
        <v>0</v>
      </c>
      <c r="FX6" s="35">
        <v>0</v>
      </c>
      <c r="FY6" s="35">
        <v>0</v>
      </c>
      <c r="FZ6" s="35">
        <v>0</v>
      </c>
      <c r="GA6" s="35">
        <v>0</v>
      </c>
      <c r="GB6" s="35">
        <v>0</v>
      </c>
      <c r="GC6" s="35">
        <v>0</v>
      </c>
      <c r="GD6" s="35">
        <v>0</v>
      </c>
      <c r="GE6" s="35">
        <v>0</v>
      </c>
      <c r="GF6" s="35">
        <v>0</v>
      </c>
      <c r="GG6" s="35">
        <v>0</v>
      </c>
      <c r="GH6" s="35">
        <v>0</v>
      </c>
      <c r="GI6" s="35">
        <v>0</v>
      </c>
      <c r="GJ6" s="35">
        <v>0</v>
      </c>
      <c r="GK6" s="35">
        <v>0</v>
      </c>
      <c r="GL6" s="35">
        <v>0</v>
      </c>
      <c r="GM6" s="35">
        <v>0</v>
      </c>
      <c r="GN6" s="35">
        <v>0</v>
      </c>
      <c r="GO6" s="35">
        <v>0</v>
      </c>
      <c r="GP6" s="35">
        <v>0</v>
      </c>
      <c r="GQ6" s="35">
        <v>0</v>
      </c>
      <c r="GR6" s="35">
        <v>0</v>
      </c>
      <c r="GS6" s="35">
        <v>0</v>
      </c>
      <c r="GT6" s="35">
        <v>0</v>
      </c>
      <c r="GU6" s="35">
        <v>0</v>
      </c>
      <c r="GV6" s="35">
        <v>0</v>
      </c>
      <c r="GW6" s="35">
        <v>0</v>
      </c>
      <c r="GX6" s="35">
        <v>0</v>
      </c>
      <c r="GY6" s="35">
        <v>0</v>
      </c>
      <c r="GZ6" s="35">
        <v>0</v>
      </c>
      <c r="HA6" s="35">
        <v>0</v>
      </c>
      <c r="HB6" s="35">
        <v>0</v>
      </c>
      <c r="HC6" s="35">
        <v>0</v>
      </c>
      <c r="HD6" s="35">
        <v>0</v>
      </c>
      <c r="HE6" s="35">
        <v>0</v>
      </c>
      <c r="HF6" s="35">
        <v>0</v>
      </c>
      <c r="HG6" s="35">
        <v>0</v>
      </c>
      <c r="HH6" s="35">
        <v>0</v>
      </c>
      <c r="HI6" s="35">
        <v>0</v>
      </c>
      <c r="HJ6" s="35">
        <v>0</v>
      </c>
      <c r="HK6" s="35">
        <v>0</v>
      </c>
      <c r="HL6" s="35">
        <v>0</v>
      </c>
      <c r="HM6" s="35">
        <v>0</v>
      </c>
      <c r="HN6" s="35">
        <v>0</v>
      </c>
      <c r="HO6" s="35">
        <v>0</v>
      </c>
      <c r="HP6" s="35">
        <v>0</v>
      </c>
      <c r="HQ6" s="35">
        <v>0</v>
      </c>
      <c r="HR6" s="35">
        <v>0</v>
      </c>
      <c r="HS6" s="35">
        <v>0</v>
      </c>
      <c r="HT6" s="35">
        <v>0</v>
      </c>
      <c r="HU6" s="35">
        <v>0</v>
      </c>
      <c r="HV6" s="35">
        <v>0</v>
      </c>
      <c r="HW6" s="35">
        <v>0</v>
      </c>
      <c r="HX6" s="35">
        <v>0</v>
      </c>
      <c r="HY6" s="35">
        <v>0</v>
      </c>
      <c r="HZ6" s="35">
        <v>0</v>
      </c>
      <c r="IA6" s="35">
        <v>0</v>
      </c>
      <c r="IB6" s="35">
        <v>0</v>
      </c>
      <c r="IC6" s="35">
        <v>0</v>
      </c>
      <c r="ID6" s="35">
        <v>0</v>
      </c>
      <c r="IE6" s="35">
        <v>0</v>
      </c>
      <c r="IF6" s="35">
        <v>0</v>
      </c>
      <c r="IG6" s="35">
        <v>0</v>
      </c>
      <c r="IH6" s="35">
        <v>0</v>
      </c>
      <c r="II6" s="35">
        <v>0</v>
      </c>
      <c r="IJ6" s="35">
        <v>0</v>
      </c>
      <c r="IK6" s="35">
        <v>0</v>
      </c>
      <c r="IL6" s="35">
        <v>0</v>
      </c>
      <c r="IM6" s="35">
        <v>0</v>
      </c>
      <c r="IN6" s="35">
        <v>0</v>
      </c>
      <c r="IO6" s="35">
        <v>0</v>
      </c>
      <c r="IP6" s="35">
        <v>0</v>
      </c>
      <c r="IQ6" s="35">
        <v>0</v>
      </c>
      <c r="IR6" s="35">
        <v>0</v>
      </c>
      <c r="IS6" s="35">
        <v>0</v>
      </c>
      <c r="IT6" s="35">
        <v>0</v>
      </c>
      <c r="IU6" s="35">
        <v>0</v>
      </c>
      <c r="IV6" s="35">
        <v>0</v>
      </c>
      <c r="IW6" s="35">
        <v>0</v>
      </c>
      <c r="IX6" s="35">
        <v>0</v>
      </c>
      <c r="IY6" s="35">
        <v>0</v>
      </c>
      <c r="IZ6" s="35">
        <v>0</v>
      </c>
      <c r="JA6" s="35">
        <v>0</v>
      </c>
      <c r="JB6" s="35">
        <v>0</v>
      </c>
      <c r="JC6" s="35">
        <v>0</v>
      </c>
      <c r="JD6" s="35">
        <v>0</v>
      </c>
      <c r="JE6" s="35">
        <v>0</v>
      </c>
      <c r="JF6" s="35">
        <v>0</v>
      </c>
      <c r="JG6" s="35">
        <v>0</v>
      </c>
      <c r="JH6" s="35">
        <v>0</v>
      </c>
      <c r="JI6" s="35">
        <v>0</v>
      </c>
      <c r="JJ6" s="35">
        <v>0</v>
      </c>
      <c r="JK6" s="35">
        <v>0</v>
      </c>
      <c r="JL6" s="35">
        <v>0</v>
      </c>
      <c r="JM6" s="35">
        <v>0</v>
      </c>
      <c r="JN6" s="35">
        <v>0</v>
      </c>
      <c r="JO6" s="35">
        <v>0</v>
      </c>
      <c r="JP6" s="35">
        <v>0</v>
      </c>
      <c r="JQ6" s="35">
        <v>0</v>
      </c>
      <c r="JR6" s="35">
        <v>0</v>
      </c>
      <c r="JS6" s="35">
        <v>0</v>
      </c>
      <c r="JT6" s="35">
        <v>0</v>
      </c>
      <c r="JU6" s="35">
        <v>0</v>
      </c>
      <c r="JV6" s="35">
        <v>0</v>
      </c>
      <c r="JW6" s="35">
        <v>0</v>
      </c>
      <c r="JX6" s="35">
        <v>0</v>
      </c>
      <c r="JY6" s="35">
        <v>0</v>
      </c>
      <c r="JZ6" s="35">
        <v>0</v>
      </c>
      <c r="KA6" s="35">
        <v>0</v>
      </c>
      <c r="KB6" s="35">
        <v>0</v>
      </c>
      <c r="KC6" s="35">
        <v>0</v>
      </c>
      <c r="KD6" s="35">
        <v>0</v>
      </c>
      <c r="KE6" s="35">
        <v>0</v>
      </c>
      <c r="KF6" s="35">
        <v>0</v>
      </c>
      <c r="KG6" s="35">
        <v>0</v>
      </c>
      <c r="KH6" s="35">
        <v>0</v>
      </c>
      <c r="KI6" s="35">
        <v>0</v>
      </c>
      <c r="KJ6" s="35">
        <v>0</v>
      </c>
      <c r="KK6" s="35">
        <v>0</v>
      </c>
      <c r="KL6" s="35">
        <v>0</v>
      </c>
      <c r="KM6" s="35">
        <v>0</v>
      </c>
      <c r="KN6" s="35">
        <v>0</v>
      </c>
      <c r="KO6" s="35">
        <v>0</v>
      </c>
      <c r="KP6" s="35">
        <v>0</v>
      </c>
      <c r="KQ6" s="35">
        <v>0</v>
      </c>
      <c r="KR6" s="35">
        <v>0</v>
      </c>
      <c r="KS6" s="35">
        <v>0</v>
      </c>
      <c r="KT6" s="35">
        <v>0</v>
      </c>
      <c r="KU6" s="35">
        <v>0</v>
      </c>
      <c r="KV6" s="35">
        <v>0</v>
      </c>
      <c r="KW6" s="35">
        <v>0</v>
      </c>
      <c r="KX6" s="35">
        <v>0</v>
      </c>
      <c r="KY6" s="35">
        <v>0</v>
      </c>
      <c r="KZ6" s="35">
        <v>0</v>
      </c>
      <c r="LA6" s="35">
        <v>0</v>
      </c>
      <c r="LB6" s="35">
        <v>0</v>
      </c>
      <c r="LC6" s="35">
        <v>0</v>
      </c>
      <c r="LD6" s="35">
        <v>0</v>
      </c>
      <c r="LE6" s="35">
        <v>0</v>
      </c>
      <c r="LF6" s="35">
        <v>0</v>
      </c>
      <c r="LG6" s="35">
        <v>0</v>
      </c>
      <c r="LH6" s="35">
        <v>0</v>
      </c>
      <c r="LI6" s="35">
        <v>0</v>
      </c>
      <c r="LJ6" s="35">
        <v>0</v>
      </c>
      <c r="LK6" s="35">
        <v>0</v>
      </c>
      <c r="LL6" s="35">
        <v>0</v>
      </c>
      <c r="LM6" s="35">
        <v>0</v>
      </c>
      <c r="LN6" s="35">
        <v>0</v>
      </c>
      <c r="LO6" s="35">
        <v>0</v>
      </c>
      <c r="LP6" s="35">
        <v>0</v>
      </c>
      <c r="LQ6" s="35">
        <v>0</v>
      </c>
      <c r="LR6" s="35">
        <v>0</v>
      </c>
      <c r="LS6" s="35">
        <v>0</v>
      </c>
      <c r="LT6" s="35">
        <v>0</v>
      </c>
      <c r="LU6" s="35">
        <v>0</v>
      </c>
      <c r="LV6" s="35">
        <v>0</v>
      </c>
      <c r="LW6" s="35">
        <v>0</v>
      </c>
      <c r="LX6" s="35">
        <v>0</v>
      </c>
      <c r="LY6" s="35">
        <v>0</v>
      </c>
      <c r="LZ6" s="35">
        <v>0</v>
      </c>
      <c r="MA6" s="35">
        <v>0</v>
      </c>
      <c r="MB6" s="35">
        <v>0</v>
      </c>
      <c r="MC6" s="35">
        <v>0</v>
      </c>
      <c r="MD6" s="35">
        <v>0</v>
      </c>
      <c r="ME6" s="35">
        <v>0</v>
      </c>
      <c r="MF6" s="35">
        <v>0</v>
      </c>
      <c r="MG6" s="35">
        <v>0</v>
      </c>
      <c r="MH6" s="35">
        <v>0</v>
      </c>
      <c r="MI6" s="35">
        <v>0</v>
      </c>
      <c r="MJ6" s="35">
        <v>0</v>
      </c>
      <c r="MK6" s="35">
        <v>0</v>
      </c>
      <c r="ML6" s="35">
        <v>0</v>
      </c>
      <c r="MM6" s="35">
        <v>0</v>
      </c>
      <c r="MN6" s="35">
        <v>0</v>
      </c>
      <c r="MO6" s="35">
        <v>0</v>
      </c>
      <c r="MP6" s="35">
        <v>0</v>
      </c>
      <c r="MQ6" s="35">
        <v>0</v>
      </c>
      <c r="MR6" s="35">
        <v>0</v>
      </c>
      <c r="MS6" s="35">
        <v>0</v>
      </c>
      <c r="MT6" s="35">
        <v>0</v>
      </c>
      <c r="MU6" s="35">
        <v>0</v>
      </c>
      <c r="MV6" s="35">
        <v>0</v>
      </c>
      <c r="MW6" s="35">
        <v>0</v>
      </c>
      <c r="MX6" s="35">
        <v>0</v>
      </c>
      <c r="MY6" s="35">
        <v>0</v>
      </c>
      <c r="MZ6" s="35">
        <v>0</v>
      </c>
      <c r="NA6" s="35">
        <v>0</v>
      </c>
      <c r="NB6" s="35">
        <v>0</v>
      </c>
      <c r="NC6" s="35">
        <v>0</v>
      </c>
      <c r="ND6" s="35">
        <v>0</v>
      </c>
    </row>
    <row r="7" spans="1:368" s="33" customFormat="1" x14ac:dyDescent="0.25">
      <c r="A7" s="26" t="s">
        <v>35</v>
      </c>
      <c r="B7" s="36" t="s">
        <v>5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v>0</v>
      </c>
      <c r="CT7" s="35">
        <v>0</v>
      </c>
      <c r="CU7" s="35">
        <v>0</v>
      </c>
      <c r="CV7" s="35">
        <v>0</v>
      </c>
      <c r="CW7" s="35">
        <v>0</v>
      </c>
      <c r="CX7" s="35">
        <v>0</v>
      </c>
      <c r="CY7" s="35">
        <v>0</v>
      </c>
      <c r="CZ7" s="35">
        <v>0</v>
      </c>
      <c r="DA7" s="35">
        <v>0</v>
      </c>
      <c r="DB7" s="35">
        <v>0</v>
      </c>
      <c r="DC7" s="35">
        <v>0</v>
      </c>
      <c r="DD7" s="35">
        <v>0</v>
      </c>
      <c r="DE7" s="35">
        <v>0</v>
      </c>
      <c r="DF7" s="35">
        <v>0</v>
      </c>
      <c r="DG7" s="35">
        <v>0</v>
      </c>
      <c r="DH7" s="35">
        <v>0</v>
      </c>
      <c r="DI7" s="35">
        <v>0</v>
      </c>
      <c r="DJ7" s="35">
        <v>0</v>
      </c>
      <c r="DK7" s="35">
        <v>0</v>
      </c>
      <c r="DL7" s="35">
        <v>0</v>
      </c>
      <c r="DM7" s="35">
        <v>0</v>
      </c>
      <c r="DN7" s="35">
        <v>0</v>
      </c>
      <c r="DO7" s="35">
        <v>0</v>
      </c>
      <c r="DP7" s="35">
        <v>0</v>
      </c>
      <c r="DQ7" s="35">
        <v>0</v>
      </c>
      <c r="DR7" s="35">
        <v>0</v>
      </c>
      <c r="DS7" s="35">
        <v>0</v>
      </c>
      <c r="DT7" s="35">
        <v>0</v>
      </c>
      <c r="DU7" s="35">
        <v>0</v>
      </c>
      <c r="DV7" s="35">
        <v>0</v>
      </c>
      <c r="DW7" s="35">
        <v>0</v>
      </c>
      <c r="DX7" s="35">
        <v>0</v>
      </c>
      <c r="DY7" s="35">
        <v>0</v>
      </c>
      <c r="DZ7" s="35">
        <v>0</v>
      </c>
      <c r="EA7" s="35">
        <v>0</v>
      </c>
      <c r="EB7" s="35">
        <v>0</v>
      </c>
      <c r="EC7" s="35">
        <v>0</v>
      </c>
      <c r="ED7" s="35">
        <v>0</v>
      </c>
      <c r="EE7" s="35">
        <v>0</v>
      </c>
      <c r="EF7" s="35">
        <v>0</v>
      </c>
      <c r="EG7" s="35">
        <v>0</v>
      </c>
      <c r="EH7" s="35">
        <v>0</v>
      </c>
      <c r="EI7" s="35">
        <v>0</v>
      </c>
      <c r="EJ7" s="35">
        <v>0</v>
      </c>
      <c r="EK7" s="35">
        <v>0</v>
      </c>
      <c r="EL7" s="35">
        <v>0</v>
      </c>
      <c r="EM7" s="35">
        <v>0</v>
      </c>
      <c r="EN7" s="35">
        <v>0</v>
      </c>
      <c r="EO7" s="35">
        <v>0</v>
      </c>
      <c r="EP7" s="35">
        <v>0</v>
      </c>
      <c r="EQ7" s="35">
        <v>0</v>
      </c>
      <c r="ER7" s="35">
        <v>0</v>
      </c>
      <c r="ES7" s="35">
        <v>0</v>
      </c>
      <c r="ET7" s="35">
        <v>0</v>
      </c>
      <c r="EU7" s="35">
        <v>0</v>
      </c>
      <c r="EV7" s="35">
        <v>0</v>
      </c>
      <c r="EW7" s="35">
        <v>0</v>
      </c>
      <c r="EX7" s="35">
        <v>0</v>
      </c>
      <c r="EY7" s="35">
        <v>0</v>
      </c>
      <c r="EZ7" s="35">
        <v>0</v>
      </c>
      <c r="FA7" s="35">
        <v>0</v>
      </c>
      <c r="FB7" s="35">
        <v>0</v>
      </c>
      <c r="FC7" s="35">
        <v>0</v>
      </c>
      <c r="FD7" s="35">
        <v>0</v>
      </c>
      <c r="FE7" s="35">
        <v>0</v>
      </c>
      <c r="FF7" s="35">
        <v>0</v>
      </c>
      <c r="FG7" s="35">
        <v>0</v>
      </c>
      <c r="FH7" s="35">
        <v>0</v>
      </c>
      <c r="FI7" s="35">
        <v>0</v>
      </c>
      <c r="FJ7" s="35">
        <v>0</v>
      </c>
      <c r="FK7" s="35">
        <v>0</v>
      </c>
      <c r="FL7" s="35">
        <v>0</v>
      </c>
      <c r="FM7" s="35">
        <v>0</v>
      </c>
      <c r="FN7" s="35">
        <v>0</v>
      </c>
      <c r="FO7" s="35">
        <v>0</v>
      </c>
      <c r="FP7" s="35">
        <v>0</v>
      </c>
      <c r="FQ7" s="35">
        <v>0</v>
      </c>
      <c r="FR7" s="35">
        <v>0</v>
      </c>
      <c r="FS7" s="35">
        <v>0</v>
      </c>
      <c r="FT7" s="35">
        <v>0</v>
      </c>
      <c r="FU7" s="35">
        <v>0</v>
      </c>
      <c r="FV7" s="35">
        <v>0</v>
      </c>
      <c r="FW7" s="35">
        <v>0</v>
      </c>
      <c r="FX7" s="35">
        <v>0</v>
      </c>
      <c r="FY7" s="35">
        <v>0</v>
      </c>
      <c r="FZ7" s="35">
        <v>0</v>
      </c>
      <c r="GA7" s="35">
        <v>0</v>
      </c>
      <c r="GB7" s="35">
        <v>0</v>
      </c>
      <c r="GC7" s="35">
        <v>0</v>
      </c>
      <c r="GD7" s="35">
        <v>0</v>
      </c>
      <c r="GE7" s="35">
        <v>0</v>
      </c>
      <c r="GF7" s="35">
        <v>0</v>
      </c>
      <c r="GG7" s="35">
        <v>0</v>
      </c>
      <c r="GH7" s="35">
        <v>0</v>
      </c>
      <c r="GI7" s="35">
        <v>0</v>
      </c>
      <c r="GJ7" s="35">
        <v>0</v>
      </c>
      <c r="GK7" s="35">
        <v>0</v>
      </c>
      <c r="GL7" s="35">
        <v>0</v>
      </c>
      <c r="GM7" s="35">
        <v>0</v>
      </c>
      <c r="GN7" s="35">
        <v>0</v>
      </c>
      <c r="GO7" s="35">
        <v>0</v>
      </c>
      <c r="GP7" s="35">
        <v>0</v>
      </c>
      <c r="GQ7" s="35">
        <v>0</v>
      </c>
      <c r="GR7" s="35">
        <v>0</v>
      </c>
      <c r="GS7" s="35">
        <v>0</v>
      </c>
      <c r="GT7" s="35">
        <v>0</v>
      </c>
      <c r="GU7" s="35">
        <v>0</v>
      </c>
      <c r="GV7" s="35">
        <v>0</v>
      </c>
      <c r="GW7" s="35">
        <v>0</v>
      </c>
      <c r="GX7" s="35">
        <v>0</v>
      </c>
      <c r="GY7" s="35">
        <v>0</v>
      </c>
      <c r="GZ7" s="35">
        <v>0</v>
      </c>
      <c r="HA7" s="35">
        <v>0</v>
      </c>
      <c r="HB7" s="35">
        <v>0</v>
      </c>
      <c r="HC7" s="35">
        <v>0</v>
      </c>
      <c r="HD7" s="35">
        <v>0</v>
      </c>
      <c r="HE7" s="35">
        <v>0</v>
      </c>
      <c r="HF7" s="35">
        <v>0</v>
      </c>
      <c r="HG7" s="35">
        <v>0</v>
      </c>
      <c r="HH7" s="35">
        <v>0</v>
      </c>
      <c r="HI7" s="35">
        <v>0</v>
      </c>
      <c r="HJ7" s="35">
        <v>0</v>
      </c>
      <c r="HK7" s="35">
        <v>0</v>
      </c>
      <c r="HL7" s="35">
        <v>0</v>
      </c>
      <c r="HM7" s="35">
        <v>0</v>
      </c>
      <c r="HN7" s="35">
        <v>0</v>
      </c>
      <c r="HO7" s="35">
        <v>0</v>
      </c>
      <c r="HP7" s="35">
        <v>0</v>
      </c>
      <c r="HQ7" s="35">
        <v>0</v>
      </c>
      <c r="HR7" s="35">
        <v>0</v>
      </c>
      <c r="HS7" s="35">
        <v>0</v>
      </c>
      <c r="HT7" s="35">
        <v>0</v>
      </c>
      <c r="HU7" s="35">
        <v>0</v>
      </c>
      <c r="HV7" s="35">
        <v>0</v>
      </c>
      <c r="HW7" s="35">
        <v>0</v>
      </c>
      <c r="HX7" s="35">
        <v>0</v>
      </c>
      <c r="HY7" s="35">
        <v>0</v>
      </c>
      <c r="HZ7" s="35">
        <v>0</v>
      </c>
      <c r="IA7" s="35">
        <v>0</v>
      </c>
      <c r="IB7" s="35">
        <v>0</v>
      </c>
      <c r="IC7" s="35">
        <v>0</v>
      </c>
      <c r="ID7" s="35">
        <v>0</v>
      </c>
      <c r="IE7" s="35">
        <v>0</v>
      </c>
      <c r="IF7" s="35">
        <v>0</v>
      </c>
      <c r="IG7" s="35">
        <v>0</v>
      </c>
      <c r="IH7" s="35">
        <v>0</v>
      </c>
      <c r="II7" s="35">
        <v>0</v>
      </c>
      <c r="IJ7" s="35">
        <v>0</v>
      </c>
      <c r="IK7" s="35">
        <v>0</v>
      </c>
      <c r="IL7" s="35">
        <v>0</v>
      </c>
      <c r="IM7" s="35">
        <v>0</v>
      </c>
      <c r="IN7" s="35">
        <v>0</v>
      </c>
      <c r="IO7" s="35">
        <v>0</v>
      </c>
      <c r="IP7" s="35">
        <v>0</v>
      </c>
      <c r="IQ7" s="35">
        <v>0</v>
      </c>
      <c r="IR7" s="35">
        <v>0</v>
      </c>
      <c r="IS7" s="35">
        <v>0</v>
      </c>
      <c r="IT7" s="35">
        <v>0</v>
      </c>
      <c r="IU7" s="35">
        <v>0</v>
      </c>
      <c r="IV7" s="35">
        <v>0</v>
      </c>
      <c r="IW7" s="35">
        <v>0</v>
      </c>
      <c r="IX7" s="35">
        <v>0</v>
      </c>
      <c r="IY7" s="35">
        <v>0</v>
      </c>
      <c r="IZ7" s="35">
        <v>0</v>
      </c>
      <c r="JA7" s="35">
        <v>0</v>
      </c>
      <c r="JB7" s="35">
        <v>0</v>
      </c>
      <c r="JC7" s="35">
        <v>0</v>
      </c>
      <c r="JD7" s="35">
        <v>0</v>
      </c>
      <c r="JE7" s="35">
        <v>0</v>
      </c>
      <c r="JF7" s="35">
        <v>0</v>
      </c>
      <c r="JG7" s="35">
        <v>0</v>
      </c>
      <c r="JH7" s="35">
        <v>0</v>
      </c>
      <c r="JI7" s="35">
        <v>0</v>
      </c>
      <c r="JJ7" s="35">
        <v>0</v>
      </c>
      <c r="JK7" s="35">
        <v>0</v>
      </c>
      <c r="JL7" s="35">
        <v>0</v>
      </c>
      <c r="JM7" s="35">
        <v>0</v>
      </c>
      <c r="JN7" s="35">
        <v>0</v>
      </c>
      <c r="JO7" s="35">
        <v>0</v>
      </c>
      <c r="JP7" s="35">
        <v>0</v>
      </c>
      <c r="JQ7" s="35">
        <v>0</v>
      </c>
      <c r="JR7" s="35">
        <v>0</v>
      </c>
      <c r="JS7" s="35">
        <v>0</v>
      </c>
      <c r="JT7" s="35">
        <v>0</v>
      </c>
      <c r="JU7" s="35">
        <v>0</v>
      </c>
      <c r="JV7" s="35">
        <v>0</v>
      </c>
      <c r="JW7" s="35">
        <v>0</v>
      </c>
      <c r="JX7" s="35">
        <v>0</v>
      </c>
      <c r="JY7" s="35">
        <v>0</v>
      </c>
      <c r="JZ7" s="35">
        <v>0</v>
      </c>
      <c r="KA7" s="35">
        <v>0</v>
      </c>
      <c r="KB7" s="35">
        <v>0</v>
      </c>
      <c r="KC7" s="35">
        <v>0</v>
      </c>
      <c r="KD7" s="35">
        <v>0</v>
      </c>
      <c r="KE7" s="35">
        <v>0</v>
      </c>
      <c r="KF7" s="35">
        <v>0</v>
      </c>
      <c r="KG7" s="35">
        <v>0</v>
      </c>
      <c r="KH7" s="35">
        <v>0</v>
      </c>
      <c r="KI7" s="35">
        <v>0</v>
      </c>
      <c r="KJ7" s="35">
        <v>0</v>
      </c>
      <c r="KK7" s="35">
        <v>0</v>
      </c>
      <c r="KL7" s="35">
        <v>0</v>
      </c>
      <c r="KM7" s="35">
        <v>0</v>
      </c>
      <c r="KN7" s="35">
        <v>0</v>
      </c>
      <c r="KO7" s="35">
        <v>0</v>
      </c>
      <c r="KP7" s="35">
        <v>0</v>
      </c>
      <c r="KQ7" s="35">
        <v>0</v>
      </c>
      <c r="KR7" s="35">
        <v>0</v>
      </c>
      <c r="KS7" s="35">
        <v>0</v>
      </c>
      <c r="KT7" s="35">
        <v>0</v>
      </c>
      <c r="KU7" s="35">
        <v>0</v>
      </c>
      <c r="KV7" s="35">
        <v>0</v>
      </c>
      <c r="KW7" s="35">
        <v>0</v>
      </c>
      <c r="KX7" s="35">
        <v>0</v>
      </c>
      <c r="KY7" s="35">
        <v>0</v>
      </c>
      <c r="KZ7" s="35">
        <v>0</v>
      </c>
      <c r="LA7" s="35">
        <v>0</v>
      </c>
      <c r="LB7" s="35">
        <v>0</v>
      </c>
      <c r="LC7" s="35">
        <v>0</v>
      </c>
      <c r="LD7" s="35">
        <v>0</v>
      </c>
      <c r="LE7" s="35">
        <v>0</v>
      </c>
      <c r="LF7" s="35">
        <v>0</v>
      </c>
      <c r="LG7" s="35">
        <v>0</v>
      </c>
      <c r="LH7" s="35">
        <v>0</v>
      </c>
      <c r="LI7" s="35">
        <v>0</v>
      </c>
      <c r="LJ7" s="35">
        <v>0</v>
      </c>
      <c r="LK7" s="35">
        <v>0</v>
      </c>
      <c r="LL7" s="35">
        <v>0</v>
      </c>
      <c r="LM7" s="35">
        <v>0</v>
      </c>
      <c r="LN7" s="35">
        <v>0</v>
      </c>
      <c r="LO7" s="35">
        <v>0</v>
      </c>
      <c r="LP7" s="35">
        <v>0</v>
      </c>
      <c r="LQ7" s="35">
        <v>0</v>
      </c>
      <c r="LR7" s="35">
        <v>0</v>
      </c>
      <c r="LS7" s="35">
        <v>0</v>
      </c>
      <c r="LT7" s="35">
        <v>0</v>
      </c>
      <c r="LU7" s="35">
        <v>0</v>
      </c>
      <c r="LV7" s="35">
        <v>0</v>
      </c>
      <c r="LW7" s="35">
        <v>0</v>
      </c>
      <c r="LX7" s="35">
        <v>0</v>
      </c>
      <c r="LY7" s="35">
        <v>0</v>
      </c>
      <c r="LZ7" s="35">
        <v>0</v>
      </c>
      <c r="MA7" s="35">
        <v>0</v>
      </c>
      <c r="MB7" s="35">
        <v>0</v>
      </c>
      <c r="MC7" s="35">
        <v>0</v>
      </c>
      <c r="MD7" s="35">
        <v>0</v>
      </c>
      <c r="ME7" s="35">
        <v>0</v>
      </c>
      <c r="MF7" s="35">
        <v>0</v>
      </c>
      <c r="MG7" s="35">
        <v>0</v>
      </c>
      <c r="MH7" s="35">
        <v>0</v>
      </c>
      <c r="MI7" s="35">
        <v>0</v>
      </c>
      <c r="MJ7" s="35">
        <v>0</v>
      </c>
      <c r="MK7" s="35">
        <v>0</v>
      </c>
      <c r="ML7" s="35">
        <v>0</v>
      </c>
      <c r="MM7" s="35">
        <v>0</v>
      </c>
      <c r="MN7" s="35">
        <v>0</v>
      </c>
      <c r="MO7" s="35">
        <v>0</v>
      </c>
      <c r="MP7" s="35">
        <v>0</v>
      </c>
      <c r="MQ7" s="35">
        <v>0</v>
      </c>
      <c r="MR7" s="35">
        <v>0</v>
      </c>
      <c r="MS7" s="35">
        <v>0</v>
      </c>
      <c r="MT7" s="35">
        <v>0</v>
      </c>
      <c r="MU7" s="35">
        <v>0</v>
      </c>
      <c r="MV7" s="35">
        <v>0</v>
      </c>
      <c r="MW7" s="35">
        <v>0</v>
      </c>
      <c r="MX7" s="35">
        <v>0</v>
      </c>
      <c r="MY7" s="35">
        <v>0</v>
      </c>
      <c r="MZ7" s="35">
        <v>0</v>
      </c>
      <c r="NA7" s="35">
        <v>0</v>
      </c>
      <c r="NB7" s="35">
        <v>0</v>
      </c>
      <c r="NC7" s="35">
        <v>0</v>
      </c>
      <c r="ND7" s="35">
        <v>0</v>
      </c>
    </row>
    <row r="8" spans="1:368" s="33" customFormat="1" x14ac:dyDescent="0.25">
      <c r="A8" s="26" t="s">
        <v>36</v>
      </c>
      <c r="B8" s="36" t="s">
        <v>3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0</v>
      </c>
      <c r="AO8" s="35">
        <v>0</v>
      </c>
      <c r="AP8" s="35">
        <v>0</v>
      </c>
      <c r="AQ8" s="35">
        <v>0</v>
      </c>
      <c r="AR8" s="35">
        <v>0</v>
      </c>
      <c r="AS8" s="35">
        <v>0</v>
      </c>
      <c r="AT8" s="35">
        <v>0</v>
      </c>
      <c r="AU8" s="35">
        <v>0</v>
      </c>
      <c r="AV8" s="35">
        <v>0</v>
      </c>
      <c r="AW8" s="35">
        <v>0</v>
      </c>
      <c r="AX8" s="35">
        <v>0</v>
      </c>
      <c r="AY8" s="35">
        <v>0</v>
      </c>
      <c r="AZ8" s="35">
        <v>0</v>
      </c>
      <c r="BA8" s="35">
        <v>0</v>
      </c>
      <c r="BB8" s="35">
        <v>0</v>
      </c>
      <c r="BC8" s="35">
        <v>0</v>
      </c>
      <c r="BD8" s="35">
        <v>0</v>
      </c>
      <c r="BE8" s="35">
        <v>0</v>
      </c>
      <c r="BF8" s="35">
        <v>0</v>
      </c>
      <c r="BG8" s="35">
        <v>0</v>
      </c>
      <c r="BH8" s="35">
        <v>0</v>
      </c>
      <c r="BI8" s="35">
        <v>0</v>
      </c>
      <c r="BJ8" s="35">
        <v>0</v>
      </c>
      <c r="BK8" s="35">
        <v>0</v>
      </c>
      <c r="BL8" s="35">
        <v>0</v>
      </c>
      <c r="BM8" s="35">
        <v>0</v>
      </c>
      <c r="BN8" s="35">
        <v>0</v>
      </c>
      <c r="BO8" s="35">
        <v>0</v>
      </c>
      <c r="BP8" s="35">
        <v>0</v>
      </c>
      <c r="BQ8" s="35">
        <v>0</v>
      </c>
      <c r="BR8" s="35">
        <v>0</v>
      </c>
      <c r="BS8" s="35">
        <v>0</v>
      </c>
      <c r="BT8" s="35">
        <v>0</v>
      </c>
      <c r="BU8" s="35">
        <v>0</v>
      </c>
      <c r="BV8" s="35">
        <v>0</v>
      </c>
      <c r="BW8" s="35">
        <v>0</v>
      </c>
      <c r="BX8" s="35">
        <v>0</v>
      </c>
      <c r="BY8" s="35">
        <v>0</v>
      </c>
      <c r="BZ8" s="35">
        <v>0</v>
      </c>
      <c r="CA8" s="35">
        <v>0</v>
      </c>
      <c r="CB8" s="35">
        <v>0</v>
      </c>
      <c r="CC8" s="35">
        <v>0</v>
      </c>
      <c r="CD8" s="35">
        <v>0</v>
      </c>
      <c r="CE8" s="35">
        <v>0</v>
      </c>
      <c r="CF8" s="35">
        <v>0</v>
      </c>
      <c r="CG8" s="35">
        <v>0</v>
      </c>
      <c r="CH8" s="35">
        <v>0</v>
      </c>
      <c r="CI8" s="35">
        <v>0</v>
      </c>
      <c r="CJ8" s="35">
        <v>0</v>
      </c>
      <c r="CK8" s="35">
        <v>0</v>
      </c>
      <c r="CL8" s="35">
        <v>0</v>
      </c>
      <c r="CM8" s="35">
        <v>0</v>
      </c>
      <c r="CN8" s="35">
        <v>0</v>
      </c>
      <c r="CO8" s="35">
        <v>0</v>
      </c>
      <c r="CP8" s="35">
        <v>0</v>
      </c>
      <c r="CQ8" s="35">
        <v>0</v>
      </c>
      <c r="CR8" s="35">
        <v>0</v>
      </c>
      <c r="CS8" s="35">
        <v>0</v>
      </c>
      <c r="CT8" s="35">
        <v>0</v>
      </c>
      <c r="CU8" s="35">
        <v>0</v>
      </c>
      <c r="CV8" s="35">
        <v>0</v>
      </c>
      <c r="CW8" s="35">
        <v>0</v>
      </c>
      <c r="CX8" s="35">
        <v>0</v>
      </c>
      <c r="CY8" s="35">
        <v>0</v>
      </c>
      <c r="CZ8" s="35">
        <v>0</v>
      </c>
      <c r="DA8" s="35">
        <v>0</v>
      </c>
      <c r="DB8" s="35">
        <v>0</v>
      </c>
      <c r="DC8" s="35">
        <v>0</v>
      </c>
      <c r="DD8" s="35">
        <v>0</v>
      </c>
      <c r="DE8" s="35">
        <v>0</v>
      </c>
      <c r="DF8" s="35">
        <v>0</v>
      </c>
      <c r="DG8" s="35">
        <v>0</v>
      </c>
      <c r="DH8" s="35">
        <v>0</v>
      </c>
      <c r="DI8" s="35">
        <v>0</v>
      </c>
      <c r="DJ8" s="35">
        <v>0</v>
      </c>
      <c r="DK8" s="35">
        <v>0</v>
      </c>
      <c r="DL8" s="35">
        <v>0</v>
      </c>
      <c r="DM8" s="35">
        <v>0</v>
      </c>
      <c r="DN8" s="35">
        <v>0</v>
      </c>
      <c r="DO8" s="35">
        <v>0</v>
      </c>
      <c r="DP8" s="35">
        <v>0</v>
      </c>
      <c r="DQ8" s="35">
        <v>0</v>
      </c>
      <c r="DR8" s="35">
        <v>0</v>
      </c>
      <c r="DS8" s="35">
        <v>0</v>
      </c>
      <c r="DT8" s="35">
        <v>0</v>
      </c>
      <c r="DU8" s="35">
        <v>0</v>
      </c>
      <c r="DV8" s="35">
        <v>0</v>
      </c>
      <c r="DW8" s="35">
        <v>0</v>
      </c>
      <c r="DX8" s="35">
        <v>0</v>
      </c>
      <c r="DY8" s="35">
        <v>0</v>
      </c>
      <c r="DZ8" s="35">
        <v>0</v>
      </c>
      <c r="EA8" s="35">
        <v>0</v>
      </c>
      <c r="EB8" s="35">
        <v>0</v>
      </c>
      <c r="EC8" s="35">
        <v>0</v>
      </c>
      <c r="ED8" s="35">
        <v>0</v>
      </c>
      <c r="EE8" s="35">
        <v>0</v>
      </c>
      <c r="EF8" s="35">
        <v>0</v>
      </c>
      <c r="EG8" s="35">
        <v>0</v>
      </c>
      <c r="EH8" s="35">
        <v>0</v>
      </c>
      <c r="EI8" s="35">
        <v>0</v>
      </c>
      <c r="EJ8" s="35">
        <v>0</v>
      </c>
      <c r="EK8" s="35">
        <v>0</v>
      </c>
      <c r="EL8" s="35">
        <v>0</v>
      </c>
      <c r="EM8" s="35">
        <v>0</v>
      </c>
      <c r="EN8" s="35">
        <v>0</v>
      </c>
      <c r="EO8" s="35">
        <v>0</v>
      </c>
      <c r="EP8" s="35">
        <v>0</v>
      </c>
      <c r="EQ8" s="35">
        <v>0</v>
      </c>
      <c r="ER8" s="35">
        <v>0</v>
      </c>
      <c r="ES8" s="35">
        <v>0</v>
      </c>
      <c r="ET8" s="35">
        <v>0</v>
      </c>
      <c r="EU8" s="35">
        <v>0</v>
      </c>
      <c r="EV8" s="35">
        <v>0</v>
      </c>
      <c r="EW8" s="35">
        <v>0</v>
      </c>
      <c r="EX8" s="35">
        <v>0</v>
      </c>
      <c r="EY8" s="35">
        <v>0</v>
      </c>
      <c r="EZ8" s="35">
        <v>0</v>
      </c>
      <c r="FA8" s="35">
        <v>0</v>
      </c>
      <c r="FB8" s="35">
        <v>0</v>
      </c>
      <c r="FC8" s="35">
        <v>0</v>
      </c>
      <c r="FD8" s="35">
        <v>0</v>
      </c>
      <c r="FE8" s="35">
        <v>0</v>
      </c>
      <c r="FF8" s="35">
        <v>0</v>
      </c>
      <c r="FG8" s="35">
        <v>0</v>
      </c>
      <c r="FH8" s="35">
        <v>0</v>
      </c>
      <c r="FI8" s="35">
        <v>0</v>
      </c>
      <c r="FJ8" s="35">
        <v>0</v>
      </c>
      <c r="FK8" s="35">
        <v>0</v>
      </c>
      <c r="FL8" s="35">
        <v>0</v>
      </c>
      <c r="FM8" s="35">
        <v>0</v>
      </c>
      <c r="FN8" s="35">
        <v>0</v>
      </c>
      <c r="FO8" s="35">
        <v>0</v>
      </c>
      <c r="FP8" s="35">
        <v>0</v>
      </c>
      <c r="FQ8" s="35">
        <v>0</v>
      </c>
      <c r="FR8" s="35">
        <v>0</v>
      </c>
      <c r="FS8" s="35">
        <v>0</v>
      </c>
      <c r="FT8" s="35">
        <v>0</v>
      </c>
      <c r="FU8" s="35">
        <v>0</v>
      </c>
      <c r="FV8" s="35">
        <v>0</v>
      </c>
      <c r="FW8" s="35">
        <v>0</v>
      </c>
      <c r="FX8" s="35">
        <v>0</v>
      </c>
      <c r="FY8" s="35">
        <v>0</v>
      </c>
      <c r="FZ8" s="35">
        <v>0</v>
      </c>
      <c r="GA8" s="35">
        <v>0</v>
      </c>
      <c r="GB8" s="35">
        <v>0</v>
      </c>
      <c r="GC8" s="35">
        <v>0</v>
      </c>
      <c r="GD8" s="35">
        <v>0</v>
      </c>
      <c r="GE8" s="35">
        <v>0</v>
      </c>
      <c r="GF8" s="35">
        <v>0</v>
      </c>
      <c r="GG8" s="35">
        <v>0</v>
      </c>
      <c r="GH8" s="35">
        <v>0</v>
      </c>
      <c r="GI8" s="35">
        <v>0</v>
      </c>
      <c r="GJ8" s="35">
        <v>0</v>
      </c>
      <c r="GK8" s="35">
        <v>0</v>
      </c>
      <c r="GL8" s="35">
        <v>0</v>
      </c>
      <c r="GM8" s="35">
        <v>0</v>
      </c>
      <c r="GN8" s="35">
        <v>0</v>
      </c>
      <c r="GO8" s="35">
        <v>0</v>
      </c>
      <c r="GP8" s="35">
        <v>0</v>
      </c>
      <c r="GQ8" s="35">
        <v>0</v>
      </c>
      <c r="GR8" s="35">
        <v>0</v>
      </c>
      <c r="GS8" s="35">
        <v>0</v>
      </c>
      <c r="GT8" s="35">
        <v>0</v>
      </c>
      <c r="GU8" s="35">
        <v>0</v>
      </c>
      <c r="GV8" s="35">
        <v>0</v>
      </c>
      <c r="GW8" s="35">
        <v>0</v>
      </c>
      <c r="GX8" s="35">
        <v>0</v>
      </c>
      <c r="GY8" s="35">
        <v>0</v>
      </c>
      <c r="GZ8" s="35">
        <v>0</v>
      </c>
      <c r="HA8" s="35">
        <v>0</v>
      </c>
      <c r="HB8" s="35">
        <v>0</v>
      </c>
      <c r="HC8" s="35">
        <v>0</v>
      </c>
      <c r="HD8" s="35">
        <v>0</v>
      </c>
      <c r="HE8" s="35">
        <v>0</v>
      </c>
      <c r="HF8" s="35">
        <v>0</v>
      </c>
      <c r="HG8" s="35">
        <v>0</v>
      </c>
      <c r="HH8" s="35">
        <v>0</v>
      </c>
      <c r="HI8" s="35">
        <v>0</v>
      </c>
      <c r="HJ8" s="35">
        <v>0</v>
      </c>
      <c r="HK8" s="35">
        <v>0</v>
      </c>
      <c r="HL8" s="35">
        <v>0</v>
      </c>
      <c r="HM8" s="35">
        <v>0</v>
      </c>
      <c r="HN8" s="35">
        <v>0</v>
      </c>
      <c r="HO8" s="35">
        <v>0</v>
      </c>
      <c r="HP8" s="35">
        <v>0</v>
      </c>
      <c r="HQ8" s="35">
        <v>0</v>
      </c>
      <c r="HR8" s="35">
        <v>0</v>
      </c>
      <c r="HS8" s="35">
        <v>0</v>
      </c>
      <c r="HT8" s="35">
        <v>0</v>
      </c>
      <c r="HU8" s="35">
        <v>0</v>
      </c>
      <c r="HV8" s="35">
        <v>0</v>
      </c>
      <c r="HW8" s="35">
        <v>0</v>
      </c>
      <c r="HX8" s="35">
        <v>0</v>
      </c>
      <c r="HY8" s="35">
        <v>0</v>
      </c>
      <c r="HZ8" s="35">
        <v>0</v>
      </c>
      <c r="IA8" s="35">
        <v>0</v>
      </c>
      <c r="IB8" s="35">
        <v>0</v>
      </c>
      <c r="IC8" s="35">
        <v>0</v>
      </c>
      <c r="ID8" s="35">
        <v>0</v>
      </c>
      <c r="IE8" s="35">
        <v>0</v>
      </c>
      <c r="IF8" s="35">
        <v>0</v>
      </c>
      <c r="IG8" s="35">
        <v>0</v>
      </c>
      <c r="IH8" s="35">
        <v>0</v>
      </c>
      <c r="II8" s="35">
        <v>0</v>
      </c>
      <c r="IJ8" s="35">
        <v>0</v>
      </c>
      <c r="IK8" s="35">
        <v>0</v>
      </c>
      <c r="IL8" s="35">
        <v>0</v>
      </c>
      <c r="IM8" s="35">
        <v>0</v>
      </c>
      <c r="IN8" s="35">
        <v>0</v>
      </c>
      <c r="IO8" s="35">
        <v>0</v>
      </c>
      <c r="IP8" s="35">
        <v>0</v>
      </c>
      <c r="IQ8" s="35">
        <v>0</v>
      </c>
      <c r="IR8" s="35">
        <v>0</v>
      </c>
      <c r="IS8" s="35">
        <v>0</v>
      </c>
      <c r="IT8" s="35">
        <v>0</v>
      </c>
      <c r="IU8" s="35">
        <v>0</v>
      </c>
      <c r="IV8" s="35">
        <v>0</v>
      </c>
      <c r="IW8" s="35">
        <v>0</v>
      </c>
      <c r="IX8" s="35">
        <v>0</v>
      </c>
      <c r="IY8" s="35">
        <v>0</v>
      </c>
      <c r="IZ8" s="35">
        <v>0</v>
      </c>
      <c r="JA8" s="35">
        <v>0</v>
      </c>
      <c r="JB8" s="35">
        <v>0</v>
      </c>
      <c r="JC8" s="35">
        <v>0</v>
      </c>
      <c r="JD8" s="35">
        <v>0</v>
      </c>
      <c r="JE8" s="35">
        <v>0</v>
      </c>
      <c r="JF8" s="35">
        <v>0</v>
      </c>
      <c r="JG8" s="35">
        <v>0</v>
      </c>
      <c r="JH8" s="35">
        <v>0</v>
      </c>
      <c r="JI8" s="35">
        <v>0</v>
      </c>
      <c r="JJ8" s="35">
        <v>0</v>
      </c>
      <c r="JK8" s="35">
        <v>0</v>
      </c>
      <c r="JL8" s="35">
        <v>0</v>
      </c>
      <c r="JM8" s="35">
        <v>0</v>
      </c>
      <c r="JN8" s="35">
        <v>0</v>
      </c>
      <c r="JO8" s="35">
        <v>0</v>
      </c>
      <c r="JP8" s="35">
        <v>0</v>
      </c>
      <c r="JQ8" s="35">
        <v>0</v>
      </c>
      <c r="JR8" s="35">
        <v>0</v>
      </c>
      <c r="JS8" s="35">
        <v>0</v>
      </c>
      <c r="JT8" s="35">
        <v>0</v>
      </c>
      <c r="JU8" s="35">
        <v>0</v>
      </c>
      <c r="JV8" s="35">
        <v>0</v>
      </c>
      <c r="JW8" s="35">
        <v>0</v>
      </c>
      <c r="JX8" s="35">
        <v>0</v>
      </c>
      <c r="JY8" s="35">
        <v>0</v>
      </c>
      <c r="JZ8" s="35">
        <v>0</v>
      </c>
      <c r="KA8" s="35">
        <v>0</v>
      </c>
      <c r="KB8" s="35">
        <v>0</v>
      </c>
      <c r="KC8" s="35">
        <v>0</v>
      </c>
      <c r="KD8" s="35">
        <v>0</v>
      </c>
      <c r="KE8" s="35">
        <v>0</v>
      </c>
      <c r="KF8" s="35">
        <v>0</v>
      </c>
      <c r="KG8" s="35">
        <v>0</v>
      </c>
      <c r="KH8" s="35">
        <v>0</v>
      </c>
      <c r="KI8" s="35">
        <v>0</v>
      </c>
      <c r="KJ8" s="35">
        <v>0</v>
      </c>
      <c r="KK8" s="35">
        <v>0</v>
      </c>
      <c r="KL8" s="35">
        <v>0</v>
      </c>
      <c r="KM8" s="35">
        <v>0</v>
      </c>
      <c r="KN8" s="35">
        <v>0</v>
      </c>
      <c r="KO8" s="35">
        <v>0</v>
      </c>
      <c r="KP8" s="35">
        <v>0</v>
      </c>
      <c r="KQ8" s="35">
        <v>0</v>
      </c>
      <c r="KR8" s="35">
        <v>0</v>
      </c>
      <c r="KS8" s="35">
        <v>0</v>
      </c>
      <c r="KT8" s="35">
        <v>0</v>
      </c>
      <c r="KU8" s="35">
        <v>0</v>
      </c>
      <c r="KV8" s="35">
        <v>0</v>
      </c>
      <c r="KW8" s="35">
        <v>0</v>
      </c>
      <c r="KX8" s="35">
        <v>0</v>
      </c>
      <c r="KY8" s="35">
        <v>0</v>
      </c>
      <c r="KZ8" s="35">
        <v>0</v>
      </c>
      <c r="LA8" s="35">
        <v>0</v>
      </c>
      <c r="LB8" s="35">
        <v>0</v>
      </c>
      <c r="LC8" s="35">
        <v>0</v>
      </c>
      <c r="LD8" s="35">
        <v>0</v>
      </c>
      <c r="LE8" s="35">
        <v>0</v>
      </c>
      <c r="LF8" s="35">
        <v>0</v>
      </c>
      <c r="LG8" s="35">
        <v>0</v>
      </c>
      <c r="LH8" s="35">
        <v>0</v>
      </c>
      <c r="LI8" s="35">
        <v>0</v>
      </c>
      <c r="LJ8" s="35">
        <v>0</v>
      </c>
      <c r="LK8" s="35">
        <v>0</v>
      </c>
      <c r="LL8" s="35">
        <v>0</v>
      </c>
      <c r="LM8" s="35">
        <v>0</v>
      </c>
      <c r="LN8" s="35">
        <v>0</v>
      </c>
      <c r="LO8" s="35">
        <v>0</v>
      </c>
      <c r="LP8" s="35">
        <v>0</v>
      </c>
      <c r="LQ8" s="35">
        <v>0</v>
      </c>
      <c r="LR8" s="35">
        <v>0</v>
      </c>
      <c r="LS8" s="35">
        <v>0</v>
      </c>
      <c r="LT8" s="35">
        <v>0</v>
      </c>
      <c r="LU8" s="35">
        <v>0</v>
      </c>
      <c r="LV8" s="35">
        <v>0</v>
      </c>
      <c r="LW8" s="35">
        <v>0</v>
      </c>
      <c r="LX8" s="35">
        <v>0</v>
      </c>
      <c r="LY8" s="35">
        <v>0</v>
      </c>
      <c r="LZ8" s="35">
        <v>0</v>
      </c>
      <c r="MA8" s="35">
        <v>0</v>
      </c>
      <c r="MB8" s="35">
        <v>0</v>
      </c>
      <c r="MC8" s="35">
        <v>0</v>
      </c>
      <c r="MD8" s="35">
        <v>0</v>
      </c>
      <c r="ME8" s="35">
        <v>0</v>
      </c>
      <c r="MF8" s="35">
        <v>0</v>
      </c>
      <c r="MG8" s="35">
        <v>0</v>
      </c>
      <c r="MH8" s="35">
        <v>0</v>
      </c>
      <c r="MI8" s="35">
        <v>0</v>
      </c>
      <c r="MJ8" s="35">
        <v>0</v>
      </c>
      <c r="MK8" s="35">
        <v>0</v>
      </c>
      <c r="ML8" s="35">
        <v>0</v>
      </c>
      <c r="MM8" s="35">
        <v>0</v>
      </c>
      <c r="MN8" s="35">
        <v>0</v>
      </c>
      <c r="MO8" s="35">
        <v>0</v>
      </c>
      <c r="MP8" s="35">
        <v>0</v>
      </c>
      <c r="MQ8" s="35">
        <v>0</v>
      </c>
      <c r="MR8" s="35">
        <v>0</v>
      </c>
      <c r="MS8" s="35">
        <v>0</v>
      </c>
      <c r="MT8" s="35">
        <v>0</v>
      </c>
      <c r="MU8" s="35">
        <v>0</v>
      </c>
      <c r="MV8" s="35">
        <v>0</v>
      </c>
      <c r="MW8" s="35">
        <v>0</v>
      </c>
      <c r="MX8" s="35">
        <v>0</v>
      </c>
      <c r="MY8" s="35">
        <v>0</v>
      </c>
      <c r="MZ8" s="35">
        <v>0</v>
      </c>
      <c r="NA8" s="35">
        <v>0</v>
      </c>
      <c r="NB8" s="35">
        <v>0</v>
      </c>
      <c r="NC8" s="35">
        <v>0</v>
      </c>
      <c r="ND8" s="35">
        <v>0</v>
      </c>
    </row>
    <row r="15" spans="1:368" x14ac:dyDescent="0.25">
      <c r="AM15" t="s">
        <v>403</v>
      </c>
    </row>
  </sheetData>
  <conditionalFormatting sqref="A4:ND8">
    <cfRule type="cellIs" dxfId="370" priority="1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58315D-C8D9-475F-A9ED-4397ED11CA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Configuration</vt:lpstr>
      <vt:lpstr>Liste des salariés</vt:lpstr>
      <vt:lpstr>Tableau de bord</vt:lpstr>
      <vt:lpstr>Planning des congés</vt:lpstr>
      <vt:lpstr>Liste detailler des congés</vt:lpstr>
      <vt:lpstr>Planning des congés PQ</vt:lpstr>
      <vt:lpstr>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Chris_Mini</cp:lastModifiedBy>
  <cp:lastPrinted>2020-01-10T21:04:43Z</cp:lastPrinted>
  <dcterms:created xsi:type="dcterms:W3CDTF">2020-01-10T18:48:55Z</dcterms:created>
  <dcterms:modified xsi:type="dcterms:W3CDTF">2020-01-11T14:39:30Z</dcterms:modified>
</cp:coreProperties>
</file>