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255" windowWidth="18405" windowHeight="7035"/>
  </bookViews>
  <sheets>
    <sheet name="VERNIR" sheetId="1" r:id="rId1"/>
    <sheet name="HUILER" sheetId="4" r:id="rId2"/>
  </sheets>
  <calcPr calcId="145621"/>
</workbook>
</file>

<file path=xl/calcChain.xml><?xml version="1.0" encoding="utf-8"?>
<calcChain xmlns="http://schemas.openxmlformats.org/spreadsheetml/2006/main">
  <c r="G12" i="1" l="1"/>
  <c r="G13" i="1"/>
  <c r="G14" i="1"/>
  <c r="F12" i="1"/>
  <c r="F13" i="1"/>
  <c r="F14" i="1"/>
  <c r="F11" i="1"/>
  <c r="G11" i="1" s="1"/>
  <c r="G16" i="1" l="1"/>
  <c r="I12" i="1" l="1"/>
  <c r="I15" i="1"/>
  <c r="I18" i="1"/>
  <c r="I22" i="1"/>
  <c r="I24" i="1"/>
  <c r="I28" i="1"/>
  <c r="I29" i="1"/>
  <c r="I30" i="1"/>
  <c r="I31" i="1"/>
  <c r="I32" i="1"/>
  <c r="I33" i="1"/>
  <c r="I34" i="1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12" i="4"/>
  <c r="G19" i="4" l="1"/>
  <c r="G27" i="1"/>
  <c r="I27" i="1" s="1"/>
  <c r="G18" i="4"/>
  <c r="G26" i="1"/>
  <c r="I26" i="1" s="1"/>
  <c r="G17" i="4"/>
  <c r="G25" i="1"/>
  <c r="I25" i="1" s="1"/>
  <c r="G16" i="4"/>
  <c r="G15" i="4"/>
  <c r="G23" i="1" l="1"/>
  <c r="I23" i="1" s="1"/>
  <c r="G24" i="1"/>
  <c r="G24" i="4" l="1"/>
  <c r="H24" i="4"/>
  <c r="H22" i="4"/>
  <c r="H21" i="4"/>
  <c r="G21" i="4"/>
  <c r="H19" i="4"/>
  <c r="H18" i="4"/>
  <c r="H17" i="4"/>
  <c r="H16" i="4"/>
  <c r="H15" i="4"/>
  <c r="F13" i="4"/>
  <c r="G13" i="4" s="1"/>
  <c r="F12" i="4"/>
  <c r="I28" i="4" l="1"/>
  <c r="G12" i="4"/>
  <c r="H25" i="1"/>
  <c r="H24" i="1"/>
  <c r="H23" i="1"/>
  <c r="G29" i="1"/>
  <c r="G18" i="1"/>
  <c r="I16" i="1"/>
  <c r="I11" i="1"/>
  <c r="H30" i="1"/>
  <c r="H29" i="1"/>
  <c r="H27" i="1"/>
  <c r="H26" i="1"/>
  <c r="G20" i="1" l="1"/>
  <c r="I20" i="1" s="1"/>
  <c r="I35" i="1" l="1"/>
</calcChain>
</file>

<file path=xl/sharedStrings.xml><?xml version="1.0" encoding="utf-8"?>
<sst xmlns="http://schemas.openxmlformats.org/spreadsheetml/2006/main" count="76" uniqueCount="48">
  <si>
    <t>reference</t>
  </si>
  <si>
    <t>designation</t>
  </si>
  <si>
    <t>Q théorique</t>
  </si>
  <si>
    <t>Q réelle</t>
  </si>
  <si>
    <t>Prix brut</t>
  </si>
  <si>
    <t>surface en m²</t>
  </si>
  <si>
    <t>PALL X EXTREM K2</t>
  </si>
  <si>
    <t>selection</t>
  </si>
  <si>
    <t>prix total</t>
  </si>
  <si>
    <t>PRIMAIRE</t>
  </si>
  <si>
    <t>VERNIS</t>
  </si>
  <si>
    <t>ABRASIF</t>
  </si>
  <si>
    <t>diam 406 grille GR 120</t>
  </si>
  <si>
    <t>diam 406 pad blanc 20 mm</t>
  </si>
  <si>
    <t>ENTRETIEN</t>
  </si>
  <si>
    <t>FINISH CARE 0,75L</t>
  </si>
  <si>
    <t>PALL X 320 5L</t>
  </si>
  <si>
    <t>PAD D'ecartement perforé</t>
  </si>
  <si>
    <t>Diam 178 zirconium GR 24</t>
  </si>
  <si>
    <t>Diam 178 zirconium GR 36</t>
  </si>
  <si>
    <t>Diam 178 zirconium GR 40</t>
  </si>
  <si>
    <t>Diam 178 zirconium GR 60</t>
  </si>
  <si>
    <t>Diam 178 zirconium GR 80</t>
  </si>
  <si>
    <t>TOTAL HT</t>
  </si>
  <si>
    <t>ROULEAU D'APPLICATION</t>
  </si>
  <si>
    <t>HUILE</t>
  </si>
  <si>
    <t>AQUA OIL NEUTRE 1K 5l</t>
  </si>
  <si>
    <t>AQUA OIL PURE 1K 5l</t>
  </si>
  <si>
    <t>Ø 406 PAD 20mm BEIGE</t>
  </si>
  <si>
    <t>chiffon d'essuyage</t>
  </si>
  <si>
    <t>MAGIC OIL CARE 0,75L</t>
  </si>
  <si>
    <t>séléction avec le chiffre 1</t>
  </si>
  <si>
    <t>séléction avec le niveau de remise</t>
  </si>
  <si>
    <t>sapin</t>
  </si>
  <si>
    <t>chene</t>
  </si>
  <si>
    <t>exotique</t>
  </si>
  <si>
    <t>uv-solvant</t>
  </si>
  <si>
    <t>1) entrez la surface</t>
  </si>
  <si>
    <t>2) Marquez 1 dans le type de bois désiré</t>
  </si>
  <si>
    <t>3) selectionnez vos produits</t>
  </si>
  <si>
    <t>4) les remises que vous souhaitez faire.</t>
  </si>
  <si>
    <t>ALL BASE 5L</t>
  </si>
  <si>
    <t>ALL BASE 1L</t>
  </si>
  <si>
    <t>PALL X 320 1L</t>
  </si>
  <si>
    <t>PALL X EXTREM SATINE K1 5L</t>
  </si>
  <si>
    <t>PALL X EXTREM SATINE K1 1L</t>
  </si>
  <si>
    <t>PALL X EXTREM MAT K1 5L</t>
  </si>
  <si>
    <t>PALL X EXTREM MAT K1 1L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</si>
</sst>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_ ;[Red]\-#,##0.00\ "/>
  </numFmts>
  <fonts count="5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u/>
      <sz val="11"/>
      <color theme="1"/>
      <name val="Arial"/>
      <family val="2"/>
    </font>
    <font>
      <b/>
      <sz val="12"/>
      <color rgb="FF365F91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rgb="FF4F81BD"/>
      </left>
      <right style="medium">
        <color rgb="FF4F81BD"/>
      </right>
      <top style="thick">
        <color rgb="FF4F81BD"/>
      </top>
      <bottom style="medium">
        <color rgb="FF4F81BD"/>
      </bottom>
      <diagonal/>
    </border>
    <border>
      <left style="medium">
        <color rgb="FF4F81BD"/>
      </left>
      <right style="thick">
        <color rgb="FF4F81BD"/>
      </right>
      <top style="thick">
        <color rgb="FF4F81BD"/>
      </top>
      <bottom style="medium">
        <color rgb="FF4F81BD"/>
      </bottom>
      <diagonal/>
    </border>
    <border>
      <left style="thick">
        <color rgb="FF4F81BD"/>
      </left>
      <right style="thick">
        <color rgb="FF4F81BD"/>
      </right>
      <top style="thick">
        <color rgb="FF4F81BD"/>
      </top>
      <bottom style="medium">
        <color rgb="FF4F81BD"/>
      </bottom>
      <diagonal/>
    </border>
    <border>
      <left style="medium">
        <color rgb="FF4F81BD"/>
      </left>
      <right style="medium">
        <color rgb="FF4F81BD"/>
      </right>
      <top style="medium">
        <color rgb="FF4F81BD"/>
      </top>
      <bottom style="thick">
        <color rgb="FF4F81BD"/>
      </bottom>
      <diagonal/>
    </border>
    <border>
      <left style="medium">
        <color rgb="FF4F81BD"/>
      </left>
      <right style="thick">
        <color rgb="FF4F81BD"/>
      </right>
      <top style="medium">
        <color rgb="FF4F81BD"/>
      </top>
      <bottom style="thick">
        <color rgb="FF4F81BD"/>
      </bottom>
      <diagonal/>
    </border>
    <border>
      <left style="thick">
        <color rgb="FF4F81BD"/>
      </left>
      <right style="thick">
        <color rgb="FF4F81BD"/>
      </right>
      <top style="medium">
        <color rgb="FF4F81BD"/>
      </top>
      <bottom style="thick">
        <color rgb="FF4F81BD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rgb="FF4F81BD"/>
      </left>
      <right style="thick">
        <color rgb="FF4F81BD"/>
      </right>
      <top style="thick">
        <color rgb="FF4F81BD"/>
      </top>
      <bottom style="thick">
        <color rgb="FF4F81BD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8" xfId="0" applyFill="1" applyBorder="1" applyAlignment="1" applyProtection="1">
      <alignment horizontal="left" vertical="top"/>
      <protection locked="0"/>
    </xf>
    <xf numFmtId="0" fontId="0" fillId="0" borderId="0" xfId="0" applyFill="1" applyAlignment="1" applyProtection="1">
      <alignment horizontal="left" vertical="top"/>
      <protection locked="0"/>
    </xf>
    <xf numFmtId="0" fontId="0" fillId="2" borderId="8" xfId="0" applyFill="1" applyBorder="1" applyAlignment="1" applyProtection="1">
      <alignment horizontal="left"/>
      <protection locked="0"/>
    </xf>
    <xf numFmtId="0" fontId="0" fillId="0" borderId="8" xfId="0" applyBorder="1" applyProtection="1">
      <protection locked="0"/>
    </xf>
    <xf numFmtId="0" fontId="0" fillId="2" borderId="11" xfId="0" applyFill="1" applyBorder="1" applyAlignment="1" applyProtection="1">
      <alignment horizontal="left"/>
      <protection locked="0"/>
    </xf>
    <xf numFmtId="0" fontId="0" fillId="0" borderId="2" xfId="0" applyBorder="1" applyAlignment="1" applyProtection="1">
      <alignment horizontal="left" vertical="top"/>
    </xf>
    <xf numFmtId="0" fontId="2" fillId="0" borderId="7" xfId="0" applyFont="1" applyFill="1" applyBorder="1" applyAlignment="1" applyProtection="1">
      <alignment horizontal="left" vertical="top"/>
    </xf>
    <xf numFmtId="0" fontId="0" fillId="0" borderId="7" xfId="0" applyBorder="1" applyAlignment="1" applyProtection="1">
      <alignment horizontal="left"/>
    </xf>
    <xf numFmtId="0" fontId="2" fillId="0" borderId="7" xfId="0" applyFont="1" applyBorder="1" applyProtection="1"/>
    <xf numFmtId="0" fontId="0" fillId="0" borderId="7" xfId="0" applyBorder="1" applyProtection="1"/>
    <xf numFmtId="0" fontId="0" fillId="0" borderId="9" xfId="0" applyBorder="1" applyAlignment="1" applyProtection="1">
      <alignment horizontal="left"/>
    </xf>
    <xf numFmtId="0" fontId="0" fillId="0" borderId="4" xfId="0" applyBorder="1" applyAlignment="1" applyProtection="1">
      <alignment horizontal="left" vertical="top"/>
    </xf>
    <xf numFmtId="0" fontId="0" fillId="0" borderId="0" xfId="0" applyBorder="1" applyProtection="1"/>
    <xf numFmtId="0" fontId="0" fillId="0" borderId="8" xfId="0" applyBorder="1" applyProtection="1"/>
    <xf numFmtId="0" fontId="0" fillId="0" borderId="3" xfId="0" applyBorder="1" applyAlignment="1" applyProtection="1">
      <alignment horizontal="left" vertical="top"/>
    </xf>
    <xf numFmtId="0" fontId="0" fillId="0" borderId="6" xfId="0" applyFill="1" applyBorder="1" applyAlignment="1" applyProtection="1">
      <alignment horizontal="left" vertical="top"/>
    </xf>
    <xf numFmtId="8" fontId="0" fillId="0" borderId="0" xfId="0" applyNumberFormat="1" applyBorder="1" applyProtection="1"/>
    <xf numFmtId="8" fontId="0" fillId="0" borderId="10" xfId="0" applyNumberFormat="1" applyBorder="1" applyProtection="1"/>
    <xf numFmtId="164" fontId="0" fillId="0" borderId="7" xfId="0" applyNumberFormat="1" applyBorder="1" applyProtection="1"/>
    <xf numFmtId="164" fontId="0" fillId="0" borderId="9" xfId="0" applyNumberFormat="1" applyBorder="1" applyProtection="1"/>
    <xf numFmtId="0" fontId="0" fillId="0" borderId="10" xfId="0" applyBorder="1" applyProtection="1"/>
    <xf numFmtId="0" fontId="0" fillId="0" borderId="1" xfId="0" applyBorder="1" applyAlignment="1" applyProtection="1">
      <alignment horizontal="left" vertical="top"/>
    </xf>
    <xf numFmtId="0" fontId="0" fillId="0" borderId="14" xfId="0" applyBorder="1" applyProtection="1"/>
    <xf numFmtId="8" fontId="0" fillId="0" borderId="14" xfId="0" applyNumberFormat="1" applyBorder="1" applyProtection="1"/>
    <xf numFmtId="8" fontId="0" fillId="0" borderId="13" xfId="0" applyNumberFormat="1" applyBorder="1" applyProtection="1"/>
    <xf numFmtId="0" fontId="0" fillId="0" borderId="5" xfId="0" applyFill="1" applyBorder="1" applyAlignment="1" applyProtection="1">
      <alignment horizontal="left" vertical="top"/>
    </xf>
    <xf numFmtId="0" fontId="0" fillId="0" borderId="12" xfId="0" applyFill="1" applyBorder="1" applyAlignment="1" applyProtection="1">
      <alignment horizontal="left" vertical="top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center" vertical="center" wrapText="1"/>
      <protection locked="0"/>
    </xf>
    <xf numFmtId="0" fontId="3" fillId="0" borderId="0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0" fontId="4" fillId="0" borderId="23" xfId="0" applyFont="1" applyBorder="1" applyAlignment="1">
      <alignment horizontal="center" vertical="center" wrapText="1"/>
    </xf>
    <xf numFmtId="0" fontId="0" fillId="2" borderId="0" xfId="0" applyFill="1" applyBorder="1" applyProtection="1"/>
    <xf numFmtId="0" fontId="4" fillId="2" borderId="18" xfId="0" applyFont="1" applyFill="1" applyBorder="1" applyAlignment="1">
      <alignment vertical="center" wrapText="1"/>
    </xf>
    <xf numFmtId="0" fontId="4" fillId="2" borderId="19" xfId="0" applyFont="1" applyFill="1" applyBorder="1" applyAlignment="1">
      <alignment vertical="center" wrapText="1"/>
    </xf>
    <xf numFmtId="0" fontId="4" fillId="2" borderId="20" xfId="0" applyFont="1" applyFill="1" applyBorder="1" applyAlignment="1">
      <alignment vertical="center" wrapText="1"/>
    </xf>
    <xf numFmtId="0" fontId="0" fillId="2" borderId="22" xfId="0" applyFill="1" applyBorder="1" applyProtection="1">
      <protection locked="0"/>
    </xf>
    <xf numFmtId="0" fontId="0" fillId="0" borderId="0" xfId="0" applyAlignment="1" applyProtection="1">
      <alignment vertical="center"/>
      <protection locked="0"/>
    </xf>
    <xf numFmtId="0" fontId="0" fillId="0" borderId="7" xfId="0" applyFill="1" applyBorder="1" applyAlignment="1" applyProtection="1">
      <alignment horizontal="left"/>
    </xf>
    <xf numFmtId="0" fontId="0" fillId="0" borderId="8" xfId="0" applyFill="1" applyBorder="1" applyAlignment="1" applyProtection="1">
      <alignment horizontal="left"/>
      <protection locked="0"/>
    </xf>
    <xf numFmtId="0" fontId="4" fillId="0" borderId="0" xfId="0" applyFont="1" applyBorder="1" applyAlignment="1">
      <alignment horizontal="center" vertical="center" wrapText="1"/>
    </xf>
    <xf numFmtId="0" fontId="0" fillId="0" borderId="7" xfId="0" applyBorder="1" applyAlignment="1" applyProtection="1">
      <alignment horizontal="left" vertical="top"/>
    </xf>
    <xf numFmtId="0" fontId="0" fillId="0" borderId="0" xfId="0" applyBorder="1" applyAlignment="1" applyProtection="1">
      <alignment horizontal="left" vertical="top"/>
    </xf>
    <xf numFmtId="0" fontId="0" fillId="0" borderId="8" xfId="0" applyBorder="1" applyAlignment="1" applyProtection="1">
      <alignment horizontal="left" vertical="top"/>
    </xf>
    <xf numFmtId="0" fontId="0" fillId="0" borderId="9" xfId="0" applyBorder="1" applyAlignment="1" applyProtection="1">
      <alignment horizontal="left" vertical="top"/>
    </xf>
    <xf numFmtId="0" fontId="0" fillId="0" borderId="10" xfId="0" applyBorder="1" applyAlignment="1" applyProtection="1">
      <alignment horizontal="left" vertical="top"/>
    </xf>
    <xf numFmtId="0" fontId="0" fillId="0" borderId="11" xfId="0" applyBorder="1" applyAlignment="1" applyProtection="1">
      <alignment horizontal="left" vertical="top"/>
    </xf>
    <xf numFmtId="8" fontId="1" fillId="0" borderId="12" xfId="0" applyNumberFormat="1" applyFont="1" applyBorder="1" applyAlignment="1" applyProtection="1">
      <alignment horizontal="center" vertical="center"/>
    </xf>
    <xf numFmtId="8" fontId="1" fillId="0" borderId="13" xfId="0" applyNumberFormat="1" applyFont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top"/>
    </xf>
    <xf numFmtId="0" fontId="0" fillId="0" borderId="3" xfId="0" applyBorder="1" applyAlignment="1" applyProtection="1">
      <alignment horizontal="center" vertical="top"/>
    </xf>
    <xf numFmtId="0" fontId="0" fillId="0" borderId="4" xfId="0" applyBorder="1" applyAlignment="1" applyProtection="1">
      <alignment horizontal="center" vertical="top"/>
    </xf>
    <xf numFmtId="0" fontId="0" fillId="0" borderId="5" xfId="0" applyFill="1" applyBorder="1" applyAlignment="1" applyProtection="1">
      <alignment horizontal="center" vertical="top"/>
    </xf>
    <xf numFmtId="0" fontId="0" fillId="0" borderId="6" xfId="0" applyFill="1" applyBorder="1" applyAlignment="1" applyProtection="1">
      <alignment horizontal="center" vertical="top"/>
    </xf>
    <xf numFmtId="0" fontId="0" fillId="0" borderId="21" xfId="0" applyFill="1" applyBorder="1" applyAlignment="1" applyProtection="1">
      <alignment horizontal="center" vertical="top"/>
    </xf>
    <xf numFmtId="0" fontId="0" fillId="0" borderId="7" xfId="0" applyBorder="1" applyAlignment="1" applyProtection="1">
      <alignment vertical="top"/>
    </xf>
    <xf numFmtId="0" fontId="0" fillId="0" borderId="0" xfId="0" applyBorder="1" applyAlignment="1" applyProtection="1">
      <alignment vertical="top"/>
    </xf>
    <xf numFmtId="0" fontId="0" fillId="0" borderId="8" xfId="0" applyBorder="1" applyAlignment="1" applyProtection="1">
      <alignment vertical="top"/>
    </xf>
    <xf numFmtId="0" fontId="0" fillId="0" borderId="7" xfId="0" applyBorder="1" applyAlignment="1" applyProtection="1"/>
    <xf numFmtId="0" fontId="0" fillId="0" borderId="0" xfId="0" applyBorder="1" applyAlignment="1" applyProtection="1"/>
    <xf numFmtId="0" fontId="0" fillId="0" borderId="8" xfId="0" applyBorder="1" applyAlignment="1" applyProtection="1"/>
    <xf numFmtId="0" fontId="0" fillId="0" borderId="9" xfId="0" applyBorder="1" applyAlignment="1" applyProtection="1">
      <alignment vertical="top"/>
    </xf>
    <xf numFmtId="0" fontId="0" fillId="0" borderId="10" xfId="0" applyBorder="1" applyAlignment="1" applyProtection="1">
      <alignment vertical="top"/>
    </xf>
    <xf numFmtId="0" fontId="0" fillId="0" borderId="11" xfId="0" applyBorder="1" applyAlignment="1" applyProtection="1">
      <alignment vertical="top"/>
    </xf>
    <xf numFmtId="0" fontId="0" fillId="3" borderId="0" xfId="0" applyFill="1" applyProtection="1">
      <protection locked="0"/>
    </xf>
    <xf numFmtId="0" fontId="0" fillId="3" borderId="8" xfId="0" applyFill="1" applyBorder="1" applyAlignment="1" applyProtection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350520</xdr:colOff>
      <xdr:row>4</xdr:row>
      <xdr:rowOff>68580</xdr:rowOff>
    </xdr:from>
    <xdr:to>
      <xdr:col>1</xdr:col>
      <xdr:colOff>579120</xdr:colOff>
      <xdr:row>7</xdr:row>
      <xdr:rowOff>68580</xdr:rowOff>
    </xdr:to>
    <xdr:sp macro="" textlink="">
      <xdr:nvSpPr>
        <xdr:cNvPr id="2" name="Flèche vers le bas 1"/>
        <xdr:cNvSpPr/>
      </xdr:nvSpPr>
      <xdr:spPr>
        <a:xfrm>
          <a:off x="1249680" y="1234440"/>
          <a:ext cx="228600" cy="6096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5</xdr:row>
      <xdr:rowOff>91440</xdr:rowOff>
    </xdr:from>
    <xdr:to>
      <xdr:col>1</xdr:col>
      <xdr:colOff>533400</xdr:colOff>
      <xdr:row>8</xdr:row>
      <xdr:rowOff>38100</xdr:rowOff>
    </xdr:to>
    <xdr:sp macro="" textlink="">
      <xdr:nvSpPr>
        <xdr:cNvPr id="2" name="Flèche vers le bas 1"/>
        <xdr:cNvSpPr/>
      </xdr:nvSpPr>
      <xdr:spPr>
        <a:xfrm>
          <a:off x="1203960" y="1432560"/>
          <a:ext cx="228600" cy="65532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327660</xdr:colOff>
      <xdr:row>5</xdr:row>
      <xdr:rowOff>68580</xdr:rowOff>
    </xdr:from>
    <xdr:to>
      <xdr:col>8</xdr:col>
      <xdr:colOff>556260</xdr:colOff>
      <xdr:row>8</xdr:row>
      <xdr:rowOff>15240</xdr:rowOff>
    </xdr:to>
    <xdr:sp macro="" textlink="">
      <xdr:nvSpPr>
        <xdr:cNvPr id="3" name="Flèche vers le bas 2"/>
        <xdr:cNvSpPr/>
      </xdr:nvSpPr>
      <xdr:spPr>
        <a:xfrm>
          <a:off x="7056120" y="1409700"/>
          <a:ext cx="228600" cy="65532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workbookViewId="0">
      <selection activeCell="E11" sqref="E11:E14"/>
    </sheetView>
  </sheetViews>
  <sheetFormatPr baseColWidth="10" defaultColWidth="11.25" defaultRowHeight="14.25" x14ac:dyDescent="0.2"/>
  <cols>
    <col min="1" max="1" width="11.75" style="1" bestFit="1" customWidth="1"/>
    <col min="2" max="4" width="11.25" style="1"/>
    <col min="5" max="5" width="9.625" style="1" customWidth="1"/>
    <col min="6" max="16384" width="11.25" style="1"/>
  </cols>
  <sheetData>
    <row r="1" spans="1:10" ht="15" thickBot="1" x14ac:dyDescent="0.25"/>
    <row r="2" spans="1:10" ht="30.6" customHeight="1" thickTop="1" thickBot="1" x14ac:dyDescent="0.25">
      <c r="A2" s="45" t="s">
        <v>5</v>
      </c>
      <c r="B2" s="44">
        <v>40</v>
      </c>
      <c r="E2" s="74">
        <v>0.2</v>
      </c>
    </row>
    <row r="3" spans="1:10" ht="15.75" thickTop="1" thickBot="1" x14ac:dyDescent="0.25">
      <c r="B3" s="30"/>
    </row>
    <row r="4" spans="1:10" ht="48.75" thickTop="1" thickBot="1" x14ac:dyDescent="0.25">
      <c r="B4" s="39" t="s">
        <v>31</v>
      </c>
      <c r="I4" s="48"/>
    </row>
    <row r="5" spans="1:10" ht="15.75" thickTop="1" thickBot="1" x14ac:dyDescent="0.25">
      <c r="B5" s="31"/>
      <c r="I5" s="31"/>
    </row>
    <row r="6" spans="1:10" ht="20.45" customHeight="1" thickTop="1" thickBot="1" x14ac:dyDescent="0.25">
      <c r="B6" s="31"/>
      <c r="D6" s="33" t="s">
        <v>33</v>
      </c>
      <c r="E6" s="33" t="s">
        <v>34</v>
      </c>
      <c r="F6" s="34" t="s">
        <v>35</v>
      </c>
      <c r="G6" s="35" t="s">
        <v>36</v>
      </c>
    </row>
    <row r="7" spans="1:10" ht="16.5" thickBot="1" x14ac:dyDescent="0.25">
      <c r="B7" s="31"/>
      <c r="D7" s="41">
        <v>1</v>
      </c>
      <c r="E7" s="41"/>
      <c r="F7" s="42"/>
      <c r="G7" s="43"/>
    </row>
    <row r="8" spans="1:10" ht="15.75" thickTop="1" thickBot="1" x14ac:dyDescent="0.25"/>
    <row r="9" spans="1:10" s="2" customFormat="1" ht="15" thickBot="1" x14ac:dyDescent="0.25">
      <c r="A9" s="8" t="s">
        <v>0</v>
      </c>
      <c r="B9" s="14" t="s">
        <v>7</v>
      </c>
      <c r="C9" s="59" t="s">
        <v>1</v>
      </c>
      <c r="D9" s="60"/>
      <c r="E9" s="61"/>
      <c r="F9" s="8" t="s">
        <v>2</v>
      </c>
      <c r="G9" s="17" t="s">
        <v>3</v>
      </c>
      <c r="H9" s="17" t="s">
        <v>4</v>
      </c>
      <c r="I9" s="24" t="s">
        <v>8</v>
      </c>
      <c r="J9" s="2" t="s">
        <v>37</v>
      </c>
    </row>
    <row r="10" spans="1:10" s="4" customFormat="1" ht="15" x14ac:dyDescent="0.2">
      <c r="A10" s="9" t="s">
        <v>9</v>
      </c>
      <c r="B10" s="3"/>
      <c r="C10" s="62"/>
      <c r="D10" s="63"/>
      <c r="E10" s="64"/>
      <c r="F10" s="28"/>
      <c r="G10" s="18"/>
      <c r="H10" s="18"/>
      <c r="I10" s="29"/>
      <c r="J10" s="4" t="s">
        <v>38</v>
      </c>
    </row>
    <row r="11" spans="1:10" x14ac:dyDescent="0.2">
      <c r="A11" s="10">
        <v>14289</v>
      </c>
      <c r="B11" s="47"/>
      <c r="C11" s="65" t="s">
        <v>16</v>
      </c>
      <c r="D11" s="66"/>
      <c r="E11" s="75">
        <v>5</v>
      </c>
      <c r="F11" s="21">
        <f>$B$2*$E$2</f>
        <v>8</v>
      </c>
      <c r="G11" s="15">
        <f>CEILING(F11,E11)</f>
        <v>10</v>
      </c>
      <c r="H11" s="19">
        <v>15.8</v>
      </c>
      <c r="I11" s="26" t="str">
        <f>IF(B11=1,G11*H11,"")</f>
        <v/>
      </c>
      <c r="J11" s="1" t="s">
        <v>39</v>
      </c>
    </row>
    <row r="12" spans="1:10" x14ac:dyDescent="0.2">
      <c r="A12" s="10">
        <v>87365</v>
      </c>
      <c r="B12" s="5"/>
      <c r="C12" s="65" t="s">
        <v>43</v>
      </c>
      <c r="D12" s="66"/>
      <c r="E12" s="75">
        <v>1</v>
      </c>
      <c r="F12" s="21">
        <f t="shared" ref="F12:F14" si="0">$B$2*$E$2</f>
        <v>8</v>
      </c>
      <c r="G12" s="15">
        <f t="shared" ref="G12:G14" si="1">CEILING(F12,E12)</f>
        <v>8</v>
      </c>
      <c r="H12" s="19">
        <v>18.7</v>
      </c>
      <c r="I12" s="26" t="str">
        <f t="shared" ref="I12:I34" si="2">IF(B12=1,G12*H12,"")</f>
        <v/>
      </c>
      <c r="J12" s="1" t="s">
        <v>40</v>
      </c>
    </row>
    <row r="13" spans="1:10" x14ac:dyDescent="0.2">
      <c r="A13" s="10">
        <v>33839</v>
      </c>
      <c r="B13" s="47"/>
      <c r="C13" s="65" t="s">
        <v>41</v>
      </c>
      <c r="D13" s="66"/>
      <c r="E13" s="75">
        <v>5</v>
      </c>
      <c r="F13" s="21">
        <f t="shared" si="0"/>
        <v>8</v>
      </c>
      <c r="G13" s="15">
        <f t="shared" si="1"/>
        <v>10</v>
      </c>
      <c r="H13" s="19">
        <v>20.7</v>
      </c>
      <c r="I13" s="26"/>
    </row>
    <row r="14" spans="1:10" x14ac:dyDescent="0.2">
      <c r="A14" s="46">
        <v>87370</v>
      </c>
      <c r="B14" s="5"/>
      <c r="C14" s="65" t="s">
        <v>42</v>
      </c>
      <c r="D14" s="66"/>
      <c r="E14" s="75">
        <v>1</v>
      </c>
      <c r="F14" s="21">
        <f t="shared" si="0"/>
        <v>8</v>
      </c>
      <c r="G14" s="15">
        <f t="shared" si="1"/>
        <v>8</v>
      </c>
      <c r="H14" s="19">
        <v>17.55</v>
      </c>
      <c r="I14" s="26"/>
    </row>
    <row r="15" spans="1:10" ht="15" x14ac:dyDescent="0.25">
      <c r="A15" s="11" t="s">
        <v>10</v>
      </c>
      <c r="B15" s="6"/>
      <c r="C15" s="68"/>
      <c r="D15" s="69"/>
      <c r="E15" s="70"/>
      <c r="F15" s="12"/>
      <c r="G15" s="15"/>
      <c r="H15" s="15"/>
      <c r="I15" s="26" t="str">
        <f t="shared" si="2"/>
        <v/>
      </c>
    </row>
    <row r="16" spans="1:10" x14ac:dyDescent="0.2">
      <c r="A16" s="10">
        <v>69377</v>
      </c>
      <c r="B16" s="47"/>
      <c r="C16" s="65" t="s">
        <v>44</v>
      </c>
      <c r="D16" s="66"/>
      <c r="E16" s="67"/>
      <c r="F16" s="21"/>
      <c r="G16" s="15">
        <f>CEILING(F16,5)</f>
        <v>0</v>
      </c>
      <c r="H16" s="19">
        <v>26.4</v>
      </c>
      <c r="I16" s="26" t="str">
        <f t="shared" si="2"/>
        <v/>
      </c>
    </row>
    <row r="17" spans="1:9" x14ac:dyDescent="0.2">
      <c r="A17" s="10">
        <v>87368</v>
      </c>
      <c r="B17" s="5"/>
      <c r="C17" s="65" t="s">
        <v>45</v>
      </c>
      <c r="D17" s="66"/>
      <c r="E17" s="67"/>
      <c r="F17" s="21"/>
      <c r="G17" s="15"/>
      <c r="H17" s="19">
        <v>27.15</v>
      </c>
      <c r="I17" s="26"/>
    </row>
    <row r="18" spans="1:9" x14ac:dyDescent="0.2">
      <c r="A18" s="10">
        <v>69379</v>
      </c>
      <c r="B18" s="47"/>
      <c r="C18" s="65" t="s">
        <v>46</v>
      </c>
      <c r="D18" s="66"/>
      <c r="E18" s="67"/>
      <c r="F18" s="21"/>
      <c r="G18" s="15">
        <f>CEILING(F18,5)</f>
        <v>0</v>
      </c>
      <c r="H18" s="19">
        <v>26.4</v>
      </c>
      <c r="I18" s="26" t="str">
        <f t="shared" si="2"/>
        <v/>
      </c>
    </row>
    <row r="19" spans="1:9" x14ac:dyDescent="0.2">
      <c r="A19" s="10">
        <v>87369</v>
      </c>
      <c r="B19" s="5"/>
      <c r="C19" s="65" t="s">
        <v>47</v>
      </c>
      <c r="D19" s="66"/>
      <c r="E19" s="67"/>
      <c r="F19" s="21"/>
      <c r="G19" s="15"/>
      <c r="H19" s="19">
        <v>27.15</v>
      </c>
      <c r="I19" s="26"/>
    </row>
    <row r="20" spans="1:9" x14ac:dyDescent="0.2">
      <c r="A20" s="10">
        <v>69378</v>
      </c>
      <c r="B20" s="5"/>
      <c r="C20" s="65" t="s">
        <v>6</v>
      </c>
      <c r="D20" s="66"/>
      <c r="E20" s="67"/>
      <c r="F20" s="21"/>
      <c r="G20" s="15">
        <f>CEILING(F20,1)</f>
        <v>0</v>
      </c>
      <c r="H20" s="19">
        <v>49.6</v>
      </c>
      <c r="I20" s="26" t="str">
        <f t="shared" si="2"/>
        <v/>
      </c>
    </row>
    <row r="21" spans="1:9" x14ac:dyDescent="0.2">
      <c r="A21" s="10"/>
      <c r="B21" s="47"/>
      <c r="C21" s="65"/>
      <c r="D21" s="66"/>
      <c r="E21" s="67"/>
      <c r="F21" s="21"/>
      <c r="G21" s="15"/>
      <c r="H21" s="19"/>
      <c r="I21" s="26"/>
    </row>
    <row r="22" spans="1:9" ht="15" x14ac:dyDescent="0.25">
      <c r="A22" s="11" t="s">
        <v>11</v>
      </c>
      <c r="B22" s="6"/>
      <c r="C22" s="68"/>
      <c r="D22" s="69"/>
      <c r="E22" s="70"/>
      <c r="F22" s="12"/>
      <c r="G22" s="15"/>
      <c r="H22" s="15"/>
      <c r="I22" s="26" t="str">
        <f t="shared" si="2"/>
        <v/>
      </c>
    </row>
    <row r="23" spans="1:9" x14ac:dyDescent="0.2">
      <c r="A23" s="10">
        <v>81062</v>
      </c>
      <c r="B23" s="5"/>
      <c r="C23" s="65" t="s">
        <v>18</v>
      </c>
      <c r="D23" s="66"/>
      <c r="E23" s="67"/>
      <c r="F23" s="21"/>
      <c r="G23" s="15">
        <f>IF(D7=1,CEILING($B$2/8,1)*4,IF(E7=1,CEILING($B$2/8,1)*5,IF(F7=1,CEILING($B$2/8,1)*6,IF(G7=1,CEILING($B$2/8,1)*6,""))))</f>
        <v>20</v>
      </c>
      <c r="H23" s="19">
        <f>(74.3/25)</f>
        <v>2.972</v>
      </c>
      <c r="I23" s="26" t="str">
        <f t="shared" si="2"/>
        <v/>
      </c>
    </row>
    <row r="24" spans="1:9" x14ac:dyDescent="0.2">
      <c r="A24" s="10">
        <v>81061</v>
      </c>
      <c r="B24" s="5"/>
      <c r="C24" s="65" t="s">
        <v>19</v>
      </c>
      <c r="D24" s="66"/>
      <c r="E24" s="67"/>
      <c r="F24" s="21"/>
      <c r="G24" s="15">
        <f>IF(D7=1,CEILING($B$2/8,1)*4,IF(E7=1,CEILING($B$2/8,1)*5,IF(F7=1,CEILING($B$2/8,1)*6,IF(G7=1,CEILING($B$2/8,1)*6,""))))</f>
        <v>20</v>
      </c>
      <c r="H24" s="19">
        <f>(61.9/25)</f>
        <v>2.476</v>
      </c>
      <c r="I24" s="26" t="str">
        <f t="shared" si="2"/>
        <v/>
      </c>
    </row>
    <row r="25" spans="1:9" x14ac:dyDescent="0.2">
      <c r="A25" s="10">
        <v>62002</v>
      </c>
      <c r="B25" s="5"/>
      <c r="C25" s="65" t="s">
        <v>20</v>
      </c>
      <c r="D25" s="66"/>
      <c r="E25" s="67"/>
      <c r="F25" s="21"/>
      <c r="G25" s="15">
        <f>IF(D7=1,CEILING($B$2/8,1)*3,IF(E7=1,CEILING($B$2/8,1)*4,IF(F7=1,CEILING($B$2/8,1)*5,IF(G7=1,CEILING($B$2/8,1)*5,""))))</f>
        <v>15</v>
      </c>
      <c r="H25" s="19">
        <f>(122.2/50)</f>
        <v>2.444</v>
      </c>
      <c r="I25" s="26" t="str">
        <f t="shared" si="2"/>
        <v/>
      </c>
    </row>
    <row r="26" spans="1:9" x14ac:dyDescent="0.2">
      <c r="A26" s="10">
        <v>62003</v>
      </c>
      <c r="B26" s="5"/>
      <c r="C26" s="65" t="s">
        <v>21</v>
      </c>
      <c r="D26" s="66"/>
      <c r="E26" s="67"/>
      <c r="F26" s="21"/>
      <c r="G26" s="15">
        <f>IF(D7=1,CEILING($B$2/8,1)*2,IF(E7=1,CEILING($B$2/8,1)*3,IF(F7=1,CEILING($B$2/8,1)*4,IF(G7=1,CEILING($B$2/8,1)*4,""))))</f>
        <v>10</v>
      </c>
      <c r="H26" s="19">
        <f>(99.9/50)</f>
        <v>1.9980000000000002</v>
      </c>
      <c r="I26" s="26" t="str">
        <f t="shared" si="2"/>
        <v/>
      </c>
    </row>
    <row r="27" spans="1:9" x14ac:dyDescent="0.2">
      <c r="A27" s="10">
        <v>62005</v>
      </c>
      <c r="B27" s="5"/>
      <c r="C27" s="65" t="s">
        <v>22</v>
      </c>
      <c r="D27" s="66"/>
      <c r="E27" s="67"/>
      <c r="F27" s="21"/>
      <c r="G27" s="15">
        <f>IF(D7=1,CEILING($B$2/8,1)*2,IF(E7=1,CEILING($B$2/8,1)*3,IF(F7=1,CEILING($B$2/8,1)*4,IF(G7=1,CEILING($B$2/8,1)*4,""))))</f>
        <v>10</v>
      </c>
      <c r="H27" s="19">
        <f>(94/50)</f>
        <v>1.88</v>
      </c>
      <c r="I27" s="26" t="str">
        <f t="shared" si="2"/>
        <v/>
      </c>
    </row>
    <row r="28" spans="1:9" x14ac:dyDescent="0.2">
      <c r="A28" s="12"/>
      <c r="B28" s="6"/>
      <c r="C28" s="68"/>
      <c r="D28" s="69"/>
      <c r="E28" s="70"/>
      <c r="F28" s="12"/>
      <c r="G28" s="15"/>
      <c r="H28" s="15"/>
      <c r="I28" s="26" t="str">
        <f t="shared" si="2"/>
        <v/>
      </c>
    </row>
    <row r="29" spans="1:9" x14ac:dyDescent="0.2">
      <c r="A29" s="10">
        <v>12668</v>
      </c>
      <c r="B29" s="5"/>
      <c r="C29" s="65" t="s">
        <v>12</v>
      </c>
      <c r="D29" s="66"/>
      <c r="E29" s="67"/>
      <c r="F29" s="21"/>
      <c r="G29" s="15">
        <f>CEILING($B$2/30,1)</f>
        <v>2</v>
      </c>
      <c r="H29" s="19">
        <f>(74/10)</f>
        <v>7.4</v>
      </c>
      <c r="I29" s="26" t="str">
        <f t="shared" si="2"/>
        <v/>
      </c>
    </row>
    <row r="30" spans="1:9" x14ac:dyDescent="0.2">
      <c r="A30" s="10">
        <v>12693</v>
      </c>
      <c r="B30" s="5"/>
      <c r="C30" s="65" t="s">
        <v>13</v>
      </c>
      <c r="D30" s="66"/>
      <c r="E30" s="67"/>
      <c r="F30" s="21"/>
      <c r="G30" s="15">
        <v>1</v>
      </c>
      <c r="H30" s="19">
        <f>(46.5/5)</f>
        <v>9.3000000000000007</v>
      </c>
      <c r="I30" s="26" t="str">
        <f t="shared" si="2"/>
        <v/>
      </c>
    </row>
    <row r="31" spans="1:9" ht="15" x14ac:dyDescent="0.25">
      <c r="A31" s="11" t="s">
        <v>14</v>
      </c>
      <c r="B31" s="6"/>
      <c r="C31" s="68"/>
      <c r="D31" s="69"/>
      <c r="E31" s="70"/>
      <c r="F31" s="12"/>
      <c r="G31" s="15"/>
      <c r="H31" s="15"/>
      <c r="I31" s="26" t="str">
        <f t="shared" si="2"/>
        <v/>
      </c>
    </row>
    <row r="32" spans="1:9" x14ac:dyDescent="0.2">
      <c r="A32" s="10">
        <v>12495</v>
      </c>
      <c r="B32" s="5">
        <v>1</v>
      </c>
      <c r="C32" s="65" t="s">
        <v>24</v>
      </c>
      <c r="D32" s="66"/>
      <c r="E32" s="67"/>
      <c r="F32" s="21"/>
      <c r="G32" s="40">
        <v>2</v>
      </c>
      <c r="H32" s="19">
        <v>16.2</v>
      </c>
      <c r="I32" s="26">
        <f t="shared" si="2"/>
        <v>32.4</v>
      </c>
    </row>
    <row r="33" spans="1:9" x14ac:dyDescent="0.2">
      <c r="A33" s="10">
        <v>53297</v>
      </c>
      <c r="B33" s="5">
        <v>1</v>
      </c>
      <c r="C33" s="65" t="s">
        <v>15</v>
      </c>
      <c r="D33" s="66"/>
      <c r="E33" s="67"/>
      <c r="F33" s="21"/>
      <c r="G33" s="15">
        <v>1</v>
      </c>
      <c r="H33" s="19">
        <v>19</v>
      </c>
      <c r="I33" s="26">
        <f t="shared" si="2"/>
        <v>19</v>
      </c>
    </row>
    <row r="34" spans="1:9" ht="15" thickBot="1" x14ac:dyDescent="0.25">
      <c r="A34" s="13">
        <v>75683</v>
      </c>
      <c r="B34" s="7"/>
      <c r="C34" s="71" t="s">
        <v>17</v>
      </c>
      <c r="D34" s="72"/>
      <c r="E34" s="73"/>
      <c r="F34" s="22"/>
      <c r="G34" s="23">
        <v>3</v>
      </c>
      <c r="H34" s="20">
        <v>18.7</v>
      </c>
      <c r="I34" s="26" t="str">
        <f t="shared" si="2"/>
        <v/>
      </c>
    </row>
    <row r="35" spans="1:9" x14ac:dyDescent="0.2">
      <c r="H35" s="57" t="s">
        <v>23</v>
      </c>
      <c r="I35" s="55">
        <f>SUM(I10:I34)</f>
        <v>51.4</v>
      </c>
    </row>
    <row r="36" spans="1:9" ht="15" thickBot="1" x14ac:dyDescent="0.25">
      <c r="H36" s="58"/>
      <c r="I36" s="56"/>
    </row>
  </sheetData>
  <sheetProtection selectLockedCells="1"/>
  <mergeCells count="4">
    <mergeCell ref="C9:E9"/>
    <mergeCell ref="C10:E10"/>
    <mergeCell ref="I35:I36"/>
    <mergeCell ref="H35:H3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opLeftCell="A4" workbookViewId="0">
      <selection activeCell="G15" sqref="G15"/>
    </sheetView>
  </sheetViews>
  <sheetFormatPr baseColWidth="10" defaultColWidth="11.25" defaultRowHeight="14.25" x14ac:dyDescent="0.2"/>
  <cols>
    <col min="1" max="1" width="11.75" style="1" bestFit="1" customWidth="1"/>
    <col min="2" max="4" width="11.25" style="1"/>
    <col min="5" max="5" width="9.25" style="1" customWidth="1"/>
    <col min="6" max="16384" width="11.25" style="1"/>
  </cols>
  <sheetData>
    <row r="1" spans="1:10" ht="15" thickBot="1" x14ac:dyDescent="0.25"/>
    <row r="2" spans="1:10" ht="30" customHeight="1" thickTop="1" thickBot="1" x14ac:dyDescent="0.25">
      <c r="A2" s="45" t="s">
        <v>5</v>
      </c>
      <c r="B2" s="44"/>
    </row>
    <row r="3" spans="1:10" ht="15" thickTop="1" x14ac:dyDescent="0.2">
      <c r="B3" s="30"/>
    </row>
    <row r="4" spans="1:10" ht="15" thickBot="1" x14ac:dyDescent="0.25">
      <c r="B4" s="30"/>
    </row>
    <row r="5" spans="1:10" ht="64.5" thickTop="1" thickBot="1" x14ac:dyDescent="0.25">
      <c r="B5" s="39" t="s">
        <v>31</v>
      </c>
      <c r="I5" s="39" t="s">
        <v>32</v>
      </c>
    </row>
    <row r="6" spans="1:10" ht="27" customHeight="1" thickTop="1" thickBot="1" x14ac:dyDescent="0.25">
      <c r="B6" s="31"/>
      <c r="D6" s="33" t="s">
        <v>33</v>
      </c>
      <c r="E6" s="33" t="s">
        <v>34</v>
      </c>
      <c r="F6" s="34" t="s">
        <v>35</v>
      </c>
      <c r="G6" s="35" t="s">
        <v>36</v>
      </c>
      <c r="I6" s="31"/>
    </row>
    <row r="7" spans="1:10" ht="14.45" customHeight="1" thickBot="1" x14ac:dyDescent="0.25">
      <c r="B7" s="31"/>
      <c r="D7" s="36"/>
      <c r="E7" s="36"/>
      <c r="F7" s="37"/>
      <c r="G7" s="38"/>
    </row>
    <row r="8" spans="1:10" ht="14.45" customHeight="1" thickTop="1" x14ac:dyDescent="0.2"/>
    <row r="9" spans="1:10" ht="14.45" customHeight="1" thickBot="1" x14ac:dyDescent="0.25">
      <c r="G9" s="32"/>
      <c r="H9" s="32"/>
      <c r="I9" s="32"/>
      <c r="J9" s="32"/>
    </row>
    <row r="10" spans="1:10" s="2" customFormat="1" ht="15" thickBot="1" x14ac:dyDescent="0.25">
      <c r="A10" s="8" t="s">
        <v>0</v>
      </c>
      <c r="B10" s="14" t="s">
        <v>7</v>
      </c>
      <c r="C10" s="59" t="s">
        <v>1</v>
      </c>
      <c r="D10" s="60"/>
      <c r="E10" s="61"/>
      <c r="F10" s="8" t="s">
        <v>2</v>
      </c>
      <c r="G10" s="17" t="s">
        <v>3</v>
      </c>
      <c r="H10" s="17" t="s">
        <v>4</v>
      </c>
      <c r="I10" s="24" t="s">
        <v>8</v>
      </c>
      <c r="J10" s="2" t="s">
        <v>37</v>
      </c>
    </row>
    <row r="11" spans="1:10" ht="15" x14ac:dyDescent="0.25">
      <c r="A11" s="11" t="s">
        <v>25</v>
      </c>
      <c r="B11" s="6"/>
      <c r="C11" s="12"/>
      <c r="D11" s="15"/>
      <c r="E11" s="16"/>
      <c r="F11" s="12"/>
      <c r="G11" s="15"/>
      <c r="H11" s="15"/>
      <c r="I11" s="25"/>
      <c r="J11" s="4" t="s">
        <v>38</v>
      </c>
    </row>
    <row r="12" spans="1:10" x14ac:dyDescent="0.2">
      <c r="A12" s="10">
        <v>85796</v>
      </c>
      <c r="B12" s="5"/>
      <c r="C12" s="49" t="s">
        <v>26</v>
      </c>
      <c r="D12" s="50"/>
      <c r="E12" s="51"/>
      <c r="F12" s="21">
        <f>($B$2/10)*2</f>
        <v>0</v>
      </c>
      <c r="G12" s="15">
        <f>CEILING(F12,5)</f>
        <v>0</v>
      </c>
      <c r="H12" s="19">
        <v>30.9</v>
      </c>
      <c r="I12" s="26" t="str">
        <f>IF(B12=1,G12*H12,"")</f>
        <v/>
      </c>
      <c r="J12" s="1" t="s">
        <v>39</v>
      </c>
    </row>
    <row r="13" spans="1:10" x14ac:dyDescent="0.2">
      <c r="A13" s="10">
        <v>85798</v>
      </c>
      <c r="B13" s="5"/>
      <c r="C13" s="49" t="s">
        <v>27</v>
      </c>
      <c r="D13" s="50"/>
      <c r="E13" s="51"/>
      <c r="F13" s="21">
        <f>($B$2/10)*2</f>
        <v>0</v>
      </c>
      <c r="G13" s="15">
        <f>CEILING(F13,5)</f>
        <v>0</v>
      </c>
      <c r="H13" s="19">
        <v>33.5</v>
      </c>
      <c r="I13" s="26" t="str">
        <f t="shared" ref="I13:I27" si="0">IF(B13=1,G13*H13,"")</f>
        <v/>
      </c>
      <c r="J13" s="1" t="s">
        <v>40</v>
      </c>
    </row>
    <row r="14" spans="1:10" ht="15" x14ac:dyDescent="0.25">
      <c r="A14" s="11" t="s">
        <v>11</v>
      </c>
      <c r="B14" s="6"/>
      <c r="C14" s="12"/>
      <c r="D14" s="15"/>
      <c r="E14" s="16"/>
      <c r="F14" s="12"/>
      <c r="G14" s="15"/>
      <c r="H14" s="15"/>
      <c r="I14" s="26" t="str">
        <f t="shared" si="0"/>
        <v/>
      </c>
    </row>
    <row r="15" spans="1:10" x14ac:dyDescent="0.2">
      <c r="A15" s="10">
        <v>81062</v>
      </c>
      <c r="B15" s="5"/>
      <c r="C15" s="49" t="s">
        <v>18</v>
      </c>
      <c r="D15" s="50"/>
      <c r="E15" s="51"/>
      <c r="F15" s="21"/>
      <c r="G15" s="15" t="str">
        <f>IF($D$7=1,CEILING($B$2/8,1)*4,IF($E$7=1,CEILING($B$2/8,1)*5,IF($F$7=1,CEILING($B$2/8,1)*6,IF($G$7=1,CEILING($B$2/8,1)*6,""))))</f>
        <v/>
      </c>
      <c r="H15" s="19">
        <f>(74.3/25)</f>
        <v>2.972</v>
      </c>
      <c r="I15" s="26" t="str">
        <f t="shared" si="0"/>
        <v/>
      </c>
    </row>
    <row r="16" spans="1:10" x14ac:dyDescent="0.2">
      <c r="A16" s="10">
        <v>81061</v>
      </c>
      <c r="B16" s="5"/>
      <c r="C16" s="49" t="s">
        <v>19</v>
      </c>
      <c r="D16" s="50"/>
      <c r="E16" s="51"/>
      <c r="F16" s="21"/>
      <c r="G16" s="15" t="str">
        <f>IF(D7=1,CEILING($B$2/8,1)*4,IF(E7=1,CEILING($B$2/8,1)*5,IF(F7=1,CEILING($B$2/8,1)*6,IF(G7=1,CEILING($B$2/8,1)*6,""))))</f>
        <v/>
      </c>
      <c r="H16" s="19">
        <f>(61.9/25)</f>
        <v>2.476</v>
      </c>
      <c r="I16" s="26" t="str">
        <f t="shared" si="0"/>
        <v/>
      </c>
    </row>
    <row r="17" spans="1:9" x14ac:dyDescent="0.2">
      <c r="A17" s="10">
        <v>62002</v>
      </c>
      <c r="B17" s="5"/>
      <c r="C17" s="49" t="s">
        <v>20</v>
      </c>
      <c r="D17" s="50"/>
      <c r="E17" s="51"/>
      <c r="F17" s="21"/>
      <c r="G17" s="15" t="str">
        <f>IF(D7=1,CEILING($B$2/8,1)*3,IF(E7=1,CEILING($B$2/8,1)*4,IF(F7=1,CEILING($B$2/8,1)*5,IF(G7=1,CEILING($B$2/8,1)*5,""))))</f>
        <v/>
      </c>
      <c r="H17" s="19">
        <f>(122.2/50)</f>
        <v>2.444</v>
      </c>
      <c r="I17" s="26" t="str">
        <f t="shared" si="0"/>
        <v/>
      </c>
    </row>
    <row r="18" spans="1:9" x14ac:dyDescent="0.2">
      <c r="A18" s="10">
        <v>62003</v>
      </c>
      <c r="B18" s="5"/>
      <c r="C18" s="49" t="s">
        <v>21</v>
      </c>
      <c r="D18" s="50"/>
      <c r="E18" s="51"/>
      <c r="F18" s="21"/>
      <c r="G18" s="15" t="str">
        <f>IF(D7=1,CEILING($B$2/8,1)*2,IF(E7=1,CEILING($B$2/8,1)*3,IF(F7=1,CEILING($B$2/8,1)*4,IF(G7=1,CEILING($B$2/8,1)*4,""))))</f>
        <v/>
      </c>
      <c r="H18" s="19">
        <f>(99.9/50)</f>
        <v>1.9980000000000002</v>
      </c>
      <c r="I18" s="26" t="str">
        <f t="shared" si="0"/>
        <v/>
      </c>
    </row>
    <row r="19" spans="1:9" x14ac:dyDescent="0.2">
      <c r="A19" s="10">
        <v>62005</v>
      </c>
      <c r="B19" s="5"/>
      <c r="C19" s="49" t="s">
        <v>22</v>
      </c>
      <c r="D19" s="50"/>
      <c r="E19" s="51"/>
      <c r="F19" s="21"/>
      <c r="G19" s="15" t="str">
        <f>IF(D7=1,CEILING($B$2/8,1)*2,IF(E7=1,CEILING($B$2/8,1)*3,IF(F7=1,CEILING($B$2/8,1)*4,IF(G7=1,CEILING($B$2/8,1)*4,""))))</f>
        <v/>
      </c>
      <c r="H19" s="19">
        <f>(94/50)</f>
        <v>1.88</v>
      </c>
      <c r="I19" s="26" t="str">
        <f t="shared" si="0"/>
        <v/>
      </c>
    </row>
    <row r="20" spans="1:9" x14ac:dyDescent="0.2">
      <c r="A20" s="12"/>
      <c r="B20" s="6"/>
      <c r="C20" s="12"/>
      <c r="D20" s="15"/>
      <c r="E20" s="16"/>
      <c r="F20" s="12"/>
      <c r="G20" s="15"/>
      <c r="H20" s="15"/>
      <c r="I20" s="26" t="str">
        <f t="shared" si="0"/>
        <v/>
      </c>
    </row>
    <row r="21" spans="1:9" x14ac:dyDescent="0.2">
      <c r="A21" s="10">
        <v>12668</v>
      </c>
      <c r="B21" s="5"/>
      <c r="C21" s="49" t="s">
        <v>12</v>
      </c>
      <c r="D21" s="50"/>
      <c r="E21" s="51"/>
      <c r="F21" s="21"/>
      <c r="G21" s="15">
        <f>CEILING($B$2/30,1)</f>
        <v>0</v>
      </c>
      <c r="H21" s="19">
        <f>(74/10)</f>
        <v>7.4</v>
      </c>
      <c r="I21" s="26" t="str">
        <f t="shared" si="0"/>
        <v/>
      </c>
    </row>
    <row r="22" spans="1:9" x14ac:dyDescent="0.2">
      <c r="A22" s="10">
        <v>12680</v>
      </c>
      <c r="B22" s="5"/>
      <c r="C22" s="49" t="s">
        <v>28</v>
      </c>
      <c r="D22" s="50"/>
      <c r="E22" s="51"/>
      <c r="F22" s="21"/>
      <c r="G22" s="15">
        <v>1</v>
      </c>
      <c r="H22" s="19">
        <f>(46.5/5)</f>
        <v>9.3000000000000007</v>
      </c>
      <c r="I22" s="26" t="str">
        <f t="shared" si="0"/>
        <v/>
      </c>
    </row>
    <row r="23" spans="1:9" ht="15" x14ac:dyDescent="0.25">
      <c r="A23" s="11" t="s">
        <v>14</v>
      </c>
      <c r="B23" s="6"/>
      <c r="C23" s="12"/>
      <c r="D23" s="15"/>
      <c r="E23" s="16"/>
      <c r="F23" s="12"/>
      <c r="G23" s="15"/>
      <c r="H23" s="15"/>
      <c r="I23" s="26" t="str">
        <f t="shared" si="0"/>
        <v/>
      </c>
    </row>
    <row r="24" spans="1:9" x14ac:dyDescent="0.2">
      <c r="A24" s="10">
        <v>40289</v>
      </c>
      <c r="B24" s="5"/>
      <c r="C24" s="49" t="s">
        <v>29</v>
      </c>
      <c r="D24" s="50"/>
      <c r="E24" s="51"/>
      <c r="F24" s="21"/>
      <c r="G24" s="15">
        <f>CEILING($B$2/5,1)</f>
        <v>0</v>
      </c>
      <c r="H24" s="19">
        <f>(25/10)</f>
        <v>2.5</v>
      </c>
      <c r="I24" s="26" t="str">
        <f t="shared" si="0"/>
        <v/>
      </c>
    </row>
    <row r="25" spans="1:9" x14ac:dyDescent="0.2">
      <c r="A25" s="10">
        <v>81466</v>
      </c>
      <c r="B25" s="5"/>
      <c r="C25" s="49" t="s">
        <v>24</v>
      </c>
      <c r="D25" s="50"/>
      <c r="E25" s="51"/>
      <c r="F25" s="21"/>
      <c r="G25" s="15">
        <v>1</v>
      </c>
      <c r="H25" s="19">
        <v>16.2</v>
      </c>
      <c r="I25" s="26" t="str">
        <f t="shared" si="0"/>
        <v/>
      </c>
    </row>
    <row r="26" spans="1:9" x14ac:dyDescent="0.2">
      <c r="A26" s="10">
        <v>55905</v>
      </c>
      <c r="B26" s="5"/>
      <c r="C26" s="49" t="s">
        <v>30</v>
      </c>
      <c r="D26" s="50"/>
      <c r="E26" s="51"/>
      <c r="F26" s="21"/>
      <c r="G26" s="15">
        <v>1</v>
      </c>
      <c r="H26" s="19">
        <v>35.9</v>
      </c>
      <c r="I26" s="26" t="str">
        <f t="shared" si="0"/>
        <v/>
      </c>
    </row>
    <row r="27" spans="1:9" ht="15" thickBot="1" x14ac:dyDescent="0.25">
      <c r="A27" s="13">
        <v>75683</v>
      </c>
      <c r="B27" s="7"/>
      <c r="C27" s="52" t="s">
        <v>17</v>
      </c>
      <c r="D27" s="53"/>
      <c r="E27" s="54"/>
      <c r="F27" s="22"/>
      <c r="G27" s="23">
        <v>3</v>
      </c>
      <c r="H27" s="20">
        <v>18.7</v>
      </c>
      <c r="I27" s="27" t="str">
        <f t="shared" si="0"/>
        <v/>
      </c>
    </row>
    <row r="28" spans="1:9" x14ac:dyDescent="0.2">
      <c r="H28" s="57" t="s">
        <v>23</v>
      </c>
      <c r="I28" s="55">
        <f>SUM(I11:I27)</f>
        <v>0</v>
      </c>
    </row>
    <row r="29" spans="1:9" ht="15" thickBot="1" x14ac:dyDescent="0.25">
      <c r="H29" s="58"/>
      <c r="I29" s="56"/>
    </row>
  </sheetData>
  <sheetProtection selectLockedCells="1"/>
  <mergeCells count="16">
    <mergeCell ref="C10:E10"/>
    <mergeCell ref="C12:E12"/>
    <mergeCell ref="C13:E13"/>
    <mergeCell ref="I28:I29"/>
    <mergeCell ref="C24:E24"/>
    <mergeCell ref="C15:E15"/>
    <mergeCell ref="C16:E16"/>
    <mergeCell ref="C17:E17"/>
    <mergeCell ref="C18:E18"/>
    <mergeCell ref="C19:E19"/>
    <mergeCell ref="C21:E21"/>
    <mergeCell ref="C22:E22"/>
    <mergeCell ref="C25:E25"/>
    <mergeCell ref="C26:E26"/>
    <mergeCell ref="C27:E27"/>
    <mergeCell ref="H28:H29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VERNIR</vt:lpstr>
      <vt:lpstr>HUILER</vt:lpstr>
    </vt:vector>
  </TitlesOfParts>
  <Company>Uzin Utz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Daenen</dc:creator>
  <cp:lastModifiedBy>CA</cp:lastModifiedBy>
  <dcterms:created xsi:type="dcterms:W3CDTF">2018-04-19T06:06:51Z</dcterms:created>
  <dcterms:modified xsi:type="dcterms:W3CDTF">2018-10-08T10:45:38Z</dcterms:modified>
</cp:coreProperties>
</file>