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000" windowHeight="10320"/>
  </bookViews>
  <sheets>
    <sheet name="POMPE A CHALEUR" sheetId="1" r:id="rId1"/>
    <sheet name="GAZ HYBRIDE" sheetId="2" state="hidden" r:id="rId2"/>
    <sheet name="GAZ A CONDENSATION" sheetId="3" state="hidden" r:id="rId3"/>
  </sheets>
  <definedNames>
    <definedName name="solver_adj" localSheetId="0" hidden="1">'POMPE A CHALEUR'!$Q$4:$Q$11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'POMPE A CHALEUR'!$P$12</definedName>
    <definedName name="solver_lhs2" localSheetId="0" hidden="1">'POMPE A CHALEUR'!$Q$12</definedName>
    <definedName name="solver_lhs3" localSheetId="0" hidden="1">'POMPE A CHALEUR'!$Q$4:$Q$11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'POMPE A CHALEUR'!$P$12</definedName>
    <definedName name="solver_pre" localSheetId="0" hidden="1">0.000001</definedName>
    <definedName name="solver_rbv" localSheetId="0" hidden="1">2</definedName>
    <definedName name="solver_rel1" localSheetId="0" hidden="1">3</definedName>
    <definedName name="solver_rel2" localSheetId="0" hidden="1">2</definedName>
    <definedName name="solver_rel3" localSheetId="0" hidden="1">4</definedName>
    <definedName name="solver_rhs1" localSheetId="0" hidden="1">'POMPE A CHALEUR'!$O$19</definedName>
    <definedName name="solver_rhs2" localSheetId="0" hidden="1">'POMPE A CHALEUR'!$L$11</definedName>
    <definedName name="solver_rhs3" localSheetId="0" hidden="1">entier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P6" i="1"/>
  <c r="P7" i="1"/>
  <c r="P8" i="1"/>
  <c r="P9" i="1"/>
  <c r="P10" i="1"/>
  <c r="P11" i="1"/>
  <c r="P4" i="1"/>
  <c r="L10" i="1"/>
  <c r="P12" i="1" l="1"/>
  <c r="Q12" i="1"/>
  <c r="R4" i="3"/>
  <c r="Q15" i="3"/>
  <c r="J13" i="3" l="1"/>
  <c r="J12" i="3"/>
  <c r="J11" i="3"/>
  <c r="J14" i="3"/>
  <c r="J15" i="3"/>
  <c r="J16" i="3"/>
  <c r="J17" i="3"/>
  <c r="J18" i="3"/>
  <c r="J19" i="3"/>
  <c r="J20" i="3"/>
  <c r="J21" i="3"/>
  <c r="J22" i="3"/>
  <c r="J5" i="3"/>
  <c r="J6" i="3"/>
  <c r="J7" i="3"/>
  <c r="J8" i="3"/>
  <c r="J9" i="3"/>
  <c r="J10" i="3"/>
  <c r="J4" i="3"/>
  <c r="J12" i="2"/>
  <c r="J11" i="2"/>
  <c r="J5" i="2"/>
  <c r="J6" i="2"/>
  <c r="J7" i="2"/>
  <c r="J8" i="2"/>
  <c r="J9" i="2"/>
  <c r="J10" i="2"/>
  <c r="J13" i="2"/>
  <c r="J14" i="2"/>
  <c r="J15" i="2"/>
  <c r="J16" i="2"/>
  <c r="J17" i="2"/>
  <c r="J18" i="2"/>
  <c r="J19" i="2"/>
  <c r="J20" i="2"/>
  <c r="J21" i="2"/>
  <c r="J22" i="2"/>
  <c r="J4" i="2"/>
  <c r="N10" i="3"/>
  <c r="N15" i="3" s="1"/>
  <c r="N10" i="2"/>
  <c r="N15" i="2" s="1"/>
  <c r="H15" i="1"/>
  <c r="H16" i="1"/>
  <c r="H17" i="1"/>
  <c r="H18" i="1"/>
  <c r="H19" i="1"/>
  <c r="H20" i="1"/>
  <c r="H21" i="1"/>
  <c r="H22" i="1"/>
  <c r="H14" i="1"/>
  <c r="H13" i="1"/>
  <c r="H5" i="1"/>
  <c r="H6" i="1"/>
  <c r="H7" i="1"/>
  <c r="H8" i="1"/>
  <c r="H9" i="1"/>
  <c r="H10" i="1"/>
  <c r="H4" i="1"/>
  <c r="H12" i="1"/>
  <c r="H11" i="1"/>
  <c r="N12" i="3" l="1"/>
  <c r="Q4" i="3" s="1"/>
  <c r="N12" i="2"/>
  <c r="Q4" i="2" s="1"/>
  <c r="R4" i="2" s="1"/>
  <c r="N16" i="3" l="1"/>
  <c r="N16" i="2"/>
  <c r="O16" i="3" l="1"/>
  <c r="Q5" i="3" s="1"/>
  <c r="R5" i="3" s="1"/>
  <c r="O16" i="2"/>
  <c r="Q5" i="2" s="1"/>
  <c r="R5" i="2" s="1"/>
  <c r="L17" i="1"/>
  <c r="L18" i="1" s="1"/>
  <c r="N17" i="3" l="1"/>
  <c r="N17" i="2"/>
  <c r="Q6" i="3" l="1"/>
  <c r="R6" i="3" s="1"/>
  <c r="R10" i="3" s="1"/>
  <c r="Q6" i="2"/>
  <c r="R6" i="2" s="1"/>
  <c r="R10" i="2" s="1"/>
  <c r="N18" i="2" l="1"/>
  <c r="Q7" i="2" s="1"/>
  <c r="R7" i="2" s="1"/>
  <c r="N18" i="3"/>
  <c r="Q7" i="3" s="1"/>
  <c r="R7" i="3" s="1"/>
</calcChain>
</file>

<file path=xl/sharedStrings.xml><?xml version="1.0" encoding="utf-8"?>
<sst xmlns="http://schemas.openxmlformats.org/spreadsheetml/2006/main" count="179" uniqueCount="64">
  <si>
    <t>Séjour</t>
  </si>
  <si>
    <t>Cuisine</t>
  </si>
  <si>
    <t>Hall</t>
  </si>
  <si>
    <t>Dgt</t>
  </si>
  <si>
    <t>Dgt 1</t>
  </si>
  <si>
    <t>Dgt 2</t>
  </si>
  <si>
    <t>WC 1</t>
  </si>
  <si>
    <t>WC 2</t>
  </si>
  <si>
    <t>Sdb 1</t>
  </si>
  <si>
    <t xml:space="preserve">Sdb 2 </t>
  </si>
  <si>
    <t>Chambre 1</t>
  </si>
  <si>
    <t>Chambre 2</t>
  </si>
  <si>
    <t>Chambre 3</t>
  </si>
  <si>
    <t>Chambre 4</t>
  </si>
  <si>
    <t>Chambre 5</t>
  </si>
  <si>
    <t>Bureau</t>
  </si>
  <si>
    <t>Local technique</t>
  </si>
  <si>
    <t>Placard</t>
  </si>
  <si>
    <t>Placard 1</t>
  </si>
  <si>
    <t>Placard 2</t>
  </si>
  <si>
    <t>Dressing</t>
  </si>
  <si>
    <t>PIECES</t>
  </si>
  <si>
    <t>PUISSANCE REQUISE</t>
  </si>
  <si>
    <t>Dimension</t>
  </si>
  <si>
    <t>W</t>
  </si>
  <si>
    <t>500 x 520</t>
  </si>
  <si>
    <t>500 x 600</t>
  </si>
  <si>
    <t>500 x 800</t>
  </si>
  <si>
    <t>500 x 1000</t>
  </si>
  <si>
    <t>500 x 1200</t>
  </si>
  <si>
    <t>600 x 520</t>
  </si>
  <si>
    <t>600 x 600</t>
  </si>
  <si>
    <t>600 x 800</t>
  </si>
  <si>
    <t>600 x 1000</t>
  </si>
  <si>
    <t>600 x 1200</t>
  </si>
  <si>
    <t>862 x 500</t>
  </si>
  <si>
    <t>1222 x 500</t>
  </si>
  <si>
    <t>1537 x 600</t>
  </si>
  <si>
    <t>1807 x 600</t>
  </si>
  <si>
    <t>1807 x 750</t>
  </si>
  <si>
    <t>PIECES COMMUNES</t>
  </si>
  <si>
    <t>WC</t>
  </si>
  <si>
    <t>TOTAL =</t>
  </si>
  <si>
    <t>Nb de radiateurs =</t>
  </si>
  <si>
    <t>Puissance répartie =</t>
  </si>
  <si>
    <t>Seules les cellules grises sont à compléter</t>
  </si>
  <si>
    <t>GAZ HYBRIDE</t>
  </si>
  <si>
    <t>RADIATEURS NECESSAIRES</t>
  </si>
  <si>
    <t>POMPE A CHALEUR</t>
  </si>
  <si>
    <t>GAZ A CONDENSATION</t>
  </si>
  <si>
    <t>PIECES AVEC UN SEUL RADIATEUR</t>
  </si>
  <si>
    <t>RADIATEURS</t>
  </si>
  <si>
    <t>SECHES SERV</t>
  </si>
  <si>
    <t>PIECES OUVERTES COMPORTANT PLUSIEURS RADIATEURS</t>
  </si>
  <si>
    <t>Dans puissance requise je note les puissances demandées par l'étude thermique</t>
  </si>
  <si>
    <t>En jaune à gauche : dimensions des radiateurs + puissances</t>
  </si>
  <si>
    <t xml:space="preserve">Voici un exemple : </t>
  </si>
  <si>
    <t>Puissance requise en séjour cuisine dgt placard wc :</t>
  </si>
  <si>
    <t xml:space="preserve">Nb de radiateurs : </t>
  </si>
  <si>
    <t xml:space="preserve">Résultat : </t>
  </si>
  <si>
    <t>2 * 600x1000 + 600x800 + 600x600</t>
  </si>
  <si>
    <t>soit 3179 W</t>
  </si>
  <si>
    <t xml:space="preserve">IL EST MIEUX D'AVOIR TOUJOURS UN RESULTAT PLUS ELEVE 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</si>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</sst>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&quot; W&quot;"/>
    <numFmt numFmtId="166" formatCode="_-* #,##0\ _€_-;\-* #,##0\ _€_-;_-* &quot;-&quot;??\ _€_-;_-@_-"/>
  </numFmts>
  <fonts count="13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u/>
      <sz val="11"/>
      <color rgb="FFFF0000"/>
      <name val="Calibri Light"/>
      <family val="2"/>
      <scheme val="major"/>
    </font>
    <font>
      <b/>
      <sz val="18"/>
      <color rgb="FF92D050"/>
      <name val="Calibri Light"/>
      <family val="2"/>
      <scheme val="major"/>
    </font>
    <font>
      <b/>
      <sz val="18"/>
      <color theme="5"/>
      <name val="Calibri Light"/>
      <family val="2"/>
      <scheme val="major"/>
    </font>
    <font>
      <b/>
      <sz val="18"/>
      <color rgb="FF00B0F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sz val="16"/>
      <color rgb="FFFF0000"/>
      <name val="Calibri Light"/>
      <family val="2"/>
      <scheme val="major"/>
    </font>
    <font>
      <u/>
      <sz val="11"/>
      <color rgb="FF0070C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/>
      <right/>
      <top/>
      <bottom style="thin">
        <color rgb="FF92D050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7" xfId="0" applyFont="1" applyBorder="1"/>
    <xf numFmtId="0" fontId="2" fillId="0" borderId="0" xfId="0" applyFont="1" applyAlignment="1">
      <alignment horizontal="right"/>
    </xf>
    <xf numFmtId="0" fontId="1" fillId="0" borderId="0" xfId="0" applyFont="1" applyBorder="1" applyAlignment="1">
      <alignment vertical="center"/>
    </xf>
    <xf numFmtId="0" fontId="1" fillId="0" borderId="3" xfId="0" applyFont="1" applyBorder="1"/>
    <xf numFmtId="0" fontId="1" fillId="0" borderId="9" xfId="0" applyFont="1" applyBorder="1"/>
    <xf numFmtId="164" fontId="1" fillId="0" borderId="0" xfId="0" applyNumberFormat="1" applyFont="1" applyBorder="1"/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/>
    </xf>
    <xf numFmtId="164" fontId="1" fillId="2" borderId="13" xfId="0" quotePrefix="1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" fillId="2" borderId="7" xfId="0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7" fillId="0" borderId="0" xfId="0" applyFont="1"/>
    <xf numFmtId="0" fontId="1" fillId="0" borderId="16" xfId="0" applyFont="1" applyBorder="1"/>
    <xf numFmtId="0" fontId="1" fillId="0" borderId="17" xfId="0" applyFont="1" applyBorder="1"/>
    <xf numFmtId="0" fontId="1" fillId="0" borderId="17" xfId="0" applyFont="1" applyBorder="1" applyAlignment="1">
      <alignment horizontal="center"/>
    </xf>
    <xf numFmtId="0" fontId="0" fillId="0" borderId="17" xfId="0" applyBorder="1"/>
    <xf numFmtId="0" fontId="5" fillId="0" borderId="18" xfId="0" applyFont="1" applyBorder="1"/>
    <xf numFmtId="0" fontId="1" fillId="0" borderId="18" xfId="0" applyFont="1" applyBorder="1"/>
    <xf numFmtId="0" fontId="1" fillId="0" borderId="18" xfId="0" applyFont="1" applyBorder="1" applyAlignment="1">
      <alignment horizontal="center"/>
    </xf>
    <xf numFmtId="0" fontId="0" fillId="0" borderId="18" xfId="0" applyBorder="1"/>
    <xf numFmtId="0" fontId="6" fillId="0" borderId="19" xfId="0" applyFont="1" applyBorder="1"/>
    <xf numFmtId="0" fontId="1" fillId="0" borderId="19" xfId="0" applyFont="1" applyBorder="1"/>
    <xf numFmtId="0" fontId="1" fillId="0" borderId="19" xfId="0" applyFont="1" applyBorder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164" fontId="3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22" xfId="0" applyFont="1" applyBorder="1"/>
    <xf numFmtId="0" fontId="1" fillId="0" borderId="23" xfId="0" applyFont="1" applyBorder="1" applyAlignment="1">
      <alignment horizontal="center"/>
    </xf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6" xfId="0" applyFont="1" applyBorder="1"/>
    <xf numFmtId="0" fontId="1" fillId="0" borderId="28" xfId="0" applyFont="1" applyBorder="1"/>
    <xf numFmtId="0" fontId="1" fillId="0" borderId="29" xfId="0" applyFont="1" applyBorder="1" applyAlignment="1">
      <alignment horizontal="center"/>
    </xf>
    <xf numFmtId="0" fontId="1" fillId="0" borderId="29" xfId="0" applyFont="1" applyBorder="1"/>
    <xf numFmtId="0" fontId="1" fillId="0" borderId="30" xfId="0" applyFont="1" applyBorder="1"/>
    <xf numFmtId="0" fontId="1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 textRotation="90"/>
    </xf>
    <xf numFmtId="0" fontId="8" fillId="0" borderId="8" xfId="0" applyFont="1" applyBorder="1" applyAlignment="1">
      <alignment horizontal="right" vertical="center" textRotation="90"/>
    </xf>
    <xf numFmtId="0" fontId="9" fillId="0" borderId="0" xfId="0" applyFont="1" applyAlignment="1">
      <alignment horizontal="center" vertical="top"/>
    </xf>
    <xf numFmtId="0" fontId="8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166" fontId="1" fillId="0" borderId="1" xfId="1" applyNumberFormat="1" applyFont="1" applyBorder="1" applyAlignment="1">
      <alignment vertical="center"/>
    </xf>
    <xf numFmtId="166" fontId="1" fillId="0" borderId="1" xfId="1" applyNumberFormat="1" applyFont="1" applyBorder="1" applyAlignment="1"/>
    <xf numFmtId="164" fontId="1" fillId="0" borderId="1" xfId="0" applyNumberFormat="1" applyFont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0" xfId="0" applyFont="1" applyFill="1" applyBorder="1"/>
    <xf numFmtId="0" fontId="1" fillId="5" borderId="26" xfId="0" applyFont="1" applyFill="1" applyBorder="1" applyAlignment="1"/>
    <xf numFmtId="164" fontId="1" fillId="5" borderId="0" xfId="0" applyNumberFormat="1" applyFont="1" applyFill="1" applyBorder="1"/>
  </cellXfs>
  <cellStyles count="2">
    <cellStyle name="Milliers" xfId="1" builtinId="3"/>
    <cellStyle name="Normal" xfId="0" builtinId="0"/>
  </cellStyles>
  <dxfs count="6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742950</xdr:colOff>
      <xdr:row>1</xdr:row>
      <xdr:rowOff>133350</xdr:rowOff>
    </xdr:from>
    <xdr:to>
      <xdr:col>8</xdr:col>
      <xdr:colOff>627955</xdr:colOff>
      <xdr:row>30</xdr:row>
      <xdr:rowOff>142172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6350" y="438150"/>
          <a:ext cx="5561905" cy="5628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A1:Q25"/>
  <sheetViews>
    <sheetView showGridLines="0" tabSelected="1" workbookViewId="0">
      <selection activeCell="N29" sqref="N29"/>
    </sheetView>
  </sheetViews>
  <sheetFormatPr baseColWidth="10" defaultRowHeight="15"/>
  <cols>
    <col min="1" max="1" width="8" style="4" customWidth="1"/>
    <col min="2" max="2" width="12.42578125" style="4" customWidth="1"/>
    <col min="3" max="3" width="5.5703125" style="4" bestFit="1" customWidth="1"/>
    <col min="4" max="4" width="4.42578125" style="8" customWidth="1"/>
    <col min="5" max="5" width="14.85546875" style="4" bestFit="1" customWidth="1"/>
    <col min="6" max="6" width="19" style="5" bestFit="1" customWidth="1"/>
    <col min="7" max="7" width="6.85546875" style="4" customWidth="1"/>
    <col min="8" max="8" width="22" style="5" bestFit="1" customWidth="1"/>
    <col min="9" max="10" width="11.42578125" style="4"/>
    <col min="11" max="11" width="15.85546875" style="5" bestFit="1" customWidth="1"/>
    <col min="12" max="12" width="16.28515625" style="4" bestFit="1" customWidth="1"/>
    <col min="13" max="13" width="11.42578125" style="4"/>
    <col min="14" max="14" width="11.140625" style="4" bestFit="1" customWidth="1"/>
    <col min="15" max="15" width="12.28515625" style="4" customWidth="1"/>
    <col min="16" max="16" width="8.7109375" style="4" customWidth="1"/>
    <col min="17" max="17" width="11.42578125" style="4"/>
  </cols>
  <sheetData>
    <row r="1" spans="1:17" ht="24" thickBot="1">
      <c r="B1" s="56" t="s">
        <v>48</v>
      </c>
      <c r="C1" s="57"/>
      <c r="D1" s="58"/>
      <c r="E1" s="57"/>
      <c r="F1" s="59"/>
      <c r="G1" s="57"/>
      <c r="H1" s="59"/>
      <c r="I1" s="57"/>
      <c r="J1" s="45"/>
      <c r="K1" s="46"/>
      <c r="L1" s="45"/>
      <c r="M1" s="45"/>
      <c r="N1" s="45"/>
      <c r="O1" s="45"/>
      <c r="P1" s="45"/>
    </row>
    <row r="2" spans="1:17" ht="15.75" thickTop="1">
      <c r="E2" s="45"/>
      <c r="H2" s="46"/>
      <c r="J2" s="69"/>
      <c r="K2" s="70"/>
      <c r="L2" s="71"/>
      <c r="M2" s="71"/>
      <c r="N2" s="71"/>
      <c r="O2" s="71"/>
      <c r="P2" s="71"/>
      <c r="Q2" s="72"/>
    </row>
    <row r="3" spans="1:17" s="18" customFormat="1">
      <c r="A3" s="14"/>
      <c r="B3" s="88" t="s">
        <v>23</v>
      </c>
      <c r="C3" s="17" t="s">
        <v>24</v>
      </c>
      <c r="D3" s="9"/>
      <c r="E3" s="16" t="s">
        <v>21</v>
      </c>
      <c r="F3" s="42" t="s">
        <v>22</v>
      </c>
      <c r="G3" s="21"/>
      <c r="H3" s="16" t="s">
        <v>47</v>
      </c>
      <c r="I3" s="14"/>
      <c r="J3" s="73"/>
      <c r="K3" s="43" t="s">
        <v>40</v>
      </c>
      <c r="L3" s="42" t="s">
        <v>22</v>
      </c>
      <c r="M3" s="21"/>
      <c r="N3" s="92" t="s">
        <v>47</v>
      </c>
      <c r="O3" s="92"/>
      <c r="P3" s="92"/>
      <c r="Q3" s="74" t="s">
        <v>63</v>
      </c>
    </row>
    <row r="4" spans="1:17" s="1" customFormat="1">
      <c r="A4" s="94" t="s">
        <v>51</v>
      </c>
      <c r="B4" s="101" t="s">
        <v>25</v>
      </c>
      <c r="C4" s="85">
        <v>431</v>
      </c>
      <c r="D4" s="9"/>
      <c r="E4" s="29" t="s">
        <v>0</v>
      </c>
      <c r="F4" s="30"/>
      <c r="G4" s="2"/>
      <c r="H4" s="35" t="str">
        <f>IF(AND(F4&gt;=0,F4&lt;=433),$B$4,IF(AND(F4&gt;=434,F4&lt;=488),$B$8,IF(AND(F4&gt;=488,F4&lt;=499),$B$5,IF(AND(F4&gt;=499,F4&lt;=563),$B$9,IF(AND(F4&gt;=563,F4&lt;=665),$B$6,IF(AND(F4&gt;=665,F4&lt;=750),$B$10,IF(AND(F4&gt;=750,F4&lt;=830),$B$7,IF(AND(F4&gt;=830,F4&lt;=937),$B$11,IF(AND(F4&gt;=937,F4&lt;=996),#REF!,IF(AND(F4&gt;=996,F4&lt;=1500),$B$14,"-"))))))))))</f>
        <v>500 x 520</v>
      </c>
      <c r="I4" s="2"/>
      <c r="J4" s="75"/>
      <c r="K4" s="35" t="s">
        <v>0</v>
      </c>
      <c r="L4" s="30"/>
      <c r="M4" s="89">
        <v>1</v>
      </c>
      <c r="N4" s="101" t="s">
        <v>25</v>
      </c>
      <c r="O4" s="103">
        <v>431</v>
      </c>
      <c r="P4" s="105">
        <f>O4*Q4</f>
        <v>0</v>
      </c>
      <c r="Q4" s="74">
        <v>0</v>
      </c>
    </row>
    <row r="5" spans="1:17" s="1" customFormat="1">
      <c r="A5" s="94"/>
      <c r="B5" s="101" t="s">
        <v>26</v>
      </c>
      <c r="C5" s="85">
        <v>497</v>
      </c>
      <c r="D5" s="9"/>
      <c r="E5" s="31" t="s">
        <v>1</v>
      </c>
      <c r="F5" s="32"/>
      <c r="G5" s="2"/>
      <c r="H5" s="36" t="str">
        <f>IF(AND(F5&gt;=0,F5&lt;=433),$B$4,IF(AND(F5&gt;=434,F5&lt;=488),$B$8,IF(AND(F5&gt;=488,F5&lt;=499),$B$5,IF(AND(F5&gt;=499,F5&lt;=563),$B$9,IF(AND(F5&gt;=563,F5&lt;=665),$B$6,IF(AND(F5&gt;=665,F5&lt;=750),$B$10,IF(AND(F5&gt;=750,F5&lt;=830),$B$7,IF(AND(F5&gt;=830,F5&lt;=937),$B$11,IF(AND(F5&gt;=937,F5&lt;=996),#REF!,IF(AND(F5&gt;=996,F5&lt;=1500),$B$14,"-"))))))))))</f>
        <v>500 x 520</v>
      </c>
      <c r="I5" s="2"/>
      <c r="J5" s="76"/>
      <c r="K5" s="37" t="s">
        <v>1</v>
      </c>
      <c r="L5" s="32"/>
      <c r="M5" s="89">
        <v>2</v>
      </c>
      <c r="N5" s="101" t="s">
        <v>26</v>
      </c>
      <c r="O5" s="103">
        <v>497</v>
      </c>
      <c r="P5" s="105">
        <f t="shared" ref="P5:P11" si="0">O5*Q5</f>
        <v>0</v>
      </c>
      <c r="Q5" s="74">
        <v>0</v>
      </c>
    </row>
    <row r="6" spans="1:17" s="1" customFormat="1">
      <c r="A6" s="94"/>
      <c r="B6" s="101" t="s">
        <v>27</v>
      </c>
      <c r="C6" s="85">
        <v>663</v>
      </c>
      <c r="D6" s="9"/>
      <c r="E6" s="31" t="s">
        <v>2</v>
      </c>
      <c r="F6" s="32"/>
      <c r="G6" s="2"/>
      <c r="H6" s="36" t="str">
        <f>IF(AND(F6&gt;=0,F6&lt;=433),$B$4,IF(AND(F6&gt;=434,F6&lt;=488),$B$8,IF(AND(F6&gt;=488,F6&lt;=499),$B$5,IF(AND(F6&gt;=499,F6&lt;=563),$B$9,IF(AND(F6&gt;=563,F6&lt;=665),$B$6,IF(AND(F6&gt;=665,F6&lt;=750),$B$10,IF(AND(F6&gt;=750,F6&lt;=830),$B$7,IF(AND(F6&gt;=830,F6&lt;=937),$B$11,IF(AND(F6&gt;=937,F6&lt;=996),#REF!,IF(AND(F6&gt;=996,F6&lt;=1500),$B$14,"-"))))))))))</f>
        <v>500 x 520</v>
      </c>
      <c r="I6" s="2"/>
      <c r="J6" s="76"/>
      <c r="K6" s="37" t="s">
        <v>2</v>
      </c>
      <c r="L6" s="32"/>
      <c r="M6" s="89">
        <v>3</v>
      </c>
      <c r="N6" s="101" t="s">
        <v>27</v>
      </c>
      <c r="O6" s="103">
        <v>663</v>
      </c>
      <c r="P6" s="105">
        <f t="shared" si="0"/>
        <v>0</v>
      </c>
      <c r="Q6" s="74">
        <v>0</v>
      </c>
    </row>
    <row r="7" spans="1:17" s="1" customFormat="1">
      <c r="A7" s="94"/>
      <c r="B7" s="101" t="s">
        <v>28</v>
      </c>
      <c r="C7" s="85">
        <v>828</v>
      </c>
      <c r="D7" s="9"/>
      <c r="E7" s="31" t="s">
        <v>4</v>
      </c>
      <c r="F7" s="32"/>
      <c r="G7" s="2"/>
      <c r="H7" s="36" t="str">
        <f>IF(AND(F7&gt;=0,F7&lt;=433),$B$4,IF(AND(F7&gt;=434,F7&lt;=488),$B$8,IF(AND(F7&gt;=488,F7&lt;=499),$B$5,IF(AND(F7&gt;=499,F7&lt;=563),$B$9,IF(AND(F7&gt;=563,F7&lt;=665),$B$6,IF(AND(F7&gt;=665,F7&lt;=750),$B$10,IF(AND(F7&gt;=750,F7&lt;=830),$B$7,IF(AND(F7&gt;=830,F7&lt;=937),$B$11,IF(AND(F7&gt;=937,F7&lt;=996),#REF!,IF(AND(F7&gt;=996,F7&lt;=1500),$B$14,"-"))))))))))</f>
        <v>500 x 520</v>
      </c>
      <c r="I7" s="2"/>
      <c r="J7" s="76"/>
      <c r="K7" s="37" t="s">
        <v>3</v>
      </c>
      <c r="L7" s="32"/>
      <c r="M7" s="89">
        <v>4</v>
      </c>
      <c r="N7" s="101" t="s">
        <v>28</v>
      </c>
      <c r="O7" s="103">
        <v>828</v>
      </c>
      <c r="P7" s="105">
        <f t="shared" si="0"/>
        <v>828</v>
      </c>
      <c r="Q7" s="74">
        <v>1</v>
      </c>
    </row>
    <row r="8" spans="1:17" s="1" customFormat="1">
      <c r="A8" s="94"/>
      <c r="B8" s="101" t="s">
        <v>30</v>
      </c>
      <c r="C8" s="85">
        <v>486</v>
      </c>
      <c r="D8" s="9"/>
      <c r="E8" s="31" t="s">
        <v>5</v>
      </c>
      <c r="F8" s="32"/>
      <c r="G8" s="2"/>
      <c r="H8" s="36" t="str">
        <f>IF(AND(F8&gt;=0,F8&lt;=433),$B$4,IF(AND(F8&gt;=434,F8&lt;=488),$B$8,IF(AND(F8&gt;=488,F8&lt;=499),$B$5,IF(AND(F8&gt;=499,F8&lt;=563),$B$9,IF(AND(F8&gt;=563,F8&lt;=665),$B$6,IF(AND(F8&gt;=665,F8&lt;=750),$B$10,IF(AND(F8&gt;=750,F8&lt;=830),$B$7,IF(AND(F8&gt;=830,F8&lt;=937),$B$11,IF(AND(F8&gt;=937,F8&lt;=996),#REF!,IF(AND(F8&gt;=996,F8&lt;=1500),$B$14,"-"))))))))))</f>
        <v>500 x 520</v>
      </c>
      <c r="I8" s="2"/>
      <c r="J8" s="76"/>
      <c r="K8" s="37" t="s">
        <v>41</v>
      </c>
      <c r="L8" s="32"/>
      <c r="M8" s="89">
        <v>5</v>
      </c>
      <c r="N8" s="101" t="s">
        <v>30</v>
      </c>
      <c r="O8" s="103">
        <v>486</v>
      </c>
      <c r="P8" s="105">
        <f t="shared" si="0"/>
        <v>486</v>
      </c>
      <c r="Q8" s="74">
        <v>1</v>
      </c>
    </row>
    <row r="9" spans="1:17">
      <c r="A9" s="94"/>
      <c r="B9" s="101" t="s">
        <v>31</v>
      </c>
      <c r="C9" s="85">
        <v>561</v>
      </c>
      <c r="E9" s="31" t="s">
        <v>6</v>
      </c>
      <c r="F9" s="33"/>
      <c r="H9" s="36" t="str">
        <f>IF(AND(F9&gt;=0,F9&lt;=433),$B$4,IF(AND(F9&gt;=434,F9&lt;=488),$B$8,IF(AND(F9&gt;=488,F9&lt;=499),$B$5,IF(AND(F9&gt;=499,F9&lt;=563),$B$9,IF(AND(F9&gt;=563,F9&lt;=665),$B$6,IF(AND(F9&gt;=665,F9&lt;=750),$B$10,IF(AND(F9&gt;=750,F9&lt;=830),$B$7,IF(AND(F9&gt;=830,F9&lt;=937),$B$11,IF(AND(F9&gt;=937,F9&lt;=996),#REF!,IF(AND(F9&gt;=996,F9&lt;=1500),$B$14,"-"))))))))))</f>
        <v>500 x 520</v>
      </c>
      <c r="J9" s="77"/>
      <c r="K9" s="12" t="s">
        <v>17</v>
      </c>
      <c r="L9" s="38"/>
      <c r="M9" s="89">
        <v>6</v>
      </c>
      <c r="N9" s="101" t="s">
        <v>31</v>
      </c>
      <c r="O9" s="104">
        <v>561</v>
      </c>
      <c r="P9" s="105">
        <f t="shared" si="0"/>
        <v>0</v>
      </c>
      <c r="Q9" s="74">
        <v>0</v>
      </c>
    </row>
    <row r="10" spans="1:17">
      <c r="A10" s="94"/>
      <c r="B10" s="101" t="s">
        <v>32</v>
      </c>
      <c r="C10" s="85">
        <v>748</v>
      </c>
      <c r="E10" s="31" t="s">
        <v>7</v>
      </c>
      <c r="F10" s="33"/>
      <c r="H10" s="36" t="str">
        <f>IF(AND(F10&gt;=0,F10&lt;=433),$B$4,IF(AND(F10&gt;=434,F10&lt;=488),$B$8,IF(AND(F10&gt;=488,F10&lt;=499),$B$5,IF(AND(F10&gt;=499,F10&lt;=563),$B$9,IF(AND(F10&gt;=563,F10&lt;=665),$B$6,IF(AND(F10&gt;=665,F10&lt;=750),$B$10,IF(AND(F10&gt;=750,F10&lt;=830),$B$7,IF(AND(F10&gt;=830,F10&lt;=937),$B$11,IF(AND(F10&gt;=937,F10&lt;=996),#REF!,IF(AND(F10&gt;=996,F10&lt;=1500),$B$14,"-"))))))))))</f>
        <v>500 x 520</v>
      </c>
      <c r="J10" s="77"/>
      <c r="K10" s="63" t="s">
        <v>42</v>
      </c>
      <c r="L10" s="64">
        <f>SUM(L4:L9)</f>
        <v>0</v>
      </c>
      <c r="M10" s="89">
        <v>7</v>
      </c>
      <c r="N10" s="101" t="s">
        <v>32</v>
      </c>
      <c r="O10" s="104">
        <v>748</v>
      </c>
      <c r="P10" s="105">
        <f t="shared" si="0"/>
        <v>0</v>
      </c>
      <c r="Q10" s="74">
        <v>0</v>
      </c>
    </row>
    <row r="11" spans="1:17">
      <c r="A11" s="94"/>
      <c r="B11" s="101" t="s">
        <v>33</v>
      </c>
      <c r="C11" s="85">
        <v>935</v>
      </c>
      <c r="E11" s="31" t="s">
        <v>8</v>
      </c>
      <c r="F11" s="33"/>
      <c r="H11" s="36" t="str">
        <f>IF(AND(F11&gt;=0,F11&lt;=286),$B$16,IF(AND(F11&gt;=286,F11&lt;=291),$B$17,IF(AND(F11&gt;=291,F11&lt;=419),$B$18,IF(AND(F11&gt;=419,F11&lt;=503),$B$19,IF(AND(F11&gt;=503,F11&lt;=800),$B$20,"-")))))</f>
        <v>862 x 500</v>
      </c>
      <c r="J11" s="77"/>
      <c r="K11" s="65" t="s">
        <v>43</v>
      </c>
      <c r="L11" s="106">
        <v>4</v>
      </c>
      <c r="M11" s="89">
        <v>8</v>
      </c>
      <c r="N11" s="101" t="s">
        <v>33</v>
      </c>
      <c r="O11" s="104">
        <v>935</v>
      </c>
      <c r="P11" s="105">
        <f t="shared" si="0"/>
        <v>1870</v>
      </c>
      <c r="Q11" s="74">
        <v>2</v>
      </c>
    </row>
    <row r="12" spans="1:17">
      <c r="A12" s="94"/>
      <c r="E12" s="31" t="s">
        <v>9</v>
      </c>
      <c r="F12" s="33"/>
      <c r="H12" s="10" t="str">
        <f>IF(AND(F12&gt;=0,F12&lt;=207),$B$16,IF(AND(F12&gt;=207,F12&lt;=291),$B$17,IF(AND(F12&gt;=291,F12&lt;=419),$B$18,IF(AND(F12&gt;=419,F12&lt;=503),$B$19,IF(AND(F12&gt;=503,F12&lt;=800),$B$20,"-")))))</f>
        <v>862 x 500</v>
      </c>
      <c r="J12" s="77"/>
      <c r="K12" s="65"/>
      <c r="L12" s="64"/>
      <c r="M12" s="45"/>
      <c r="N12" s="45"/>
      <c r="O12" s="45"/>
      <c r="P12" s="109">
        <f>SUM(P4:P11)</f>
        <v>3184</v>
      </c>
      <c r="Q12" s="108">
        <f>SUM(Q4:Q11)</f>
        <v>4</v>
      </c>
    </row>
    <row r="13" spans="1:17">
      <c r="A13" s="94"/>
      <c r="E13" s="31" t="s">
        <v>10</v>
      </c>
      <c r="F13" s="33"/>
      <c r="H13" s="60" t="str">
        <f>IF(AND(F13&gt;=0,F13&lt;=433),$B$4,IF(AND(F13&gt;=434,F13&lt;=488),$B$8,IF(AND(F13&gt;=488,F13&lt;=499),$B$5,IF(AND(F13&gt;=499,F13&lt;=563),$B$9,IF(AND(F13&gt;=563,F13&lt;=665),$B$6,IF(AND(F13&gt;=665,F13&lt;=750),$B$10,IF(AND(F13&gt;=750,F13&lt;=830),$B$7,IF(AND(F13&gt;=830,F13&lt;=937),$B$11,IF(AND(F13&gt;=937,F13&lt;=996),#REF!,IF(AND(F13&gt;=996,F13&lt;=1500),$B$14,"-"))))))))))</f>
        <v>500 x 520</v>
      </c>
      <c r="J13" s="77"/>
      <c r="K13" s="46"/>
      <c r="L13" s="45"/>
      <c r="M13" s="45"/>
      <c r="N13" s="45"/>
      <c r="O13" s="45"/>
      <c r="P13" s="45"/>
      <c r="Q13" s="78"/>
    </row>
    <row r="14" spans="1:17">
      <c r="A14" s="94"/>
      <c r="B14" s="87"/>
      <c r="C14" s="85"/>
      <c r="E14" s="31" t="s">
        <v>11</v>
      </c>
      <c r="F14" s="33"/>
      <c r="H14" s="36" t="str">
        <f>IF(AND(F14&gt;=0,F14&lt;=433),$B$4,IF(AND(F14&gt;=434,F14&lt;=488),$B$8,IF(AND(F14&gt;=488,F14&lt;=499),$B$5,IF(AND(F14&gt;=499,F14&lt;=563),$B$9,IF(AND(F14&gt;=563,F14&lt;=665),$B$6,IF(AND(F14&gt;=665,F14&lt;=750),$B$10,IF(AND(F14&gt;=750,F14&lt;=830),$B$7,IF(AND(F14&gt;=830,F14&lt;=937),$B$11,IF(AND(F14&gt;=937,F14&lt;=996),#REF!,IF(AND(F14&gt;=996,F14&lt;=1500),$B$14,"-"))))))))))</f>
        <v>500 x 520</v>
      </c>
      <c r="J14" s="77"/>
      <c r="K14" s="84" t="s">
        <v>53</v>
      </c>
      <c r="L14" s="66"/>
      <c r="M14" s="66"/>
      <c r="N14" s="45"/>
      <c r="O14" s="45"/>
      <c r="P14" s="45"/>
      <c r="Q14" s="78"/>
    </row>
    <row r="15" spans="1:17">
      <c r="E15" s="31" t="s">
        <v>12</v>
      </c>
      <c r="F15" s="34"/>
      <c r="H15" s="60" t="str">
        <f>IF(AND(F15&gt;=0,F15&lt;=433),$B$4,IF(AND(F15&gt;=434,F15&lt;=488),$B$8,IF(AND(F15&gt;=488,F15&lt;=499),$B$5,IF(AND(F15&gt;=499,F15&lt;=563),$B$9,IF(AND(F15&gt;=563,F15&lt;=665),$B$6,IF(AND(F15&gt;=665,F15&lt;=750),$B$10,IF(AND(F15&gt;=750,F15&lt;=830),$B$7,IF(AND(F15&gt;=830,F15&lt;=937),$B$11,IF(AND(F15&gt;=937,F15&lt;=996),#REF!,IF(AND(F15&gt;=996,F15&lt;=1500),$B$14,"-"))))))))))</f>
        <v>500 x 520</v>
      </c>
      <c r="J15" s="77"/>
      <c r="K15" s="97" t="s">
        <v>54</v>
      </c>
      <c r="L15" s="97"/>
      <c r="M15" s="97"/>
      <c r="N15" s="97"/>
      <c r="O15" s="97"/>
      <c r="P15" s="97"/>
      <c r="Q15" s="78"/>
    </row>
    <row r="16" spans="1:17">
      <c r="A16" s="95" t="s">
        <v>52</v>
      </c>
      <c r="B16" s="102" t="s">
        <v>35</v>
      </c>
      <c r="C16" s="15">
        <v>205</v>
      </c>
      <c r="E16" s="31" t="s">
        <v>13</v>
      </c>
      <c r="F16" s="33"/>
      <c r="H16" s="60" t="str">
        <f>IF(AND(F16&gt;=0,F16&lt;=433),$B$4,IF(AND(F16&gt;=434,F16&lt;=488),$B$8,IF(AND(F16&gt;=488,F16&lt;=499),$B$5,IF(AND(F16&gt;=499,F16&lt;=563),$B$9,IF(AND(F16&gt;=563,F16&lt;=665),$B$6,IF(AND(F16&gt;=665,F16&lt;=750),$B$10,IF(AND(F16&gt;=750,F16&lt;=830),$B$7,IF(AND(F16&gt;=830,F16&lt;=937),$B$11,IF(AND(F16&gt;=937,F16&lt;=996),#REF!,IF(AND(F16&gt;=996,F16&lt;=1500),$B$14,"-"))))))))))</f>
        <v>500 x 520</v>
      </c>
      <c r="J16" s="77"/>
      <c r="K16" s="97" t="s">
        <v>55</v>
      </c>
      <c r="L16" s="97"/>
      <c r="M16" s="97"/>
      <c r="N16" s="97"/>
      <c r="O16" s="97"/>
      <c r="P16" s="97"/>
      <c r="Q16" s="78"/>
    </row>
    <row r="17" spans="1:17">
      <c r="A17" s="95"/>
      <c r="B17" s="102" t="s">
        <v>36</v>
      </c>
      <c r="C17" s="3">
        <v>289</v>
      </c>
      <c r="E17" s="31" t="s">
        <v>14</v>
      </c>
      <c r="F17" s="33"/>
      <c r="H17" s="36" t="str">
        <f>IF(AND(F17&gt;=0,F17&lt;=433),$B$4,IF(AND(F17&gt;=434,F17&lt;=488),$B$8,IF(AND(F17&gt;=488,F17&lt;=499),$B$5,IF(AND(F17&gt;=499,F17&lt;=563),$B$9,IF(AND(F17&gt;=563,F17&lt;=665),$B$6,IF(AND(F17&gt;=665,F17&lt;=750),$B$10,IF(AND(F17&gt;=750,F17&lt;=830),$B$7,IF(AND(F17&gt;=830,F17&lt;=937),$B$11,IF(AND(F17&gt;=937,F17&lt;=996),#REF!,IF(AND(F17&gt;=996,F17&lt;=1500),$B$14,"-"))))))))))</f>
        <v>500 x 520</v>
      </c>
      <c r="J17" s="77"/>
      <c r="K17" s="46"/>
      <c r="L17" s="67">
        <f>L16-P5</f>
        <v>0</v>
      </c>
      <c r="M17" s="66"/>
      <c r="N17" s="45"/>
      <c r="O17" s="45"/>
      <c r="P17" s="45"/>
      <c r="Q17" s="78"/>
    </row>
    <row r="18" spans="1:17">
      <c r="A18" s="95"/>
      <c r="B18" s="102" t="s">
        <v>37</v>
      </c>
      <c r="C18" s="3">
        <v>417</v>
      </c>
      <c r="E18" s="31" t="s">
        <v>15</v>
      </c>
      <c r="F18" s="33"/>
      <c r="H18" s="10" t="str">
        <f>IF(AND(F18&gt;=0,F18&lt;=433),$B$4,IF(AND(F18&gt;=434,F18&lt;=488),$B$8,IF(AND(F18&gt;=488,F18&lt;=499),$B$5,IF(AND(F18&gt;=499,F18&lt;=563),$B$9,IF(AND(F18&gt;=563,F18&lt;=665),$B$6,IF(AND(F18&gt;=665,F18&lt;=750),$B$10,IF(AND(F18&gt;=750,F18&lt;=830),$B$7,IF(AND(F18&gt;=830,F18&lt;=937),$B$11,IF(AND(F18&gt;=937,F18&lt;=996),#REF!,IF(AND(F18&gt;=996,F18&lt;=1500),$B$14,"-"))))))))))</f>
        <v>500 x 520</v>
      </c>
      <c r="J18" s="77"/>
      <c r="K18" s="86" t="s">
        <v>56</v>
      </c>
      <c r="L18" s="67">
        <f>L17-P6</f>
        <v>0</v>
      </c>
      <c r="M18" s="66"/>
      <c r="N18" s="45"/>
      <c r="O18" s="45"/>
      <c r="P18" s="45"/>
      <c r="Q18" s="78"/>
    </row>
    <row r="19" spans="1:17">
      <c r="A19" s="95"/>
      <c r="B19" s="102" t="s">
        <v>38</v>
      </c>
      <c r="C19" s="3">
        <v>501</v>
      </c>
      <c r="E19" s="31" t="s">
        <v>16</v>
      </c>
      <c r="F19" s="33"/>
      <c r="H19" s="36" t="str">
        <f>IF(AND(F19&gt;=0,F19&lt;=433),$B$4,IF(AND(F19&gt;=434,F19&lt;=488),$B$8,IF(AND(F19&gt;=488,F19&lt;=499),$B$5,IF(AND(F19&gt;=499,F19&lt;=563),$B$9,IF(AND(F19&gt;=563,F19&lt;=665),$B$6,IF(AND(F19&gt;=665,F19&lt;=750),$B$10,IF(AND(F19&gt;=750,F19&lt;=830),$B$7,IF(AND(F19&gt;=830,F19&lt;=937),$B$11,IF(AND(F19&gt;=937,F19&lt;=996),#REF!,IF(AND(F19&gt;=996,F19&lt;=1500),$B$14,"-"))))))))))</f>
        <v>500 x 520</v>
      </c>
      <c r="J19" s="77"/>
      <c r="K19" s="83" t="s">
        <v>57</v>
      </c>
      <c r="L19" s="66"/>
      <c r="M19" s="66"/>
      <c r="N19" s="45"/>
      <c r="O19" s="107">
        <v>3160</v>
      </c>
      <c r="P19" s="45"/>
      <c r="Q19" s="78"/>
    </row>
    <row r="20" spans="1:17">
      <c r="A20" s="95"/>
      <c r="B20" s="102" t="s">
        <v>39</v>
      </c>
      <c r="C20" s="13">
        <v>615</v>
      </c>
      <c r="E20" s="31" t="s">
        <v>18</v>
      </c>
      <c r="F20" s="33"/>
      <c r="H20" s="36" t="str">
        <f>IF(AND(F20&gt;=0,F20&lt;=433),$B$4,IF(AND(F20&gt;=434,F20&lt;=488),$B$8,IF(AND(F20&gt;=488,F20&lt;=499),$B$5,IF(AND(F20&gt;=499,F20&lt;=563),$B$9,IF(AND(F20&gt;=563,F20&lt;=665),$B$6,IF(AND(F20&gt;=665,F20&lt;=750),$B$10,IF(AND(F20&gt;=750,F20&lt;=830),$B$7,IF(AND(F20&gt;=830,F20&lt;=937),$B$11,IF(AND(F20&gt;=937,F20&lt;=996),#REF!,IF(AND(F20&gt;=996,F20&lt;=1500),$B$14,"-"))))))))))</f>
        <v>500 x 520</v>
      </c>
      <c r="J20" s="77"/>
      <c r="K20" s="83" t="s">
        <v>58</v>
      </c>
      <c r="L20" s="45"/>
      <c r="M20" s="45"/>
      <c r="N20" s="45"/>
      <c r="O20" s="91">
        <v>4</v>
      </c>
      <c r="P20" s="45"/>
      <c r="Q20" s="78"/>
    </row>
    <row r="21" spans="1:17">
      <c r="E21" s="31" t="s">
        <v>19</v>
      </c>
      <c r="F21" s="33"/>
      <c r="H21" s="36" t="str">
        <f>IF(AND(F21&gt;=0,F21&lt;=433),$B$4,IF(AND(F21&gt;=434,F21&lt;=488),$B$8,IF(AND(F21&gt;=488,F21&lt;=499),$B$5,IF(AND(F21&gt;=499,F21&lt;=563),$B$9,IF(AND(F21&gt;=563,F21&lt;=665),$B$6,IF(AND(F21&gt;=665,F21&lt;=750),$B$10,IF(AND(F21&gt;=750,F21&lt;=830),$B$7,IF(AND(F21&gt;=830,F21&lt;=937),$B$11,IF(AND(F21&gt;=937,F21&lt;=996),#REF!,IF(AND(F21&gt;=996,F21&lt;=1500),$B$14,"-"))))))))))</f>
        <v>500 x 520</v>
      </c>
      <c r="J21" s="77"/>
      <c r="K21" s="46" t="s">
        <v>59</v>
      </c>
      <c r="L21" s="45"/>
      <c r="N21" s="45"/>
      <c r="O21" s="90" t="s">
        <v>60</v>
      </c>
      <c r="P21" s="45"/>
      <c r="Q21" s="78"/>
    </row>
    <row r="22" spans="1:17">
      <c r="E22" s="11" t="s">
        <v>20</v>
      </c>
      <c r="F22" s="28"/>
      <c r="H22" s="13" t="str">
        <f>IF(AND(F22&gt;=0,F22&lt;=433),$B$4,IF(AND(F22&gt;=434,F22&lt;=488),$B$8,IF(AND(F22&gt;=488,F22&lt;=499),$B$5,IF(AND(F22&gt;=499,F22&lt;=563),$B$9,IF(AND(F22&gt;=563,F22&lt;=665),$B$6,IF(AND(F22&gt;=665,F22&lt;=750),$B$10,IF(AND(F22&gt;=750,F22&lt;=830),$B$7,IF(AND(F22&gt;=830,F22&lt;=937),$B$11,IF(AND(F22&gt;=937,F22&lt;=996),#REF!,IF(AND(F22&gt;=996,F22&lt;=1500),$B$14,"-"))))))))))</f>
        <v>500 x 520</v>
      </c>
      <c r="J22" s="77"/>
      <c r="K22" s="46"/>
      <c r="L22" s="45"/>
      <c r="M22" s="45"/>
      <c r="N22" s="45"/>
      <c r="O22" s="45" t="s">
        <v>61</v>
      </c>
      <c r="P22" s="45"/>
      <c r="Q22" s="78"/>
    </row>
    <row r="23" spans="1:17">
      <c r="E23" s="96" t="s">
        <v>50</v>
      </c>
      <c r="F23" s="96"/>
      <c r="G23" s="96"/>
      <c r="H23" s="96"/>
      <c r="J23" s="77"/>
      <c r="K23" s="68" t="s">
        <v>62</v>
      </c>
      <c r="L23" s="45"/>
      <c r="M23" s="45"/>
      <c r="N23" s="45"/>
      <c r="O23" s="45"/>
      <c r="P23" s="45"/>
      <c r="Q23" s="78"/>
    </row>
    <row r="24" spans="1:17" ht="21" customHeight="1" thickBot="1">
      <c r="E24" s="96"/>
      <c r="F24" s="96"/>
      <c r="G24" s="96"/>
      <c r="H24" s="96"/>
      <c r="J24" s="79"/>
      <c r="K24" s="80"/>
      <c r="L24" s="81"/>
      <c r="M24" s="81"/>
      <c r="N24" s="81"/>
      <c r="O24" s="81"/>
      <c r="P24" s="81"/>
      <c r="Q24" s="82"/>
    </row>
    <row r="25" spans="1:17" ht="15.75" thickTop="1"/>
  </sheetData>
  <mergeCells count="6">
    <mergeCell ref="A4:A14"/>
    <mergeCell ref="A16:A20"/>
    <mergeCell ref="E23:H24"/>
    <mergeCell ref="K15:P15"/>
    <mergeCell ref="K16:P16"/>
    <mergeCell ref="N3:P3"/>
  </mergeCells>
  <conditionalFormatting sqref="H4:H22">
    <cfRule type="cellIs" dxfId="64" priority="24" operator="lessThan">
      <formula>0</formula>
    </cfRule>
  </conditionalFormatting>
  <conditionalFormatting sqref="H4">
    <cfRule type="expression" dxfId="63" priority="23">
      <formula>$F$4=0</formula>
    </cfRule>
  </conditionalFormatting>
  <conditionalFormatting sqref="H5">
    <cfRule type="expression" dxfId="62" priority="22">
      <formula>$F$5=0</formula>
    </cfRule>
  </conditionalFormatting>
  <conditionalFormatting sqref="H6">
    <cfRule type="expression" dxfId="61" priority="21">
      <formula>$F$6=0</formula>
    </cfRule>
  </conditionalFormatting>
  <conditionalFormatting sqref="H7">
    <cfRule type="expression" dxfId="60" priority="20">
      <formula>$F$7=0</formula>
    </cfRule>
  </conditionalFormatting>
  <conditionalFormatting sqref="H8">
    <cfRule type="expression" dxfId="59" priority="19">
      <formula>$F$8=0</formula>
    </cfRule>
  </conditionalFormatting>
  <conditionalFormatting sqref="H9">
    <cfRule type="expression" dxfId="58" priority="18">
      <formula>$F$9=0</formula>
    </cfRule>
  </conditionalFormatting>
  <conditionalFormatting sqref="H10">
    <cfRule type="expression" dxfId="57" priority="17">
      <formula>$F$10=0</formula>
    </cfRule>
  </conditionalFormatting>
  <conditionalFormatting sqref="H11">
    <cfRule type="expression" dxfId="56" priority="16">
      <formula>$F$11=0</formula>
    </cfRule>
  </conditionalFormatting>
  <conditionalFormatting sqref="H12">
    <cfRule type="expression" dxfId="55" priority="15">
      <formula>$F$12=0</formula>
    </cfRule>
  </conditionalFormatting>
  <conditionalFormatting sqref="H13">
    <cfRule type="expression" dxfId="54" priority="14">
      <formula>$F$13=0</formula>
    </cfRule>
  </conditionalFormatting>
  <conditionalFormatting sqref="H14:H22">
    <cfRule type="expression" dxfId="53" priority="13">
      <formula>$F$14=0</formula>
    </cfRule>
  </conditionalFormatting>
  <conditionalFormatting sqref="H15">
    <cfRule type="expression" dxfId="52" priority="12">
      <formula>$F$15=0</formula>
    </cfRule>
  </conditionalFormatting>
  <conditionalFormatting sqref="H16">
    <cfRule type="expression" dxfId="51" priority="11">
      <formula>$F$16=0</formula>
    </cfRule>
  </conditionalFormatting>
  <conditionalFormatting sqref="H17">
    <cfRule type="expression" dxfId="50" priority="10">
      <formula>$F$17=0</formula>
    </cfRule>
  </conditionalFormatting>
  <conditionalFormatting sqref="H18">
    <cfRule type="expression" dxfId="49" priority="9">
      <formula>$F$18=0</formula>
    </cfRule>
  </conditionalFormatting>
  <conditionalFormatting sqref="H19">
    <cfRule type="expression" dxfId="48" priority="8">
      <formula>$F$19=0</formula>
    </cfRule>
  </conditionalFormatting>
  <conditionalFormatting sqref="H20">
    <cfRule type="expression" dxfId="47" priority="7">
      <formula>$F$20=0</formula>
    </cfRule>
  </conditionalFormatting>
  <conditionalFormatting sqref="H21">
    <cfRule type="expression" dxfId="46" priority="6">
      <formula>$F$21=0</formula>
    </cfRule>
  </conditionalFormatting>
  <conditionalFormatting sqref="H22">
    <cfRule type="expression" dxfId="45" priority="5">
      <formula>$F$22=0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S24"/>
  <sheetViews>
    <sheetView showGridLines="0" workbookViewId="0">
      <selection activeCell="J27" sqref="J27"/>
    </sheetView>
  </sheetViews>
  <sheetFormatPr baseColWidth="10" defaultRowHeight="15"/>
  <cols>
    <col min="1" max="1" width="8" style="4" customWidth="1"/>
    <col min="2" max="2" width="5.5703125" style="4" bestFit="1" customWidth="1"/>
    <col min="3" max="3" width="6.85546875" style="4" customWidth="1"/>
    <col min="4" max="4" width="1.85546875" style="4" customWidth="1"/>
    <col min="5" max="5" width="5.5703125" style="4" bestFit="1" customWidth="1"/>
    <col min="6" max="6" width="4.42578125" style="4" customWidth="1"/>
    <col min="7" max="7" width="14.85546875" style="4" bestFit="1" customWidth="1"/>
    <col min="8" max="8" width="19" style="5" bestFit="1" customWidth="1"/>
    <col min="9" max="9" width="6.85546875" style="4" customWidth="1"/>
    <col min="10" max="10" width="22" style="4" bestFit="1" customWidth="1"/>
    <col min="13" max="13" width="15.85546875" bestFit="1" customWidth="1"/>
    <col min="14" max="14" width="16.28515625" bestFit="1" customWidth="1"/>
    <col min="16" max="16" width="6" customWidth="1"/>
    <col min="17" max="17" width="16.28515625" customWidth="1"/>
    <col min="18" max="18" width="8.7109375" customWidth="1"/>
  </cols>
  <sheetData>
    <row r="1" spans="1:19" ht="23.25">
      <c r="B1" s="52" t="s">
        <v>46</v>
      </c>
      <c r="C1" s="53"/>
      <c r="D1" s="53"/>
      <c r="E1" s="53"/>
      <c r="F1" s="53"/>
      <c r="G1" s="53"/>
      <c r="H1" s="54"/>
      <c r="I1" s="53"/>
      <c r="J1" s="53"/>
      <c r="K1" s="55"/>
      <c r="L1" s="55"/>
      <c r="M1" s="55"/>
      <c r="N1" s="55"/>
      <c r="O1" s="55"/>
      <c r="P1" s="55"/>
      <c r="Q1" s="55"/>
      <c r="R1" s="55"/>
    </row>
    <row r="2" spans="1:19">
      <c r="M2" s="44"/>
      <c r="N2" s="44"/>
    </row>
    <row r="3" spans="1:19" s="18" customFormat="1">
      <c r="A3" s="14"/>
      <c r="B3" s="93" t="s">
        <v>23</v>
      </c>
      <c r="C3" s="93"/>
      <c r="D3" s="14"/>
      <c r="E3" s="17" t="s">
        <v>24</v>
      </c>
      <c r="F3" s="9"/>
      <c r="G3" s="41" t="s">
        <v>21</v>
      </c>
      <c r="H3" s="42" t="s">
        <v>22</v>
      </c>
      <c r="I3" s="21"/>
      <c r="J3" s="16" t="s">
        <v>47</v>
      </c>
      <c r="K3" s="14"/>
      <c r="L3" s="21"/>
      <c r="M3" s="43" t="s">
        <v>40</v>
      </c>
      <c r="N3" s="42" t="s">
        <v>22</v>
      </c>
      <c r="O3" s="21"/>
      <c r="P3" s="92" t="s">
        <v>47</v>
      </c>
      <c r="Q3" s="92"/>
      <c r="R3" s="92"/>
      <c r="S3" s="14"/>
    </row>
    <row r="4" spans="1:19" s="1" customFormat="1">
      <c r="A4" s="2"/>
      <c r="B4" s="99" t="s">
        <v>25</v>
      </c>
      <c r="C4" s="100"/>
      <c r="D4" s="2"/>
      <c r="E4" s="3">
        <v>412</v>
      </c>
      <c r="F4" s="9"/>
      <c r="G4" s="29" t="s">
        <v>0</v>
      </c>
      <c r="H4" s="30"/>
      <c r="I4" s="2"/>
      <c r="J4" s="35" t="str">
        <f>IF(AND(H4&gt;=0,H4&lt;=414),$B$4,IF(AND(H4&gt;=414,H4&lt;=466),$B$10,IF(AND(H4&gt;=466,H4&lt;=477),$B$5,IF(AND(H4&gt;=477,H4&lt;=538),$B$11,IF(AND(H4&gt;=538,H4&lt;=635),$B$6,IF(AND(H4&gt;=635,H4&lt;=717),$B$12,IF(AND(H4&gt;=717,H4&lt;=794),$B$7,IF(AND(H4&gt;=794,H4&lt;=895),$B$13,IF(AND(H4&gt;=895,H4&lt;=952),$B$8,IF(AND(H4&gt;=952,H4&lt;=1500),$B$14,"-"))))))))))</f>
        <v>500 x 520</v>
      </c>
      <c r="K4" s="2"/>
      <c r="L4" s="2"/>
      <c r="M4" s="35" t="s">
        <v>0</v>
      </c>
      <c r="N4" s="30"/>
      <c r="O4" s="2"/>
      <c r="P4" s="29">
        <v>1</v>
      </c>
      <c r="Q4" s="35" t="str">
        <f>IF(AND(N12&gt;=0,N12&lt;=433),$B$4,IF(AND(N12&gt;=434,N12&lt;=488),$B$10,IF(AND(N12&gt;=488,N12&lt;=499),$B$5,IF(AND(N12&gt;=499,N12&lt;=563),$B$11,IF(AND(N12&gt;=563,N12&lt;=665),$B$6,IF(AND(N12&gt;=665,N12&lt;=750),$B$12,IF(AND(N12&gt;=750,N12&lt;=830),$B$7,IF(AND(N12&gt;=830,N12&lt;=937),$B$13,IF(AND(N12&gt;=937,N12&lt;=996),$B$8,IF(AND(N12&gt;=996,N12&lt;=1500),$B$14,"-"))))))))))</f>
        <v>500 x 520</v>
      </c>
      <c r="R4" s="61">
        <f>IF(Q4=$B$4,$E$4,0)+IF(Q4=$B$5,$E$5,0)+IF(Q4=$B$6,$E$6,0)+IF(Q4=$B$7,$E$7,0)+IF(Q4=$B$8,$E$8,0)+IF(Q4=$B$10,$E$10,0)+IF(Q4=$B$11,$E$11,0)+IF(Q4=$B$12,$E$12,0)+IF(Q4=$B$13,$E$13,0)+IF(Q4=$B$14,$E$14,0)</f>
        <v>412</v>
      </c>
      <c r="S4" s="2"/>
    </row>
    <row r="5" spans="1:19" s="1" customFormat="1">
      <c r="A5" s="2"/>
      <c r="B5" s="99" t="s">
        <v>26</v>
      </c>
      <c r="C5" s="100"/>
      <c r="D5" s="2"/>
      <c r="E5" s="3">
        <v>475</v>
      </c>
      <c r="F5" s="9"/>
      <c r="G5" s="31" t="s">
        <v>1</v>
      </c>
      <c r="H5" s="32"/>
      <c r="I5" s="2"/>
      <c r="J5" s="36" t="str">
        <f t="shared" ref="J5:J22" si="0">IF(AND(H5&gt;=0,H5&lt;=414),$B$4,IF(AND(H5&gt;=414,H5&lt;=466),$B$10,IF(AND(H5&gt;=466,H5&lt;=477),$B$5,IF(AND(H5&gt;=477,H5&lt;=538),$B$11,IF(AND(H5&gt;=538,H5&lt;=635),$B$6,IF(AND(H5&gt;=635,H5&lt;=717),$B$12,IF(AND(H5&gt;=717,H5&lt;=794),$B$7,IF(AND(H5&gt;=794,H5&lt;=895),$B$13,IF(AND(H5&gt;=895,H5&lt;=952),$B$8,IF(AND(H5&gt;=952,H5&lt;=1500),$B$14,"-"))))))))))</f>
        <v>500 x 520</v>
      </c>
      <c r="K5" s="2"/>
      <c r="L5" s="2"/>
      <c r="M5" s="36" t="s">
        <v>1</v>
      </c>
      <c r="N5" s="32"/>
      <c r="O5" s="2"/>
      <c r="P5" s="31">
        <v>2</v>
      </c>
      <c r="Q5" s="36" t="str">
        <f>IF(AND(O16&gt;=0,O16&lt;=433),$B$4,IF(AND(O16&gt;=434,O16&lt;=488),$B$10,IF(AND(O16&gt;=488,O16&lt;=499),$B$5,IF(AND(O16&gt;=499,O16&lt;=563),$B$11,IF(AND(O16&gt;=563,O16&lt;=665),$B$6,IF(AND(O16&gt;=665,O16&lt;=750),$B$12,IF(AND(O16&gt;=750,O16&lt;=830),$B$7,IF(AND(O16&gt;=830,O16&lt;=937),$B$13,IF(AND(O16&gt;=937,O16&lt;=996),$B$8,IF(AND(O16&gt;=996,O16&lt;=1500),$B$14,"-"))))))))))</f>
        <v>-</v>
      </c>
      <c r="R5" s="62">
        <f t="shared" ref="R5:R7" si="1">IF(Q5=$B$4,$E$4,0)+IF(Q5=$B$5,$E$5,0)+IF(Q5=$B$6,$E$6,0)+IF(Q5=$B$7,$E$7,0)+IF(Q5=$B$8,$E$8,0)+IF(Q5=$B$10,$E$10,0)+IF(Q5=$B$11,$E$11,0)+IF(Q5=$B$12,$E$12,0)+IF(Q5=$B$13,$E$13,0)+IF(Q5=$B$14,$E$14,0)</f>
        <v>0</v>
      </c>
      <c r="S5" s="2"/>
    </row>
    <row r="6" spans="1:19" s="1" customFormat="1">
      <c r="A6" s="2"/>
      <c r="B6" s="99" t="s">
        <v>27</v>
      </c>
      <c r="C6" s="100"/>
      <c r="D6" s="2"/>
      <c r="E6" s="3">
        <v>633</v>
      </c>
      <c r="F6" s="9"/>
      <c r="G6" s="31" t="s">
        <v>2</v>
      </c>
      <c r="H6" s="32"/>
      <c r="I6" s="2"/>
      <c r="J6" s="36" t="str">
        <f t="shared" si="0"/>
        <v>500 x 520</v>
      </c>
      <c r="K6" s="2"/>
      <c r="L6" s="2"/>
      <c r="M6" s="36" t="s">
        <v>2</v>
      </c>
      <c r="N6" s="32"/>
      <c r="O6" s="2"/>
      <c r="P6" s="31">
        <v>3</v>
      </c>
      <c r="Q6" s="36" t="str">
        <f>IF(AND(N17&gt;=0,N17&lt;=433),$B$4,IF(AND(N17&gt;=434,N17&lt;=488),$B$10,IF(AND(N17&gt;=488,N17&lt;=499),$B$5,IF(AND(N17&gt;=499,N17&lt;=563),$B$11,IF(AND(N17&gt;=563,N17&lt;=665),$B$6,IF(AND(N17&gt;=665,N17&lt;=750),$B$12,IF(AND(N17&gt;=750,N17&lt;=830),$B$7,IF(AND(N17&gt;=830,N17&lt;=937),$B$13,IF(AND(N17&gt;=937,N17&lt;=996),$B$8,IF(AND(N17&gt;=996,N17&lt;=1500),$B$14,"-"))))))))))</f>
        <v>-</v>
      </c>
      <c r="R6" s="62">
        <f t="shared" si="1"/>
        <v>0</v>
      </c>
      <c r="S6" s="2"/>
    </row>
    <row r="7" spans="1:19" s="1" customFormat="1">
      <c r="A7" s="2"/>
      <c r="B7" s="99" t="s">
        <v>28</v>
      </c>
      <c r="C7" s="100"/>
      <c r="D7" s="2"/>
      <c r="E7" s="3">
        <v>792</v>
      </c>
      <c r="F7" s="9"/>
      <c r="G7" s="31" t="s">
        <v>4</v>
      </c>
      <c r="H7" s="32"/>
      <c r="I7" s="2"/>
      <c r="J7" s="36" t="str">
        <f t="shared" si="0"/>
        <v>500 x 520</v>
      </c>
      <c r="K7" s="2"/>
      <c r="L7" s="2"/>
      <c r="M7" s="36" t="s">
        <v>3</v>
      </c>
      <c r="N7" s="32"/>
      <c r="O7" s="2"/>
      <c r="P7" s="31">
        <v>4</v>
      </c>
      <c r="Q7" s="36" t="str">
        <f>IF(AND(N18&gt;=0,N18&lt;=433),$B$4,IF(AND(N18&gt;=434,N18&lt;=488),$B$10,IF(AND(N18&gt;=488,N18&lt;=499),$B$5,IF(AND(N18&gt;=499,N18&lt;=563),$B$11,IF(AND(N18&gt;=563,N18&lt;=665),$B$6,IF(AND(N18&gt;=665,N18&lt;=750),$B$12,IF(AND(N18&gt;=750,N18&lt;=830),$B$7,IF(AND(N18&gt;=830,N18&lt;=937),$B$13,IF(AND(N18&gt;=937,N18&lt;=996),$B$8,IF(AND(N18&gt;=996,N18&lt;=1500),$B$14,"-"))))))))))</f>
        <v>-</v>
      </c>
      <c r="R7" s="62">
        <f t="shared" si="1"/>
        <v>0</v>
      </c>
      <c r="S7" s="2"/>
    </row>
    <row r="8" spans="1:19" s="1" customFormat="1">
      <c r="A8" s="2"/>
      <c r="B8" s="99" t="s">
        <v>29</v>
      </c>
      <c r="C8" s="100"/>
      <c r="D8" s="2"/>
      <c r="E8" s="3">
        <v>950</v>
      </c>
      <c r="F8" s="9"/>
      <c r="G8" s="31" t="s">
        <v>5</v>
      </c>
      <c r="H8" s="32"/>
      <c r="I8" s="2"/>
      <c r="J8" s="36" t="str">
        <f t="shared" si="0"/>
        <v>500 x 520</v>
      </c>
      <c r="K8" s="2"/>
      <c r="L8" s="2"/>
      <c r="M8" s="36" t="s">
        <v>41</v>
      </c>
      <c r="N8" s="32"/>
      <c r="O8" s="2"/>
      <c r="P8" s="31"/>
      <c r="Q8" s="36"/>
      <c r="R8" s="37"/>
      <c r="S8" s="2"/>
    </row>
    <row r="9" spans="1:19">
      <c r="F9" s="8"/>
      <c r="G9" s="31" t="s">
        <v>6</v>
      </c>
      <c r="H9" s="33"/>
      <c r="J9" s="36" t="str">
        <f t="shared" si="0"/>
        <v>500 x 520</v>
      </c>
      <c r="K9" s="4"/>
      <c r="L9" s="4"/>
      <c r="M9" s="12" t="s">
        <v>17</v>
      </c>
      <c r="N9" s="38"/>
      <c r="O9" s="4"/>
      <c r="P9" s="22"/>
      <c r="Q9" s="19"/>
      <c r="R9" s="23"/>
      <c r="S9" s="4"/>
    </row>
    <row r="10" spans="1:19">
      <c r="B10" s="99" t="s">
        <v>30</v>
      </c>
      <c r="C10" s="100"/>
      <c r="E10" s="3">
        <v>464</v>
      </c>
      <c r="F10" s="8"/>
      <c r="G10" s="31" t="s">
        <v>7</v>
      </c>
      <c r="H10" s="33"/>
      <c r="J10" s="36" t="str">
        <f t="shared" si="0"/>
        <v>500 x 520</v>
      </c>
      <c r="K10" s="4"/>
      <c r="L10" s="4"/>
      <c r="M10" s="20" t="s">
        <v>42</v>
      </c>
      <c r="N10" s="6">
        <f>SUM(N4:N9)</f>
        <v>0</v>
      </c>
      <c r="O10" s="4"/>
      <c r="P10" s="4"/>
      <c r="Q10" s="20" t="s">
        <v>42</v>
      </c>
      <c r="R10" s="24">
        <f>SUM(R4:R6)</f>
        <v>412</v>
      </c>
      <c r="S10" s="4"/>
    </row>
    <row r="11" spans="1:19">
      <c r="B11" s="99" t="s">
        <v>31</v>
      </c>
      <c r="C11" s="100"/>
      <c r="E11" s="3">
        <v>536</v>
      </c>
      <c r="F11" s="8"/>
      <c r="G11" s="31" t="s">
        <v>8</v>
      </c>
      <c r="H11" s="33"/>
      <c r="J11" s="36" t="str">
        <f>IF(AND(H11&gt;=0,H11&lt;=286),$B$16,IF(AND(H11&gt;=286,H11&lt;=291),$B$17,IF(AND(H11&gt;=291,H11&lt;=419),$B$18,IF(AND(H11&gt;=419,H11&lt;=503),$B$19,IF(AND(H11&gt;=503,H11&lt;=800),$B$20,"-")))))</f>
        <v>862 x 500</v>
      </c>
      <c r="K11" s="4"/>
      <c r="L11" s="4"/>
      <c r="M11" s="7" t="s">
        <v>43</v>
      </c>
      <c r="N11" s="39">
        <v>1</v>
      </c>
      <c r="O11" s="4"/>
      <c r="P11" s="4"/>
      <c r="Q11" s="4"/>
      <c r="R11" s="4"/>
      <c r="S11" s="4"/>
    </row>
    <row r="12" spans="1:19">
      <c r="B12" s="99" t="s">
        <v>32</v>
      </c>
      <c r="C12" s="100"/>
      <c r="E12" s="3">
        <v>715</v>
      </c>
      <c r="F12" s="8"/>
      <c r="G12" s="31" t="s">
        <v>9</v>
      </c>
      <c r="H12" s="33"/>
      <c r="J12" s="10" t="str">
        <f>IF(AND(H12&gt;=0,H12&lt;=207),$B$16,IF(AND(H12&gt;=207,H12&lt;=291),$B$17,IF(AND(H12&gt;=291,H12&lt;=419),$B$18,IF(AND(H12&gt;=419,H12&lt;=503),$B$19,IF(AND(H12&gt;=503,H12&lt;=800),$B$20,"-")))))</f>
        <v>862 x 500</v>
      </c>
      <c r="K12" s="4"/>
      <c r="L12" s="4"/>
      <c r="M12" s="7" t="s">
        <v>44</v>
      </c>
      <c r="N12" s="6">
        <f>N10/N11</f>
        <v>0</v>
      </c>
      <c r="O12" s="4"/>
      <c r="P12" s="4"/>
      <c r="Q12" s="4"/>
      <c r="R12" s="4"/>
      <c r="S12" s="4"/>
    </row>
    <row r="13" spans="1:19">
      <c r="B13" s="99" t="s">
        <v>33</v>
      </c>
      <c r="C13" s="100"/>
      <c r="E13" s="3">
        <v>893</v>
      </c>
      <c r="F13" s="8"/>
      <c r="G13" s="31" t="s">
        <v>10</v>
      </c>
      <c r="H13" s="33"/>
      <c r="J13" s="60" t="str">
        <f t="shared" si="0"/>
        <v>500 x 520</v>
      </c>
      <c r="K13" s="4"/>
      <c r="L13" s="4"/>
      <c r="M13" s="5"/>
      <c r="N13" s="4"/>
      <c r="O13" s="4"/>
      <c r="P13" s="4"/>
      <c r="Q13" s="4"/>
      <c r="R13" s="4"/>
      <c r="S13" s="4"/>
    </row>
    <row r="14" spans="1:19">
      <c r="B14" s="99" t="s">
        <v>34</v>
      </c>
      <c r="C14" s="100"/>
      <c r="E14" s="3">
        <v>1072</v>
      </c>
      <c r="F14" s="8"/>
      <c r="G14" s="31" t="s">
        <v>11</v>
      </c>
      <c r="H14" s="33"/>
      <c r="J14" s="36" t="str">
        <f t="shared" si="0"/>
        <v>500 x 520</v>
      </c>
      <c r="K14" s="4"/>
      <c r="L14" s="4"/>
      <c r="M14" s="5"/>
      <c r="N14" s="25"/>
      <c r="O14" s="25"/>
      <c r="P14" s="4"/>
      <c r="Q14" s="4"/>
      <c r="R14" s="4"/>
      <c r="S14" s="4"/>
    </row>
    <row r="15" spans="1:19">
      <c r="F15" s="8"/>
      <c r="G15" s="31" t="s">
        <v>12</v>
      </c>
      <c r="H15" s="34"/>
      <c r="J15" s="60" t="str">
        <f t="shared" si="0"/>
        <v>500 x 520</v>
      </c>
      <c r="K15" s="4"/>
      <c r="L15" s="4"/>
      <c r="M15" s="5"/>
      <c r="N15" s="26">
        <f>N10</f>
        <v>0</v>
      </c>
      <c r="O15" s="25"/>
      <c r="P15" s="4"/>
      <c r="Q15" s="4"/>
      <c r="R15" s="4"/>
      <c r="S15" s="4"/>
    </row>
    <row r="16" spans="1:19">
      <c r="B16" s="98" t="s">
        <v>35</v>
      </c>
      <c r="C16" s="98"/>
      <c r="D16" s="14"/>
      <c r="E16" s="15">
        <v>205</v>
      </c>
      <c r="F16" s="8"/>
      <c r="G16" s="31" t="s">
        <v>13</v>
      </c>
      <c r="H16" s="33"/>
      <c r="J16" s="60" t="str">
        <f t="shared" si="0"/>
        <v>500 x 520</v>
      </c>
      <c r="K16" s="4"/>
      <c r="L16" s="4"/>
      <c r="M16" s="5"/>
      <c r="N16" s="26">
        <f>N15-R4</f>
        <v>-412</v>
      </c>
      <c r="O16" s="27">
        <f>N16/2</f>
        <v>-206</v>
      </c>
      <c r="P16" s="4"/>
      <c r="Q16" s="4"/>
      <c r="R16" s="4"/>
      <c r="S16" s="4"/>
    </row>
    <row r="17" spans="2:19">
      <c r="B17" s="98" t="s">
        <v>36</v>
      </c>
      <c r="C17" s="98"/>
      <c r="D17" s="14"/>
      <c r="E17" s="3">
        <v>289</v>
      </c>
      <c r="F17" s="8"/>
      <c r="G17" s="31" t="s">
        <v>14</v>
      </c>
      <c r="H17" s="33"/>
      <c r="J17" s="36" t="str">
        <f t="shared" si="0"/>
        <v>500 x 520</v>
      </c>
      <c r="K17" s="4"/>
      <c r="L17" s="4"/>
      <c r="M17" s="5"/>
      <c r="N17" s="26">
        <f>N16-R5</f>
        <v>-412</v>
      </c>
      <c r="O17" s="25"/>
      <c r="P17" s="4"/>
      <c r="Q17" s="4"/>
      <c r="R17" s="4"/>
      <c r="S17" s="4"/>
    </row>
    <row r="18" spans="2:19">
      <c r="B18" s="98" t="s">
        <v>37</v>
      </c>
      <c r="C18" s="98"/>
      <c r="D18" s="14"/>
      <c r="E18" s="3">
        <v>417</v>
      </c>
      <c r="F18" s="8"/>
      <c r="G18" s="31" t="s">
        <v>15</v>
      </c>
      <c r="H18" s="33"/>
      <c r="J18" s="10" t="str">
        <f t="shared" si="0"/>
        <v>500 x 520</v>
      </c>
      <c r="K18" s="4"/>
      <c r="L18" s="4"/>
      <c r="M18" s="5"/>
      <c r="N18" s="26">
        <f>N17-R6</f>
        <v>-412</v>
      </c>
      <c r="O18" s="25"/>
      <c r="P18" s="4"/>
      <c r="Q18" s="4"/>
      <c r="R18" s="4"/>
      <c r="S18" s="4"/>
    </row>
    <row r="19" spans="2:19">
      <c r="B19" s="98" t="s">
        <v>38</v>
      </c>
      <c r="C19" s="98"/>
      <c r="D19" s="14"/>
      <c r="E19" s="3">
        <v>501</v>
      </c>
      <c r="F19" s="8"/>
      <c r="G19" s="31" t="s">
        <v>16</v>
      </c>
      <c r="H19" s="33"/>
      <c r="J19" s="36" t="str">
        <f t="shared" si="0"/>
        <v>500 x 520</v>
      </c>
      <c r="K19" s="4"/>
      <c r="L19" s="4"/>
      <c r="N19" s="25"/>
      <c r="O19" s="25"/>
      <c r="P19" s="4"/>
      <c r="Q19" s="4"/>
      <c r="R19" s="4"/>
      <c r="S19" s="4"/>
    </row>
    <row r="20" spans="2:19">
      <c r="B20" s="98" t="s">
        <v>39</v>
      </c>
      <c r="C20" s="98"/>
      <c r="D20" s="14"/>
      <c r="E20" s="13">
        <v>615</v>
      </c>
      <c r="F20" s="8"/>
      <c r="G20" s="31" t="s">
        <v>18</v>
      </c>
      <c r="H20" s="33"/>
      <c r="J20" s="36" t="str">
        <f t="shared" si="0"/>
        <v>500 x 520</v>
      </c>
      <c r="K20" s="4"/>
      <c r="L20" s="4"/>
      <c r="M20" s="5"/>
      <c r="N20" s="4"/>
      <c r="O20" s="4"/>
      <c r="P20" s="4"/>
      <c r="Q20" s="4"/>
      <c r="R20" s="4"/>
      <c r="S20" s="4"/>
    </row>
    <row r="21" spans="2:19">
      <c r="F21" s="8"/>
      <c r="G21" s="31" t="s">
        <v>19</v>
      </c>
      <c r="H21" s="33"/>
      <c r="J21" s="36" t="str">
        <f t="shared" si="0"/>
        <v>500 x 520</v>
      </c>
      <c r="K21" s="4"/>
      <c r="L21" s="4"/>
      <c r="M21" s="5"/>
      <c r="N21" s="4"/>
      <c r="O21" s="4"/>
      <c r="P21" s="4"/>
      <c r="Q21" s="4"/>
      <c r="R21" s="4"/>
      <c r="S21" s="4"/>
    </row>
    <row r="22" spans="2:19">
      <c r="F22" s="8"/>
      <c r="G22" s="11" t="s">
        <v>20</v>
      </c>
      <c r="H22" s="28"/>
      <c r="J22" s="13" t="str">
        <f t="shared" si="0"/>
        <v>500 x 520</v>
      </c>
      <c r="K22" s="4"/>
      <c r="L22" s="4"/>
      <c r="M22" s="5"/>
      <c r="N22" s="4"/>
      <c r="O22" s="4"/>
      <c r="P22" s="4"/>
      <c r="Q22" s="4"/>
      <c r="R22" s="4"/>
      <c r="S22" s="4"/>
    </row>
    <row r="23" spans="2:19">
      <c r="F23" s="8"/>
      <c r="J23" s="5"/>
      <c r="K23" s="4"/>
      <c r="L23" s="4"/>
      <c r="M23" s="40" t="s">
        <v>45</v>
      </c>
      <c r="N23" s="4"/>
      <c r="O23" s="4"/>
      <c r="P23" s="4"/>
      <c r="Q23" s="4"/>
      <c r="R23" s="4"/>
      <c r="S23" s="4"/>
    </row>
    <row r="24" spans="2:19">
      <c r="F24" s="8"/>
      <c r="J24" s="5"/>
      <c r="K24" s="4"/>
      <c r="L24" s="4"/>
      <c r="M24" s="5"/>
      <c r="N24" s="4"/>
      <c r="O24" s="4"/>
      <c r="P24" s="4"/>
      <c r="Q24" s="4"/>
      <c r="R24" s="4"/>
      <c r="S24" s="4"/>
    </row>
  </sheetData>
  <mergeCells count="17"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  <mergeCell ref="B7:C7"/>
    <mergeCell ref="B8:C8"/>
    <mergeCell ref="P3:R3"/>
    <mergeCell ref="B3:C3"/>
    <mergeCell ref="B4:C4"/>
    <mergeCell ref="B5:C5"/>
    <mergeCell ref="B6:C6"/>
  </mergeCells>
  <conditionalFormatting sqref="J4:J22">
    <cfRule type="cellIs" dxfId="44" priority="20" operator="lessThan">
      <formula>0</formula>
    </cfRule>
  </conditionalFormatting>
  <conditionalFormatting sqref="J4">
    <cfRule type="expression" dxfId="43" priority="19">
      <formula>$H$4=0</formula>
    </cfRule>
  </conditionalFormatting>
  <conditionalFormatting sqref="J5">
    <cfRule type="expression" dxfId="42" priority="18">
      <formula>$H$5=0</formula>
    </cfRule>
  </conditionalFormatting>
  <conditionalFormatting sqref="J6">
    <cfRule type="expression" dxfId="41" priority="17">
      <formula>$H$6=0</formula>
    </cfRule>
  </conditionalFormatting>
  <conditionalFormatting sqref="J7">
    <cfRule type="expression" dxfId="40" priority="16">
      <formula>$H$7=0</formula>
    </cfRule>
  </conditionalFormatting>
  <conditionalFormatting sqref="J8">
    <cfRule type="expression" dxfId="39" priority="15">
      <formula>$H$8=0</formula>
    </cfRule>
  </conditionalFormatting>
  <conditionalFormatting sqref="J9">
    <cfRule type="expression" dxfId="38" priority="14">
      <formula>$H$9=0</formula>
    </cfRule>
  </conditionalFormatting>
  <conditionalFormatting sqref="J10">
    <cfRule type="expression" dxfId="37" priority="13">
      <formula>$H$10=0</formula>
    </cfRule>
  </conditionalFormatting>
  <conditionalFormatting sqref="J11">
    <cfRule type="expression" dxfId="36" priority="12">
      <formula>$H$11=0</formula>
    </cfRule>
  </conditionalFormatting>
  <conditionalFormatting sqref="J12">
    <cfRule type="expression" dxfId="35" priority="11">
      <formula>$H$12=0</formula>
    </cfRule>
  </conditionalFormatting>
  <conditionalFormatting sqref="J13">
    <cfRule type="expression" dxfId="34" priority="10">
      <formula>$H$13=0</formula>
    </cfRule>
  </conditionalFormatting>
  <conditionalFormatting sqref="J14:J22">
    <cfRule type="expression" dxfId="33" priority="9">
      <formula>$H$14=0</formula>
    </cfRule>
  </conditionalFormatting>
  <conditionalFormatting sqref="J15">
    <cfRule type="expression" dxfId="32" priority="8">
      <formula>$H$15=0</formula>
    </cfRule>
  </conditionalFormatting>
  <conditionalFormatting sqref="J16">
    <cfRule type="expression" dxfId="31" priority="7">
      <formula>$H$16=0</formula>
    </cfRule>
  </conditionalFormatting>
  <conditionalFormatting sqref="J17">
    <cfRule type="expression" dxfId="30" priority="6">
      <formula>$H$17=0</formula>
    </cfRule>
  </conditionalFormatting>
  <conditionalFormatting sqref="J18">
    <cfRule type="expression" dxfId="29" priority="5">
      <formula>$H$18=0</formula>
    </cfRule>
  </conditionalFormatting>
  <conditionalFormatting sqref="J19">
    <cfRule type="expression" dxfId="28" priority="4">
      <formula>$H$19=0</formula>
    </cfRule>
  </conditionalFormatting>
  <conditionalFormatting sqref="J20">
    <cfRule type="expression" dxfId="27" priority="3">
      <formula>$H$20=0</formula>
    </cfRule>
  </conditionalFormatting>
  <conditionalFormatting sqref="J21">
    <cfRule type="expression" dxfId="26" priority="2">
      <formula>$H$21=0</formula>
    </cfRule>
  </conditionalFormatting>
  <conditionalFormatting sqref="J22">
    <cfRule type="expression" dxfId="25" priority="1">
      <formula>$H$22=0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" id="{EB24CADA-7E0A-4352-8FD1-652D9A1D89A1}">
            <xm:f>'POMPE A CHALEUR'!$L$11&lt;2</xm:f>
            <x14:dxf>
              <font>
                <color theme="0"/>
              </font>
            </x14:dxf>
          </x14:cfRule>
          <xm:sqref>P5:R5</xm:sqref>
        </x14:conditionalFormatting>
        <x14:conditionalFormatting xmlns:xm="http://schemas.microsoft.com/office/excel/2006/main">
          <x14:cfRule type="expression" priority="46" id="{1F044287-55F8-4175-A398-789BD25A0116}">
            <xm:f>'POMPE A CHALEUR'!$L$11&lt;3</xm:f>
            <x14:dxf>
              <font>
                <color theme="0"/>
              </font>
            </x14:dxf>
          </x14:cfRule>
          <xm:sqref>P6:R6</xm:sqref>
        </x14:conditionalFormatting>
        <x14:conditionalFormatting xmlns:xm="http://schemas.microsoft.com/office/excel/2006/main">
          <x14:cfRule type="expression" priority="45" id="{13988F13-50E3-4247-B6B4-F786DE293AC3}">
            <xm:f>'POMPE A CHALEUR'!$L$11&lt;4</xm:f>
            <x14:dxf>
              <font>
                <color theme="0"/>
              </font>
            </x14:dxf>
          </x14:cfRule>
          <xm:sqref>P7:R7</xm:sqref>
        </x14:conditionalFormatting>
        <x14:conditionalFormatting xmlns:xm="http://schemas.microsoft.com/office/excel/2006/main">
          <x14:cfRule type="expression" priority="44" id="{A4903A20-CCAE-4F54-BB5E-7D1644AEC9DC}">
            <xm:f>'POMPE A CHALEUR'!$L$10=0</xm:f>
            <x14:dxf>
              <font>
                <color theme="0"/>
              </font>
            </x14:dxf>
          </x14:cfRule>
          <xm:sqref>Q4:R10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S23"/>
  <sheetViews>
    <sheetView showGridLines="0" workbookViewId="0">
      <selection activeCell="P21" sqref="P21"/>
    </sheetView>
  </sheetViews>
  <sheetFormatPr baseColWidth="10" defaultRowHeight="15"/>
  <cols>
    <col min="1" max="1" width="8" style="4" customWidth="1"/>
    <col min="2" max="2" width="5.5703125" style="4" bestFit="1" customWidth="1"/>
    <col min="3" max="3" width="6.85546875" style="4" customWidth="1"/>
    <col min="4" max="4" width="1.85546875" style="4" customWidth="1"/>
    <col min="5" max="5" width="5.5703125" style="4" bestFit="1" customWidth="1"/>
    <col min="6" max="6" width="4.42578125" style="4" customWidth="1"/>
    <col min="7" max="7" width="14.85546875" style="4" bestFit="1" customWidth="1"/>
    <col min="8" max="8" width="19" style="5" bestFit="1" customWidth="1"/>
    <col min="9" max="9" width="6.85546875" style="4" customWidth="1"/>
    <col min="10" max="10" width="22" style="4" bestFit="1" customWidth="1"/>
    <col min="13" max="13" width="15.85546875" bestFit="1" customWidth="1"/>
    <col min="14" max="14" width="16.28515625" bestFit="1" customWidth="1"/>
    <col min="16" max="16" width="6" customWidth="1"/>
    <col min="17" max="17" width="16.28515625" customWidth="1"/>
    <col min="18" max="18" width="8.7109375" customWidth="1"/>
  </cols>
  <sheetData>
    <row r="1" spans="1:19" ht="23.25">
      <c r="B1" s="47" t="s">
        <v>49</v>
      </c>
      <c r="C1" s="49"/>
      <c r="D1" s="49"/>
      <c r="E1" s="49"/>
      <c r="F1" s="49"/>
      <c r="G1" s="49"/>
      <c r="H1" s="50"/>
      <c r="I1" s="49"/>
      <c r="J1" s="49"/>
      <c r="K1" s="51"/>
      <c r="L1" s="51"/>
      <c r="M1" s="51"/>
      <c r="N1" s="51"/>
      <c r="O1" s="51"/>
      <c r="P1" s="51"/>
      <c r="Q1" s="51"/>
      <c r="R1" s="51"/>
    </row>
    <row r="2" spans="1:19">
      <c r="B2" s="48"/>
      <c r="G2" s="45"/>
      <c r="M2" s="44"/>
      <c r="N2" s="44"/>
    </row>
    <row r="3" spans="1:19" s="18" customFormat="1">
      <c r="A3" s="14"/>
      <c r="B3" s="93" t="s">
        <v>23</v>
      </c>
      <c r="C3" s="93"/>
      <c r="D3" s="14"/>
      <c r="E3" s="17" t="s">
        <v>24</v>
      </c>
      <c r="F3" s="9"/>
      <c r="G3" s="16" t="s">
        <v>21</v>
      </c>
      <c r="H3" s="42" t="s">
        <v>22</v>
      </c>
      <c r="I3" s="21"/>
      <c r="J3" s="16" t="s">
        <v>47</v>
      </c>
      <c r="K3" s="14"/>
      <c r="L3" s="21"/>
      <c r="M3" s="43" t="s">
        <v>40</v>
      </c>
      <c r="N3" s="42" t="s">
        <v>22</v>
      </c>
      <c r="O3" s="21"/>
      <c r="P3" s="92" t="s">
        <v>47</v>
      </c>
      <c r="Q3" s="92"/>
      <c r="R3" s="92"/>
      <c r="S3" s="14"/>
    </row>
    <row r="4" spans="1:19" s="1" customFormat="1">
      <c r="A4" s="2"/>
      <c r="B4" s="99" t="s">
        <v>25</v>
      </c>
      <c r="C4" s="100"/>
      <c r="D4" s="2"/>
      <c r="E4" s="3">
        <v>612</v>
      </c>
      <c r="F4" s="9"/>
      <c r="G4" s="29" t="s">
        <v>0</v>
      </c>
      <c r="H4" s="30"/>
      <c r="I4" s="2"/>
      <c r="J4" s="35" t="str">
        <f>IF(AND(H4&gt;=0,H4&lt;=614),$B$4,IF(AND(H4&gt;=614,H4&lt;=697),$B$10,IF(AND(H4&gt;=697,H4&lt;=707),$B$5,IF(AND(H4&gt;=707,H4&lt;=804),$B$11,IF(AND(H4&gt;=804,H4&lt;=943),$B$6,IF(AND(H4&gt;=943,H4&lt;=1071),$B$12,IF(AND(H4&gt;=1071,H4&lt;=1179),$B$7,IF(AND(H4&gt;=1179,H4&lt;=1338),$B$13,IF(AND(H4&gt;=1338,H4&lt;=1414),$B$8,IF(AND(H4&gt;=1414,H4&lt;=2000),$B$14,"-"))))))))))</f>
        <v>500 x 520</v>
      </c>
      <c r="K4" s="2"/>
      <c r="L4" s="2"/>
      <c r="M4" s="35" t="s">
        <v>0</v>
      </c>
      <c r="N4" s="30">
        <v>2094</v>
      </c>
      <c r="O4" s="2"/>
      <c r="P4" s="29">
        <v>1</v>
      </c>
      <c r="Q4" s="35" t="str">
        <f>IF(AND(N12&gt;=0,N12&lt;=433),$B$4,IF(AND(N12&gt;=434,N12&lt;=488),$B$10,IF(AND(N12&gt;=488,N12&lt;=499),$B$5,IF(AND(N12&gt;=499,N12&lt;=563),$B$11,IF(AND(N12&gt;=563,N12&lt;=665),$B$6,IF(AND(N12&gt;=665,N12&lt;=750),$B$12,IF(AND(N12&gt;=750,N12&lt;=830),$B$7,IF(AND(N12&gt;=830,N12&lt;=937),$B$13,IF(AND(N12&gt;=937,N12&lt;=996),$B$8,IF(AND(N12&gt;=996,N12&lt;=1500),$B$14,"-"))))))))))</f>
        <v>500 x 1000</v>
      </c>
      <c r="R4" s="61">
        <f>IF(Q4=$B$4,$E$4,0)+IF(Q4=$B$5,$E$5,0)+IF(Q4=$B$6,$E$6,0)+IF(Q4=$B$7,$E$7,0)+IF(Q4=$B$8,$E$8,0)+IF(Q4=$B$10,$E$10,0)+IF(Q4=$B$11,$E$11,0)+IF(Q4=$B$12,$E$12,0)+IF(Q4=$B$13,$E$13,0)+IF(Q4=$B$14,$E$14,0)</f>
        <v>1177</v>
      </c>
      <c r="S4" s="2"/>
    </row>
    <row r="5" spans="1:19" s="1" customFormat="1">
      <c r="A5" s="2"/>
      <c r="B5" s="99" t="s">
        <v>26</v>
      </c>
      <c r="C5" s="100"/>
      <c r="D5" s="2"/>
      <c r="E5" s="3">
        <v>706</v>
      </c>
      <c r="F5" s="9"/>
      <c r="G5" s="31" t="s">
        <v>1</v>
      </c>
      <c r="H5" s="32"/>
      <c r="I5" s="2"/>
      <c r="J5" s="36" t="str">
        <f t="shared" ref="J5:J22" si="0">IF(AND(H5&gt;=0,H5&lt;=614),$B$4,IF(AND(H5&gt;=614,H5&lt;=697),$B$10,IF(AND(H5&gt;=697,H5&lt;=707),$B$5,IF(AND(H5&gt;=707,H5&lt;=804),$B$11,IF(AND(H5&gt;=804,H5&lt;=943),$B$6,IF(AND(H5&gt;=943,H5&lt;=1071),$B$12,IF(AND(H5&gt;=1071,H5&lt;=1179),$B$7,IF(AND(H5&gt;=1179,H5&lt;=1338),$B$13,IF(AND(H5&gt;=1338,H5&lt;=1414),$B$8,IF(AND(H5&gt;=1414,H5&lt;=2000),$B$14,"-"))))))))))</f>
        <v>500 x 520</v>
      </c>
      <c r="K5" s="2"/>
      <c r="L5" s="2"/>
      <c r="M5" s="36" t="s">
        <v>1</v>
      </c>
      <c r="N5" s="32"/>
      <c r="O5" s="2"/>
      <c r="P5" s="31">
        <v>2</v>
      </c>
      <c r="Q5" s="36" t="str">
        <f>IF(AND(O16&gt;=0,O16&lt;=433),$B$4,IF(AND(O16&gt;=434,O16&lt;=488),$B$10,IF(AND(O16&gt;=488,O16&lt;=499),$B$5,IF(AND(O16&gt;=499,O16&lt;=563),$B$11,IF(AND(O16&gt;=563,O16&lt;=665),$B$6,IF(AND(O16&gt;=665,O16&lt;=750),$B$12,IF(AND(O16&gt;=750,O16&lt;=830),$B$7,IF(AND(O16&gt;=830,O16&lt;=937),$B$13,IF(AND(O16&gt;=937,O16&lt;=996),$B$8,IF(AND(O16&gt;=996,O16&lt;=1500),$B$14,"-"))))))))))</f>
        <v>500 x 800</v>
      </c>
      <c r="R5" s="62">
        <f t="shared" ref="R5:R7" si="1">IF(Q5=$B$4,$E$4,0)+IF(Q5=$B$5,$E$5,0)+IF(Q5=$B$6,$E$6,0)+IF(Q5=$B$7,$E$7,0)+IF(Q5=$B$8,$E$8,0)+IF(Q5=$B$10,$E$10,0)+IF(Q5=$B$11,$E$11,0)+IF(Q5=$B$12,$E$12,0)+IF(Q5=$B$13,$E$13,0)+IF(Q5=$B$14,$E$14,0)</f>
        <v>941</v>
      </c>
      <c r="S5" s="2"/>
    </row>
    <row r="6" spans="1:19" s="1" customFormat="1">
      <c r="A6" s="2"/>
      <c r="B6" s="99" t="s">
        <v>27</v>
      </c>
      <c r="C6" s="100"/>
      <c r="D6" s="2"/>
      <c r="E6" s="3">
        <v>941</v>
      </c>
      <c r="F6" s="9"/>
      <c r="G6" s="31" t="s">
        <v>2</v>
      </c>
      <c r="H6" s="32"/>
      <c r="I6" s="2"/>
      <c r="J6" s="36" t="str">
        <f t="shared" si="0"/>
        <v>500 x 520</v>
      </c>
      <c r="K6" s="2"/>
      <c r="L6" s="2"/>
      <c r="M6" s="36" t="s">
        <v>2</v>
      </c>
      <c r="N6" s="32">
        <v>183</v>
      </c>
      <c r="O6" s="2"/>
      <c r="P6" s="31">
        <v>3</v>
      </c>
      <c r="Q6" s="36" t="str">
        <f>IF(AND(N17&gt;=0,N17&lt;=433),$B$4,IF(AND(N17&gt;=434,N17&lt;=488),$B$10,IF(AND(N17&gt;=488,N17&lt;=499),$B$5,IF(AND(N17&gt;=499,N17&lt;=563),$B$11,IF(AND(N17&gt;=563,N17&lt;=665),$B$6,IF(AND(N17&gt;=665,N17&lt;=750),$B$12,IF(AND(N17&gt;=750,N17&lt;=830),$B$7,IF(AND(N17&gt;=830,N17&lt;=937),$B$13,IF(AND(N17&gt;=937,N17&lt;=996),$B$8,IF(AND(N17&gt;=996,N17&lt;=1500),$B$14,"-"))))))))))</f>
        <v>500 x 520</v>
      </c>
      <c r="R6" s="62">
        <f t="shared" si="1"/>
        <v>612</v>
      </c>
      <c r="S6" s="2"/>
    </row>
    <row r="7" spans="1:19" s="1" customFormat="1">
      <c r="A7" s="2"/>
      <c r="B7" s="99" t="s">
        <v>28</v>
      </c>
      <c r="C7" s="100"/>
      <c r="D7" s="2"/>
      <c r="E7" s="3">
        <v>1177</v>
      </c>
      <c r="F7" s="9"/>
      <c r="G7" s="31" t="s">
        <v>4</v>
      </c>
      <c r="H7" s="32"/>
      <c r="I7" s="2"/>
      <c r="J7" s="36" t="str">
        <f t="shared" si="0"/>
        <v>500 x 520</v>
      </c>
      <c r="K7" s="2"/>
      <c r="L7" s="2"/>
      <c r="M7" s="36" t="s">
        <v>3</v>
      </c>
      <c r="N7" s="32">
        <v>98</v>
      </c>
      <c r="O7" s="2"/>
      <c r="P7" s="31">
        <v>4</v>
      </c>
      <c r="Q7" s="36" t="str">
        <f>IF(AND(N18&gt;=0,N18&lt;=433),$B$4,IF(AND(N18&gt;=434,N18&lt;=488),$B$10,IF(AND(N18&gt;=488,N18&lt;=499),$B$5,IF(AND(N18&gt;=499,N18&lt;=563),$B$11,IF(AND(N18&gt;=563,N18&lt;=665),$B$6,IF(AND(N18&gt;=665,N18&lt;=750),$B$12,IF(AND(N18&gt;=750,N18&lt;=830),$B$7,IF(AND(N18&gt;=830,N18&lt;=937),$B$13,IF(AND(N18&gt;=937,N18&lt;=996),$B$8,IF(AND(N18&gt;=996,N18&lt;=1500),$B$14,"-"))))))))))</f>
        <v>-</v>
      </c>
      <c r="R7" s="62">
        <f t="shared" si="1"/>
        <v>0</v>
      </c>
      <c r="S7" s="2"/>
    </row>
    <row r="8" spans="1:19" s="1" customFormat="1">
      <c r="A8" s="2"/>
      <c r="B8" s="99" t="s">
        <v>29</v>
      </c>
      <c r="C8" s="100"/>
      <c r="D8" s="2"/>
      <c r="E8" s="3">
        <v>1412</v>
      </c>
      <c r="F8" s="9"/>
      <c r="G8" s="31" t="s">
        <v>5</v>
      </c>
      <c r="H8" s="32"/>
      <c r="I8" s="2"/>
      <c r="J8" s="36" t="str">
        <f t="shared" si="0"/>
        <v>500 x 520</v>
      </c>
      <c r="K8" s="2"/>
      <c r="L8" s="2"/>
      <c r="M8" s="36" t="s">
        <v>41</v>
      </c>
      <c r="N8" s="32">
        <v>68</v>
      </c>
      <c r="O8" s="2"/>
      <c r="P8" s="31"/>
      <c r="Q8" s="36"/>
      <c r="R8" s="37"/>
      <c r="S8" s="2"/>
    </row>
    <row r="9" spans="1:19">
      <c r="F9" s="8"/>
      <c r="G9" s="31" t="s">
        <v>6</v>
      </c>
      <c r="H9" s="33"/>
      <c r="J9" s="36" t="str">
        <f t="shared" si="0"/>
        <v>500 x 520</v>
      </c>
      <c r="K9" s="4"/>
      <c r="L9" s="4"/>
      <c r="M9" s="12" t="s">
        <v>17</v>
      </c>
      <c r="N9" s="38"/>
      <c r="O9" s="4"/>
      <c r="P9" s="22"/>
      <c r="Q9" s="19"/>
      <c r="R9" s="23"/>
      <c r="S9" s="4"/>
    </row>
    <row r="10" spans="1:19">
      <c r="B10" s="99" t="s">
        <v>30</v>
      </c>
      <c r="C10" s="100"/>
      <c r="E10" s="3">
        <v>695</v>
      </c>
      <c r="F10" s="8"/>
      <c r="G10" s="31" t="s">
        <v>7</v>
      </c>
      <c r="H10" s="33"/>
      <c r="J10" s="36" t="str">
        <f t="shared" si="0"/>
        <v>500 x 520</v>
      </c>
      <c r="K10" s="4"/>
      <c r="L10" s="4"/>
      <c r="M10" s="20" t="s">
        <v>42</v>
      </c>
      <c r="N10" s="6">
        <f>SUM(N4:N9)</f>
        <v>2443</v>
      </c>
      <c r="O10" s="4"/>
      <c r="P10" s="4"/>
      <c r="Q10" s="20" t="s">
        <v>42</v>
      </c>
      <c r="R10" s="24">
        <f>SUM(R4:R6)</f>
        <v>2730</v>
      </c>
      <c r="S10" s="4"/>
    </row>
    <row r="11" spans="1:19">
      <c r="B11" s="99" t="s">
        <v>31</v>
      </c>
      <c r="C11" s="100"/>
      <c r="E11" s="3">
        <v>802</v>
      </c>
      <c r="F11" s="8"/>
      <c r="G11" s="31" t="s">
        <v>8</v>
      </c>
      <c r="H11" s="33"/>
      <c r="J11" s="36" t="str">
        <f>IF(AND(H11&gt;=0,H11&lt;=286),$B$16,IF(AND(H11&gt;=286,H11&lt;=291),$B$17,IF(AND(H11&gt;=291,H11&lt;=419),$B$18,IF(AND(H11&gt;=419,H11&lt;=503),$B$19,IF(AND(H11&gt;=503,H11&lt;=800),$B$20,"-")))))</f>
        <v>862 x 500</v>
      </c>
      <c r="K11" s="4"/>
      <c r="L11" s="4"/>
      <c r="M11" s="7" t="s">
        <v>43</v>
      </c>
      <c r="N11" s="39">
        <v>3</v>
      </c>
      <c r="O11" s="4"/>
      <c r="P11" s="4"/>
      <c r="Q11" s="4"/>
      <c r="R11" s="4"/>
      <c r="S11" s="4"/>
    </row>
    <row r="12" spans="1:19">
      <c r="B12" s="99" t="s">
        <v>32</v>
      </c>
      <c r="C12" s="100"/>
      <c r="E12" s="3">
        <v>1069</v>
      </c>
      <c r="F12" s="8"/>
      <c r="G12" s="31" t="s">
        <v>9</v>
      </c>
      <c r="H12" s="33"/>
      <c r="J12" s="10" t="str">
        <f>IF(AND(H12&gt;=0,H12&lt;=207),$B$16,IF(AND(H12&gt;=207,H12&lt;=291),$B$17,IF(AND(H12&gt;=291,H12&lt;=419),$B$18,IF(AND(H12&gt;=419,H12&lt;=503),$B$19,IF(AND(H12&gt;=503,H12&lt;=800),$B$20,"-")))))</f>
        <v>862 x 500</v>
      </c>
      <c r="K12" s="4"/>
      <c r="L12" s="4"/>
      <c r="M12" s="7" t="s">
        <v>44</v>
      </c>
      <c r="N12" s="6">
        <f>N10/N11</f>
        <v>814.33333333333337</v>
      </c>
      <c r="O12" s="4"/>
      <c r="P12" s="4"/>
      <c r="Q12" s="4"/>
      <c r="R12" s="4"/>
      <c r="S12" s="4"/>
    </row>
    <row r="13" spans="1:19">
      <c r="B13" s="99" t="s">
        <v>33</v>
      </c>
      <c r="C13" s="100"/>
      <c r="E13" s="3">
        <v>1336</v>
      </c>
      <c r="F13" s="8"/>
      <c r="G13" s="31" t="s">
        <v>10</v>
      </c>
      <c r="H13" s="33"/>
      <c r="J13" s="60" t="str">
        <f>IF(AND(H13&gt;=0,H13&lt;=614),$B$4,IF(AND(H13&gt;=614,H13&lt;=697),$B$10,IF(AND(H13&gt;=697,H13&lt;=707),$B$5,IF(AND(H13&gt;=707,H13&lt;=804),$B$11,IF(AND(H13&gt;=804,H13&lt;=943),$B$6,IF(AND(H13&gt;=943,H13&lt;=1071),$B$12,IF(AND(H13&gt;=1071,H13&lt;=1179),$B$7,IF(AND(H13&gt;=1179,H13&lt;=1338),$B$13,IF(AND(H13&gt;=1338,H13&lt;=1414),$B$8,IF(AND(H13&gt;=1414,H13&lt;=2000),$B$14,"-"))))))))))</f>
        <v>500 x 520</v>
      </c>
      <c r="K13" s="4"/>
      <c r="L13" s="4"/>
      <c r="M13" s="5"/>
      <c r="N13" s="4"/>
      <c r="O13" s="4"/>
      <c r="P13" s="4"/>
      <c r="Q13" s="4"/>
      <c r="R13" s="4"/>
      <c r="S13" s="4"/>
    </row>
    <row r="14" spans="1:19">
      <c r="B14" s="99" t="s">
        <v>34</v>
      </c>
      <c r="C14" s="100"/>
      <c r="E14" s="3">
        <v>1603</v>
      </c>
      <c r="F14" s="8"/>
      <c r="G14" s="31" t="s">
        <v>11</v>
      </c>
      <c r="H14" s="33"/>
      <c r="J14" s="36" t="str">
        <f t="shared" si="0"/>
        <v>500 x 520</v>
      </c>
      <c r="K14" s="4"/>
      <c r="L14" s="4"/>
      <c r="M14" s="5"/>
      <c r="N14" s="25"/>
      <c r="O14" s="25"/>
      <c r="P14" s="4"/>
      <c r="Q14" s="4"/>
      <c r="R14" s="4"/>
      <c r="S14" s="4"/>
    </row>
    <row r="15" spans="1:19">
      <c r="F15" s="8"/>
      <c r="G15" s="31" t="s">
        <v>12</v>
      </c>
      <c r="H15" s="34"/>
      <c r="J15" s="60" t="str">
        <f t="shared" si="0"/>
        <v>500 x 520</v>
      </c>
      <c r="K15" s="4"/>
      <c r="L15" s="4"/>
      <c r="M15" s="5"/>
      <c r="N15" s="26">
        <f>N10</f>
        <v>2443</v>
      </c>
      <c r="O15" s="25"/>
      <c r="P15" s="4"/>
      <c r="Q15" s="4">
        <f>1177+941+612</f>
        <v>2730</v>
      </c>
      <c r="R15" s="4"/>
      <c r="S15" s="4"/>
    </row>
    <row r="16" spans="1:19">
      <c r="B16" s="98" t="s">
        <v>35</v>
      </c>
      <c r="C16" s="98"/>
      <c r="D16" s="14"/>
      <c r="E16" s="15">
        <v>205</v>
      </c>
      <c r="F16" s="8"/>
      <c r="G16" s="31" t="s">
        <v>13</v>
      </c>
      <c r="H16" s="33"/>
      <c r="J16" s="60" t="str">
        <f t="shared" si="0"/>
        <v>500 x 520</v>
      </c>
      <c r="K16" s="4"/>
      <c r="L16" s="4"/>
      <c r="M16" s="5"/>
      <c r="N16" s="26">
        <f>N15-R4</f>
        <v>1266</v>
      </c>
      <c r="O16" s="27">
        <f>N16/2</f>
        <v>633</v>
      </c>
      <c r="P16" s="4"/>
      <c r="Q16" s="4"/>
      <c r="R16" s="4"/>
      <c r="S16" s="4"/>
    </row>
    <row r="17" spans="2:19">
      <c r="B17" s="98" t="s">
        <v>36</v>
      </c>
      <c r="C17" s="98"/>
      <c r="D17" s="14"/>
      <c r="E17" s="3">
        <v>289</v>
      </c>
      <c r="F17" s="8"/>
      <c r="G17" s="31" t="s">
        <v>14</v>
      </c>
      <c r="H17" s="33"/>
      <c r="J17" s="36" t="str">
        <f t="shared" si="0"/>
        <v>500 x 520</v>
      </c>
      <c r="K17" s="4"/>
      <c r="L17" s="4"/>
      <c r="M17" s="5"/>
      <c r="N17" s="26">
        <f>N16-R5</f>
        <v>325</v>
      </c>
      <c r="O17" s="25"/>
      <c r="P17" s="4"/>
      <c r="Q17" s="4"/>
      <c r="R17" s="4"/>
      <c r="S17" s="4"/>
    </row>
    <row r="18" spans="2:19">
      <c r="B18" s="98" t="s">
        <v>37</v>
      </c>
      <c r="C18" s="98"/>
      <c r="D18" s="14"/>
      <c r="E18" s="3">
        <v>417</v>
      </c>
      <c r="F18" s="8"/>
      <c r="G18" s="31" t="s">
        <v>15</v>
      </c>
      <c r="H18" s="33"/>
      <c r="J18" s="10" t="str">
        <f t="shared" si="0"/>
        <v>500 x 520</v>
      </c>
      <c r="K18" s="4"/>
      <c r="L18" s="4"/>
      <c r="M18" s="5"/>
      <c r="N18" s="26">
        <f>N17-R6</f>
        <v>-287</v>
      </c>
      <c r="O18" s="25"/>
      <c r="P18" s="4"/>
      <c r="Q18" s="4">
        <v>2588</v>
      </c>
      <c r="R18" s="4"/>
      <c r="S18" s="4"/>
    </row>
    <row r="19" spans="2:19">
      <c r="B19" s="98" t="s">
        <v>38</v>
      </c>
      <c r="C19" s="98"/>
      <c r="D19" s="14"/>
      <c r="E19" s="3">
        <v>501</v>
      </c>
      <c r="F19" s="8"/>
      <c r="G19" s="31" t="s">
        <v>16</v>
      </c>
      <c r="H19" s="33"/>
      <c r="J19" s="36" t="str">
        <f t="shared" si="0"/>
        <v>500 x 520</v>
      </c>
      <c r="K19" s="4"/>
      <c r="L19" s="4"/>
      <c r="N19" s="25"/>
      <c r="O19" s="25"/>
      <c r="P19" s="4"/>
      <c r="Q19" s="4"/>
      <c r="R19" s="4"/>
      <c r="S19" s="4"/>
    </row>
    <row r="20" spans="2:19">
      <c r="B20" s="98" t="s">
        <v>39</v>
      </c>
      <c r="C20" s="98"/>
      <c r="D20" s="14"/>
      <c r="E20" s="13">
        <v>615</v>
      </c>
      <c r="F20" s="8"/>
      <c r="G20" s="31" t="s">
        <v>18</v>
      </c>
      <c r="H20" s="33"/>
      <c r="J20" s="36" t="str">
        <f t="shared" si="0"/>
        <v>500 x 520</v>
      </c>
      <c r="K20" s="4"/>
      <c r="L20" s="4"/>
      <c r="M20" s="5"/>
      <c r="N20" s="4"/>
      <c r="O20" s="4"/>
      <c r="P20" s="4"/>
      <c r="Q20" s="4"/>
      <c r="R20" s="4"/>
      <c r="S20" s="4"/>
    </row>
    <row r="21" spans="2:19">
      <c r="F21" s="8"/>
      <c r="G21" s="31" t="s">
        <v>19</v>
      </c>
      <c r="H21" s="33"/>
      <c r="J21" s="36" t="str">
        <f t="shared" si="0"/>
        <v>500 x 520</v>
      </c>
      <c r="K21" s="4"/>
      <c r="L21" s="4"/>
      <c r="M21" s="5"/>
      <c r="N21" s="4"/>
      <c r="O21" s="4"/>
      <c r="P21" s="4"/>
      <c r="Q21" s="4"/>
      <c r="R21" s="4"/>
      <c r="S21" s="4"/>
    </row>
    <row r="22" spans="2:19">
      <c r="F22" s="8"/>
      <c r="G22" s="11" t="s">
        <v>20</v>
      </c>
      <c r="H22" s="28"/>
      <c r="J22" s="13" t="str">
        <f t="shared" si="0"/>
        <v>500 x 520</v>
      </c>
      <c r="K22" s="4"/>
      <c r="L22" s="4"/>
      <c r="M22" s="5"/>
      <c r="N22" s="4"/>
      <c r="O22" s="4"/>
      <c r="P22" s="4"/>
      <c r="Q22" s="4"/>
      <c r="R22" s="4"/>
      <c r="S22" s="4"/>
    </row>
    <row r="23" spans="2:19">
      <c r="F23" s="8"/>
      <c r="J23" s="5"/>
      <c r="K23" s="4"/>
      <c r="L23" s="4"/>
      <c r="M23" s="40" t="s">
        <v>45</v>
      </c>
      <c r="N23" s="4"/>
      <c r="O23" s="4"/>
      <c r="P23" s="4"/>
      <c r="Q23" s="4"/>
      <c r="R23" s="4"/>
      <c r="S23" s="4"/>
    </row>
  </sheetData>
  <mergeCells count="17"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  <mergeCell ref="B7:C7"/>
    <mergeCell ref="B8:C8"/>
    <mergeCell ref="P3:R3"/>
    <mergeCell ref="B3:C3"/>
    <mergeCell ref="B4:C4"/>
    <mergeCell ref="B5:C5"/>
    <mergeCell ref="B6:C6"/>
  </mergeCells>
  <conditionalFormatting sqref="J4:J22">
    <cfRule type="cellIs" dxfId="20" priority="20" operator="lessThan">
      <formula>0</formula>
    </cfRule>
  </conditionalFormatting>
  <conditionalFormatting sqref="J4">
    <cfRule type="expression" dxfId="19" priority="19">
      <formula>$H$4=0</formula>
    </cfRule>
  </conditionalFormatting>
  <conditionalFormatting sqref="J5">
    <cfRule type="expression" dxfId="18" priority="18">
      <formula>$H$5=0</formula>
    </cfRule>
  </conditionalFormatting>
  <conditionalFormatting sqref="J6">
    <cfRule type="expression" dxfId="17" priority="17">
      <formula>$H$6=0</formula>
    </cfRule>
  </conditionalFormatting>
  <conditionalFormatting sqref="J7">
    <cfRule type="expression" dxfId="16" priority="16">
      <formula>$H$7=0</formula>
    </cfRule>
  </conditionalFormatting>
  <conditionalFormatting sqref="J8">
    <cfRule type="expression" dxfId="15" priority="15">
      <formula>$H$8=0</formula>
    </cfRule>
  </conditionalFormatting>
  <conditionalFormatting sqref="J9">
    <cfRule type="expression" dxfId="14" priority="14">
      <formula>$H$9=0</formula>
    </cfRule>
  </conditionalFormatting>
  <conditionalFormatting sqref="J10">
    <cfRule type="expression" dxfId="13" priority="13">
      <formula>$H$10=0</formula>
    </cfRule>
  </conditionalFormatting>
  <conditionalFormatting sqref="J11">
    <cfRule type="expression" dxfId="12" priority="12">
      <formula>$H$11=0</formula>
    </cfRule>
  </conditionalFormatting>
  <conditionalFormatting sqref="J12">
    <cfRule type="expression" dxfId="11" priority="11">
      <formula>$H$12=0</formula>
    </cfRule>
  </conditionalFormatting>
  <conditionalFormatting sqref="J13">
    <cfRule type="expression" dxfId="10" priority="10">
      <formula>$H$13=0</formula>
    </cfRule>
  </conditionalFormatting>
  <conditionalFormatting sqref="J14:J22">
    <cfRule type="expression" dxfId="9" priority="9">
      <formula>$H$14=0</formula>
    </cfRule>
  </conditionalFormatting>
  <conditionalFormatting sqref="J15">
    <cfRule type="expression" dxfId="8" priority="8">
      <formula>$H$15=0</formula>
    </cfRule>
  </conditionalFormatting>
  <conditionalFormatting sqref="J16">
    <cfRule type="expression" dxfId="7" priority="7">
      <formula>$H$16=0</formula>
    </cfRule>
  </conditionalFormatting>
  <conditionalFormatting sqref="J17">
    <cfRule type="expression" dxfId="6" priority="6">
      <formula>$H$17=0</formula>
    </cfRule>
  </conditionalFormatting>
  <conditionalFormatting sqref="J18">
    <cfRule type="expression" dxfId="5" priority="5">
      <formula>$H$18=0</formula>
    </cfRule>
  </conditionalFormatting>
  <conditionalFormatting sqref="J19">
    <cfRule type="expression" dxfId="4" priority="4">
      <formula>$H$19=0</formula>
    </cfRule>
  </conditionalFormatting>
  <conditionalFormatting sqref="J20">
    <cfRule type="expression" dxfId="3" priority="3">
      <formula>$H$20=0</formula>
    </cfRule>
  </conditionalFormatting>
  <conditionalFormatting sqref="J21">
    <cfRule type="expression" dxfId="2" priority="2">
      <formula>$H$21=0</formula>
    </cfRule>
  </conditionalFormatting>
  <conditionalFormatting sqref="J22">
    <cfRule type="expression" dxfId="1" priority="1">
      <formula>$H$22=0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99EE2CB3-EA6A-4881-9034-E37B49824363}">
            <xm:f>'POMPE A CHALEUR'!$L$10=0</xm:f>
            <x14:dxf>
              <font>
                <color theme="0"/>
              </font>
            </x14:dxf>
          </x14:cfRule>
          <xm:sqref>Q10:R10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POMPE A CHALEUR</vt:lpstr>
      <vt:lpstr>GAZ HYBRIDE</vt:lpstr>
      <vt:lpstr>GAZ A CONDENSATION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Lison MAEGHT</dc:creator>
  <cp:lastModifiedBy>CA</cp:lastModifiedBy>
  <dcterms:created xsi:type="dcterms:W3CDTF">2017-03-15T12:54:16Z</dcterms:created>
  <dcterms:modified xsi:type="dcterms:W3CDTF">2017-08-31T08:47:09Z</dcterms:modified>
</cp:coreProperties>
</file>