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385" yWindow="-15" windowWidth="14430" windowHeight="12195" activeTab="2"/>
  </bookViews>
  <sheets>
    <sheet name="PLANNING" sheetId="2" r:id="rId1"/>
    <sheet name="Tech" sheetId="3" r:id="rId2"/>
    <sheet name="TCD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0" hidden="1">#REF!</definedName>
    <definedName name="_Fill" hidden="1">#REF!</definedName>
    <definedName name="_Order1" hidden="1">255</definedName>
    <definedName name="_Order2" hidden="1">255</definedName>
    <definedName name="a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a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aaaa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aaaa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anscount" hidden="1">2</definedName>
    <definedName name="Commentaires" localSheetId="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Commentaires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CV" localSheetId="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CV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etat">[1]ERGO!$G$1:$H$1</definedName>
    <definedName name="ff" localSheetId="0" hidden="1">{#N/A,#N/A,FALSE,"UTIL_sav";#N/A,#N/A,FALSE,"mese_progr SAV";#N/A,#N/A,FALSE,"INV_sav";#N/A,#N/A,FALSE,"TABCOD_SAV";#N/A,#N/A,FALSE,"Copertina";#N/A,#N/A,FALSE,"PRO '98";#N/A,#N/A,FALSE,"PREC97-BDG98"}</definedName>
    <definedName name="ff" hidden="1">{#N/A,#N/A,FALSE,"UTIL_sav";#N/A,#N/A,FALSE,"mese_progr SAV";#N/A,#N/A,FALSE,"INV_sav";#N/A,#N/A,FALSE,"TABCOD_SAV";#N/A,#N/A,FALSE,"Copertina";#N/A,#N/A,FALSE,"PRO '98";#N/A,#N/A,FALSE,"PREC97-BDG98"}</definedName>
    <definedName name="Heures">OFFSET(PLANNING!$A$6,,,COUNTA(PLANNING!$A:$A),11)</definedName>
    <definedName name="Hornell">'[2]Suivi Outillage, planning'!$AI$5:$AI$8</definedName>
    <definedName name="icic" localSheetId="0" hidden="1">{#N/A,"20 Fahrzeuge",TRUE,"GA008_11";#N/A,"30 Fahrzeuge",TRUE,"GA008_11";#N/A,"40 Fahrzeuge",TRUE,"GA008_11";#N/A,"50 Fahrzeuge",TRUE,"GA008_11"}</definedName>
    <definedName name="icic" hidden="1">{#N/A,"20 Fahrzeuge",TRUE,"GA008_11";#N/A,"30 Fahrzeuge",TRUE,"GA008_11";#N/A,"40 Fahrzeuge",TRUE,"GA008_11";#N/A,"50 Fahrzeuge",TRUE,"GA008_11"}</definedName>
    <definedName name="icio" localSheetId="0" hidden="1">{#N/A,"mit Preisgleitung",TRUE,"Summary";#N/A,#N/A,TRUE,"Ziel_N_kpl";#N/A,#N/A,TRUE,"Aktuell_kpl";"Ziel N und Aktuell",#N/A,TRUE,"PM_WGK";#N/A,#N/A,TRUE,"Änderungen"}</definedName>
    <definedName name="icio" hidden="1">{#N/A,"mit Preisgleitung",TRUE,"Summary";#N/A,#N/A,TRUE,"Ziel_N_kpl";#N/A,#N/A,TRUE,"Aktuell_kpl";"Ziel N und Aktuell",#N/A,TRUE,"PM_WGK";#N/A,#N/A,TRUE,"Änderungen"}</definedName>
    <definedName name="ico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ico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imi" localSheetId="0" hidden="1">{#N/A,#N/A,FALSE,"UTIL_sav";#N/A,#N/A,FALSE,"mese_progr SAV";#N/A,#N/A,FALSE,"INV_sav";#N/A,#N/A,FALSE,"TABCOD_SAV";#N/A,#N/A,FALSE,"Copertina";#N/A,#N/A,FALSE,"PRO '98";#N/A,#N/A,FALSE,"PREC97-BDG98"}</definedName>
    <definedName name="imi" hidden="1">{#N/A,#N/A,FALSE,"UTIL_sav";#N/A,#N/A,FALSE,"mese_progr SAV";#N/A,#N/A,FALSE,"INV_sav";#N/A,#N/A,FALSE,"TABCOD_SAV";#N/A,#N/A,FALSE,"Copertina";#N/A,#N/A,FALSE,"PRO '98";#N/A,#N/A,FALSE,"PREC97-BDG98"}</definedName>
    <definedName name="IMUDMU90" localSheetId="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IMUDMU9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inin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inin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Liste1">'[1]Paramètres FC'!$G$3:$G$4</definedName>
    <definedName name="Manipulation">'[3]Manipulation et temps'!$A$5:$A$24</definedName>
    <definedName name="nn" localSheetId="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nn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period_selected" localSheetId="0">'[4]Planning Global'!$X$3</definedName>
    <definedName name="Planning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Planning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qqqq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qqqq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qqqqqq" localSheetId="0" hidden="1">{#N/A,"mit Preisgleitung",TRUE,"Summary";#N/A,#N/A,TRUE,"Ziel_N_kpl";#N/A,#N/A,TRUE,"Aktuell_kpl";"Ziel N und Aktuell",#N/A,TRUE,"PM_WGK";#N/A,#N/A,TRUE,"Änderungen"}</definedName>
    <definedName name="qqqqqq" hidden="1">{#N/A,"mit Preisgleitung",TRUE,"Summary";#N/A,#N/A,TRUE,"Ziel_N_kpl";#N/A,#N/A,TRUE,"Aktuell_kpl";"Ziel N und Aktuell",#N/A,TRUE,"PM_WGK";#N/A,#N/A,TRUE,"Änderungen"}</definedName>
    <definedName name="Segment_AFFAIRE">#N/A</definedName>
    <definedName name="Segment_Personne">#N/A</definedName>
    <definedName name="step1sinature">'[5]Front page 01'!#REF!</definedName>
    <definedName name="version">"G2"</definedName>
    <definedName name="wrn.Comparaison._.DMU." localSheetId="0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MPLET." localSheetId="0" hidden="1">{#N/A,#N/A,TRUE,"REMARQUES";#N/A,#N/A,TRUE,"GA008";#N/A,#N/A,TRUE,"DEVIS RECAP"}</definedName>
    <definedName name="wrn.COMPLET." hidden="1">{#N/A,#N/A,TRUE,"REMARQUES";#N/A,#N/A,TRUE,"GA008";#N/A,#N/A,TRUE,"DEVIS RECAP"}</definedName>
    <definedName name="wrn.GA008_11." localSheetId="0" hidden="1">{#N/A,"20 Fahrzeuge",TRUE,"GA008_11";#N/A,"30 Fahrzeuge",TRUE,"GA008_11";#N/A,"40 Fahrzeuge",TRUE,"GA008_11";#N/A,"50 Fahrzeuge",TRUE,"GA008_11"}</definedName>
    <definedName name="wrn.GA008_11." hidden="1">{#N/A,"20 Fahrzeuge",TRUE,"GA008_11";#N/A,"30 Fahrzeuge",TRUE,"GA008_11";#N/A,"40 Fahrzeuge",TRUE,"GA008_11";#N/A,"50 Fahrzeuge",TRUE,"GA008_11"}</definedName>
    <definedName name="wrn.GA18." localSheetId="0" hidden="1">{"Impression",#N/A,TRUE,"Caisse1";"Impression",#N/A,TRUE,"Projet1"}</definedName>
    <definedName name="wrn.GA18." hidden="1">{"Impression",#N/A,TRUE,"Caisse1";"Impression",#N/A,TRUE,"Projet1"}</definedName>
    <definedName name="wrn.Global." localSheetId="0" hidden="1">{#N/A,"DPX Synchrone",FALSE,"FLO";#N/A,"DPX Asynchrone",FALSE,"FLO";#N/A,"POS Synchrone",FALSE,"FLO";#N/A,"POS Asynchrone",FALSE,"FLO";#N/A,"HSL Zuid Synchrone",FALSE,"FLO";#N/A,"HSL Zuid Asynchrone",FALSE,"FLO"}</definedName>
    <definedName name="wrn.Global." hidden="1">{#N/A,"DPX Synchrone",FALSE,"FLO";#N/A,"DPX Asynchrone",FALSE,"FLO";#N/A,"POS Synchrone",FALSE,"FLO";#N/A,"POS Asynchrone",FALSE,"FLO";#N/A,"HSL Zuid Synchrone",FALSE,"FLO";#N/A,"HSL Zuid Asynchrone",FALSE,"FLO"}</definedName>
    <definedName name="wrn.Kleine._.Übersicht." localSheetId="0" hidden="1">{#N/A,"mit Preisgleitung",TRUE,"Summary";#N/A,#N/A,TRUE,"Ziel_N_kpl";#N/A,#N/A,TRUE,"Aktuell_kpl";"Ziel N und Aktuell",#N/A,TRUE,"PM_WGK";#N/A,#N/A,TRUE,"Änderungen"}</definedName>
    <definedName name="wrn.Kleine._.Übersicht." hidden="1">{#N/A,"mit Preisgleitung",TRUE,"Summary";#N/A,#N/A,TRUE,"Ziel_N_kpl";#N/A,#N/A,TRUE,"Aktuell_kpl";"Ziel N und Aktuell",#N/A,TRUE,"PM_WGK";#N/A,#N/A,TRUE,"Änderungen"}</definedName>
    <definedName name="wrn.RP._.ATER." localSheetId="0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wrn.RP._.ATER." hidden="1">{#N/A,#N/A,TRUE,"Entête";#N/A,#N/A,TRUE,"Page 1";#N/A,#N/A,TRUE,"Som  page 2 et 3";#N/A,#N/A,TRUE,"Page 4";#N/A,#N/A,TRUE,"Page 5";#N/A,#N/A,TRUE,"Page 5 bis";#N/A,#N/A,TRUE,"Page 6+7";#N/A,#N/A,TRUE,"Page 8+9+10";#N/A,#N/A,TRUE,"Page 11+12+13";#N/A,#N/A,TRUE,"Page 14";#N/A,#N/A,TRUE,"Page 15";#N/A,#N/A,TRUE,"Page 16";#N/A,#N/A,TRUE,"Page 17";#N/A,#N/A,TRUE,"Page 18+19+20+21";#N/A,#N/A,TRUE,"Page 22+23+24+25";#N/A,#N/A,TRUE,"Page 26+27";#N/A,#N/A,TRUE,"Page 28";#N/A,#N/A,TRUE,"Page 29";#N/A,#N/A,TRUE,"Page 30";#N/A,#N/A,TRUE,"Page 31";#N/A,#N/A,TRUE,"Page 32+33";#N/A,#N/A,TRUE,"Page 34";#N/A,#N/A,TRUE,"Page 35+36+37+38+39+40";#N/A,#N/A,TRUE,"Annexes";#N/A,#N/A,TRUE,"143 A-TER";#N/A,#N/A,TRUE,"30 options";#N/A,#N/A,TRUE,"Bogies"}</definedName>
    <definedName name="wrn.stampa." localSheetId="0" hidden="1">{#N/A,#N/A,FALSE,"UTIL_sav";#N/A,#N/A,FALSE,"mese_progr SAV";#N/A,#N/A,FALSE,"INV_sav";#N/A,#N/A,FALSE,"TABCOD_SAV";#N/A,#N/A,FALSE,"Copertina";#N/A,#N/A,FALSE,"PRO '98";#N/A,#N/A,FALSE,"PREC97-BDG98"}</definedName>
    <definedName name="wrn.stampa." hidden="1">{#N/A,#N/A,FALSE,"UTIL_sav";#N/A,#N/A,FALSE,"mese_progr SAV";#N/A,#N/A,FALSE,"INV_sav";#N/A,#N/A,FALSE,"TABCOD_SAV";#N/A,#N/A,FALSE,"Copertina";#N/A,#N/A,FALSE,"PRO '98";#N/A,#N/A,FALSE,"PREC97-BDG98"}</definedName>
  </definedNames>
  <calcPr calcId="145621"/>
  <pivotCaches>
    <pivotCache cacheId="33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4" i="3" l="1"/>
  <c r="A25" i="3" s="1"/>
  <c r="A23" i="3"/>
  <c r="A22" i="3"/>
  <c r="A21" i="3"/>
  <c r="A20" i="3"/>
  <c r="A19" i="3"/>
  <c r="A18" i="3"/>
  <c r="A17" i="3"/>
  <c r="A16" i="3"/>
  <c r="A27" i="3" l="1"/>
  <c r="A28" i="3" s="1"/>
  <c r="A26" i="3"/>
  <c r="A11" i="3"/>
  <c r="A14" i="3" s="1"/>
  <c r="A15" i="3" s="1"/>
  <c r="A10" i="3"/>
  <c r="A9" i="3"/>
  <c r="A8" i="3"/>
  <c r="A7" i="3"/>
  <c r="A6" i="3"/>
  <c r="A5" i="3"/>
  <c r="A4" i="3"/>
  <c r="A3" i="3"/>
  <c r="A12" i="3" l="1"/>
  <c r="A13" i="3"/>
  <c r="K42" i="2" l="1"/>
  <c r="I42" i="2"/>
  <c r="J42" i="2" s="1"/>
  <c r="H42" i="2"/>
  <c r="C42" i="2"/>
  <c r="I41" i="2"/>
  <c r="H41" i="2"/>
  <c r="C41" i="2"/>
  <c r="K40" i="2"/>
  <c r="H40" i="2"/>
  <c r="G40" i="2"/>
  <c r="I39" i="2"/>
  <c r="H39" i="2"/>
  <c r="C39" i="2"/>
  <c r="I38" i="2"/>
  <c r="H38" i="2"/>
  <c r="H37" i="2" s="1"/>
  <c r="C38" i="2"/>
  <c r="G37" i="2"/>
  <c r="I36" i="2"/>
  <c r="H36" i="2"/>
  <c r="I35" i="2"/>
  <c r="H35" i="2"/>
  <c r="C35" i="2"/>
  <c r="I34" i="2"/>
  <c r="H34" i="2"/>
  <c r="C34" i="2"/>
  <c r="I33" i="2"/>
  <c r="H33" i="2"/>
  <c r="H31" i="2" s="1"/>
  <c r="C33" i="2"/>
  <c r="I32" i="2"/>
  <c r="H32" i="2"/>
  <c r="C32" i="2"/>
  <c r="I31" i="2"/>
  <c r="G31" i="2"/>
  <c r="I30" i="2"/>
  <c r="H30" i="2"/>
  <c r="I29" i="2"/>
  <c r="H29" i="2"/>
  <c r="C29" i="2"/>
  <c r="I28" i="2"/>
  <c r="H28" i="2"/>
  <c r="C28" i="2"/>
  <c r="I27" i="2"/>
  <c r="H27" i="2"/>
  <c r="H26" i="2" s="1"/>
  <c r="C27" i="2"/>
  <c r="A27" i="2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I26" i="2"/>
  <c r="G26" i="2"/>
  <c r="A26" i="2"/>
  <c r="L25" i="2"/>
  <c r="G25" i="2"/>
  <c r="K24" i="2"/>
  <c r="I24" i="2"/>
  <c r="J24" i="2" s="1"/>
  <c r="H24" i="2"/>
  <c r="C24" i="2"/>
  <c r="I23" i="2"/>
  <c r="H23" i="2"/>
  <c r="C23" i="2"/>
  <c r="K22" i="2"/>
  <c r="H22" i="2"/>
  <c r="G22" i="2"/>
  <c r="I21" i="2"/>
  <c r="H21" i="2"/>
  <c r="C21" i="2"/>
  <c r="I20" i="2"/>
  <c r="I19" i="2" s="1"/>
  <c r="H20" i="2"/>
  <c r="H19" i="2" s="1"/>
  <c r="C20" i="2"/>
  <c r="G19" i="2"/>
  <c r="I18" i="2"/>
  <c r="H18" i="2"/>
  <c r="H13" i="2" s="1"/>
  <c r="I17" i="2"/>
  <c r="H17" i="2"/>
  <c r="C17" i="2"/>
  <c r="I16" i="2"/>
  <c r="H16" i="2"/>
  <c r="C16" i="2"/>
  <c r="I15" i="2"/>
  <c r="H15" i="2"/>
  <c r="C15" i="2"/>
  <c r="I14" i="2"/>
  <c r="H14" i="2"/>
  <c r="C14" i="2"/>
  <c r="G13" i="2"/>
  <c r="I12" i="2"/>
  <c r="H12" i="2"/>
  <c r="I11" i="2"/>
  <c r="H11" i="2"/>
  <c r="C11" i="2"/>
  <c r="I10" i="2"/>
  <c r="H10" i="2"/>
  <c r="C10" i="2"/>
  <c r="I9" i="2"/>
  <c r="I8" i="2" s="1"/>
  <c r="H9" i="2"/>
  <c r="H8" i="2" s="1"/>
  <c r="C9" i="2"/>
  <c r="G8" i="2"/>
  <c r="G7" i="2" s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L7" i="2"/>
  <c r="BX1" i="2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O1" i="2"/>
  <c r="S5" i="2" s="1"/>
  <c r="I25" i="2" l="1"/>
  <c r="H7" i="2"/>
  <c r="H25" i="2"/>
  <c r="S6" i="2"/>
  <c r="O3" i="2"/>
  <c r="R5" i="2"/>
  <c r="T5" i="2"/>
  <c r="T1" i="2"/>
  <c r="Y1" i="2" s="1"/>
  <c r="AD1" i="2" s="1"/>
  <c r="AI1" i="2" s="1"/>
  <c r="AN1" i="2" s="1"/>
  <c r="AS1" i="2" s="1"/>
  <c r="AX1" i="2" s="1"/>
  <c r="BC1" i="2" s="1"/>
  <c r="BH1" i="2" s="1"/>
  <c r="BM1" i="2" s="1"/>
  <c r="BR1" i="2" s="1"/>
  <c r="I22" i="2"/>
  <c r="K23" i="2"/>
  <c r="J23" i="2" s="1"/>
  <c r="J41" i="2"/>
  <c r="J40" i="2" s="1"/>
  <c r="I40" i="2"/>
  <c r="K41" i="2"/>
  <c r="I13" i="2"/>
  <c r="I7" i="2" s="1"/>
  <c r="CJ1" i="2"/>
  <c r="CV1" i="2" s="1"/>
  <c r="I37" i="2"/>
  <c r="K39" i="2" l="1"/>
  <c r="K21" i="2"/>
  <c r="J22" i="2"/>
  <c r="T6" i="2"/>
  <c r="U5" i="2"/>
  <c r="R6" i="2"/>
  <c r="Q5" i="2"/>
  <c r="Q6" i="2" l="1"/>
  <c r="P5" i="2"/>
  <c r="J21" i="2"/>
  <c r="K20" i="2" s="1"/>
  <c r="J20" i="2" s="1"/>
  <c r="K19" i="2"/>
  <c r="K37" i="2"/>
  <c r="J39" i="2"/>
  <c r="K38" i="2" s="1"/>
  <c r="J38" i="2" s="1"/>
  <c r="V5" i="2"/>
  <c r="U6" i="2"/>
  <c r="K36" i="2" l="1"/>
  <c r="J37" i="2"/>
  <c r="J19" i="2"/>
  <c r="K18" i="2"/>
  <c r="W5" i="2"/>
  <c r="V6" i="2"/>
  <c r="P6" i="2"/>
  <c r="O5" i="2"/>
  <c r="O6" i="2" s="1"/>
  <c r="X5" i="2" l="1"/>
  <c r="W6" i="2"/>
  <c r="K31" i="2"/>
  <c r="J36" i="2"/>
  <c r="K35" i="2" s="1"/>
  <c r="J35" i="2" s="1"/>
  <c r="K34" i="2" s="1"/>
  <c r="J34" i="2" s="1"/>
  <c r="K33" i="2" s="1"/>
  <c r="J33" i="2" s="1"/>
  <c r="K32" i="2" s="1"/>
  <c r="J32" i="2" s="1"/>
  <c r="K13" i="2"/>
  <c r="J18" i="2"/>
  <c r="K17" i="2" s="1"/>
  <c r="J17" i="2" s="1"/>
  <c r="K16" i="2" s="1"/>
  <c r="J16" i="2" s="1"/>
  <c r="K15" i="2" s="1"/>
  <c r="J15" i="2" s="1"/>
  <c r="K14" i="2" s="1"/>
  <c r="J14" i="2" s="1"/>
  <c r="Y5" i="2" l="1"/>
  <c r="X6" i="2"/>
  <c r="T3" i="2"/>
  <c r="J31" i="2"/>
  <c r="K30" i="2"/>
  <c r="K12" i="2"/>
  <c r="J13" i="2"/>
  <c r="Z5" i="2" l="1"/>
  <c r="Y6" i="2"/>
  <c r="K8" i="2"/>
  <c r="J12" i="2"/>
  <c r="K11" i="2" s="1"/>
  <c r="J11" i="2" s="1"/>
  <c r="K10" i="2" s="1"/>
  <c r="J10" i="2" s="1"/>
  <c r="K9" i="2" s="1"/>
  <c r="J9" i="2" s="1"/>
  <c r="J30" i="2"/>
  <c r="K29" i="2" s="1"/>
  <c r="J29" i="2" s="1"/>
  <c r="K28" i="2" s="1"/>
  <c r="J28" i="2" s="1"/>
  <c r="K27" i="2" s="1"/>
  <c r="J27" i="2" s="1"/>
  <c r="K26" i="2"/>
  <c r="J25" i="2" l="1"/>
  <c r="J26" i="2"/>
  <c r="J8" i="2"/>
  <c r="J7" i="2"/>
  <c r="AA5" i="2"/>
  <c r="Z6" i="2"/>
  <c r="AB5" i="2" l="1"/>
  <c r="AA6" i="2"/>
  <c r="AB6" i="2" l="1"/>
  <c r="AC5" i="2"/>
  <c r="AD5" i="2" l="1"/>
  <c r="AC6" i="2"/>
  <c r="Y3" i="2"/>
  <c r="AE5" i="2" l="1"/>
  <c r="AD6" i="2"/>
  <c r="AF5" i="2" l="1"/>
  <c r="AE6" i="2"/>
  <c r="AG5" i="2" l="1"/>
  <c r="AF6" i="2"/>
  <c r="AH5" i="2" l="1"/>
  <c r="AG6" i="2"/>
  <c r="AI5" i="2" l="1"/>
  <c r="AH6" i="2"/>
  <c r="AD3" i="2"/>
  <c r="AI6" i="2" l="1"/>
  <c r="AJ5" i="2"/>
  <c r="AJ6" i="2" l="1"/>
  <c r="AK5" i="2"/>
  <c r="AL5" i="2" l="1"/>
  <c r="AK6" i="2"/>
  <c r="AM5" i="2" l="1"/>
  <c r="AL6" i="2"/>
  <c r="AN5" i="2" l="1"/>
  <c r="AM6" i="2"/>
  <c r="AI3" i="2"/>
  <c r="AO5" i="2" l="1"/>
  <c r="AN6" i="2"/>
  <c r="AP5" i="2" l="1"/>
  <c r="AO6" i="2"/>
  <c r="AQ5" i="2" l="1"/>
  <c r="AP6" i="2"/>
  <c r="AQ6" i="2" l="1"/>
  <c r="AR5" i="2"/>
  <c r="AN3" i="2" l="1"/>
  <c r="AR6" i="2"/>
  <c r="AS5" i="2"/>
  <c r="AT5" i="2" l="1"/>
  <c r="AS6" i="2"/>
  <c r="AU5" i="2" l="1"/>
  <c r="AT6" i="2"/>
  <c r="AV5" i="2" l="1"/>
  <c r="AU6" i="2"/>
  <c r="AW5" i="2" l="1"/>
  <c r="AV6" i="2"/>
  <c r="AX5" i="2" l="1"/>
  <c r="AW6" i="2"/>
  <c r="AS3" i="2"/>
  <c r="AY5" i="2" l="1"/>
  <c r="AX6" i="2"/>
  <c r="AY6" i="2" l="1"/>
  <c r="AZ5" i="2"/>
  <c r="AZ6" i="2" l="1"/>
  <c r="BA5" i="2"/>
  <c r="BB5" i="2" l="1"/>
  <c r="BA6" i="2"/>
  <c r="AX3" i="2" l="1"/>
  <c r="BC5" i="2"/>
  <c r="BB6" i="2"/>
  <c r="BD5" i="2" l="1"/>
  <c r="BC6" i="2"/>
  <c r="BE5" i="2" l="1"/>
  <c r="BD6" i="2"/>
  <c r="BF5" i="2" l="1"/>
  <c r="BE6" i="2"/>
  <c r="BG5" i="2" l="1"/>
  <c r="BF6" i="2"/>
  <c r="BG6" i="2" l="1"/>
  <c r="BC3" i="2"/>
  <c r="BH5" i="2"/>
  <c r="BH6" i="2" l="1"/>
  <c r="BI5" i="2"/>
  <c r="BJ5" i="2" l="1"/>
  <c r="BI6" i="2"/>
  <c r="BK5" i="2" l="1"/>
  <c r="BJ6" i="2"/>
  <c r="BL5" i="2" l="1"/>
  <c r="BK6" i="2"/>
  <c r="BM5" i="2" l="1"/>
  <c r="BL6" i="2"/>
  <c r="BH3" i="2"/>
  <c r="BN5" i="2" l="1"/>
  <c r="BM6" i="2"/>
  <c r="BO5" i="2" l="1"/>
  <c r="BN6" i="2"/>
  <c r="BO6" i="2" l="1"/>
  <c r="BP5" i="2"/>
  <c r="BP6" i="2" l="1"/>
  <c r="BQ5" i="2"/>
  <c r="BR5" i="2" l="1"/>
  <c r="BQ6" i="2"/>
  <c r="BM3" i="2"/>
  <c r="BS5" i="2" l="1"/>
  <c r="BR6" i="2"/>
  <c r="BT5" i="2" l="1"/>
  <c r="BS6" i="2"/>
  <c r="BU5" i="2" l="1"/>
  <c r="BT6" i="2"/>
  <c r="BV5" i="2" l="1"/>
  <c r="BU6" i="2"/>
  <c r="BV6" i="2" l="1"/>
  <c r="BR3" i="2"/>
</calcChain>
</file>

<file path=xl/connections.xml><?xml version="1.0" encoding="utf-8"?>
<connections xmlns="http://schemas.openxmlformats.org/spreadsheetml/2006/main">
  <connection id="1" name="Requête - Heures" description="Connexion à la requête « Heures » dans le classeur." type="5" refreshedVersion="4">
    <dbPr connection="provider=Microsoft.Mashup.OleDb.1;data source=$EmbeddedMashup(5ac1f70e-3ea3-4936-83cf-291821c53ad1)$;location=Heures;extended properties=UEsDBBQAAgAIAOWJ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ib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Ym+UI6tHSGFBAAAhxAAABMAHABGb3JtdWxhcy9TZWN0aW9uMS5tIKIYACigFAAAAAAAAAAAAAAAAAAAAAAAAAAAAK1XbW/iRhD+Hon/sHK/QOVSkNp+ueYkjpcEmoMIiE4VsiqDh2Qbs8utd3OJED+I+xv8sc4av6yxTWhyfMFee2eemXnm2XEAC0k5I5PDf/ND5aJyETy4AjxyDUpA0GiQS+KDvCD4m3AlFoAL3ecF+PW2EgKY/MLF45zzx2ptMxu6K7i0DlstZztrcybxFccO9/9kddkvcv9dQkDWgq9UYKGxqTv3oX6L91zCNbgeiKB6cGWTWbTe8v3JwvVdEVxKocCp2ZXIZJv7nDG0GKj1WtDVfgeG2TGs+BPgO2rFgmoBAHtjTVvt6+7EsonVvm6Nr7pkOpq2brp64dNd56o71VefR/3wlcHobjyxtqn/G3qvvUtBs54nXMhqCTx7s7FavV6rP9ZeRgJDrreCBTCPsvutTTZWp/vpblryrNcfFjwxIPWZB8/E/Zcrud+liFqeFz45ZKOag47Rhc9vQVDuAd43bNJMzU5f1kBW3KNLapqdCpcFSy5WB7v6LZ3pLAgdcRyT1HY8V4IRTbq2rVUuKCv2afLzdr8LYQYHglayDI3Zm4BvKYkLZHGSLRPwsRNitkQcNEqVhHBAnU2XUQBcCtCN69MAHcRJgEwpkiqcQqaJx6n+B3fxQDZDtZpj1XvI3eosBOPU6vXMKiJzagYWvZ94+90T+Hy9NgvXfV67zLuhgUywlAGPcZSQofkqG3IoNCGi0MzaJ/bH8FUdGnWpAtQmlq3UEAIJ3oBTjfoIix1Z3tqDHl73NFH2O31vDXqWrTf9RZlXv4GlHCkJIvU66J1KVXid5KoYoZYIdEIyfjN3r9KkWcyTI2yahNRH6sTkoEvSwSTWO+7LaPkF4LE602lwbFyof+bMc19qHy9/J1yQWYzG+fMjU75P5AMw0iDgB2B2fCQQS+2nqFPG/FtQzppmjAxJGSJ1cHuzlppvhTkjlOE2UdofORAY+WFnbD8M+29wRRRxzSZ9Jv/4ra6Jkbob8hXxFBIFqQjPUrhUlvJWh5WDh3XcZPoxdIyplQ/64Kv+U4vILNF8SuaudGUzcXQluFpXi9FooqTnwrEap1HHILJ6tA3xDedkgMIVkKgqSZaiA5F/a3PFZAqWheph9t7/EfowOLvEb1qFs2U9Eu6iqSPR9MjI5CCUIPBVIjVEV5GF4JqFxHth7op+VagsSB43q7FpTHdsTZ+4HGEDiCPdJ2cLPy4bQUfjzy2K5ZsOzneEdf4pq9dinFkeZDlYQOcS5WueI85am49yl5zj+UdW8sxQ7T5GKpLUplPA+3Rba5XpTich1215im/PfjFD/2LUhdPNqU74IcPNscjEMcRRFQaTeO5wNUenhkvDYwdHC8oW8pUhJ3fe3GuJzIKPVbPIn67BcUNmBCnKZSyEeuKpTxTOSrnQnJwommXLwcsL16lh9A2zTXGVjKZpnOqaRr5tcgxs/ICBx3RIihK/LVl+48RcAj6R3nTuiCTO+XWW8+7Ufi6s/zt66sT8nDnXzcMiLx5RDFnqnUJjshCHxCIGvvLBjhOr+bH+ljkgZqox6Z79VfcfUEsBAi0AFAACAAgA5Ym+UJo5YH+rAAAA+gAAABIAAAAAAAAAAAAAAAAAAAAAAENvbmZpZy9QYWNrYWdlLnhtbFBLAQItABQAAgAIAOWJvlAPyumrpAAAAOkAAAATAAAAAAAAAAAAAAAAAPcAAABbQ29udGVudF9UeXBlc10ueG1sUEsBAi0AFAACAAgA5Ym+UI6tHSGFBAAAhxAAABMAAAAAAAAAAAAAAAAA6AEAAEZvcm11bGFzL1NlY3Rpb24xLm1QSwUGAAAAAAMAAwDCAAAAugYAAAAA" command="SELECT * FROM [Heures]"/>
  </connection>
  <connection id="2" name="Requête - Heures0" description="Connexion à la requête « Heures0 » dans le classeur." type="5" refreshedVersion="0" background="1">
    <dbPr connection="provider=Microsoft.Mashup.OleDb.1;data source=$EmbeddedMashup(5ac1f70e-3ea3-4936-83cf-291821c53ad1)$;location=Heures0;extended properties=UEsDBBQAAgAIAOWJ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ib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Ym+UBZptJPmAwAATwwAABMAHABGb3JtdWxhcy9TZWN0aW9uMS5tIKIYACigFAAAAAAAAAAAAAAAAAAAAAAAAAAAAKVW224aSRB9t8Q/tCYvIM2OjLS7L7uONMFgwzpgAVa0QmjVZoq445lu0hfHFuKDyG/wY6me+8BgswkvTN+qTlWdOt0KFpoJTibJf/uvxlnjTD1QCQG5BiNBnZ+TCxKCPiP4mwgjF4AT3ecFhF7HSAlcfxLy8V6Ix2ZrPRvSCC6c5Kgz38w6gmvcMnfj8++cLv9N775rUGQlRWSUg8am9D4E7xbHQsM10ACkaiauXDJL5/0wnCxoSKW60NLAvOU2UpMdEQrO0aIyq5Vk0W4LJbNjiMQT4B4TcdWsAeCunanfue5OHJc4nWt/fNUl09HUv+naiQ93l1fdqf36OOrHWwaju/HE2RT+b9hn611LVvU8EVI3j8Bz12vH7/X8/th6GUkM2fPVAnjA+OeNS9bOZffD3fTIWq8/rFkpQerzAJ4J/SKM3m0LRH4QxCtJNpoH0DG6eP0WJBMB4PjcJe3C7PRlBSQSAVuystmppFwthYwSu3aXzXQVhI04i0lbOwHVUIqmmNu0GmeM1/ss8/N2t41hqoSgjSpDM/bm4H2jcYIsXmXLBELshIwtKQdLpcpDSFBX01UqAE4pdENDptBBlgSolCKvwmvILPEEs/9AFw9kPTTRPVa9h9xtzmIw85bnVWYR2bxVwmLPk2C3fYJQrFblwnWfV5QHN0zpHMsx4BmOI2Rov8mGAxSWEGlo5drn9sfw1SSNujQKtYlXKzUEpSEYCGZR72FxU8sbd9DD754lym5rx86g57j20D+MB94NLPXIaJCF10HvtVTF33mu6hFaiUAnpOK3MnqTJu16nuxhsyRkIVInIwdbkktMondJX0bLTwCPzZlNw9zFCe+j4AF9ab2/+IMISWYZmvnf77kJQ6IfgJNzAqGCcsenArG0fuo6ZSy+qeOsaWfIkJQx0jkeb7cK836cM8I4HpNH++MABEaenMzsx2H/C1SmEbdc0uf6z989S4zC3VBEJDBIFKQiPGtJmT7KWxvWATys47rSj7FjTK1+sBdf879WSmaN5gsydzXV7dzRlRRm1axHY4lS3Av7alxEnYGo6tEmxje8JwMULkXSquRZSi9E8a0jDNcFWB6rR7n3/o/Qx8G5R/wWVThZ1lPhrnt15JqeGpkkQgkStxJtIVJDFlJYFpLghdOIfTWoLEgeWtXYIqY7vmJPQo+wAeSe7pOThR+nS0Gnz59bFMufujh/IazTb1k7l+Gs8qDKwRo6H1G+9inibLV5L3f5PX645ORrJdXuY6QyT23xCvg13bZaVXZnk3DQbYcU35y8sUL/etTlNkCxr3vWvPHwxpun/Oj+mX7OHj2lG+vk19kPUEsBAi0AFAACAAgA5Ym+UJo5YH+rAAAA+gAAABIAAAAAAAAAAAAAAAAAAAAAAENvbmZpZy9QYWNrYWdlLnhtbFBLAQItABQAAgAIAOWJvlAPyumrpAAAAOkAAAATAAAAAAAAAAAAAAAAAPcAAABbQ29udGVudF9UeXBlc10ueG1sUEsBAi0AFAACAAgA5Ym+UBZptJPmAwAATwwAABMAAAAAAAAAAAAAAAAA6AEAAEZvcm11bGFzL1NlY3Rpb24xLm1QSwUGAAAAAAMAAwDCAAAAGwYAAAAA" command="SELECT * FROM [Heures0]"/>
  </connection>
  <connection id="3" name="Requête - Heures00" description="Connexion à la requête « Heures00 » dans le classeur." type="5" refreshedVersion="0" background="1">
    <dbPr connection="provider=Microsoft.Mashup.OleDb.1;data source=$EmbeddedMashup(5ac1f70e-3ea3-4936-83cf-291821c53ad1)$;location=Heures00;extended properties=UEsDBBQAAgAIAOWJ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ib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Ym+UEGI0DZzAQAAsQIAABMAHABGb3JtdWxhcy9TZWN0aW9uMS5tIKIYACigFAAAAAAAAAAAAAAAAAAAAAAAAAAAAHVQS27CMBDdI3EHy90EKUWwRixCCJ+KAiJBXSAWJh6oS2KjsVNRRRyovQYXq0OoABW8sefNzPtYQ2yEkiQs72arWqlW9DtD4GQAGYJuNEibJGAqxJ5QZRiDBYJ9DEndzxBBmjeF25VSW6eWL8YshTYtV+nysPCVNHZk6Z72n2ggn83xx4AmO1Rppqkli9gqgfrU1srAABgH1E4p5ZLFGfeSJIxZwlC3DWawrLnVM6WvEiWlZdTZbociPX7DFe0MUvUJdiZLpXbuGHBzGnn+IAipS6g/8Gb9gESTyBsFBdCZd/tBVLxeJ8PTyMtkPgvp4aI/EptC3aC4VQ4VGueBPTfPqdfrecNZoTJBG7nu6RgkF3JzcElOu0FnHj3o9YbjO50rS0PJYU/Yh8rM8fviyOP81Cl/w/ln3aY79aeAQnGwdcMlzQtt9LUDkiou1uKaNkIm9VphWvIWU8VP35ooEv9lMgUPZwau0lywQ61aEfK+ZusXUEsBAi0AFAACAAgA5Ym+UJo5YH+rAAAA+gAAABIAAAAAAAAAAAAAAAAAAAAAAENvbmZpZy9QYWNrYWdlLnhtbFBLAQItABQAAgAIAOWJvlAPyumrpAAAAOkAAAATAAAAAAAAAAAAAAAAAPcAAABbQ29udGVudF9UeXBlc10ueG1sUEsBAi0AFAACAAgA5Ym+UEGI0DZzAQAAsQIAABMAAAAAAAAAAAAAAAAA6AEAAEZvcm11bGFzL1NlY3Rpb24xLm1QSwUGAAAAAAMAAwDCAAAAqAMAAAAA" command="SELECT * FROM [Heures00]"/>
  </connection>
  <connection id="4" name="Requête - JF" description="Connexion à la requête « JF » dans le classeur." type="5" refreshedVersion="0" background="1">
    <dbPr connection="provider=Microsoft.Mashup.OleDb.1;data source=$EmbeddedMashup(5ac1f70e-3ea3-4936-83cf-291821c53ad1)$;location=JF;extended properties=&quot;UEsDBBQAAgAIAOWJ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ib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Ym+UPXiw2amAAAA0QAAABMAHABGb3JtdWxhcy9TZWN0aW9uMS5tIKIYACigFAAAAAAAAAAAAAAAAAAAAAAAAAAAAG2NsQqDMBCG90DeIaSLggidxUnq4NBFoYM4RD1paJIrSYQW8YF8Dl+sEdf+y8Hdd9/vYPASDavPec0oocQ9hYWRVSXLmQJPCQupcbYDhM3tM4BKi9laMP6B9tUjvqJ4ae9CQ86rkndrW6Dx4dwl5/OFN983MI2jnOS+8aBpRK8gbawwbkKrC1SzNgflorMqWRZe7psNvOMJ84dgFB7WNaZEmv/i7AdQSwECLQAUAAIACADlib5Qmjlgf6sAAAD6AAAAEgAAAAAAAAAAAAAAAAAAAAAAQ29uZmlnL1BhY2thZ2UueG1sUEsBAi0AFAACAAgA5Ym+UA/K6aukAAAA6QAAABMAAAAAAAAAAAAAAAAA9wAAAFtDb250ZW50X1R5cGVzXS54bWxQSwECLQAUAAIACADlib5Q9eLDZqYAAADRAAAAEwAAAAAAAAAAAAAAAADoAQAARm9ybXVsYXMvU2VjdGlvbjEubVBLBQYAAAAAAwADAMIAAADbAgAAAAA=&quot;" command="SELECT * FROM [JF]"/>
  </connection>
  <connection id="5" name="Requête - Périodes" description="Connexion à la requête « Périodes » dans le classeur." type="5" refreshedVersion="0" background="1">
    <dbPr connection="provider=Microsoft.Mashup.OleDb.1;data source=$EmbeddedMashup(5ac1f70e-3ea3-4936-83cf-291821c53ad1)$;location=Périodes;extended properties=&quot;UEsDBBQAAgAIAOWJ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ib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Ym+UFOjuptbAwAASAkAABMAHABGb3JtdWxhcy9TZWN0aW9uMS5tIKIYACigFAAAAAAAAAAAAAAAAAAAAAAAAAAAAJ1W227aQBB9j8Q/rNwXW3KtILV9aVPJJSaBphABUVUhVG3w0Gxj79K9tIkQH0R/gx/rrC/YTiBpywveWe+cMzNnZq1grpngZJz/t9+2jlpH6oZKiMk5GAnq+JickAT0EcHfWBg5BzREd3NIgo6RErj+LOTttRC3rreaDmgKJ05+1Jmtpx3BNb4y87PzL5yIv9Tb3xoUWUqRGuWgswm9TiC4xLXQcA40BqncHMon08IeJsl4ThMq1YmWBmae3ypcdkQiOEePyiyXkqXbDdTcjiAVPwHfMSlX7h4C/sqZhJ3zaOz4xOmch6OziEyGk/AisoYPV6dn0cQ+fRr2slf6w6vR2FlX+Bfsm0XXkjWRx0Jq9wA9f7Vywm437I0sylBiyEGo5sBjxr+tfbJyTqMPV5MDe93eYM9OjVKPx3BH6Hdh9HZTMQrjONvJs+E+oo7RZfuXIJmIAdfHPmlXbif3SyCpiNmC1d1OJOVqIWSa+7Vv2Uw3SdiIy5i09RNTDbVoKtvaax0xvh+zrs/L7SajqXKBtpoKLdW7Ix8ajQYyf1ItY0iwE0q1FBqslWoXQs66ma5aAdCkEIYmTCFAmQRolGJXhaeYWeEJZv+Bzm/IamDSa6x6F7XrTjMyMy8IGlZkNvNqXOx5Em83PyERy2W9cNHdkvL4gim943KIeMnjgBjaz6rhEQsriCK0eu13/kfww+SNujAKZxNvVmoASkPcF8yyfsDFLzyv/X4Xn7tWKNuNXTv9ruPbQx8Zj4MLWOih0SAr1H73qVRlz7tc7WdoRwSCkAZuY/WsTNr7dfKAmxUhS1A6pTjYgpxiEoNTej9cfAa4dac2DTMfDcEnwWN6770/eU2EJNOSzezde26ShOgb4OSYQKKg3vHFgFhYnH2dMhK/1GHVtEtmKMqM6QyPt73KfZjljDCOx+TB/nhEAiPPT5b+s7C/AJVFxJ5Pely/eRVYYVRwA5GS2KBQUIpwpyVl+qBubViP6GEdV41+zIAxtfrGXnzuV68Qs0b3lZgjTXV7B3QmhVm6+9lYoVT3wsNpXEVdkmjOo3XGb3BN+ji4FCmqsstScSGKXx1huK7I8mx61HvvXwZ9Fpx/ALeqwl+PdVT5vnn+zBcHtlz9a+N/Aimnfa1V//pa+gNQSwECLQAUAAIACADlib5Qmjlgf6sAAAD6AAAAEgAAAAAAAAAAAAAAAAAAAAAAQ29uZmlnL1BhY2thZ2UueG1sUEsBAi0AFAACAAgA5Ym+UA/K6aukAAAA6QAAABMAAAAAAAAAAAAAAAAA9wAAAFtDb250ZW50X1R5cGVzXS54bWxQSwECLQAUAAIACADlib5QU6O6m1sDAABICQAAEwAAAAAAAAAAAAAAAADoAQAARm9ybXVsYXMvU2VjdGlvbjEubVBLBQYAAAAAAwADAMIAAACQBQAAAAA=&quot;" command="SELECT * FROM [Périodes]"/>
  </connection>
  <connection id="6" name="Requête - Périodes0" description="Connexion à la requête « Périodes0 » dans le classeur." type="5" refreshedVersion="0" background="1">
    <dbPr connection="provider=Microsoft.Mashup.OleDb.1;data source=$EmbeddedMashup(5ac1f70e-3ea3-4936-83cf-291821c53ad1)$;location=Périodes0;extended properties=UEsDBBQAAgAIAOWJv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ib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5Ym+ULG8Fxw3BAAAAQ4AABMAHABGb3JtdWxhcy9TZWN0aW9uMS5tIKIYACigFAAAAAAAAAAAAAAAAAAAAAAAAAAAAK1X227iSBB9j8Q/tLwvIHmtIO3uy2xG8nBJYDMQAdFohdDK4CLpjd3NtLsziRAfxP4GP7bVvraxSdiZ5QW7L1Wnqk6fLkewkpQzMk3+2x8aF42L6NET4JMbUAKiy0tyRQKQFwR/U67ECnCg97KCwOkoIYDJL1w8LTl/ara285EXwpWVbLUWu3mHM4lLFna8/yerx36Wh38kRGQjeKgiC43NvGUAzh2+cwk34PkgombiyibzdNwNgunKCzwRXUmhYNGyG6nJDg84Y2gxUpuNoOFhD4bZCYT8GXCNClnUrAFgb62Z27npTS2bWJ0bd3LdI7PxzL3t6YFP993r3kw/fR4P4iXD8f1kau0K/7f0QXuXgpY9T7mQzRPw7O3Wcvt9dzDRXsYCQ3bcaAXMp+xhZ5Ot1e19up+dmOsPRjUzBqQB8+GFeH9zJQ/7ApHr+/FMko1mBTpGF8/fgaDcB3y/tEm7MDt73QAJuU/X1DQ7Ex6L1lyEiV29Sme6DEJHnMUktR3fk2BEU4ztWo0Lyup9mvy8O+xjmFFC0EaZoRl7c/CukjhAVm+yZQoBnoSMLSkHjVLlISSoy+kyCoBDEbrxAhqhgywJUCpFXoW3kGnicar/wVs9ku1IhUuseh+525zHYBYtxymNIrJFy8Ci9xP/sH+GgG82ZuF6LxuP+bc0kjmWU8AzHCfI0H6XDRUUmhBpaGbtc/sT+KqSg7pWEWoTK1dqBJEEf8ipRn2ExU4t7+xhH5/7miiHvX63hn3L1pv+oMx3bmEtx0qCKLwO+2+lKn7Oc1WPUEsEOiElv6W3d2nSrufJETZNQhogdTJy0DXpYhKdrvc6Xn8BeGrOdRoWNg44nznzvdfWx6tfCRdknqFZ/P6RqSAg8hEYuSQQRGCe+FQg1tpP3UmZ8G/Rada0M2RIyhjpAre3W4V5N84ZoQy3iZPnowICI092ZvbjsP8ET6QRt2wyYPK3XxxNjMLdiIfEV0gUpCK8SOFReZK3OqwKPKzjtnQeY8eYWvmoL77mX62UzBLNF2TuSU+2c0fXgqtNsx6NJkpxLxyrcRF1BqKsR7sY32hJhihcEUmrkmcpvRD5tw5XTBZgWawe5tn7L0IfB2ef8FtU4WxZT4W7ruvINT01Mk2EEgQuJVJD9BRZCa5ZSPxX5oX0q0JlQfJ4ZY0tYrpnG/rM5RgPgDjSfXK28OOwEXTa/tyhWH7XxfkDYZ1/y+qxDGeZB2UO1tD5hPK1zxFnrc1Hucvv8eqUlc8Zqj3ASEWe2qIL+DHd1lplutNJqJy2KsV3Zy8s0b8edW1389ZJ+F+am2ORyWLIoqoNJvfc5WqJTg2XhscuthaUreQ7TU7lvnnQElkGn6lmnT9dg+MDWRKkNJeZEOqOx5kq7JUqoS0qomiWrQLPrBhez3WN6DufStgrmJ9J36PAWSWNHuPsfvpfUEsBAi0AFAACAAgA5Ym+UJo5YH+rAAAA+gAAABIAAAAAAAAAAAAAAAAAAAAAAENvbmZpZy9QYWNrYWdlLnhtbFBLAQItABQAAgAIAOWJvlAPyumrpAAAAOkAAAATAAAAAAAAAAAAAAAAAPcAAABbQ29udGVudF9UeXBlc10ueG1sUEsBAi0AFAACAAgA5Ym+ULG8Fxw3BAAAAQ4AABMAAAAAAAAAAAAAAAAA6AEAAEZvcm11bGFzL1NlY3Rpb24xLm1QSwUGAAAAAAMAAwDCAAAAbAYAAAAA" command="SELECT * FROM [Périodes0]"/>
  </connection>
</connections>
</file>

<file path=xl/sharedStrings.xml><?xml version="1.0" encoding="utf-8"?>
<sst xmlns="http://schemas.openxmlformats.org/spreadsheetml/2006/main" count="70" uniqueCount="45">
  <si>
    <t xml:space="preserve">CALENDRIER HEBDO  </t>
  </si>
  <si>
    <t>ALLER SEMAINE #</t>
  </si>
  <si>
    <t xml:space="preserve">CALENDRIER ANNUEL  </t>
  </si>
  <si>
    <t>AFFAIRE</t>
  </si>
  <si>
    <t>TACHES</t>
  </si>
  <si>
    <t>CHARGE TOTALE</t>
  </si>
  <si>
    <t>AUTRE</t>
  </si>
  <si>
    <t>BUDGET</t>
  </si>
  <si>
    <t>MOIS</t>
  </si>
  <si>
    <t>JOURS</t>
  </si>
  <si>
    <t>DEBUT</t>
  </si>
  <si>
    <t>FIN</t>
  </si>
  <si>
    <t>% REALISE</t>
  </si>
  <si>
    <t>TEST 1</t>
  </si>
  <si>
    <t>Etude</t>
  </si>
  <si>
    <t>Consultation</t>
  </si>
  <si>
    <t>Commande</t>
  </si>
  <si>
    <t>Fabrication</t>
  </si>
  <si>
    <t>Conception FOURNISSEUR</t>
  </si>
  <si>
    <t>Rédaction CdC</t>
  </si>
  <si>
    <t>Documentation</t>
  </si>
  <si>
    <t>Rédaction</t>
  </si>
  <si>
    <t>Validation</t>
  </si>
  <si>
    <t>Livraison</t>
  </si>
  <si>
    <t>Réception / Validation</t>
  </si>
  <si>
    <t>Expédition</t>
  </si>
  <si>
    <t>TEST 2</t>
  </si>
  <si>
    <t>PIERRE</t>
  </si>
  <si>
    <t>PAUL</t>
  </si>
  <si>
    <t>Conception</t>
  </si>
  <si>
    <t>Fériés</t>
  </si>
  <si>
    <t>Total général</t>
  </si>
  <si>
    <t>mars</t>
  </si>
  <si>
    <t>mai</t>
  </si>
  <si>
    <t>juin</t>
  </si>
  <si>
    <t>Somme de Heures</t>
  </si>
  <si>
    <t>Personne</t>
  </si>
  <si>
    <t>janvier</t>
  </si>
  <si>
    <t>février</t>
  </si>
  <si>
    <t>avril</t>
  </si>
  <si>
    <t>octobre</t>
  </si>
  <si>
    <t>novembre</t>
  </si>
  <si>
    <t>décembre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</si>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</sst>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yyyy"/>
    <numFmt numFmtId="165" formatCode="mmmm\-yyyy"/>
    <numFmt numFmtId="166" formatCode="d\-mmm\-yyyy\ \(dddd\)"/>
    <numFmt numFmtId="167" formatCode="d"/>
    <numFmt numFmtId="168" formatCode="mmmm"/>
    <numFmt numFmtId="169" formatCode="0\ &quot;hrs&quot;"/>
    <numFmt numFmtId="170" formatCode="_ * #,##0.00_)\ &quot;€&quot;_ ;_ * \(#,##0.00\)\ &quot;€&quot;_ ;_ * &quot;-&quot;??_)\ &quot;€&quot;_ ;_ @_ "/>
    <numFmt numFmtId="171" formatCode="0.0"/>
    <numFmt numFmtId="172" formatCode="_-* #,##0.0\ _€_-;\-* #,##0.0\ _€_-;_-* &quot;-&quot;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Alstom"/>
    </font>
    <font>
      <sz val="8"/>
      <name val="Alstom"/>
    </font>
    <font>
      <b/>
      <sz val="12"/>
      <name val="Alstom"/>
    </font>
    <font>
      <sz val="10"/>
      <name val="Alstom"/>
    </font>
    <font>
      <b/>
      <sz val="18"/>
      <name val="Alstom"/>
    </font>
    <font>
      <b/>
      <sz val="10"/>
      <name val="Alstom"/>
    </font>
    <font>
      <b/>
      <sz val="10"/>
      <color theme="0"/>
      <name val="Alstom"/>
    </font>
    <font>
      <b/>
      <sz val="9"/>
      <name val="Alstom"/>
    </font>
    <font>
      <sz val="12"/>
      <name val="Alstom"/>
    </font>
    <font>
      <sz val="9"/>
      <name val="Alstom"/>
    </font>
    <font>
      <b/>
      <sz val="12"/>
      <color theme="0"/>
      <name val="Alstom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82">
    <border>
      <left/>
      <right/>
      <top/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auto="1"/>
      </right>
      <top style="thin">
        <color theme="8" tint="-0.499984740745262"/>
      </top>
      <bottom/>
      <diagonal/>
    </border>
    <border>
      <left style="thin">
        <color auto="1"/>
      </left>
      <right/>
      <top style="thin">
        <color theme="4" tint="-0.499984740745262"/>
      </top>
      <bottom/>
      <diagonal/>
    </border>
    <border>
      <left/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theme="4" tint="-0.499984740745262"/>
      </bottom>
      <diagonal/>
    </border>
    <border>
      <left/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8" tint="-0.499984740745262"/>
      </left>
      <right/>
      <top/>
      <bottom/>
      <diagonal/>
    </border>
    <border>
      <left/>
      <right/>
      <top/>
      <bottom style="thin">
        <color theme="8" tint="-0.499984740745262"/>
      </bottom>
      <diagonal/>
    </border>
    <border>
      <left/>
      <right style="thin">
        <color auto="1"/>
      </right>
      <top/>
      <bottom style="thin">
        <color theme="8" tint="-0.499984740745262"/>
      </bottom>
      <diagonal/>
    </border>
    <border>
      <left/>
      <right style="thin">
        <color indexed="64"/>
      </right>
      <top/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auto="1"/>
      </right>
      <top style="thin">
        <color theme="8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indexed="64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indexed="64"/>
      </right>
      <top style="thin">
        <color theme="4" tint="-0.499984740745262"/>
      </top>
      <bottom/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indexed="64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indexed="64"/>
      </right>
      <top/>
      <bottom style="thin">
        <color theme="4" tint="-0.499984740745262"/>
      </bottom>
      <diagonal/>
    </border>
    <border>
      <left style="thin">
        <color theme="4" tint="0.39997558519241921"/>
      </left>
      <right style="thin">
        <color theme="8" tint="-0.499984740745262"/>
      </right>
      <top style="thin">
        <color theme="8" tint="-0.499984740745262"/>
      </top>
      <bottom style="thin">
        <color indexed="64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auto="1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dotted">
        <color theme="4" tint="-0.499984740745262"/>
      </right>
      <top style="thin">
        <color theme="4" tint="-0.499984740745262"/>
      </top>
      <bottom/>
      <diagonal/>
    </border>
    <border>
      <left/>
      <right/>
      <top style="thin">
        <color indexed="22"/>
      </top>
      <bottom/>
      <diagonal/>
    </border>
    <border>
      <left style="dotted">
        <color theme="4" tint="-0.499984740745262"/>
      </left>
      <right/>
      <top style="thin">
        <color theme="4" tint="-0.49998474074526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theme="4" tint="0.39997558519241921"/>
      </left>
      <right style="thin">
        <color theme="8" tint="-0.499984740745262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8" tint="-0.49998474074526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dotted">
        <color theme="4" tint="-0.499984740745262"/>
      </right>
      <top style="thin">
        <color indexed="64"/>
      </top>
      <bottom style="thin">
        <color indexed="22"/>
      </bottom>
      <diagonal/>
    </border>
    <border>
      <left style="dotted">
        <color theme="4" tint="-0.499984740745262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dotted">
        <color theme="4" tint="-0.499984740745262"/>
      </right>
      <top style="thin">
        <color indexed="22"/>
      </top>
      <bottom style="thin">
        <color indexed="22"/>
      </bottom>
      <diagonal/>
    </border>
    <border>
      <left style="dotted">
        <color theme="4" tint="-0.49998474074526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4" tint="0.39997558519241921"/>
      </bottom>
      <diagonal/>
    </border>
    <border>
      <left/>
      <right/>
      <top style="thin">
        <color rgb="FFBFBFBF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indexed="64"/>
      </right>
      <top style="thin">
        <color theme="0" tint="-0.24994659260841701"/>
      </top>
      <bottom/>
      <diagonal/>
    </border>
    <border>
      <left/>
      <right style="dotted">
        <color theme="4" tint="-0.499984740745262"/>
      </right>
      <top style="thin">
        <color indexed="22"/>
      </top>
      <bottom/>
      <diagonal/>
    </border>
    <border>
      <left style="dotted">
        <color theme="4" tint="-0.499984740745262"/>
      </left>
      <right/>
      <top style="thin">
        <color indexed="22"/>
      </top>
      <bottom/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dotted">
        <color theme="4" tint="-0.499984740745262"/>
      </right>
      <top style="thin">
        <color indexed="22"/>
      </top>
      <bottom style="thin">
        <color indexed="64"/>
      </bottom>
      <diagonal/>
    </border>
    <border>
      <left style="dotted">
        <color theme="4" tint="-0.499984740745262"/>
      </left>
      <right/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8" tint="-0.499984740745262"/>
      </right>
      <top/>
      <bottom/>
      <diagonal/>
    </border>
    <border>
      <left style="thin">
        <color theme="8" tint="-0.499984740745262"/>
      </left>
      <right/>
      <top style="thin">
        <color indexed="22"/>
      </top>
      <bottom style="thin">
        <color indexed="22"/>
      </bottom>
      <diagonal/>
    </border>
    <border>
      <left style="thin">
        <color theme="8" tint="-0.499984740745262"/>
      </left>
      <right/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8" tint="-0.499984740745262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0" fontId="6" fillId="3" borderId="0" xfId="0" applyFont="1" applyFill="1"/>
    <xf numFmtId="0" fontId="8" fillId="0" borderId="0" xfId="0" applyFont="1" applyAlignment="1">
      <alignment horizontal="right"/>
    </xf>
    <xf numFmtId="0" fontId="8" fillId="4" borderId="0" xfId="0" applyFont="1" applyFill="1" applyAlignment="1">
      <alignment horizontal="center" vertical="center"/>
    </xf>
    <xf numFmtId="0" fontId="4" fillId="0" borderId="9" xfId="0" applyFont="1" applyBorder="1" applyAlignment="1" applyProtection="1">
      <alignment vertical="center"/>
      <protection locked="0"/>
    </xf>
    <xf numFmtId="0" fontId="9" fillId="0" borderId="0" xfId="0" applyFont="1" applyAlignment="1">
      <alignment horizontal="center" vertical="center"/>
    </xf>
    <xf numFmtId="0" fontId="10" fillId="0" borderId="9" xfId="0" applyFont="1" applyBorder="1" applyAlignment="1">
      <alignment vertical="center"/>
    </xf>
    <xf numFmtId="0" fontId="10" fillId="0" borderId="16" xfId="0" applyFont="1" applyBorder="1" applyAlignment="1">
      <alignment horizontal="right" vertical="center" indent="1"/>
    </xf>
    <xf numFmtId="0" fontId="10" fillId="0" borderId="0" xfId="0" applyFont="1" applyAlignment="1">
      <alignment horizontal="right" vertical="center" indent="1"/>
    </xf>
    <xf numFmtId="166" fontId="10" fillId="0" borderId="17" xfId="0" applyNumberFormat="1" applyFont="1" applyBorder="1" applyAlignment="1" applyProtection="1">
      <alignment horizontal="center" vertical="center" shrinkToFit="1"/>
      <protection locked="0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167" fontId="4" fillId="2" borderId="14" xfId="0" applyNumberFormat="1" applyFont="1" applyFill="1" applyBorder="1" applyAlignment="1">
      <alignment horizontal="center" vertical="center" shrinkToFit="1"/>
    </xf>
    <xf numFmtId="167" fontId="4" fillId="2" borderId="15" xfId="0" applyNumberFormat="1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17" fontId="12" fillId="2" borderId="5" xfId="0" applyNumberFormat="1" applyFont="1" applyFill="1" applyBorder="1" applyAlignment="1">
      <alignment horizontal="center" vertical="center"/>
    </xf>
    <xf numFmtId="17" fontId="12" fillId="2" borderId="36" xfId="0" applyNumberFormat="1" applyFont="1" applyFill="1" applyBorder="1" applyAlignment="1">
      <alignment horizontal="center" vertical="center"/>
    </xf>
    <xf numFmtId="17" fontId="12" fillId="2" borderId="37" xfId="0" applyNumberFormat="1" applyFont="1" applyFill="1" applyBorder="1" applyAlignment="1">
      <alignment horizontal="center" vertical="center"/>
    </xf>
    <xf numFmtId="17" fontId="12" fillId="2" borderId="39" xfId="0" applyNumberFormat="1" applyFont="1" applyFill="1" applyBorder="1" applyAlignment="1">
      <alignment horizontal="center" vertical="center"/>
    </xf>
    <xf numFmtId="0" fontId="13" fillId="2" borderId="40" xfId="0" applyFont="1" applyFill="1" applyBorder="1" applyAlignment="1">
      <alignment vertical="top" wrapText="1"/>
    </xf>
    <xf numFmtId="0" fontId="10" fillId="7" borderId="41" xfId="0" applyFont="1" applyFill="1" applyBorder="1" applyAlignment="1">
      <alignment horizontal="left" vertical="center" wrapText="1" indent="2"/>
    </xf>
    <xf numFmtId="0" fontId="10" fillId="7" borderId="42" xfId="0" applyFont="1" applyFill="1" applyBorder="1" applyAlignment="1">
      <alignment horizontal="center" vertical="center" wrapText="1"/>
    </xf>
    <xf numFmtId="169" fontId="10" fillId="7" borderId="43" xfId="0" applyNumberFormat="1" applyFont="1" applyFill="1" applyBorder="1" applyAlignment="1">
      <alignment horizontal="center" vertical="center"/>
    </xf>
    <xf numFmtId="171" fontId="10" fillId="7" borderId="43" xfId="0" applyNumberFormat="1" applyFont="1" applyFill="1" applyBorder="1" applyAlignment="1">
      <alignment horizontal="center" vertical="center"/>
    </xf>
    <xf numFmtId="0" fontId="10" fillId="7" borderId="44" xfId="2" applyNumberFormat="1" applyFont="1" applyFill="1" applyBorder="1" applyAlignment="1">
      <alignment horizontal="center" vertical="center"/>
    </xf>
    <xf numFmtId="15" fontId="10" fillId="7" borderId="0" xfId="2" applyNumberFormat="1" applyFont="1" applyFill="1" applyAlignment="1">
      <alignment horizontal="right" vertical="center"/>
    </xf>
    <xf numFmtId="15" fontId="10" fillId="7" borderId="0" xfId="1" applyNumberFormat="1" applyFont="1" applyFill="1" applyAlignment="1">
      <alignment horizontal="right" vertical="center"/>
    </xf>
    <xf numFmtId="9" fontId="10" fillId="7" borderId="0" xfId="1" applyFont="1" applyFill="1" applyAlignment="1">
      <alignment horizontal="center" vertical="center"/>
    </xf>
    <xf numFmtId="9" fontId="10" fillId="7" borderId="9" xfId="1" applyFont="1" applyFill="1" applyBorder="1" applyAlignment="1">
      <alignment horizontal="center" vertical="center"/>
    </xf>
    <xf numFmtId="0" fontId="12" fillId="2" borderId="45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6" fillId="3" borderId="48" xfId="0" applyFont="1" applyFill="1" applyBorder="1"/>
    <xf numFmtId="0" fontId="12" fillId="2" borderId="49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left" vertical="center" wrapText="1" indent="3"/>
    </xf>
    <xf numFmtId="0" fontId="12" fillId="4" borderId="20" xfId="0" applyFont="1" applyFill="1" applyBorder="1" applyAlignment="1">
      <alignment horizontal="center" vertical="center" wrapText="1"/>
    </xf>
    <xf numFmtId="169" fontId="12" fillId="4" borderId="51" xfId="0" applyNumberFormat="1" applyFont="1" applyFill="1" applyBorder="1" applyAlignment="1">
      <alignment horizontal="center" vertical="center"/>
    </xf>
    <xf numFmtId="171" fontId="12" fillId="8" borderId="51" xfId="0" applyNumberFormat="1" applyFont="1" applyFill="1" applyBorder="1" applyAlignment="1">
      <alignment horizontal="center" vertical="center"/>
    </xf>
    <xf numFmtId="0" fontId="12" fillId="8" borderId="51" xfId="2" applyNumberFormat="1" applyFont="1" applyFill="1" applyBorder="1" applyAlignment="1">
      <alignment horizontal="center" vertical="center"/>
    </xf>
    <xf numFmtId="15" fontId="12" fillId="9" borderId="52" xfId="0" applyNumberFormat="1" applyFont="1" applyFill="1" applyBorder="1" applyAlignment="1">
      <alignment horizontal="right" vertical="center"/>
    </xf>
    <xf numFmtId="15" fontId="12" fillId="8" borderId="53" xfId="1" applyNumberFormat="1" applyFont="1" applyFill="1" applyBorder="1" applyAlignment="1">
      <alignment horizontal="right" vertical="center"/>
    </xf>
    <xf numFmtId="0" fontId="12" fillId="2" borderId="51" xfId="0" applyFont="1" applyFill="1" applyBorder="1" applyAlignment="1">
      <alignment horizontal="center" vertical="center"/>
    </xf>
    <xf numFmtId="0" fontId="12" fillId="2" borderId="56" xfId="0" applyFont="1" applyFill="1" applyBorder="1" applyAlignment="1">
      <alignment horizontal="center" vertical="center"/>
    </xf>
    <xf numFmtId="0" fontId="12" fillId="2" borderId="57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center" vertical="center"/>
    </xf>
    <xf numFmtId="0" fontId="12" fillId="10" borderId="39" xfId="0" applyFont="1" applyFill="1" applyBorder="1" applyAlignment="1">
      <alignment horizontal="left" vertical="center" wrapText="1" indent="3"/>
    </xf>
    <xf numFmtId="0" fontId="12" fillId="10" borderId="20" xfId="0" applyFont="1" applyFill="1" applyBorder="1" applyAlignment="1">
      <alignment horizontal="center" vertical="center" wrapText="1"/>
    </xf>
    <xf numFmtId="169" fontId="12" fillId="4" borderId="58" xfId="0" applyNumberFormat="1" applyFont="1" applyFill="1" applyBorder="1" applyAlignment="1">
      <alignment horizontal="center" vertical="center"/>
    </xf>
    <xf numFmtId="0" fontId="12" fillId="8" borderId="37" xfId="2" applyNumberFormat="1" applyFont="1" applyFill="1" applyBorder="1" applyAlignment="1">
      <alignment horizontal="center" vertical="center"/>
    </xf>
    <xf numFmtId="15" fontId="12" fillId="9" borderId="59" xfId="0" applyNumberFormat="1" applyFont="1" applyFill="1" applyBorder="1" applyAlignment="1">
      <alignment horizontal="right" vertical="center"/>
    </xf>
    <xf numFmtId="15" fontId="12" fillId="8" borderId="60" xfId="1" applyNumberFormat="1" applyFont="1" applyFill="1" applyBorder="1" applyAlignment="1">
      <alignment horizontal="right" vertical="center"/>
    </xf>
    <xf numFmtId="0" fontId="12" fillId="2" borderId="37" xfId="0" applyFont="1" applyFill="1" applyBorder="1" applyAlignment="1">
      <alignment horizontal="left" vertical="center" wrapText="1" indent="3"/>
    </xf>
    <xf numFmtId="0" fontId="12" fillId="2" borderId="62" xfId="0" applyFont="1" applyFill="1" applyBorder="1" applyAlignment="1">
      <alignment horizontal="center" vertical="center"/>
    </xf>
    <xf numFmtId="0" fontId="12" fillId="2" borderId="63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0" fontId="10" fillId="11" borderId="49" xfId="0" applyFont="1" applyFill="1" applyBorder="1" applyAlignment="1">
      <alignment horizontal="left" vertical="center" wrapText="1" indent="2"/>
    </xf>
    <xf numFmtId="0" fontId="10" fillId="11" borderId="20" xfId="0" applyFont="1" applyFill="1" applyBorder="1" applyAlignment="1">
      <alignment horizontal="center" vertical="center" wrapText="1"/>
    </xf>
    <xf numFmtId="169" fontId="10" fillId="11" borderId="45" xfId="0" applyNumberFormat="1" applyFont="1" applyFill="1" applyBorder="1" applyAlignment="1">
      <alignment horizontal="center" vertical="center"/>
    </xf>
    <xf numFmtId="171" fontId="10" fillId="11" borderId="45" xfId="0" applyNumberFormat="1" applyFont="1" applyFill="1" applyBorder="1" applyAlignment="1">
      <alignment horizontal="center" vertical="center"/>
    </xf>
    <xf numFmtId="0" fontId="10" fillId="11" borderId="45" xfId="2" applyNumberFormat="1" applyFont="1" applyFill="1" applyBorder="1" applyAlignment="1">
      <alignment horizontal="center" vertical="center"/>
    </xf>
    <xf numFmtId="15" fontId="10" fillId="11" borderId="64" xfId="2" applyNumberFormat="1" applyFont="1" applyFill="1" applyBorder="1" applyAlignment="1">
      <alignment horizontal="right" vertical="center"/>
    </xf>
    <xf numFmtId="15" fontId="10" fillId="11" borderId="64" xfId="1" applyNumberFormat="1" applyFont="1" applyFill="1" applyBorder="1" applyAlignment="1">
      <alignment horizontal="right" vertical="center"/>
    </xf>
    <xf numFmtId="9" fontId="10" fillId="11" borderId="64" xfId="1" applyFont="1" applyFill="1" applyBorder="1" applyAlignment="1">
      <alignment horizontal="center" vertical="center"/>
    </xf>
    <xf numFmtId="9" fontId="10" fillId="11" borderId="65" xfId="1" applyFont="1" applyFill="1" applyBorder="1" applyAlignment="1">
      <alignment horizontal="center" vertical="center"/>
    </xf>
    <xf numFmtId="0" fontId="12" fillId="2" borderId="45" xfId="0" applyFont="1" applyFill="1" applyBorder="1" applyAlignment="1">
      <alignment horizontal="left" vertical="center" wrapText="1" indent="3"/>
    </xf>
    <xf numFmtId="15" fontId="12" fillId="8" borderId="53" xfId="2" applyNumberFormat="1" applyFont="1" applyFill="1" applyBorder="1" applyAlignment="1">
      <alignment horizontal="right" vertical="center"/>
    </xf>
    <xf numFmtId="0" fontId="12" fillId="2" borderId="51" xfId="0" applyFont="1" applyFill="1" applyBorder="1" applyAlignment="1">
      <alignment horizontal="left" vertical="center" wrapText="1" indent="3"/>
    </xf>
    <xf numFmtId="0" fontId="12" fillId="2" borderId="39" xfId="0" applyFont="1" applyFill="1" applyBorder="1" applyAlignment="1">
      <alignment horizontal="left" vertical="center" wrapText="1" indent="3"/>
    </xf>
    <xf numFmtId="9" fontId="12" fillId="2" borderId="60" xfId="1" applyFont="1" applyFill="1" applyBorder="1" applyAlignment="1">
      <alignment horizontal="center" vertical="center"/>
    </xf>
    <xf numFmtId="9" fontId="12" fillId="2" borderId="61" xfId="1" applyFont="1" applyFill="1" applyBorder="1" applyAlignment="1">
      <alignment horizontal="center" vertical="center"/>
    </xf>
    <xf numFmtId="15" fontId="12" fillId="8" borderId="60" xfId="2" applyNumberFormat="1" applyFont="1" applyFill="1" applyBorder="1" applyAlignment="1">
      <alignment horizontal="right" vertical="center"/>
    </xf>
    <xf numFmtId="0" fontId="10" fillId="12" borderId="49" xfId="0" applyFont="1" applyFill="1" applyBorder="1" applyAlignment="1">
      <alignment horizontal="left" vertical="center" wrapText="1" indent="2"/>
    </xf>
    <xf numFmtId="0" fontId="10" fillId="12" borderId="20" xfId="0" applyFont="1" applyFill="1" applyBorder="1" applyAlignment="1">
      <alignment horizontal="center" vertical="center" wrapText="1"/>
    </xf>
    <xf numFmtId="169" fontId="10" fillId="12" borderId="45" xfId="0" applyNumberFormat="1" applyFont="1" applyFill="1" applyBorder="1" applyAlignment="1">
      <alignment horizontal="center" vertical="center"/>
    </xf>
    <xf numFmtId="171" fontId="10" fillId="12" borderId="45" xfId="0" applyNumberFormat="1" applyFont="1" applyFill="1" applyBorder="1" applyAlignment="1">
      <alignment horizontal="center" vertical="center"/>
    </xf>
    <xf numFmtId="0" fontId="10" fillId="12" borderId="45" xfId="2" applyNumberFormat="1" applyFont="1" applyFill="1" applyBorder="1" applyAlignment="1">
      <alignment horizontal="center" vertical="center"/>
    </xf>
    <xf numFmtId="15" fontId="10" fillId="12" borderId="64" xfId="2" applyNumberFormat="1" applyFont="1" applyFill="1" applyBorder="1" applyAlignment="1">
      <alignment horizontal="right" vertical="center"/>
    </xf>
    <xf numFmtId="15" fontId="10" fillId="12" borderId="64" xfId="1" applyNumberFormat="1" applyFont="1" applyFill="1" applyBorder="1" applyAlignment="1">
      <alignment horizontal="right" vertical="center"/>
    </xf>
    <xf numFmtId="9" fontId="10" fillId="12" borderId="64" xfId="1" applyFont="1" applyFill="1" applyBorder="1" applyAlignment="1">
      <alignment horizontal="center" vertical="center"/>
    </xf>
    <xf numFmtId="9" fontId="10" fillId="12" borderId="65" xfId="1" applyFont="1" applyFill="1" applyBorder="1" applyAlignment="1">
      <alignment horizontal="center" vertical="center"/>
    </xf>
    <xf numFmtId="0" fontId="10" fillId="13" borderId="49" xfId="0" applyFont="1" applyFill="1" applyBorder="1" applyAlignment="1">
      <alignment horizontal="left" vertical="center" wrapText="1" indent="2"/>
    </xf>
    <xf numFmtId="0" fontId="10" fillId="13" borderId="20" xfId="0" applyFont="1" applyFill="1" applyBorder="1" applyAlignment="1">
      <alignment horizontal="center" vertical="center" wrapText="1"/>
    </xf>
    <xf numFmtId="169" fontId="10" fillId="13" borderId="45" xfId="0" applyNumberFormat="1" applyFont="1" applyFill="1" applyBorder="1" applyAlignment="1">
      <alignment horizontal="center" vertical="center"/>
    </xf>
    <xf numFmtId="171" fontId="10" fillId="13" borderId="45" xfId="0" applyNumberFormat="1" applyFont="1" applyFill="1" applyBorder="1" applyAlignment="1">
      <alignment horizontal="center" vertical="center"/>
    </xf>
    <xf numFmtId="0" fontId="10" fillId="13" borderId="45" xfId="2" applyNumberFormat="1" applyFont="1" applyFill="1" applyBorder="1" applyAlignment="1">
      <alignment horizontal="center" vertical="center"/>
    </xf>
    <xf numFmtId="15" fontId="10" fillId="13" borderId="64" xfId="2" applyNumberFormat="1" applyFont="1" applyFill="1" applyBorder="1" applyAlignment="1">
      <alignment horizontal="right" vertical="center"/>
    </xf>
    <xf numFmtId="15" fontId="10" fillId="13" borderId="64" xfId="1" applyNumberFormat="1" applyFont="1" applyFill="1" applyBorder="1" applyAlignment="1">
      <alignment horizontal="right" vertical="center"/>
    </xf>
    <xf numFmtId="9" fontId="10" fillId="13" borderId="64" xfId="1" applyFont="1" applyFill="1" applyBorder="1" applyAlignment="1">
      <alignment horizontal="center" vertical="center"/>
    </xf>
    <xf numFmtId="9" fontId="10" fillId="13" borderId="65" xfId="1" applyFont="1" applyFill="1" applyBorder="1" applyAlignment="1">
      <alignment horizontal="center" vertical="center"/>
    </xf>
    <xf numFmtId="0" fontId="12" fillId="2" borderId="68" xfId="0" applyFont="1" applyFill="1" applyBorder="1" applyAlignment="1">
      <alignment horizontal="left" vertical="center" wrapText="1" indent="3"/>
    </xf>
    <xf numFmtId="169" fontId="12" fillId="4" borderId="69" xfId="0" applyNumberFormat="1" applyFont="1" applyFill="1" applyBorder="1" applyAlignment="1">
      <alignment horizontal="center" vertical="center"/>
    </xf>
    <xf numFmtId="171" fontId="12" fillId="8" borderId="69" xfId="0" applyNumberFormat="1" applyFont="1" applyFill="1" applyBorder="1" applyAlignment="1">
      <alignment horizontal="center" vertical="center"/>
    </xf>
    <xf numFmtId="0" fontId="12" fillId="8" borderId="69" xfId="2" applyNumberFormat="1" applyFont="1" applyFill="1" applyBorder="1" applyAlignment="1">
      <alignment horizontal="center" vertical="center"/>
    </xf>
    <xf numFmtId="15" fontId="12" fillId="8" borderId="66" xfId="2" applyNumberFormat="1" applyFont="1" applyFill="1" applyBorder="1" applyAlignment="1">
      <alignment horizontal="right" vertical="center"/>
    </xf>
    <xf numFmtId="15" fontId="12" fillId="8" borderId="66" xfId="1" applyNumberFormat="1" applyFont="1" applyFill="1" applyBorder="1" applyAlignment="1">
      <alignment horizontal="right" vertical="center"/>
    </xf>
    <xf numFmtId="0" fontId="12" fillId="2" borderId="69" xfId="0" applyFont="1" applyFill="1" applyBorder="1" applyAlignment="1">
      <alignment horizontal="center" vertical="center"/>
    </xf>
    <xf numFmtId="0" fontId="12" fillId="2" borderId="69" xfId="0" applyFont="1" applyFill="1" applyBorder="1" applyAlignment="1">
      <alignment horizontal="left" vertical="center" wrapText="1" indent="3"/>
    </xf>
    <xf numFmtId="0" fontId="12" fillId="2" borderId="70" xfId="0" applyFont="1" applyFill="1" applyBorder="1" applyAlignment="1">
      <alignment horizontal="center" vertical="center"/>
    </xf>
    <xf numFmtId="0" fontId="12" fillId="2" borderId="71" xfId="0" applyFont="1" applyFill="1" applyBorder="1" applyAlignment="1">
      <alignment horizontal="center" vertical="center"/>
    </xf>
    <xf numFmtId="0" fontId="6" fillId="3" borderId="72" xfId="0" applyFont="1" applyFill="1" applyBorder="1"/>
    <xf numFmtId="0" fontId="12" fillId="2" borderId="68" xfId="0" applyFont="1" applyFill="1" applyBorder="1" applyAlignment="1">
      <alignment horizontal="center" vertical="center"/>
    </xf>
    <xf numFmtId="0" fontId="5" fillId="14" borderId="30" xfId="0" applyFont="1" applyFill="1" applyBorder="1" applyAlignment="1">
      <alignment vertical="top" wrapText="1"/>
    </xf>
    <xf numFmtId="0" fontId="5" fillId="14" borderId="31" xfId="0" applyFont="1" applyFill="1" applyBorder="1" applyAlignment="1">
      <alignment vertical="center" wrapText="1"/>
    </xf>
    <xf numFmtId="0" fontId="2" fillId="14" borderId="32" xfId="0" applyFont="1" applyFill="1" applyBorder="1"/>
    <xf numFmtId="169" fontId="8" fillId="14" borderId="33" xfId="0" applyNumberFormat="1" applyFont="1" applyFill="1" applyBorder="1" applyAlignment="1">
      <alignment horizontal="center" vertical="center"/>
    </xf>
    <xf numFmtId="1" fontId="8" fillId="14" borderId="73" xfId="0" applyNumberFormat="1" applyFont="1" applyFill="1" applyBorder="1" applyAlignment="1">
      <alignment horizontal="center" vertical="center"/>
    </xf>
    <xf numFmtId="0" fontId="8" fillId="14" borderId="73" xfId="2" applyNumberFormat="1" applyFont="1" applyFill="1" applyBorder="1" applyAlignment="1">
      <alignment horizontal="center" vertical="center"/>
    </xf>
    <xf numFmtId="15" fontId="8" fillId="14" borderId="73" xfId="1" applyNumberFormat="1" applyFont="1" applyFill="1" applyBorder="1" applyAlignment="1">
      <alignment horizontal="right" vertical="center"/>
    </xf>
    <xf numFmtId="0" fontId="13" fillId="2" borderId="74" xfId="0" applyFont="1" applyFill="1" applyBorder="1" applyAlignment="1">
      <alignment vertical="top" wrapText="1"/>
    </xf>
    <xf numFmtId="0" fontId="12" fillId="2" borderId="75" xfId="0" applyFont="1" applyFill="1" applyBorder="1" applyAlignment="1">
      <alignment horizontal="left" vertical="center" wrapText="1" indent="3"/>
    </xf>
    <xf numFmtId="0" fontId="2" fillId="0" borderId="20" xfId="0" applyFont="1" applyBorder="1"/>
    <xf numFmtId="0" fontId="12" fillId="2" borderId="76" xfId="0" applyFont="1" applyFill="1" applyBorder="1" applyAlignment="1">
      <alignment horizontal="left" vertical="center" wrapText="1" indent="3"/>
    </xf>
    <xf numFmtId="0" fontId="12" fillId="4" borderId="77" xfId="0" applyFont="1" applyFill="1" applyBorder="1" applyAlignment="1">
      <alignment horizontal="center" vertical="center" wrapText="1"/>
    </xf>
    <xf numFmtId="169" fontId="12" fillId="4" borderId="37" xfId="0" applyNumberFormat="1" applyFont="1" applyFill="1" applyBorder="1" applyAlignment="1">
      <alignment horizontal="center" vertical="center"/>
    </xf>
    <xf numFmtId="171" fontId="12" fillId="8" borderId="37" xfId="0" applyNumberFormat="1" applyFont="1" applyFill="1" applyBorder="1" applyAlignment="1">
      <alignment horizontal="center" vertical="center"/>
    </xf>
    <xf numFmtId="0" fontId="2" fillId="4" borderId="20" xfId="0" applyFont="1" applyFill="1" applyBorder="1"/>
    <xf numFmtId="0" fontId="8" fillId="0" borderId="77" xfId="0" applyFont="1" applyBorder="1" applyAlignment="1">
      <alignment vertical="center"/>
    </xf>
    <xf numFmtId="0" fontId="5" fillId="6" borderId="78" xfId="0" applyFont="1" applyFill="1" applyBorder="1" applyAlignment="1">
      <alignment vertical="top" wrapText="1"/>
    </xf>
    <xf numFmtId="0" fontId="5" fillId="6" borderId="26" xfId="0" applyFont="1" applyFill="1" applyBorder="1" applyAlignment="1">
      <alignment vertical="center" wrapText="1"/>
    </xf>
    <xf numFmtId="0" fontId="2" fillId="6" borderId="79" xfId="0" applyFont="1" applyFill="1" applyBorder="1"/>
    <xf numFmtId="169" fontId="8" fillId="6" borderId="80" xfId="0" applyNumberFormat="1" applyFont="1" applyFill="1" applyBorder="1" applyAlignment="1">
      <alignment horizontal="center" vertical="center"/>
    </xf>
    <xf numFmtId="1" fontId="8" fillId="6" borderId="81" xfId="0" applyNumberFormat="1" applyFont="1" applyFill="1" applyBorder="1" applyAlignment="1">
      <alignment horizontal="center" vertical="center"/>
    </xf>
    <xf numFmtId="0" fontId="8" fillId="6" borderId="81" xfId="2" applyNumberFormat="1" applyFont="1" applyFill="1" applyBorder="1" applyAlignment="1">
      <alignment horizontal="center" vertical="center"/>
    </xf>
    <xf numFmtId="15" fontId="8" fillId="6" borderId="81" xfId="1" applyNumberFormat="1" applyFont="1" applyFill="1" applyBorder="1" applyAlignment="1">
      <alignment horizontal="right" vertical="center"/>
    </xf>
    <xf numFmtId="15" fontId="8" fillId="4" borderId="81" xfId="1" applyNumberFormat="1" applyFont="1" applyFill="1" applyBorder="1" applyAlignment="1">
      <alignment horizontal="right" vertical="center"/>
    </xf>
    <xf numFmtId="0" fontId="8" fillId="0" borderId="20" xfId="0" applyFont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14" fontId="0" fillId="0" borderId="0" xfId="0" applyNumberFormat="1"/>
    <xf numFmtId="0" fontId="0" fillId="0" borderId="0" xfId="0" pivotButton="1"/>
    <xf numFmtId="172" fontId="0" fillId="0" borderId="0" xfId="0" applyNumberFormat="1"/>
    <xf numFmtId="9" fontId="12" fillId="2" borderId="66" xfId="1" applyFont="1" applyFill="1" applyBorder="1" applyAlignment="1">
      <alignment horizontal="center" vertical="center"/>
    </xf>
    <xf numFmtId="9" fontId="12" fillId="2" borderId="67" xfId="1" applyFont="1" applyFill="1" applyBorder="1" applyAlignment="1">
      <alignment horizontal="center" vertical="center"/>
    </xf>
    <xf numFmtId="9" fontId="12" fillId="2" borderId="54" xfId="1" applyFont="1" applyFill="1" applyBorder="1" applyAlignment="1">
      <alignment horizontal="center" vertical="center"/>
    </xf>
    <xf numFmtId="9" fontId="12" fillId="2" borderId="53" xfId="1" applyFont="1" applyFill="1" applyBorder="1" applyAlignment="1">
      <alignment horizontal="center" vertical="center"/>
    </xf>
    <xf numFmtId="9" fontId="12" fillId="2" borderId="55" xfId="1" applyFont="1" applyFill="1" applyBorder="1" applyAlignment="1">
      <alignment horizontal="center" vertical="center"/>
    </xf>
    <xf numFmtId="9" fontId="12" fillId="2" borderId="60" xfId="1" applyFont="1" applyFill="1" applyBorder="1" applyAlignment="1">
      <alignment horizontal="center" vertical="center"/>
    </xf>
    <xf numFmtId="9" fontId="12" fillId="2" borderId="61" xfId="1" applyFont="1" applyFill="1" applyBorder="1" applyAlignment="1">
      <alignment horizontal="center" vertical="center"/>
    </xf>
    <xf numFmtId="9" fontId="8" fillId="14" borderId="34" xfId="1" applyFont="1" applyFill="1" applyBorder="1" applyAlignment="1">
      <alignment horizontal="center" vertical="center"/>
    </xf>
    <xf numFmtId="9" fontId="8" fillId="14" borderId="35" xfId="1" applyFont="1" applyFill="1" applyBorder="1" applyAlignment="1">
      <alignment horizontal="center" vertical="center"/>
    </xf>
    <xf numFmtId="168" fontId="11" fillId="2" borderId="23" xfId="0" applyNumberFormat="1" applyFont="1" applyFill="1" applyBorder="1" applyAlignment="1">
      <alignment horizontal="center" vertical="center" textRotation="90" shrinkToFit="1"/>
    </xf>
    <xf numFmtId="168" fontId="11" fillId="2" borderId="27" xfId="0" applyNumberFormat="1" applyFont="1" applyFill="1" applyBorder="1" applyAlignment="1">
      <alignment horizontal="center" vertical="center" textRotation="90" shrinkToFit="1"/>
    </xf>
    <xf numFmtId="168" fontId="11" fillId="2" borderId="25" xfId="0" applyNumberFormat="1" applyFont="1" applyFill="1" applyBorder="1" applyAlignment="1">
      <alignment horizontal="center" vertical="center" textRotation="90" shrinkToFit="1"/>
    </xf>
    <xf numFmtId="168" fontId="11" fillId="2" borderId="29" xfId="0" applyNumberFormat="1" applyFont="1" applyFill="1" applyBorder="1" applyAlignment="1">
      <alignment horizontal="center" vertical="center" textRotation="90" shrinkToFi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9" fontId="8" fillId="6" borderId="34" xfId="1" applyFont="1" applyFill="1" applyBorder="1" applyAlignment="1">
      <alignment horizontal="center" vertical="center"/>
    </xf>
    <xf numFmtId="9" fontId="8" fillId="6" borderId="35" xfId="1" applyFont="1" applyFill="1" applyBorder="1" applyAlignment="1">
      <alignment horizontal="center" vertical="center"/>
    </xf>
    <xf numFmtId="168" fontId="11" fillId="2" borderId="7" xfId="0" applyNumberFormat="1" applyFont="1" applyFill="1" applyBorder="1" applyAlignment="1">
      <alignment horizontal="center" vertical="center" textRotation="90" shrinkToFit="1"/>
    </xf>
    <xf numFmtId="168" fontId="11" fillId="2" borderId="13" xfId="0" applyNumberFormat="1" applyFont="1" applyFill="1" applyBorder="1" applyAlignment="1">
      <alignment horizontal="center" vertical="center" textRotation="90" shrinkToFit="1"/>
    </xf>
    <xf numFmtId="168" fontId="11" fillId="2" borderId="24" xfId="0" applyNumberFormat="1" applyFont="1" applyFill="1" applyBorder="1" applyAlignment="1">
      <alignment horizontal="center" vertical="center" textRotation="90" shrinkToFit="1"/>
    </xf>
    <xf numFmtId="168" fontId="11" fillId="2" borderId="28" xfId="0" applyNumberFormat="1" applyFont="1" applyFill="1" applyBorder="1" applyAlignment="1">
      <alignment horizontal="center" vertical="center" textRotation="90" shrinkToFit="1"/>
    </xf>
    <xf numFmtId="168" fontId="11" fillId="2" borderId="6" xfId="0" applyNumberFormat="1" applyFont="1" applyFill="1" applyBorder="1" applyAlignment="1">
      <alignment horizontal="center" vertical="center" textRotation="90" shrinkToFit="1"/>
    </xf>
    <xf numFmtId="168" fontId="11" fillId="2" borderId="12" xfId="0" applyNumberFormat="1" applyFont="1" applyFill="1" applyBorder="1" applyAlignment="1">
      <alignment horizontal="center" vertical="center" textRotation="90" shrinkToFit="1"/>
    </xf>
    <xf numFmtId="14" fontId="5" fillId="2" borderId="15" xfId="0" applyNumberFormat="1" applyFont="1" applyFill="1" applyBorder="1" applyAlignment="1">
      <alignment horizontal="center" vertical="center" shrinkToFit="1"/>
    </xf>
    <xf numFmtId="164" fontId="7" fillId="2" borderId="0" xfId="0" applyNumberFormat="1" applyFont="1" applyFill="1" applyAlignment="1">
      <alignment horizontal="center" vertical="center" shrinkToFit="1"/>
    </xf>
    <xf numFmtId="164" fontId="7" fillId="2" borderId="11" xfId="0" applyNumberFormat="1" applyFont="1" applyFill="1" applyBorder="1" applyAlignment="1">
      <alignment horizontal="center" vertical="center" shrinkToFit="1"/>
    </xf>
    <xf numFmtId="164" fontId="7" fillId="2" borderId="8" xfId="0" applyNumberFormat="1" applyFont="1" applyFill="1" applyBorder="1" applyAlignment="1">
      <alignment horizontal="center" vertical="center" shrinkToFit="1"/>
    </xf>
    <xf numFmtId="164" fontId="7" fillId="2" borderId="9" xfId="0" applyNumberFormat="1" applyFont="1" applyFill="1" applyBorder="1" applyAlignment="1">
      <alignment horizontal="center" vertical="center" shrinkToFit="1"/>
    </xf>
    <xf numFmtId="164" fontId="7" fillId="2" borderId="10" xfId="0" applyNumberFormat="1" applyFont="1" applyFill="1" applyBorder="1" applyAlignment="1">
      <alignment horizontal="center" vertical="center" shrinkToFit="1"/>
    </xf>
    <xf numFmtId="164" fontId="7" fillId="2" borderId="19" xfId="0" applyNumberFormat="1" applyFont="1" applyFill="1" applyBorder="1" applyAlignment="1">
      <alignment horizontal="center" vertical="center" shrinkToFit="1"/>
    </xf>
    <xf numFmtId="165" fontId="8" fillId="4" borderId="0" xfId="0" applyNumberFormat="1" applyFont="1" applyFill="1" applyAlignment="1" applyProtection="1">
      <alignment horizontal="center" vertical="center" shrinkToFit="1"/>
      <protection locked="0"/>
    </xf>
    <xf numFmtId="0" fontId="8" fillId="0" borderId="0" xfId="0" applyFont="1" applyAlignment="1">
      <alignment horizontal="right" vertical="center"/>
    </xf>
    <xf numFmtId="164" fontId="8" fillId="4" borderId="0" xfId="0" applyNumberFormat="1" applyFont="1" applyFill="1" applyAlignment="1" applyProtection="1">
      <alignment horizontal="center" vertical="center" shrinkToFit="1"/>
      <protection locked="0"/>
    </xf>
    <xf numFmtId="0" fontId="9" fillId="0" borderId="0" xfId="0" applyFont="1" applyAlignment="1">
      <alignment horizontal="right" vertical="center"/>
    </xf>
    <xf numFmtId="14" fontId="5" fillId="2" borderId="14" xfId="0" applyNumberFormat="1" applyFont="1" applyFill="1" applyBorder="1" applyAlignment="1">
      <alignment horizontal="center" vertical="center" shrinkToFit="1"/>
    </xf>
    <xf numFmtId="17" fontId="5" fillId="2" borderId="7" xfId="0" applyNumberFormat="1" applyFont="1" applyFill="1" applyBorder="1" applyAlignment="1">
      <alignment horizontal="center" vertical="center" shrinkToFit="1"/>
    </xf>
    <xf numFmtId="17" fontId="5" fillId="2" borderId="5" xfId="0" applyNumberFormat="1" applyFont="1" applyFill="1" applyBorder="1" applyAlignment="1">
      <alignment horizontal="center" vertical="center" shrinkToFit="1"/>
    </xf>
    <xf numFmtId="17" fontId="5" fillId="2" borderId="6" xfId="0" applyNumberFormat="1" applyFont="1" applyFill="1" applyBorder="1" applyAlignment="1">
      <alignment horizontal="center" vertical="center" shrinkToFit="1"/>
    </xf>
    <xf numFmtId="17" fontId="5" fillId="2" borderId="13" xfId="0" applyNumberFormat="1" applyFont="1" applyFill="1" applyBorder="1" applyAlignment="1">
      <alignment horizontal="center" vertical="center" shrinkToFit="1"/>
    </xf>
    <xf numFmtId="17" fontId="5" fillId="2" borderId="11" xfId="0" applyNumberFormat="1" applyFont="1" applyFill="1" applyBorder="1" applyAlignment="1">
      <alignment horizontal="center" vertical="center" shrinkToFit="1"/>
    </xf>
    <xf numFmtId="17" fontId="5" fillId="2" borderId="12" xfId="0" applyNumberFormat="1" applyFont="1" applyFill="1" applyBorder="1" applyAlignment="1">
      <alignment horizontal="center" vertical="center" shrinkToFit="1"/>
    </xf>
    <xf numFmtId="17" fontId="5" fillId="2" borderId="4" xfId="0" applyNumberFormat="1" applyFont="1" applyFill="1" applyBorder="1" applyAlignment="1">
      <alignment horizontal="center" vertical="center" shrinkToFit="1"/>
    </xf>
    <xf numFmtId="17" fontId="5" fillId="2" borderId="10" xfId="0" applyNumberFormat="1" applyFont="1" applyFill="1" applyBorder="1" applyAlignment="1">
      <alignment horizontal="center" vertical="center" shrinkToFit="1"/>
    </xf>
  </cellXfs>
  <cellStyles count="3">
    <cellStyle name="Monétaire 2" xfId="2"/>
    <cellStyle name="Normal" xfId="0" builtinId="0"/>
    <cellStyle name="Pourcentage" xfId="1" builtinId="5"/>
  </cellStyles>
  <dxfs count="29">
    <dxf>
      <numFmt numFmtId="19" formatCode="dd/mm/yyyy"/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5" tint="0.7999816888943144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onnections" Target="connection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7/relationships/slicerCache" Target="slicerCaches/slicerCache2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pivotCacheDefinition" Target="pivotCache/pivotCacheDefinition1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[Heures_TCD_GCD_5PQ.xlsx]TCD!Tableau croisé dynamique2</c:name>
    <c:fmtId val="0"/>
  </c:pivotSource>
  <c:chart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2.4774774774774775E-2"/>
          <c:y val="3.1238896160075528E-2"/>
          <c:w val="0.9504504504504504"/>
          <c:h val="0.8292238643699705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TCD!$C$1:$C$2</c:f>
              <c:strCache>
                <c:ptCount val="1"/>
                <c:pt idx="0">
                  <c:v>PAUL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TCD!$A$3:$B$14</c:f>
              <c:multiLvlStrCache>
                <c:ptCount val="9"/>
                <c:lvl>
                  <c:pt idx="0">
                    <c:v>octobre</c:v>
                  </c:pt>
                  <c:pt idx="1">
                    <c:v>novembre</c:v>
                  </c:pt>
                  <c:pt idx="2">
                    <c:v>décembre</c:v>
                  </c:pt>
                  <c:pt idx="3">
                    <c:v>janvier</c:v>
                  </c:pt>
                  <c:pt idx="4">
                    <c:v>février</c:v>
                  </c:pt>
                  <c:pt idx="5">
                    <c:v>mars</c:v>
                  </c:pt>
                  <c:pt idx="6">
                    <c:v>avril</c:v>
                  </c:pt>
                  <c:pt idx="7">
                    <c:v>mai</c:v>
                  </c:pt>
                  <c:pt idx="8">
                    <c:v>juin</c:v>
                  </c:pt>
                </c:lvl>
                <c:lvl>
                  <c:pt idx="0">
                    <c:v>2020</c:v>
                  </c:pt>
                  <c:pt idx="3">
                    <c:v>2021</c:v>
                  </c:pt>
                </c:lvl>
              </c:multiLvlStrCache>
            </c:multiLvlStrRef>
          </c:cat>
          <c:val>
            <c:numRef>
              <c:f>TCD!$C$3:$C$14</c:f>
              <c:numCache>
                <c:formatCode>_-* #,##0.0\ _€_-;\-* #,##0.0\ _€_-;_-* "-"?\ _€_-;_-@_-</c:formatCode>
                <c:ptCount val="9"/>
                <c:pt idx="0">
                  <c:v>152.26315789473685</c:v>
                </c:pt>
                <c:pt idx="1">
                  <c:v>110.73684210526316</c:v>
                </c:pt>
                <c:pt idx="2">
                  <c:v>27.684210526315791</c:v>
                </c:pt>
                <c:pt idx="3">
                  <c:v>138.42105263157896</c:v>
                </c:pt>
                <c:pt idx="4">
                  <c:v>107.56140350877195</c:v>
                </c:pt>
                <c:pt idx="5">
                  <c:v>13.333333333333332</c:v>
                </c:pt>
                <c:pt idx="7">
                  <c:v>18.666666666666668</c:v>
                </c:pt>
                <c:pt idx="8">
                  <c:v>5.333333333333333</c:v>
                </c:pt>
              </c:numCache>
            </c:numRef>
          </c:val>
        </c:ser>
        <c:ser>
          <c:idx val="1"/>
          <c:order val="1"/>
          <c:tx>
            <c:strRef>
              <c:f>TCD!$D$1:$D$2</c:f>
              <c:strCache>
                <c:ptCount val="1"/>
                <c:pt idx="0">
                  <c:v>PIERRE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TCD!$A$3:$B$14</c:f>
              <c:multiLvlStrCache>
                <c:ptCount val="9"/>
                <c:lvl>
                  <c:pt idx="0">
                    <c:v>octobre</c:v>
                  </c:pt>
                  <c:pt idx="1">
                    <c:v>novembre</c:v>
                  </c:pt>
                  <c:pt idx="2">
                    <c:v>décembre</c:v>
                  </c:pt>
                  <c:pt idx="3">
                    <c:v>janvier</c:v>
                  </c:pt>
                  <c:pt idx="4">
                    <c:v>février</c:v>
                  </c:pt>
                  <c:pt idx="5">
                    <c:v>mars</c:v>
                  </c:pt>
                  <c:pt idx="6">
                    <c:v>avril</c:v>
                  </c:pt>
                  <c:pt idx="7">
                    <c:v>mai</c:v>
                  </c:pt>
                  <c:pt idx="8">
                    <c:v>juin</c:v>
                  </c:pt>
                </c:lvl>
                <c:lvl>
                  <c:pt idx="0">
                    <c:v>2020</c:v>
                  </c:pt>
                  <c:pt idx="3">
                    <c:v>2021</c:v>
                  </c:pt>
                </c:lvl>
              </c:multiLvlStrCache>
            </c:multiLvlStrRef>
          </c:cat>
          <c:val>
            <c:numRef>
              <c:f>TCD!$D$3:$D$14</c:f>
              <c:numCache>
                <c:formatCode>_-* #,##0.0\ _€_-;\-* #,##0.0\ _€_-;_-* "-"?\ _€_-;_-@_-</c:formatCode>
                <c:ptCount val="9"/>
                <c:pt idx="0">
                  <c:v>21.421052631578949</c:v>
                </c:pt>
                <c:pt idx="1">
                  <c:v>27.578947368421055</c:v>
                </c:pt>
                <c:pt idx="2">
                  <c:v>124.2280701754386</c:v>
                </c:pt>
                <c:pt idx="3">
                  <c:v>135.14035087719299</c:v>
                </c:pt>
                <c:pt idx="4">
                  <c:v>48.298245614035082</c:v>
                </c:pt>
                <c:pt idx="5">
                  <c:v>157.33333333333331</c:v>
                </c:pt>
                <c:pt idx="6">
                  <c:v>104</c:v>
                </c:pt>
                <c:pt idx="7">
                  <c:v>26.666666666666668</c:v>
                </c:pt>
                <c:pt idx="8">
                  <c:v>21.333333333333332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9153920"/>
        <c:axId val="49155456"/>
      </c:barChart>
      <c:catAx>
        <c:axId val="49153920"/>
        <c:scaling>
          <c:orientation val="minMax"/>
        </c:scaling>
        <c:delete val="0"/>
        <c:axPos val="b"/>
        <c:majorTickMark val="none"/>
        <c:minorTickMark val="none"/>
        <c:tickLblPos val="nextTo"/>
        <c:crossAx val="49155456"/>
        <c:crosses val="autoZero"/>
        <c:auto val="1"/>
        <c:lblAlgn val="ctr"/>
        <c:lblOffset val="100"/>
        <c:noMultiLvlLbl val="0"/>
      </c:catAx>
      <c:valAx>
        <c:axId val="49155456"/>
        <c:scaling>
          <c:orientation val="minMax"/>
        </c:scaling>
        <c:delete val="1"/>
        <c:axPos val="l"/>
        <c:numFmt formatCode="_-* #,##0.0\ _€_-;\-* #,##0.0\ _€_-;_-* &quot;-&quot;?\ _€_-;_-@_-" sourceLinked="1"/>
        <c:majorTickMark val="none"/>
        <c:minorTickMark val="none"/>
        <c:tickLblPos val="nextTo"/>
        <c:crossAx val="4915392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trlProps/ctrlProp1.xml><?xml version="1.0" encoding="utf-8"?>
<formControlPr xmlns="http://schemas.microsoft.com/office/spreadsheetml/2009/9/main" objectType="Spin" dx="16" fmlaLink="$K$2" max="60" min="1" page="1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0</xdr:row>
          <xdr:rowOff>171450</xdr:rowOff>
        </xdr:from>
        <xdr:to>
          <xdr:col>11</xdr:col>
          <xdr:colOff>161925</xdr:colOff>
          <xdr:row>2</xdr:row>
          <xdr:rowOff>47625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66674</xdr:colOff>
      <xdr:row>11</xdr:row>
      <xdr:rowOff>104775</xdr:rowOff>
    </xdr:from>
    <xdr:to>
      <xdr:col>15</xdr:col>
      <xdr:colOff>380999</xdr:colOff>
      <xdr:row>32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657225</xdr:colOff>
      <xdr:row>1</xdr:row>
      <xdr:rowOff>76200</xdr:rowOff>
    </xdr:from>
    <xdr:to>
      <xdr:col>8</xdr:col>
      <xdr:colOff>447675</xdr:colOff>
      <xdr:row>7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erson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erson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38850" y="266700"/>
              <a:ext cx="1314450" cy="1076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723900</xdr:colOff>
      <xdr:row>1</xdr:row>
      <xdr:rowOff>85726</xdr:rowOff>
    </xdr:from>
    <xdr:to>
      <xdr:col>11</xdr:col>
      <xdr:colOff>266700</xdr:colOff>
      <xdr:row>6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FFAI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15200" y="276226"/>
              <a:ext cx="1828800" cy="1028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anag\Industrialisation\IMFU\IMFU%20FBO%20PROJET%20PRAS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cleduc\Local%20Settings\Temporary%20Internet%20Files\Content.Outlook\KYIKA8SA\Pr&#233;vision%20Outillage%20IPONAM%20%20Planning_le%2010_12_1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cleduc\AppData\Local\Microsoft\Windows\Temporary%20Internet%20Files\Content.Outlook\BRPI3BXO\Chassis%20moteurSNCB_M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jerome_duband_alstomgroup_com/Documents/jduband/2%20-%20SERVICES/Utiles/SUIVI%20OUTILLAGES%20TLS29061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anag\F\FT\Ftp\POLE%20PRODUITS%20INDUSTRIALISATION\FTP02-R&#232;gles%20Methodologiques\DFQ%20Process\Delivrables%20DFQ%20Industrialis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rst page"/>
      <sheetName val="TDB IMFU"/>
      <sheetName val="Make or Buy"/>
      <sheetName val="Nomenclature FC"/>
      <sheetName val="Outillages FC"/>
      <sheetName val="Paramètres FC"/>
      <sheetName val="FI"/>
      <sheetName val="C1N"/>
      <sheetName val="PROG"/>
      <sheetName val="ERGO"/>
      <sheetName val="STA"/>
      <sheetName val="Process FMEA matrix"/>
      <sheetName val="SMP-SML"/>
      <sheetName val="Plan D'actions"/>
      <sheetName val="DFQ analysis"/>
      <sheetName val="Revue de vissage par projet 2"/>
      <sheetName val="Revue de vissage par projet"/>
      <sheetName val="Standard visserie"/>
      <sheetName val="Liste de choix"/>
      <sheetName val="Revue de soudage Prasa"/>
      <sheetName val="IDS MS"/>
      <sheetName val="Synoptique MS"/>
      <sheetName val="IDS MT NEW"/>
      <sheetName val="IDS MT"/>
      <sheetName val="TATP MS"/>
      <sheetName val="Différence de longueur =5mm"/>
      <sheetName val="Synoptique MT"/>
      <sheetName val="Revue frais variable MS janv 15"/>
      <sheetName val="Revue frais variable MS juil 15"/>
      <sheetName val="SMP-SML TT"/>
      <sheetName val="Feuil1"/>
      <sheetName val="Calcul des indicateurs"/>
      <sheetName val="TATP MS (2)"/>
      <sheetName val="Feuil2"/>
      <sheetName val="IMFU FBO PROJET PRASA"/>
    </sheetNames>
    <sheetDataSet>
      <sheetData sheetId="0"/>
      <sheetData sheetId="1"/>
      <sheetData sheetId="2"/>
      <sheetData sheetId="3"/>
      <sheetData sheetId="4"/>
      <sheetData sheetId="5">
        <row r="3">
          <cell r="G3" t="str">
            <v>OUI</v>
          </cell>
        </row>
        <row r="4">
          <cell r="G4" t="str">
            <v>NON</v>
          </cell>
        </row>
      </sheetData>
      <sheetData sheetId="6"/>
      <sheetData sheetId="7"/>
      <sheetData sheetId="8"/>
      <sheetData sheetId="9">
        <row r="1">
          <cell r="H1" t="str">
            <v>Vert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Outillage, planning"/>
      <sheetName val="Suivi Validation EHS"/>
      <sheetName val="Heures dev"/>
      <sheetName val="Liste Essais de Série"/>
      <sheetName val="matériel vissage"/>
    </sheetNames>
    <sheetDataSet>
      <sheetData sheetId="0">
        <row r="5">
          <cell r="AI5" t="str">
            <v>NA</v>
          </cell>
        </row>
        <row r="6">
          <cell r="AI6" t="str">
            <v>ND</v>
          </cell>
        </row>
        <row r="7">
          <cell r="AI7" t="str">
            <v>EC</v>
          </cell>
        </row>
        <row r="8">
          <cell r="AI8" t="str">
            <v>OK</v>
          </cell>
        </row>
      </sheetData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FC"/>
      <sheetName val="FabMS"/>
      <sheetName val="Make-Buy"/>
      <sheetName val="H METH"/>
      <sheetName val="Devis DB"/>
      <sheetName val="Devis US"/>
      <sheetName val="Devis FCQ"/>
      <sheetName val="Outil.CHAS"/>
      <sheetName val="Calcul temps soudure"/>
      <sheetName val="Fiche temps soudure"/>
      <sheetName val="Manipulation et temps"/>
      <sheetName val="critère menu"/>
      <sheetName val="temps avec étude de po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Ajustement</v>
          </cell>
        </row>
        <row r="6">
          <cell r="A6" t="str">
            <v>Badgeage</v>
          </cell>
        </row>
        <row r="7">
          <cell r="A7" t="str">
            <v>Bridage</v>
          </cell>
        </row>
        <row r="8">
          <cell r="A8" t="str">
            <v>Changement de disque</v>
          </cell>
        </row>
        <row r="9">
          <cell r="A9" t="str">
            <v xml:space="preserve">Contrôle </v>
          </cell>
        </row>
        <row r="10">
          <cell r="A10" t="str">
            <v>Débridage</v>
          </cell>
        </row>
        <row r="11">
          <cell r="A11" t="str">
            <v>Découpe_appendices_plus_meulage</v>
          </cell>
        </row>
        <row r="12">
          <cell r="A12" t="str">
            <v>Dégratonnage</v>
          </cell>
        </row>
        <row r="13">
          <cell r="A13" t="str">
            <v>Manutention_pièce_au_pont</v>
          </cell>
        </row>
        <row r="14">
          <cell r="A14" t="str">
            <v>Manutention_pièce_manuel</v>
          </cell>
        </row>
        <row r="15">
          <cell r="A15" t="str">
            <v>Marquer au fer (+doc +C1N)</v>
          </cell>
        </row>
        <row r="16">
          <cell r="A16" t="str">
            <v>MEP_Retrait_outillage</v>
          </cell>
        </row>
        <row r="17">
          <cell r="A17" t="str">
            <v>Meulage</v>
          </cell>
        </row>
        <row r="18">
          <cell r="A18" t="str">
            <v>Mise_en_reference_outillage</v>
          </cell>
        </row>
        <row r="19">
          <cell r="A19" t="str">
            <v>Mise_en_référence_pièce</v>
          </cell>
        </row>
        <row r="20">
          <cell r="A20" t="str">
            <v xml:space="preserve">Pointage </v>
          </cell>
        </row>
        <row r="21">
          <cell r="A21" t="str">
            <v>Redressage</v>
          </cell>
        </row>
        <row r="22">
          <cell r="A22" t="str">
            <v>Retirer_pièce_de_outillage</v>
          </cell>
        </row>
        <row r="23">
          <cell r="A23" t="str">
            <v>Retournement_pièce</v>
          </cell>
        </row>
        <row r="24">
          <cell r="A24" t="str">
            <v>Soudure</v>
          </cell>
        </row>
      </sheetData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Planning Global"/>
    </sheetNames>
    <sheetDataSet>
      <sheetData sheetId="0"/>
      <sheetData sheetId="1">
        <row r="3">
          <cell r="X3">
            <v>30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 01"/>
      <sheetName val="Risk assessment"/>
      <sheetName val="Lexique"/>
      <sheetName val="Maturity Readiness Level "/>
      <sheetName val="Deliverables"/>
      <sheetName val="Liste de choix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81.718908564813" createdVersion="4" refreshedVersion="4" minRefreshableVersion="3" recordCount="38">
  <cacheSource type="external" connectionId="1"/>
  <cacheFields count="5">
    <cacheField name="AFFAIRE" numFmtId="0">
      <sharedItems count="2">
        <s v="TEST 1"/>
        <s v="TEST 2"/>
      </sharedItems>
    </cacheField>
    <cacheField name="Personne" numFmtId="0">
      <sharedItems count="2">
        <s v="PIERRE"/>
        <s v="PAUL"/>
      </sharedItems>
    </cacheField>
    <cacheField name="Année" numFmtId="0">
      <sharedItems containsSemiMixedTypes="0" containsString="0" containsNumber="1" containsInteger="1" minValue="2020" maxValue="2021" count="2">
        <n v="2020"/>
        <n v="2021"/>
      </sharedItems>
    </cacheField>
    <cacheField name="Mois" numFmtId="0">
      <sharedItems count="9">
        <s v="octobre"/>
        <s v="novembre"/>
        <s v="décembre"/>
        <s v="janvier"/>
        <s v="février"/>
        <s v="mars"/>
        <s v="avril"/>
        <s v="mai"/>
        <s v="juin"/>
      </sharedItems>
    </cacheField>
    <cacheField name="Heures" numFmtId="0">
      <sharedItems containsSemiMixedTypes="0" containsString="0" containsNumber="1" minValue="2.6666666666666665" maxValue="152.26315789473685" count="21">
        <n v="21.421052631578949"/>
        <n v="15.578947368421053"/>
        <n v="152.26315789473685"/>
        <n v="110.73684210526316"/>
        <n v="12"/>
        <n v="108.33333333333334"/>
        <n v="91.666666666666671"/>
        <n v="24"/>
        <n v="8"/>
        <n v="10.666666666666666"/>
        <n v="5.333333333333333"/>
        <n v="3.8947368421052633"/>
        <n v="27.684210526315791"/>
        <n v="19.473684210526315"/>
        <n v="138.42105263157896"/>
        <n v="13.631578947368421"/>
        <n v="96.894736842105274"/>
        <n v="16"/>
        <n v="120"/>
        <n v="80"/>
        <n v="2.6666666666666665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x v="0"/>
    <x v="0"/>
    <x v="0"/>
    <x v="0"/>
    <x v="0"/>
  </r>
  <r>
    <x v="0"/>
    <x v="0"/>
    <x v="0"/>
    <x v="1"/>
    <x v="1"/>
  </r>
  <r>
    <x v="0"/>
    <x v="1"/>
    <x v="0"/>
    <x v="0"/>
    <x v="2"/>
  </r>
  <r>
    <x v="0"/>
    <x v="1"/>
    <x v="0"/>
    <x v="1"/>
    <x v="3"/>
  </r>
  <r>
    <x v="0"/>
    <x v="0"/>
    <x v="0"/>
    <x v="1"/>
    <x v="4"/>
  </r>
  <r>
    <x v="0"/>
    <x v="0"/>
    <x v="0"/>
    <x v="2"/>
    <x v="4"/>
  </r>
  <r>
    <x v="0"/>
    <x v="0"/>
    <x v="0"/>
    <x v="2"/>
    <x v="5"/>
  </r>
  <r>
    <x v="0"/>
    <x v="0"/>
    <x v="1"/>
    <x v="3"/>
    <x v="6"/>
  </r>
  <r>
    <x v="0"/>
    <x v="0"/>
    <x v="1"/>
    <x v="3"/>
    <x v="7"/>
  </r>
  <r>
    <x v="0"/>
    <x v="0"/>
    <x v="1"/>
    <x v="4"/>
    <x v="8"/>
  </r>
  <r>
    <x v="0"/>
    <x v="0"/>
    <x v="1"/>
    <x v="4"/>
    <x v="9"/>
  </r>
  <r>
    <x v="0"/>
    <x v="1"/>
    <x v="1"/>
    <x v="4"/>
    <x v="9"/>
  </r>
  <r>
    <x v="0"/>
    <x v="0"/>
    <x v="1"/>
    <x v="5"/>
    <x v="10"/>
  </r>
  <r>
    <x v="0"/>
    <x v="1"/>
    <x v="1"/>
    <x v="5"/>
    <x v="10"/>
  </r>
  <r>
    <x v="0"/>
    <x v="0"/>
    <x v="1"/>
    <x v="5"/>
    <x v="8"/>
  </r>
  <r>
    <x v="0"/>
    <x v="1"/>
    <x v="1"/>
    <x v="5"/>
    <x v="8"/>
  </r>
  <r>
    <x v="0"/>
    <x v="0"/>
    <x v="1"/>
    <x v="5"/>
    <x v="8"/>
  </r>
  <r>
    <x v="0"/>
    <x v="0"/>
    <x v="1"/>
    <x v="5"/>
    <x v="8"/>
  </r>
  <r>
    <x v="1"/>
    <x v="0"/>
    <x v="0"/>
    <x v="2"/>
    <x v="11"/>
  </r>
  <r>
    <x v="1"/>
    <x v="1"/>
    <x v="0"/>
    <x v="2"/>
    <x v="12"/>
  </r>
  <r>
    <x v="1"/>
    <x v="0"/>
    <x v="1"/>
    <x v="3"/>
    <x v="13"/>
  </r>
  <r>
    <x v="1"/>
    <x v="1"/>
    <x v="1"/>
    <x v="3"/>
    <x v="14"/>
  </r>
  <r>
    <x v="1"/>
    <x v="0"/>
    <x v="1"/>
    <x v="4"/>
    <x v="15"/>
  </r>
  <r>
    <x v="1"/>
    <x v="1"/>
    <x v="1"/>
    <x v="4"/>
    <x v="16"/>
  </r>
  <r>
    <x v="1"/>
    <x v="0"/>
    <x v="1"/>
    <x v="4"/>
    <x v="17"/>
  </r>
  <r>
    <x v="1"/>
    <x v="0"/>
    <x v="1"/>
    <x v="5"/>
    <x v="8"/>
  </r>
  <r>
    <x v="1"/>
    <x v="0"/>
    <x v="1"/>
    <x v="5"/>
    <x v="18"/>
  </r>
  <r>
    <x v="1"/>
    <x v="0"/>
    <x v="1"/>
    <x v="6"/>
    <x v="19"/>
  </r>
  <r>
    <x v="1"/>
    <x v="0"/>
    <x v="1"/>
    <x v="6"/>
    <x v="7"/>
  </r>
  <r>
    <x v="1"/>
    <x v="0"/>
    <x v="1"/>
    <x v="7"/>
    <x v="8"/>
  </r>
  <r>
    <x v="1"/>
    <x v="0"/>
    <x v="1"/>
    <x v="7"/>
    <x v="17"/>
  </r>
  <r>
    <x v="1"/>
    <x v="1"/>
    <x v="1"/>
    <x v="7"/>
    <x v="17"/>
  </r>
  <r>
    <x v="1"/>
    <x v="0"/>
    <x v="1"/>
    <x v="7"/>
    <x v="20"/>
  </r>
  <r>
    <x v="1"/>
    <x v="1"/>
    <x v="1"/>
    <x v="7"/>
    <x v="20"/>
  </r>
  <r>
    <x v="1"/>
    <x v="0"/>
    <x v="1"/>
    <x v="8"/>
    <x v="10"/>
  </r>
  <r>
    <x v="1"/>
    <x v="1"/>
    <x v="1"/>
    <x v="8"/>
    <x v="10"/>
  </r>
  <r>
    <x v="1"/>
    <x v="0"/>
    <x v="1"/>
    <x v="8"/>
    <x v="8"/>
  </r>
  <r>
    <x v="1"/>
    <x v="0"/>
    <x v="1"/>
    <x v="8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 colHeaderCaption="Personne" fieldListSortAscending="1">
  <location ref="A1:E14" firstHeaderRow="1" firstDataRow="2" firstDataCol="2"/>
  <pivotFields count="5">
    <pivotField compact="0" showAll="0" defaultSubtotal="0">
      <items count="2">
        <item x="0"/>
        <item x="1"/>
      </items>
    </pivotField>
    <pivotField axis="axisCol" compact="0" showAll="0">
      <items count="3">
        <item x="1"/>
        <item x="0"/>
        <item t="default"/>
      </items>
    </pivotField>
    <pivotField axis="axisRow" compact="0" showAll="0">
      <items count="3">
        <item x="0"/>
        <item x="1"/>
        <item t="default"/>
      </items>
    </pivotField>
    <pivotField axis="axisRow" compact="0" showAll="0" defaultSubtotal="0">
      <items count="9">
        <item x="3"/>
        <item x="4"/>
        <item x="5"/>
        <item x="6"/>
        <item x="7"/>
        <item x="8"/>
        <item x="0"/>
        <item x="1"/>
        <item x="2"/>
      </items>
    </pivotField>
    <pivotField dataField="1" compact="0" showAll="0"/>
  </pivotFields>
  <rowFields count="2">
    <field x="2"/>
    <field x="3"/>
  </rowFields>
  <rowItems count="12">
    <i>
      <x/>
    </i>
    <i r="1">
      <x v="6"/>
    </i>
    <i r="1">
      <x v="7"/>
    </i>
    <i r="1">
      <x v="8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Heures" fld="4" baseField="1" baseItem="5" numFmtId="172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Medium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ersonne" sourceName="Personne">
  <pivotTables>
    <pivotTable tabId="4" name="Tableau croisé dynamique2"/>
  </pivotTables>
  <data>
    <tabular pivotCacheId="1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FFAIRE" sourceName="AFFAIRE">
  <pivotTables>
    <pivotTable tabId="4" name="Tableau croisé dynamique2"/>
  </pivotTables>
  <data>
    <tabular pivotCacheId="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ersonne" cache="Segment_Personne" caption="Personne" rowHeight="241300"/>
  <slicer name="AFFAIRE" cache="Segment_AFFAIRE" caption="AFFAIRE" rowHeight="241300"/>
</slicers>
</file>

<file path=xl/tables/table1.xml><?xml version="1.0" encoding="utf-8"?>
<table xmlns="http://schemas.openxmlformats.org/spreadsheetml/2006/main" id="1" name="JF" displayName="JF" ref="A2:A28" totalsRowShown="0">
  <autoFilter ref="A2:A28"/>
  <tableColumns count="1">
    <tableColumn id="1" name="Férié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39997558519241921"/>
  </sheetPr>
  <dimension ref="A1:DG51"/>
  <sheetViews>
    <sheetView topLeftCell="A7" zoomScale="85" zoomScaleNormal="85" workbookViewId="0">
      <pane xSplit="14" topLeftCell="O1" activePane="topRight" state="frozen"/>
      <selection pane="topRight" activeCell="D9" sqref="D9:D24"/>
    </sheetView>
  </sheetViews>
  <sheetFormatPr baseColWidth="10" defaultColWidth="10.85546875" defaultRowHeight="15" outlineLevelRow="2" outlineLevelCol="1"/>
  <cols>
    <col min="1" max="1" width="10.85546875" style="1"/>
    <col min="2" max="2" width="31.85546875" style="1" customWidth="1"/>
    <col min="3" max="3" width="9.5703125" style="1" customWidth="1"/>
    <col min="4" max="4" width="7.42578125" style="1" bestFit="1" customWidth="1"/>
    <col min="5" max="5" width="7.85546875" style="1" bestFit="1" customWidth="1"/>
    <col min="6" max="6" width="6.140625" style="1" bestFit="1" customWidth="1"/>
    <col min="7" max="8" width="12.140625" style="1" customWidth="1"/>
    <col min="9" max="9" width="8.42578125" style="1" customWidth="1"/>
    <col min="10" max="10" width="11.85546875" style="1" bestFit="1" customWidth="1"/>
    <col min="11" max="11" width="13" style="1" bestFit="1" customWidth="1"/>
    <col min="12" max="12" width="9.42578125" style="1" customWidth="1"/>
    <col min="13" max="13" width="5.85546875" style="1" customWidth="1"/>
    <col min="14" max="14" width="3.42578125" style="1" customWidth="1"/>
    <col min="15" max="74" width="4" style="1" customWidth="1" outlineLevel="1"/>
    <col min="75" max="75" width="2.85546875" style="1" customWidth="1"/>
    <col min="76" max="87" width="4" style="1" customWidth="1" outlineLevel="1"/>
    <col min="88" max="88" width="4" style="1" customWidth="1" outlineLevel="1" collapsed="1"/>
    <col min="89" max="99" width="4" style="1" customWidth="1" outlineLevel="1"/>
    <col min="100" max="100" width="4" style="1" customWidth="1" outlineLevel="1" collapsed="1"/>
    <col min="101" max="111" width="4" style="1" customWidth="1" outlineLevel="1"/>
    <col min="112" max="112" width="10.85546875" style="1"/>
    <col min="113" max="113" width="45" style="1" bestFit="1" customWidth="1"/>
    <col min="114" max="16384" width="10.85546875" style="1"/>
  </cols>
  <sheetData>
    <row r="1" spans="1:111">
      <c r="B1" s="2"/>
      <c r="C1" s="3"/>
      <c r="D1" s="3"/>
      <c r="E1" s="3"/>
      <c r="F1" s="3"/>
      <c r="G1" s="4"/>
      <c r="H1" s="4"/>
      <c r="I1" s="5"/>
      <c r="J1" s="5"/>
      <c r="K1" s="5"/>
      <c r="L1" s="5"/>
      <c r="M1" s="5"/>
      <c r="N1" s="6"/>
      <c r="O1" s="186">
        <f>CHOOSE(WEEKDAY(C2+(K2-1)*7),5,4,3,2,1,0,6)+C2+(K2-1)*7</f>
        <v>44197</v>
      </c>
      <c r="P1" s="181"/>
      <c r="Q1" s="181"/>
      <c r="R1" s="181"/>
      <c r="S1" s="182"/>
      <c r="T1" s="180">
        <f>O1+7</f>
        <v>44204</v>
      </c>
      <c r="U1" s="181"/>
      <c r="V1" s="181"/>
      <c r="W1" s="181"/>
      <c r="X1" s="182"/>
      <c r="Y1" s="180">
        <f t="shared" ref="Y1" si="0">T1+7</f>
        <v>44211</v>
      </c>
      <c r="Z1" s="181"/>
      <c r="AA1" s="181"/>
      <c r="AB1" s="181"/>
      <c r="AC1" s="182"/>
      <c r="AD1" s="180">
        <f t="shared" ref="AD1" si="1">Y1+7</f>
        <v>44218</v>
      </c>
      <c r="AE1" s="181"/>
      <c r="AF1" s="181"/>
      <c r="AG1" s="181"/>
      <c r="AH1" s="182"/>
      <c r="AI1" s="180">
        <f t="shared" ref="AI1" si="2">AD1+7</f>
        <v>44225</v>
      </c>
      <c r="AJ1" s="181"/>
      <c r="AK1" s="181"/>
      <c r="AL1" s="181"/>
      <c r="AM1" s="182"/>
      <c r="AN1" s="180">
        <f t="shared" ref="AN1" si="3">AI1+7</f>
        <v>44232</v>
      </c>
      <c r="AO1" s="181"/>
      <c r="AP1" s="181"/>
      <c r="AQ1" s="181"/>
      <c r="AR1" s="182"/>
      <c r="AS1" s="180">
        <f t="shared" ref="AS1" si="4">AN1+7</f>
        <v>44239</v>
      </c>
      <c r="AT1" s="181"/>
      <c r="AU1" s="181"/>
      <c r="AV1" s="181"/>
      <c r="AW1" s="182"/>
      <c r="AX1" s="180">
        <f t="shared" ref="AX1" si="5">AS1+7</f>
        <v>44246</v>
      </c>
      <c r="AY1" s="181"/>
      <c r="AZ1" s="181"/>
      <c r="BA1" s="181"/>
      <c r="BB1" s="182"/>
      <c r="BC1" s="180">
        <f t="shared" ref="BC1" si="6">AX1+7</f>
        <v>44253</v>
      </c>
      <c r="BD1" s="181"/>
      <c r="BE1" s="181"/>
      <c r="BF1" s="181"/>
      <c r="BG1" s="182"/>
      <c r="BH1" s="180">
        <f t="shared" ref="BH1" si="7">BC1+7</f>
        <v>44260</v>
      </c>
      <c r="BI1" s="181"/>
      <c r="BJ1" s="181"/>
      <c r="BK1" s="181"/>
      <c r="BL1" s="182"/>
      <c r="BM1" s="180">
        <f t="shared" ref="BM1" si="8">BH1+7</f>
        <v>44267</v>
      </c>
      <c r="BN1" s="181"/>
      <c r="BO1" s="181"/>
      <c r="BP1" s="181"/>
      <c r="BQ1" s="182"/>
      <c r="BR1" s="180">
        <f t="shared" ref="BR1" si="9">BM1+7</f>
        <v>44274</v>
      </c>
      <c r="BS1" s="181"/>
      <c r="BT1" s="181"/>
      <c r="BU1" s="181"/>
      <c r="BV1" s="182"/>
      <c r="BW1" s="7"/>
      <c r="BX1" s="169">
        <f>CHOOSE(WEEKDAY(C3+(K3-1)*12),12,11,10,9,8,7,6,5,4,3,2,1,0)+C3+(K3-1)*12</f>
        <v>43840</v>
      </c>
      <c r="BY1" s="169"/>
      <c r="BZ1" s="169"/>
      <c r="CA1" s="169"/>
      <c r="CB1" s="169"/>
      <c r="CC1" s="169"/>
      <c r="CD1" s="169"/>
      <c r="CE1" s="169"/>
      <c r="CF1" s="169"/>
      <c r="CG1" s="169"/>
      <c r="CH1" s="169"/>
      <c r="CI1" s="169"/>
      <c r="CJ1" s="171">
        <f>(BX1)+365</f>
        <v>44205</v>
      </c>
      <c r="CK1" s="169"/>
      <c r="CL1" s="169"/>
      <c r="CM1" s="169"/>
      <c r="CN1" s="169"/>
      <c r="CO1" s="169"/>
      <c r="CP1" s="169"/>
      <c r="CQ1" s="169"/>
      <c r="CR1" s="169"/>
      <c r="CS1" s="169"/>
      <c r="CT1" s="169"/>
      <c r="CU1" s="172"/>
      <c r="CV1" s="169">
        <f>(CJ1)+365</f>
        <v>44570</v>
      </c>
      <c r="CW1" s="169"/>
      <c r="CX1" s="169"/>
      <c r="CY1" s="169"/>
      <c r="CZ1" s="169"/>
      <c r="DA1" s="169"/>
      <c r="DB1" s="169"/>
      <c r="DC1" s="169"/>
      <c r="DD1" s="169"/>
      <c r="DE1" s="169"/>
      <c r="DF1" s="169"/>
      <c r="DG1" s="172"/>
    </row>
    <row r="2" spans="1:111">
      <c r="B2" s="8" t="s">
        <v>0</v>
      </c>
      <c r="C2" s="175">
        <v>44197</v>
      </c>
      <c r="D2" s="175"/>
      <c r="I2" s="176" t="s">
        <v>1</v>
      </c>
      <c r="J2" s="176"/>
      <c r="K2" s="9">
        <v>1</v>
      </c>
      <c r="N2" s="10"/>
      <c r="O2" s="187"/>
      <c r="P2" s="184"/>
      <c r="Q2" s="184"/>
      <c r="R2" s="184"/>
      <c r="S2" s="185"/>
      <c r="T2" s="183"/>
      <c r="U2" s="184"/>
      <c r="V2" s="184"/>
      <c r="W2" s="184"/>
      <c r="X2" s="185"/>
      <c r="Y2" s="183"/>
      <c r="Z2" s="184"/>
      <c r="AA2" s="184"/>
      <c r="AB2" s="184"/>
      <c r="AC2" s="185"/>
      <c r="AD2" s="183"/>
      <c r="AE2" s="184"/>
      <c r="AF2" s="184"/>
      <c r="AG2" s="184"/>
      <c r="AH2" s="185"/>
      <c r="AI2" s="183"/>
      <c r="AJ2" s="184"/>
      <c r="AK2" s="184"/>
      <c r="AL2" s="184"/>
      <c r="AM2" s="185"/>
      <c r="AN2" s="183"/>
      <c r="AO2" s="184"/>
      <c r="AP2" s="184"/>
      <c r="AQ2" s="184"/>
      <c r="AR2" s="185"/>
      <c r="AS2" s="183"/>
      <c r="AT2" s="184"/>
      <c r="AU2" s="184"/>
      <c r="AV2" s="184"/>
      <c r="AW2" s="185"/>
      <c r="AX2" s="183"/>
      <c r="AY2" s="184"/>
      <c r="AZ2" s="184"/>
      <c r="BA2" s="184"/>
      <c r="BB2" s="185"/>
      <c r="BC2" s="183"/>
      <c r="BD2" s="184"/>
      <c r="BE2" s="184"/>
      <c r="BF2" s="184"/>
      <c r="BG2" s="185"/>
      <c r="BH2" s="183"/>
      <c r="BI2" s="184"/>
      <c r="BJ2" s="184"/>
      <c r="BK2" s="184"/>
      <c r="BL2" s="185"/>
      <c r="BM2" s="183"/>
      <c r="BN2" s="184"/>
      <c r="BO2" s="184"/>
      <c r="BP2" s="184"/>
      <c r="BQ2" s="185"/>
      <c r="BR2" s="183"/>
      <c r="BS2" s="184"/>
      <c r="BT2" s="184"/>
      <c r="BU2" s="184"/>
      <c r="BV2" s="185"/>
      <c r="BW2" s="7"/>
      <c r="BX2" s="169"/>
      <c r="BY2" s="169"/>
      <c r="BZ2" s="169"/>
      <c r="CA2" s="169"/>
      <c r="CB2" s="169"/>
      <c r="CC2" s="169"/>
      <c r="CD2" s="169"/>
      <c r="CE2" s="169"/>
      <c r="CF2" s="169"/>
      <c r="CG2" s="169"/>
      <c r="CH2" s="169"/>
      <c r="CI2" s="169"/>
      <c r="CJ2" s="171"/>
      <c r="CK2" s="169"/>
      <c r="CL2" s="169"/>
      <c r="CM2" s="169"/>
      <c r="CN2" s="169"/>
      <c r="CO2" s="169"/>
      <c r="CP2" s="169"/>
      <c r="CQ2" s="169"/>
      <c r="CR2" s="169"/>
      <c r="CS2" s="169"/>
      <c r="CT2" s="169"/>
      <c r="CU2" s="172"/>
      <c r="CV2" s="169"/>
      <c r="CW2" s="169"/>
      <c r="CX2" s="169"/>
      <c r="CY2" s="169"/>
      <c r="CZ2" s="169"/>
      <c r="DA2" s="169"/>
      <c r="DB2" s="169"/>
      <c r="DC2" s="169"/>
      <c r="DD2" s="169"/>
      <c r="DE2" s="169"/>
      <c r="DF2" s="169"/>
      <c r="DG2" s="172"/>
    </row>
    <row r="3" spans="1:111">
      <c r="B3" s="8" t="s">
        <v>2</v>
      </c>
      <c r="C3" s="177">
        <v>43831</v>
      </c>
      <c r="D3" s="177"/>
      <c r="I3" s="178" t="s">
        <v>1</v>
      </c>
      <c r="J3" s="178"/>
      <c r="K3" s="11">
        <v>1</v>
      </c>
      <c r="N3" s="12"/>
      <c r="O3" s="179" t="str">
        <f>"S"&amp; WEEKNUM(S5,2)</f>
        <v>S1</v>
      </c>
      <c r="P3" s="168"/>
      <c r="Q3" s="168"/>
      <c r="R3" s="168"/>
      <c r="S3" s="168"/>
      <c r="T3" s="168" t="str">
        <f>"S"&amp; WEEKNUM(X5,2)</f>
        <v>S2</v>
      </c>
      <c r="U3" s="168"/>
      <c r="V3" s="168"/>
      <c r="W3" s="168"/>
      <c r="X3" s="168"/>
      <c r="Y3" s="168" t="str">
        <f t="shared" ref="Y3" si="10">"S"&amp; WEEKNUM(AC5,2)</f>
        <v>S3</v>
      </c>
      <c r="Z3" s="168"/>
      <c r="AA3" s="168"/>
      <c r="AB3" s="168"/>
      <c r="AC3" s="168"/>
      <c r="AD3" s="168" t="str">
        <f t="shared" ref="AD3" si="11">"S"&amp; WEEKNUM(AH5,2)</f>
        <v>S4</v>
      </c>
      <c r="AE3" s="168"/>
      <c r="AF3" s="168"/>
      <c r="AG3" s="168"/>
      <c r="AH3" s="168"/>
      <c r="AI3" s="168" t="str">
        <f t="shared" ref="AI3" si="12">"S"&amp; WEEKNUM(AM5,2)</f>
        <v>S5</v>
      </c>
      <c r="AJ3" s="168"/>
      <c r="AK3" s="168"/>
      <c r="AL3" s="168"/>
      <c r="AM3" s="168"/>
      <c r="AN3" s="168" t="str">
        <f t="shared" ref="AN3" si="13">"S"&amp; WEEKNUM(AR5,2)</f>
        <v>S6</v>
      </c>
      <c r="AO3" s="168"/>
      <c r="AP3" s="168"/>
      <c r="AQ3" s="168"/>
      <c r="AR3" s="168"/>
      <c r="AS3" s="168" t="str">
        <f t="shared" ref="AS3" si="14">"S"&amp; WEEKNUM(AW5,2)</f>
        <v>S7</v>
      </c>
      <c r="AT3" s="168"/>
      <c r="AU3" s="168"/>
      <c r="AV3" s="168"/>
      <c r="AW3" s="168"/>
      <c r="AX3" s="168" t="str">
        <f t="shared" ref="AX3" si="15">"S"&amp; WEEKNUM(BB5,2)</f>
        <v>S8</v>
      </c>
      <c r="AY3" s="168"/>
      <c r="AZ3" s="168"/>
      <c r="BA3" s="168"/>
      <c r="BB3" s="168"/>
      <c r="BC3" s="168" t="str">
        <f t="shared" ref="BC3" si="16">"S"&amp; WEEKNUM(BG5,2)</f>
        <v>S9</v>
      </c>
      <c r="BD3" s="168"/>
      <c r="BE3" s="168"/>
      <c r="BF3" s="168"/>
      <c r="BG3" s="168"/>
      <c r="BH3" s="168" t="str">
        <f t="shared" ref="BH3" si="17">"S"&amp; WEEKNUM(BL5,2)</f>
        <v>S10</v>
      </c>
      <c r="BI3" s="168"/>
      <c r="BJ3" s="168"/>
      <c r="BK3" s="168"/>
      <c r="BL3" s="168"/>
      <c r="BM3" s="168" t="str">
        <f t="shared" ref="BM3" si="18">"S"&amp; WEEKNUM(BQ5,2)</f>
        <v>S11</v>
      </c>
      <c r="BN3" s="168"/>
      <c r="BO3" s="168"/>
      <c r="BP3" s="168"/>
      <c r="BQ3" s="168"/>
      <c r="BR3" s="168" t="str">
        <f t="shared" ref="BR3" si="19">"S"&amp; WEEKNUM(BV5,2)</f>
        <v>S12</v>
      </c>
      <c r="BS3" s="168"/>
      <c r="BT3" s="168"/>
      <c r="BU3" s="168"/>
      <c r="BV3" s="168"/>
      <c r="BW3" s="7"/>
      <c r="BX3" s="169"/>
      <c r="BY3" s="169"/>
      <c r="BZ3" s="169"/>
      <c r="CA3" s="169"/>
      <c r="CB3" s="169"/>
      <c r="CC3" s="169"/>
      <c r="CD3" s="169"/>
      <c r="CE3" s="169"/>
      <c r="CF3" s="169"/>
      <c r="CG3" s="169"/>
      <c r="CH3" s="169"/>
      <c r="CI3" s="169"/>
      <c r="CJ3" s="171"/>
      <c r="CK3" s="169"/>
      <c r="CL3" s="169"/>
      <c r="CM3" s="169"/>
      <c r="CN3" s="169"/>
      <c r="CO3" s="169"/>
      <c r="CP3" s="169"/>
      <c r="CQ3" s="169"/>
      <c r="CR3" s="169"/>
      <c r="CS3" s="169"/>
      <c r="CT3" s="169"/>
      <c r="CU3" s="172"/>
      <c r="CV3" s="169"/>
      <c r="CW3" s="169"/>
      <c r="CX3" s="169"/>
      <c r="CY3" s="169"/>
      <c r="CZ3" s="169"/>
      <c r="DA3" s="169"/>
      <c r="DB3" s="169"/>
      <c r="DC3" s="169"/>
      <c r="DD3" s="169"/>
      <c r="DE3" s="169"/>
      <c r="DF3" s="169"/>
      <c r="DG3" s="172"/>
    </row>
    <row r="4" spans="1:111">
      <c r="B4" s="13"/>
      <c r="C4" s="14"/>
      <c r="D4" s="14"/>
      <c r="E4" s="14"/>
      <c r="F4" s="14"/>
      <c r="G4" s="15"/>
      <c r="H4" s="15"/>
      <c r="I4" s="16"/>
      <c r="J4" s="16"/>
      <c r="K4" s="16"/>
      <c r="L4" s="16"/>
      <c r="M4" s="16"/>
      <c r="N4" s="17"/>
      <c r="O4" s="179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  <c r="BR4" s="168"/>
      <c r="BS4" s="168"/>
      <c r="BT4" s="168"/>
      <c r="BU4" s="168"/>
      <c r="BV4" s="168"/>
      <c r="BW4" s="7"/>
      <c r="BX4" s="170"/>
      <c r="BY4" s="170"/>
      <c r="BZ4" s="170"/>
      <c r="CA4" s="170"/>
      <c r="CB4" s="170"/>
      <c r="CC4" s="170"/>
      <c r="CD4" s="170"/>
      <c r="CE4" s="170"/>
      <c r="CF4" s="170"/>
      <c r="CG4" s="170"/>
      <c r="CH4" s="170"/>
      <c r="CI4" s="170"/>
      <c r="CJ4" s="173"/>
      <c r="CK4" s="170"/>
      <c r="CL4" s="170"/>
      <c r="CM4" s="170"/>
      <c r="CN4" s="170"/>
      <c r="CO4" s="170"/>
      <c r="CP4" s="170"/>
      <c r="CQ4" s="170"/>
      <c r="CR4" s="170"/>
      <c r="CS4" s="170"/>
      <c r="CT4" s="170"/>
      <c r="CU4" s="174"/>
      <c r="CV4" s="170"/>
      <c r="CW4" s="170"/>
      <c r="CX4" s="170"/>
      <c r="CY4" s="170"/>
      <c r="CZ4" s="170"/>
      <c r="DA4" s="170"/>
      <c r="DB4" s="170"/>
      <c r="DC4" s="170"/>
      <c r="DD4" s="170"/>
      <c r="DE4" s="170"/>
      <c r="DF4" s="170"/>
      <c r="DG4" s="174"/>
    </row>
    <row r="5" spans="1:111" ht="27" customHeight="1">
      <c r="D5" s="18"/>
      <c r="E5" s="18"/>
      <c r="F5" s="129"/>
      <c r="M5" s="19"/>
      <c r="N5" s="20"/>
      <c r="O5" s="21">
        <f>P5-1</f>
        <v>44193</v>
      </c>
      <c r="P5" s="22">
        <f t="shared" ref="P5:R5" si="20">Q5-1</f>
        <v>44194</v>
      </c>
      <c r="Q5" s="22">
        <f t="shared" si="20"/>
        <v>44195</v>
      </c>
      <c r="R5" s="22">
        <f t="shared" si="20"/>
        <v>44196</v>
      </c>
      <c r="S5" s="22">
        <f>O1</f>
        <v>44197</v>
      </c>
      <c r="T5" s="22">
        <f>WORKDAY(S5,1)</f>
        <v>44200</v>
      </c>
      <c r="U5" s="22">
        <f t="shared" ref="U5:BV5" si="21">WORKDAY(T5,1)</f>
        <v>44201</v>
      </c>
      <c r="V5" s="22">
        <f t="shared" si="21"/>
        <v>44202</v>
      </c>
      <c r="W5" s="22">
        <f t="shared" si="21"/>
        <v>44203</v>
      </c>
      <c r="X5" s="22">
        <f>WORKDAY(W5,1)</f>
        <v>44204</v>
      </c>
      <c r="Y5" s="22">
        <f t="shared" si="21"/>
        <v>44207</v>
      </c>
      <c r="Z5" s="22">
        <f t="shared" si="21"/>
        <v>44208</v>
      </c>
      <c r="AA5" s="22">
        <f t="shared" si="21"/>
        <v>44209</v>
      </c>
      <c r="AB5" s="22">
        <f t="shared" si="21"/>
        <v>44210</v>
      </c>
      <c r="AC5" s="22">
        <f t="shared" si="21"/>
        <v>44211</v>
      </c>
      <c r="AD5" s="22">
        <f t="shared" si="21"/>
        <v>44214</v>
      </c>
      <c r="AE5" s="22">
        <f t="shared" si="21"/>
        <v>44215</v>
      </c>
      <c r="AF5" s="22">
        <f t="shared" si="21"/>
        <v>44216</v>
      </c>
      <c r="AG5" s="22">
        <f t="shared" si="21"/>
        <v>44217</v>
      </c>
      <c r="AH5" s="22">
        <f t="shared" si="21"/>
        <v>44218</v>
      </c>
      <c r="AI5" s="22">
        <f t="shared" si="21"/>
        <v>44221</v>
      </c>
      <c r="AJ5" s="22">
        <f t="shared" si="21"/>
        <v>44222</v>
      </c>
      <c r="AK5" s="22">
        <f t="shared" si="21"/>
        <v>44223</v>
      </c>
      <c r="AL5" s="22">
        <f t="shared" si="21"/>
        <v>44224</v>
      </c>
      <c r="AM5" s="22">
        <f t="shared" si="21"/>
        <v>44225</v>
      </c>
      <c r="AN5" s="22">
        <f t="shared" si="21"/>
        <v>44228</v>
      </c>
      <c r="AO5" s="22">
        <f t="shared" si="21"/>
        <v>44229</v>
      </c>
      <c r="AP5" s="22">
        <f t="shared" si="21"/>
        <v>44230</v>
      </c>
      <c r="AQ5" s="22">
        <f t="shared" si="21"/>
        <v>44231</v>
      </c>
      <c r="AR5" s="22">
        <f t="shared" si="21"/>
        <v>44232</v>
      </c>
      <c r="AS5" s="22">
        <f t="shared" si="21"/>
        <v>44235</v>
      </c>
      <c r="AT5" s="22">
        <f t="shared" si="21"/>
        <v>44236</v>
      </c>
      <c r="AU5" s="22">
        <f t="shared" si="21"/>
        <v>44237</v>
      </c>
      <c r="AV5" s="22">
        <f t="shared" si="21"/>
        <v>44238</v>
      </c>
      <c r="AW5" s="22">
        <f t="shared" si="21"/>
        <v>44239</v>
      </c>
      <c r="AX5" s="22">
        <f t="shared" si="21"/>
        <v>44242</v>
      </c>
      <c r="AY5" s="22">
        <f t="shared" si="21"/>
        <v>44243</v>
      </c>
      <c r="AZ5" s="22">
        <f t="shared" si="21"/>
        <v>44244</v>
      </c>
      <c r="BA5" s="22">
        <f t="shared" si="21"/>
        <v>44245</v>
      </c>
      <c r="BB5" s="22">
        <f t="shared" si="21"/>
        <v>44246</v>
      </c>
      <c r="BC5" s="22">
        <f t="shared" si="21"/>
        <v>44249</v>
      </c>
      <c r="BD5" s="22">
        <f t="shared" si="21"/>
        <v>44250</v>
      </c>
      <c r="BE5" s="22">
        <f t="shared" si="21"/>
        <v>44251</v>
      </c>
      <c r="BF5" s="22">
        <f t="shared" si="21"/>
        <v>44252</v>
      </c>
      <c r="BG5" s="22">
        <f t="shared" si="21"/>
        <v>44253</v>
      </c>
      <c r="BH5" s="22">
        <f t="shared" si="21"/>
        <v>44256</v>
      </c>
      <c r="BI5" s="22">
        <f t="shared" si="21"/>
        <v>44257</v>
      </c>
      <c r="BJ5" s="22">
        <f t="shared" si="21"/>
        <v>44258</v>
      </c>
      <c r="BK5" s="22">
        <f t="shared" si="21"/>
        <v>44259</v>
      </c>
      <c r="BL5" s="22">
        <f t="shared" si="21"/>
        <v>44260</v>
      </c>
      <c r="BM5" s="22">
        <f t="shared" si="21"/>
        <v>44263</v>
      </c>
      <c r="BN5" s="22">
        <f t="shared" si="21"/>
        <v>44264</v>
      </c>
      <c r="BO5" s="22">
        <f t="shared" si="21"/>
        <v>44265</v>
      </c>
      <c r="BP5" s="22">
        <f t="shared" si="21"/>
        <v>44266</v>
      </c>
      <c r="BQ5" s="22">
        <f t="shared" si="21"/>
        <v>44267</v>
      </c>
      <c r="BR5" s="22">
        <f t="shared" si="21"/>
        <v>44270</v>
      </c>
      <c r="BS5" s="22">
        <f t="shared" si="21"/>
        <v>44271</v>
      </c>
      <c r="BT5" s="22">
        <f t="shared" si="21"/>
        <v>44272</v>
      </c>
      <c r="BU5" s="22">
        <f t="shared" si="21"/>
        <v>44273</v>
      </c>
      <c r="BV5" s="22">
        <f t="shared" si="21"/>
        <v>44274</v>
      </c>
      <c r="BW5" s="7"/>
      <c r="BX5" s="154">
        <f>BX1</f>
        <v>43840</v>
      </c>
      <c r="BY5" s="154">
        <f>EDATE(BX5,1)</f>
        <v>43871</v>
      </c>
      <c r="BZ5" s="154">
        <f t="shared" ref="BZ5:DG5" si="22">EDATE(BY5,1)</f>
        <v>43900</v>
      </c>
      <c r="CA5" s="154">
        <f t="shared" si="22"/>
        <v>43931</v>
      </c>
      <c r="CB5" s="154">
        <f t="shared" si="22"/>
        <v>43961</v>
      </c>
      <c r="CC5" s="154">
        <f t="shared" si="22"/>
        <v>43992</v>
      </c>
      <c r="CD5" s="154">
        <f t="shared" si="22"/>
        <v>44022</v>
      </c>
      <c r="CE5" s="154">
        <f t="shared" si="22"/>
        <v>44053</v>
      </c>
      <c r="CF5" s="154">
        <f t="shared" si="22"/>
        <v>44084</v>
      </c>
      <c r="CG5" s="154">
        <f t="shared" si="22"/>
        <v>44114</v>
      </c>
      <c r="CH5" s="154">
        <f t="shared" si="22"/>
        <v>44145</v>
      </c>
      <c r="CI5" s="162">
        <f t="shared" si="22"/>
        <v>44175</v>
      </c>
      <c r="CJ5" s="164">
        <f t="shared" si="22"/>
        <v>44206</v>
      </c>
      <c r="CK5" s="154">
        <f t="shared" si="22"/>
        <v>44237</v>
      </c>
      <c r="CL5" s="154">
        <f t="shared" si="22"/>
        <v>44265</v>
      </c>
      <c r="CM5" s="154">
        <f t="shared" si="22"/>
        <v>44296</v>
      </c>
      <c r="CN5" s="154">
        <f t="shared" si="22"/>
        <v>44326</v>
      </c>
      <c r="CO5" s="154">
        <f t="shared" si="22"/>
        <v>44357</v>
      </c>
      <c r="CP5" s="154">
        <f t="shared" si="22"/>
        <v>44387</v>
      </c>
      <c r="CQ5" s="154">
        <f t="shared" si="22"/>
        <v>44418</v>
      </c>
      <c r="CR5" s="154">
        <f t="shared" si="22"/>
        <v>44449</v>
      </c>
      <c r="CS5" s="154">
        <f t="shared" si="22"/>
        <v>44479</v>
      </c>
      <c r="CT5" s="154">
        <f t="shared" si="22"/>
        <v>44510</v>
      </c>
      <c r="CU5" s="156">
        <f t="shared" si="22"/>
        <v>44540</v>
      </c>
      <c r="CV5" s="166">
        <f t="shared" si="22"/>
        <v>44571</v>
      </c>
      <c r="CW5" s="154">
        <f t="shared" si="22"/>
        <v>44602</v>
      </c>
      <c r="CX5" s="154">
        <f t="shared" si="22"/>
        <v>44630</v>
      </c>
      <c r="CY5" s="154">
        <f t="shared" si="22"/>
        <v>44661</v>
      </c>
      <c r="CZ5" s="154">
        <f t="shared" si="22"/>
        <v>44691</v>
      </c>
      <c r="DA5" s="154">
        <f t="shared" si="22"/>
        <v>44722</v>
      </c>
      <c r="DB5" s="154">
        <f t="shared" si="22"/>
        <v>44752</v>
      </c>
      <c r="DC5" s="154">
        <f t="shared" si="22"/>
        <v>44783</v>
      </c>
      <c r="DD5" s="154">
        <f t="shared" si="22"/>
        <v>44814</v>
      </c>
      <c r="DE5" s="154">
        <f t="shared" si="22"/>
        <v>44844</v>
      </c>
      <c r="DF5" s="154">
        <f t="shared" si="22"/>
        <v>44875</v>
      </c>
      <c r="DG5" s="156">
        <f t="shared" si="22"/>
        <v>44905</v>
      </c>
    </row>
    <row r="6" spans="1:111" ht="30" customHeight="1">
      <c r="A6" s="138" t="s">
        <v>3</v>
      </c>
      <c r="B6" s="138" t="s">
        <v>4</v>
      </c>
      <c r="C6" s="139" t="s">
        <v>5</v>
      </c>
      <c r="D6" s="140" t="s">
        <v>27</v>
      </c>
      <c r="E6" s="140" t="s">
        <v>28</v>
      </c>
      <c r="F6" s="140" t="s">
        <v>6</v>
      </c>
      <c r="G6" s="141" t="s">
        <v>7</v>
      </c>
      <c r="H6" s="139" t="s">
        <v>8</v>
      </c>
      <c r="I6" s="141" t="s">
        <v>9</v>
      </c>
      <c r="J6" s="141" t="s">
        <v>10</v>
      </c>
      <c r="K6" s="141" t="s">
        <v>11</v>
      </c>
      <c r="L6" s="158" t="s">
        <v>12</v>
      </c>
      <c r="M6" s="158"/>
      <c r="N6" s="159"/>
      <c r="O6" s="21" t="str">
        <f>CHOOSE(WEEKDAY(O5,1),"D","L","M","M","J","V","S")</f>
        <v>L</v>
      </c>
      <c r="P6" s="22" t="str">
        <f t="shared" ref="P6:R6" si="23">CHOOSE(WEEKDAY(P5,1),"D","L","M","M","J","V","S")</f>
        <v>M</v>
      </c>
      <c r="Q6" s="22" t="str">
        <f t="shared" si="23"/>
        <v>M</v>
      </c>
      <c r="R6" s="22" t="str">
        <f t="shared" si="23"/>
        <v>J</v>
      </c>
      <c r="S6" s="22" t="str">
        <f>CHOOSE(WEEKDAY(S5,1),"D","L","M","M","J","V","S")</f>
        <v>V</v>
      </c>
      <c r="T6" s="22" t="str">
        <f t="shared" ref="T6:BV6" si="24">CHOOSE(WEEKDAY(T5,1),"D","L","M","M","J","V","S")</f>
        <v>L</v>
      </c>
      <c r="U6" s="22" t="str">
        <f t="shared" si="24"/>
        <v>M</v>
      </c>
      <c r="V6" s="22" t="str">
        <f t="shared" si="24"/>
        <v>M</v>
      </c>
      <c r="W6" s="22" t="str">
        <f t="shared" si="24"/>
        <v>J</v>
      </c>
      <c r="X6" s="22" t="str">
        <f t="shared" si="24"/>
        <v>V</v>
      </c>
      <c r="Y6" s="22" t="str">
        <f t="shared" si="24"/>
        <v>L</v>
      </c>
      <c r="Z6" s="22" t="str">
        <f t="shared" si="24"/>
        <v>M</v>
      </c>
      <c r="AA6" s="22" t="str">
        <f t="shared" si="24"/>
        <v>M</v>
      </c>
      <c r="AB6" s="22" t="str">
        <f t="shared" si="24"/>
        <v>J</v>
      </c>
      <c r="AC6" s="22" t="str">
        <f t="shared" si="24"/>
        <v>V</v>
      </c>
      <c r="AD6" s="22" t="str">
        <f t="shared" si="24"/>
        <v>L</v>
      </c>
      <c r="AE6" s="22" t="str">
        <f t="shared" si="24"/>
        <v>M</v>
      </c>
      <c r="AF6" s="22" t="str">
        <f t="shared" si="24"/>
        <v>M</v>
      </c>
      <c r="AG6" s="22" t="str">
        <f t="shared" si="24"/>
        <v>J</v>
      </c>
      <c r="AH6" s="22" t="str">
        <f t="shared" si="24"/>
        <v>V</v>
      </c>
      <c r="AI6" s="22" t="str">
        <f t="shared" si="24"/>
        <v>L</v>
      </c>
      <c r="AJ6" s="22" t="str">
        <f t="shared" si="24"/>
        <v>M</v>
      </c>
      <c r="AK6" s="22" t="str">
        <f t="shared" si="24"/>
        <v>M</v>
      </c>
      <c r="AL6" s="22" t="str">
        <f t="shared" si="24"/>
        <v>J</v>
      </c>
      <c r="AM6" s="22" t="str">
        <f t="shared" si="24"/>
        <v>V</v>
      </c>
      <c r="AN6" s="22" t="str">
        <f t="shared" si="24"/>
        <v>L</v>
      </c>
      <c r="AO6" s="22" t="str">
        <f t="shared" si="24"/>
        <v>M</v>
      </c>
      <c r="AP6" s="22" t="str">
        <f t="shared" si="24"/>
        <v>M</v>
      </c>
      <c r="AQ6" s="22" t="str">
        <f t="shared" si="24"/>
        <v>J</v>
      </c>
      <c r="AR6" s="22" t="str">
        <f t="shared" si="24"/>
        <v>V</v>
      </c>
      <c r="AS6" s="22" t="str">
        <f t="shared" si="24"/>
        <v>L</v>
      </c>
      <c r="AT6" s="22" t="str">
        <f t="shared" si="24"/>
        <v>M</v>
      </c>
      <c r="AU6" s="22" t="str">
        <f t="shared" si="24"/>
        <v>M</v>
      </c>
      <c r="AV6" s="22" t="str">
        <f t="shared" si="24"/>
        <v>J</v>
      </c>
      <c r="AW6" s="22" t="str">
        <f t="shared" si="24"/>
        <v>V</v>
      </c>
      <c r="AX6" s="22" t="str">
        <f t="shared" si="24"/>
        <v>L</v>
      </c>
      <c r="AY6" s="22" t="str">
        <f t="shared" si="24"/>
        <v>M</v>
      </c>
      <c r="AZ6" s="22" t="str">
        <f t="shared" si="24"/>
        <v>M</v>
      </c>
      <c r="BA6" s="22" t="str">
        <f t="shared" si="24"/>
        <v>J</v>
      </c>
      <c r="BB6" s="22" t="str">
        <f t="shared" si="24"/>
        <v>V</v>
      </c>
      <c r="BC6" s="22" t="str">
        <f t="shared" si="24"/>
        <v>L</v>
      </c>
      <c r="BD6" s="22" t="str">
        <f t="shared" si="24"/>
        <v>M</v>
      </c>
      <c r="BE6" s="22" t="str">
        <f t="shared" si="24"/>
        <v>M</v>
      </c>
      <c r="BF6" s="22" t="str">
        <f t="shared" si="24"/>
        <v>J</v>
      </c>
      <c r="BG6" s="22" t="str">
        <f t="shared" si="24"/>
        <v>V</v>
      </c>
      <c r="BH6" s="22" t="str">
        <f t="shared" si="24"/>
        <v>L</v>
      </c>
      <c r="BI6" s="22" t="str">
        <f t="shared" si="24"/>
        <v>M</v>
      </c>
      <c r="BJ6" s="22" t="str">
        <f t="shared" si="24"/>
        <v>M</v>
      </c>
      <c r="BK6" s="22" t="str">
        <f t="shared" si="24"/>
        <v>J</v>
      </c>
      <c r="BL6" s="22" t="str">
        <f t="shared" si="24"/>
        <v>V</v>
      </c>
      <c r="BM6" s="22" t="str">
        <f t="shared" si="24"/>
        <v>L</v>
      </c>
      <c r="BN6" s="22" t="str">
        <f t="shared" si="24"/>
        <v>M</v>
      </c>
      <c r="BO6" s="22" t="str">
        <f t="shared" si="24"/>
        <v>M</v>
      </c>
      <c r="BP6" s="22" t="str">
        <f t="shared" si="24"/>
        <v>J</v>
      </c>
      <c r="BQ6" s="22" t="str">
        <f t="shared" si="24"/>
        <v>V</v>
      </c>
      <c r="BR6" s="22" t="str">
        <f t="shared" si="24"/>
        <v>L</v>
      </c>
      <c r="BS6" s="22" t="str">
        <f t="shared" si="24"/>
        <v>M</v>
      </c>
      <c r="BT6" s="22" t="str">
        <f t="shared" si="24"/>
        <v>M</v>
      </c>
      <c r="BU6" s="22" t="str">
        <f t="shared" si="24"/>
        <v>J</v>
      </c>
      <c r="BV6" s="22" t="str">
        <f t="shared" si="24"/>
        <v>V</v>
      </c>
      <c r="BW6" s="7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63"/>
      <c r="CJ6" s="16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7"/>
      <c r="CV6" s="167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7"/>
    </row>
    <row r="7" spans="1:111" ht="18" customHeight="1">
      <c r="A7" s="130" t="s">
        <v>13</v>
      </c>
      <c r="B7" s="131"/>
      <c r="C7" s="132"/>
      <c r="D7" s="132"/>
      <c r="E7" s="132"/>
      <c r="F7" s="132"/>
      <c r="G7" s="133">
        <f>IF(SUM(G8,G13,G19,G22)&gt;0,SUM(G8,G13,G19,G22),"")</f>
        <v>900</v>
      </c>
      <c r="H7" s="134">
        <f>IF(SUM(H8,H13,H19,H22)&gt;0,SUM(H8,H13,H19,H22),"")</f>
        <v>6</v>
      </c>
      <c r="I7" s="135">
        <f>IF(SUM(I8,I13,I19,I22)&gt;0,SUM(I8,I13,I19,I22),"")</f>
        <v>117</v>
      </c>
      <c r="J7" s="136">
        <f>J9</f>
        <v>44105</v>
      </c>
      <c r="K7" s="137">
        <v>44281</v>
      </c>
      <c r="L7" s="160">
        <f>AVERAGE(L9:N12,L14:N18,L20:N21,L23:N24)</f>
        <v>0.42916666666666664</v>
      </c>
      <c r="M7" s="160"/>
      <c r="N7" s="161"/>
      <c r="O7" s="23"/>
      <c r="P7" s="24"/>
      <c r="Q7" s="23"/>
      <c r="R7" s="23"/>
      <c r="S7" s="25"/>
      <c r="T7" s="26"/>
      <c r="U7" s="26"/>
      <c r="V7" s="26"/>
      <c r="W7" s="26"/>
      <c r="X7" s="26"/>
      <c r="Y7" s="27"/>
      <c r="Z7" s="23"/>
      <c r="AA7" s="23"/>
      <c r="AB7" s="23"/>
      <c r="AC7" s="25"/>
      <c r="AD7" s="26"/>
      <c r="AE7" s="26"/>
      <c r="AF7" s="26"/>
      <c r="AG7" s="26"/>
      <c r="AH7" s="26"/>
      <c r="AI7" s="27"/>
      <c r="AJ7" s="23"/>
      <c r="AK7" s="23"/>
      <c r="AL7" s="23"/>
      <c r="AM7" s="25"/>
      <c r="AN7" s="26"/>
      <c r="AO7" s="26"/>
      <c r="AP7" s="26"/>
      <c r="AQ7" s="26"/>
      <c r="AR7" s="26"/>
      <c r="AS7" s="27"/>
      <c r="AT7" s="23"/>
      <c r="AU7" s="23"/>
      <c r="AV7" s="23"/>
      <c r="AW7" s="25"/>
      <c r="AX7" s="26"/>
      <c r="AY7" s="26"/>
      <c r="AZ7" s="26"/>
      <c r="BA7" s="26"/>
      <c r="BB7" s="26"/>
      <c r="BC7" s="27"/>
      <c r="BD7" s="23"/>
      <c r="BE7" s="23"/>
      <c r="BF7" s="23"/>
      <c r="BG7" s="25"/>
      <c r="BH7" s="26"/>
      <c r="BI7" s="26"/>
      <c r="BJ7" s="26"/>
      <c r="BK7" s="26"/>
      <c r="BL7" s="26"/>
      <c r="BM7" s="27"/>
      <c r="BN7" s="23"/>
      <c r="BO7" s="23"/>
      <c r="BP7" s="23"/>
      <c r="BQ7" s="25"/>
      <c r="BR7" s="26"/>
      <c r="BS7" s="26"/>
      <c r="BT7" s="26"/>
      <c r="BU7" s="26"/>
      <c r="BV7" s="26"/>
      <c r="BW7" s="7"/>
      <c r="BX7" s="23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9"/>
      <c r="CJ7" s="27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9"/>
      <c r="CV7" s="26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1"/>
    </row>
    <row r="8" spans="1:111" ht="18" customHeight="1" outlineLevel="1">
      <c r="A8" s="32" t="str">
        <f>A7</f>
        <v>TEST 1</v>
      </c>
      <c r="B8" s="33" t="s">
        <v>29</v>
      </c>
      <c r="C8" s="34"/>
      <c r="D8" s="34"/>
      <c r="E8" s="34"/>
      <c r="F8" s="34"/>
      <c r="G8" s="35">
        <f>IF(SUM(G9:G12)&gt;0,SUM(G9:G12),"")</f>
        <v>389</v>
      </c>
      <c r="H8" s="36">
        <f>IF(SUM(H9:H12)&lt;&gt;0,SUM(H9:H12),"")</f>
        <v>2.5933333333333333</v>
      </c>
      <c r="I8" s="37">
        <f>IF(SUM(I9:I12)&lt;&gt;0,SUM(I9:I12),"")</f>
        <v>50</v>
      </c>
      <c r="J8" s="38">
        <f>J9</f>
        <v>44105</v>
      </c>
      <c r="K8" s="39">
        <f>K12</f>
        <v>44178</v>
      </c>
      <c r="L8" s="40"/>
      <c r="M8" s="40"/>
      <c r="N8" s="41"/>
      <c r="O8" s="42"/>
      <c r="P8" s="42"/>
      <c r="Q8" s="42"/>
      <c r="R8" s="42"/>
      <c r="S8" s="43"/>
      <c r="T8" s="42"/>
      <c r="U8" s="42"/>
      <c r="V8" s="42"/>
      <c r="W8" s="42"/>
      <c r="X8" s="42"/>
      <c r="Y8" s="44"/>
      <c r="Z8" s="42"/>
      <c r="AA8" s="42"/>
      <c r="AB8" s="42"/>
      <c r="AC8" s="43"/>
      <c r="AD8" s="42"/>
      <c r="AE8" s="42"/>
      <c r="AF8" s="42"/>
      <c r="AG8" s="42"/>
      <c r="AH8" s="42"/>
      <c r="AI8" s="44"/>
      <c r="AJ8" s="42"/>
      <c r="AK8" s="42"/>
      <c r="AL8" s="42"/>
      <c r="AM8" s="43"/>
      <c r="AN8" s="42"/>
      <c r="AO8" s="42"/>
      <c r="AP8" s="42"/>
      <c r="AQ8" s="42"/>
      <c r="AR8" s="42"/>
      <c r="AS8" s="44"/>
      <c r="AT8" s="42"/>
      <c r="AU8" s="42"/>
      <c r="AV8" s="42"/>
      <c r="AW8" s="43"/>
      <c r="AX8" s="42"/>
      <c r="AY8" s="42"/>
      <c r="AZ8" s="42"/>
      <c r="BA8" s="42"/>
      <c r="BB8" s="42"/>
      <c r="BC8" s="44"/>
      <c r="BD8" s="42"/>
      <c r="BE8" s="42"/>
      <c r="BF8" s="42"/>
      <c r="BG8" s="43"/>
      <c r="BH8" s="42"/>
      <c r="BI8" s="42"/>
      <c r="BJ8" s="42"/>
      <c r="BK8" s="42"/>
      <c r="BL8" s="42"/>
      <c r="BM8" s="44"/>
      <c r="BN8" s="42"/>
      <c r="BO8" s="42"/>
      <c r="BP8" s="42"/>
      <c r="BQ8" s="43"/>
      <c r="BR8" s="42"/>
      <c r="BS8" s="42"/>
      <c r="BT8" s="42"/>
      <c r="BU8" s="42"/>
      <c r="BV8" s="42"/>
      <c r="BW8" s="45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3"/>
      <c r="CJ8" s="44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3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6"/>
    </row>
    <row r="9" spans="1:111" ht="18" customHeight="1" outlineLevel="2">
      <c r="A9" s="32" t="str">
        <f t="shared" ref="A9:A24" si="25">A8</f>
        <v>TEST 1</v>
      </c>
      <c r="B9" s="47" t="s">
        <v>14</v>
      </c>
      <c r="C9" s="48">
        <f>SUM(D9:F9)</f>
        <v>300</v>
      </c>
      <c r="D9" s="48">
        <v>37</v>
      </c>
      <c r="E9" s="48">
        <v>263</v>
      </c>
      <c r="F9" s="48"/>
      <c r="G9" s="49">
        <v>300</v>
      </c>
      <c r="H9" s="50">
        <f>(G9/150)</f>
        <v>2</v>
      </c>
      <c r="I9" s="51">
        <f>ROUNDUP(G9/8,0)</f>
        <v>38</v>
      </c>
      <c r="J9" s="52">
        <f>IF(I9&gt;0,WORKDAY(K9,-I9),"")</f>
        <v>44105</v>
      </c>
      <c r="K9" s="53">
        <f>IF(I10&gt;0,IFERROR(J10-1,""),"")</f>
        <v>44159</v>
      </c>
      <c r="L9" s="147">
        <v>0.45</v>
      </c>
      <c r="M9" s="148"/>
      <c r="N9" s="149"/>
      <c r="O9" s="54"/>
      <c r="P9" s="54"/>
      <c r="Q9" s="54"/>
      <c r="R9" s="54"/>
      <c r="S9" s="55"/>
      <c r="T9" s="54"/>
      <c r="U9" s="54"/>
      <c r="V9" s="54"/>
      <c r="W9" s="54"/>
      <c r="X9" s="54"/>
      <c r="Y9" s="56"/>
      <c r="Z9" s="54"/>
      <c r="AA9" s="54"/>
      <c r="AB9" s="54"/>
      <c r="AC9" s="55"/>
      <c r="AD9" s="54"/>
      <c r="AE9" s="54"/>
      <c r="AF9" s="54"/>
      <c r="AG9" s="54"/>
      <c r="AH9" s="54"/>
      <c r="AI9" s="56"/>
      <c r="AJ9" s="54"/>
      <c r="AK9" s="54"/>
      <c r="AL9" s="54"/>
      <c r="AM9" s="55"/>
      <c r="AN9" s="54"/>
      <c r="AO9" s="54"/>
      <c r="AP9" s="54"/>
      <c r="AQ9" s="54"/>
      <c r="AR9" s="54"/>
      <c r="AS9" s="56"/>
      <c r="AT9" s="54"/>
      <c r="AU9" s="54"/>
      <c r="AV9" s="54"/>
      <c r="AW9" s="55"/>
      <c r="AX9" s="54"/>
      <c r="AY9" s="54"/>
      <c r="AZ9" s="54"/>
      <c r="BA9" s="54"/>
      <c r="BB9" s="54"/>
      <c r="BC9" s="56"/>
      <c r="BD9" s="54"/>
      <c r="BE9" s="54"/>
      <c r="BF9" s="54"/>
      <c r="BG9" s="55"/>
      <c r="BH9" s="54"/>
      <c r="BI9" s="54"/>
      <c r="BJ9" s="54"/>
      <c r="BK9" s="54"/>
      <c r="BL9" s="54"/>
      <c r="BM9" s="56"/>
      <c r="BN9" s="54"/>
      <c r="BO9" s="54"/>
      <c r="BP9" s="54"/>
      <c r="BQ9" s="55"/>
      <c r="BR9" s="54"/>
      <c r="BS9" s="54"/>
      <c r="BT9" s="54"/>
      <c r="BU9" s="54"/>
      <c r="BV9" s="54"/>
      <c r="BW9" s="7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5"/>
      <c r="CJ9" s="56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5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7"/>
    </row>
    <row r="10" spans="1:111" ht="18" customHeight="1" outlineLevel="2">
      <c r="A10" s="32" t="str">
        <f t="shared" si="25"/>
        <v>TEST 1</v>
      </c>
      <c r="B10" s="47" t="s">
        <v>15</v>
      </c>
      <c r="C10" s="48">
        <f t="shared" ref="C10:C11" si="26">SUM(D10:F10)</f>
        <v>24</v>
      </c>
      <c r="D10" s="48">
        <v>24</v>
      </c>
      <c r="E10" s="48"/>
      <c r="F10" s="48"/>
      <c r="G10" s="49">
        <v>60</v>
      </c>
      <c r="H10" s="50">
        <f>(G10/150)</f>
        <v>0.4</v>
      </c>
      <c r="I10" s="51">
        <f>ROUNDUP(G10/8,0)</f>
        <v>8</v>
      </c>
      <c r="J10" s="52">
        <f>IF(I10&gt;0,WORKDAY(K10,-I10),"")</f>
        <v>44160</v>
      </c>
      <c r="K10" s="53">
        <f t="shared" ref="K10" si="27">IF(I11&gt;0,IFERROR(J11-1,""),"")</f>
        <v>44171</v>
      </c>
      <c r="L10" s="148">
        <v>0.7</v>
      </c>
      <c r="M10" s="148"/>
      <c r="N10" s="149"/>
      <c r="O10" s="54"/>
      <c r="P10" s="54"/>
      <c r="Q10" s="54"/>
      <c r="R10" s="54"/>
      <c r="S10" s="55"/>
      <c r="T10" s="54"/>
      <c r="U10" s="54"/>
      <c r="V10" s="54"/>
      <c r="W10" s="54"/>
      <c r="X10" s="54"/>
      <c r="Y10" s="56"/>
      <c r="Z10" s="54"/>
      <c r="AA10" s="54"/>
      <c r="AB10" s="54"/>
      <c r="AC10" s="55"/>
      <c r="AD10" s="54"/>
      <c r="AE10" s="54"/>
      <c r="AF10" s="54"/>
      <c r="AG10" s="54"/>
      <c r="AH10" s="54"/>
      <c r="AI10" s="56"/>
      <c r="AJ10" s="54"/>
      <c r="AK10" s="54"/>
      <c r="AL10" s="54"/>
      <c r="AM10" s="55"/>
      <c r="AN10" s="54"/>
      <c r="AO10" s="54"/>
      <c r="AP10" s="54"/>
      <c r="AQ10" s="54"/>
      <c r="AR10" s="54"/>
      <c r="AS10" s="56"/>
      <c r="AT10" s="54"/>
      <c r="AU10" s="54"/>
      <c r="AV10" s="54"/>
      <c r="AW10" s="55"/>
      <c r="AX10" s="54"/>
      <c r="AY10" s="54"/>
      <c r="AZ10" s="54"/>
      <c r="BA10" s="54"/>
      <c r="BB10" s="54"/>
      <c r="BC10" s="56"/>
      <c r="BD10" s="54"/>
      <c r="BE10" s="54"/>
      <c r="BF10" s="54"/>
      <c r="BG10" s="55"/>
      <c r="BH10" s="54"/>
      <c r="BI10" s="54"/>
      <c r="BJ10" s="54"/>
      <c r="BK10" s="54"/>
      <c r="BL10" s="54"/>
      <c r="BM10" s="56"/>
      <c r="BN10" s="54"/>
      <c r="BO10" s="54"/>
      <c r="BP10" s="54"/>
      <c r="BQ10" s="55"/>
      <c r="BR10" s="54"/>
      <c r="BS10" s="54"/>
      <c r="BT10" s="54"/>
      <c r="BU10" s="54"/>
      <c r="BV10" s="54"/>
      <c r="BW10" s="7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5"/>
      <c r="CJ10" s="56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5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7"/>
    </row>
    <row r="11" spans="1:111" ht="18" customHeight="1" outlineLevel="2">
      <c r="A11" s="32" t="str">
        <f t="shared" si="25"/>
        <v>TEST 1</v>
      </c>
      <c r="B11" s="47" t="s">
        <v>16</v>
      </c>
      <c r="C11" s="48">
        <f t="shared" si="26"/>
        <v>0</v>
      </c>
      <c r="D11" s="48"/>
      <c r="E11" s="48"/>
      <c r="F11" s="48"/>
      <c r="G11" s="49">
        <v>15</v>
      </c>
      <c r="H11" s="50">
        <f>(G11/150)</f>
        <v>0.1</v>
      </c>
      <c r="I11" s="51">
        <f>ROUNDUP(G11/8,0)</f>
        <v>2</v>
      </c>
      <c r="J11" s="52">
        <f>IF(I11&gt;0,WORKDAY(K11,-I11),"")</f>
        <v>44172</v>
      </c>
      <c r="K11" s="53">
        <f>IF(I12&gt;0,IFERROR(J12-1,""),"")</f>
        <v>44174</v>
      </c>
      <c r="L11" s="148">
        <v>0.5</v>
      </c>
      <c r="M11" s="148"/>
      <c r="N11" s="149"/>
      <c r="O11" s="54"/>
      <c r="P11" s="54"/>
      <c r="Q11" s="54"/>
      <c r="R11" s="54"/>
      <c r="S11" s="55"/>
      <c r="T11" s="54"/>
      <c r="U11" s="54"/>
      <c r="V11" s="54"/>
      <c r="W11" s="54"/>
      <c r="X11" s="54"/>
      <c r="Y11" s="56"/>
      <c r="Z11" s="54"/>
      <c r="AA11" s="54"/>
      <c r="AB11" s="54"/>
      <c r="AC11" s="55"/>
      <c r="AD11" s="54"/>
      <c r="AE11" s="54"/>
      <c r="AF11" s="54"/>
      <c r="AG11" s="54"/>
      <c r="AH11" s="54"/>
      <c r="AI11" s="56"/>
      <c r="AJ11" s="54"/>
      <c r="AK11" s="54"/>
      <c r="AL11" s="54"/>
      <c r="AM11" s="55"/>
      <c r="AN11" s="54"/>
      <c r="AO11" s="54"/>
      <c r="AP11" s="54"/>
      <c r="AQ11" s="54"/>
      <c r="AR11" s="54"/>
      <c r="AS11" s="56"/>
      <c r="AT11" s="54"/>
      <c r="AU11" s="54"/>
      <c r="AV11" s="54"/>
      <c r="AW11" s="55"/>
      <c r="AX11" s="54"/>
      <c r="AY11" s="54"/>
      <c r="AZ11" s="54"/>
      <c r="BA11" s="54"/>
      <c r="BB11" s="54"/>
      <c r="BC11" s="56"/>
      <c r="BD11" s="54"/>
      <c r="BE11" s="54"/>
      <c r="BF11" s="54"/>
      <c r="BG11" s="55"/>
      <c r="BH11" s="54"/>
      <c r="BI11" s="54"/>
      <c r="BJ11" s="54"/>
      <c r="BK11" s="54"/>
      <c r="BL11" s="54"/>
      <c r="BM11" s="56"/>
      <c r="BN11" s="54"/>
      <c r="BO11" s="54"/>
      <c r="BP11" s="54"/>
      <c r="BQ11" s="55"/>
      <c r="BR11" s="54"/>
      <c r="BS11" s="54"/>
      <c r="BT11" s="54"/>
      <c r="BU11" s="54"/>
      <c r="BV11" s="54"/>
      <c r="BW11" s="7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5"/>
      <c r="CJ11" s="56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5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7"/>
    </row>
    <row r="12" spans="1:111" ht="18" customHeight="1" outlineLevel="2">
      <c r="A12" s="32" t="str">
        <f t="shared" si="25"/>
        <v>TEST 1</v>
      </c>
      <c r="B12" s="58" t="s">
        <v>17</v>
      </c>
      <c r="C12" s="59"/>
      <c r="D12" s="59"/>
      <c r="E12" s="59"/>
      <c r="F12" s="59"/>
      <c r="G12" s="60">
        <v>14</v>
      </c>
      <c r="H12" s="50">
        <f>(G12/150)</f>
        <v>9.3333333333333338E-2</v>
      </c>
      <c r="I12" s="61">
        <f>ROUNDUP(G12/8,0)</f>
        <v>2</v>
      </c>
      <c r="J12" s="62">
        <f>IF(I12&gt;0,WORKDAY(K12,-I12),"")</f>
        <v>44175</v>
      </c>
      <c r="K12" s="63">
        <f>IF(I14&gt;0,IFERROR(J14-1,""),"")</f>
        <v>44178</v>
      </c>
      <c r="L12" s="150">
        <v>0.3</v>
      </c>
      <c r="M12" s="150"/>
      <c r="N12" s="151"/>
      <c r="O12" s="26"/>
      <c r="P12" s="26"/>
      <c r="Q12" s="26"/>
      <c r="R12" s="64"/>
      <c r="S12" s="65"/>
      <c r="T12" s="26"/>
      <c r="U12" s="26"/>
      <c r="V12" s="26"/>
      <c r="W12" s="26"/>
      <c r="X12" s="26"/>
      <c r="Y12" s="66"/>
      <c r="Z12" s="26"/>
      <c r="AA12" s="26"/>
      <c r="AB12" s="26"/>
      <c r="AC12" s="65"/>
      <c r="AD12" s="26"/>
      <c r="AE12" s="26"/>
      <c r="AF12" s="26"/>
      <c r="AG12" s="26"/>
      <c r="AH12" s="26"/>
      <c r="AI12" s="66"/>
      <c r="AJ12" s="26"/>
      <c r="AK12" s="26"/>
      <c r="AL12" s="26"/>
      <c r="AM12" s="65"/>
      <c r="AN12" s="26"/>
      <c r="AO12" s="26"/>
      <c r="AP12" s="26"/>
      <c r="AQ12" s="26"/>
      <c r="AR12" s="26"/>
      <c r="AS12" s="66"/>
      <c r="AT12" s="26"/>
      <c r="AU12" s="26"/>
      <c r="AV12" s="26"/>
      <c r="AW12" s="65"/>
      <c r="AX12" s="26"/>
      <c r="AY12" s="26"/>
      <c r="AZ12" s="26"/>
      <c r="BA12" s="26"/>
      <c r="BB12" s="26"/>
      <c r="BC12" s="66"/>
      <c r="BD12" s="26"/>
      <c r="BE12" s="26"/>
      <c r="BF12" s="26"/>
      <c r="BG12" s="65"/>
      <c r="BH12" s="26"/>
      <c r="BI12" s="26"/>
      <c r="BJ12" s="26"/>
      <c r="BK12" s="26"/>
      <c r="BL12" s="26"/>
      <c r="BM12" s="66"/>
      <c r="BN12" s="26"/>
      <c r="BO12" s="26"/>
      <c r="BP12" s="26"/>
      <c r="BQ12" s="65"/>
      <c r="BR12" s="26"/>
      <c r="BS12" s="26"/>
      <c r="BT12" s="26"/>
      <c r="BU12" s="26"/>
      <c r="BV12" s="26"/>
      <c r="BW12" s="7"/>
      <c r="BX12" s="26"/>
      <c r="BY12" s="26"/>
      <c r="BZ12" s="26"/>
      <c r="CA12" s="64"/>
      <c r="CB12" s="26"/>
      <c r="CC12" s="26"/>
      <c r="CD12" s="26"/>
      <c r="CE12" s="26"/>
      <c r="CF12" s="64"/>
      <c r="CG12" s="26"/>
      <c r="CH12" s="64"/>
      <c r="CI12" s="65"/>
      <c r="CJ12" s="66"/>
      <c r="CK12" s="26"/>
      <c r="CL12" s="26"/>
      <c r="CM12" s="64"/>
      <c r="CN12" s="26"/>
      <c r="CO12" s="26"/>
      <c r="CP12" s="26"/>
      <c r="CQ12" s="26"/>
      <c r="CR12" s="64"/>
      <c r="CS12" s="26"/>
      <c r="CT12" s="64"/>
      <c r="CU12" s="65"/>
      <c r="CV12" s="26"/>
      <c r="CW12" s="26"/>
      <c r="CX12" s="26"/>
      <c r="CY12" s="64"/>
      <c r="CZ12" s="26"/>
      <c r="DA12" s="26"/>
      <c r="DB12" s="26"/>
      <c r="DC12" s="26"/>
      <c r="DD12" s="64"/>
      <c r="DE12" s="26"/>
      <c r="DF12" s="64"/>
      <c r="DG12" s="67"/>
    </row>
    <row r="13" spans="1:111" ht="18" customHeight="1" outlineLevel="1">
      <c r="A13" s="32" t="str">
        <f t="shared" si="25"/>
        <v>TEST 1</v>
      </c>
      <c r="B13" s="68" t="s">
        <v>18</v>
      </c>
      <c r="C13" s="69"/>
      <c r="D13" s="69"/>
      <c r="E13" s="69"/>
      <c r="F13" s="69"/>
      <c r="G13" s="70">
        <f>IF(SUM(G14:G18)&gt;0,SUM(G14:G18),"")</f>
        <v>337</v>
      </c>
      <c r="H13" s="71">
        <f>IF(SUM(H14:H18)&lt;&gt;0,SUM(H14:H18),"")</f>
        <v>2.246666666666667</v>
      </c>
      <c r="I13" s="72">
        <f>IF(SUM(I14:I18)&lt;&gt;0,SUM(I14:I18),"")</f>
        <v>44</v>
      </c>
      <c r="J13" s="73">
        <f>J14</f>
        <v>44179</v>
      </c>
      <c r="K13" s="74">
        <f>K18</f>
        <v>44245</v>
      </c>
      <c r="L13" s="75"/>
      <c r="M13" s="75"/>
      <c r="N13" s="76"/>
      <c r="O13" s="42"/>
      <c r="P13" s="42"/>
      <c r="Q13" s="42"/>
      <c r="R13" s="77"/>
      <c r="S13" s="43"/>
      <c r="T13" s="42"/>
      <c r="U13" s="42"/>
      <c r="V13" s="42"/>
      <c r="W13" s="42"/>
      <c r="X13" s="42"/>
      <c r="Y13" s="44"/>
      <c r="Z13" s="42"/>
      <c r="AA13" s="42"/>
      <c r="AB13" s="42"/>
      <c r="AC13" s="43"/>
      <c r="AD13" s="42"/>
      <c r="AE13" s="42"/>
      <c r="AF13" s="42"/>
      <c r="AG13" s="42"/>
      <c r="AH13" s="42"/>
      <c r="AI13" s="44"/>
      <c r="AJ13" s="42"/>
      <c r="AK13" s="42"/>
      <c r="AL13" s="42"/>
      <c r="AM13" s="43"/>
      <c r="AN13" s="42"/>
      <c r="AO13" s="42"/>
      <c r="AP13" s="42"/>
      <c r="AQ13" s="42"/>
      <c r="AR13" s="42"/>
      <c r="AS13" s="44"/>
      <c r="AT13" s="42"/>
      <c r="AU13" s="42"/>
      <c r="AV13" s="42"/>
      <c r="AW13" s="43"/>
      <c r="AX13" s="42"/>
      <c r="AY13" s="42"/>
      <c r="AZ13" s="42"/>
      <c r="BA13" s="42"/>
      <c r="BB13" s="42"/>
      <c r="BC13" s="44"/>
      <c r="BD13" s="42"/>
      <c r="BE13" s="42"/>
      <c r="BF13" s="42"/>
      <c r="BG13" s="43"/>
      <c r="BH13" s="42"/>
      <c r="BI13" s="42"/>
      <c r="BJ13" s="42"/>
      <c r="BK13" s="42"/>
      <c r="BL13" s="42"/>
      <c r="BM13" s="44"/>
      <c r="BN13" s="42"/>
      <c r="BO13" s="42"/>
      <c r="BP13" s="42"/>
      <c r="BQ13" s="43"/>
      <c r="BR13" s="42"/>
      <c r="BS13" s="42"/>
      <c r="BT13" s="42"/>
      <c r="BU13" s="42"/>
      <c r="BV13" s="42"/>
      <c r="BW13" s="45"/>
      <c r="BX13" s="42"/>
      <c r="BY13" s="42"/>
      <c r="BZ13" s="42"/>
      <c r="CA13" s="77"/>
      <c r="CB13" s="42"/>
      <c r="CC13" s="42"/>
      <c r="CD13" s="42"/>
      <c r="CE13" s="42"/>
      <c r="CF13" s="77"/>
      <c r="CG13" s="42"/>
      <c r="CH13" s="77"/>
      <c r="CI13" s="43"/>
      <c r="CJ13" s="44"/>
      <c r="CK13" s="42"/>
      <c r="CL13" s="42"/>
      <c r="CM13" s="77"/>
      <c r="CN13" s="42"/>
      <c r="CO13" s="42"/>
      <c r="CP13" s="42"/>
      <c r="CQ13" s="42"/>
      <c r="CR13" s="77"/>
      <c r="CS13" s="42"/>
      <c r="CT13" s="77"/>
      <c r="CU13" s="43"/>
      <c r="CV13" s="42"/>
      <c r="CW13" s="42"/>
      <c r="CX13" s="42"/>
      <c r="CY13" s="77"/>
      <c r="CZ13" s="42"/>
      <c r="DA13" s="42"/>
      <c r="DB13" s="42"/>
      <c r="DC13" s="42"/>
      <c r="DD13" s="77"/>
      <c r="DE13" s="42"/>
      <c r="DF13" s="77"/>
      <c r="DG13" s="46"/>
    </row>
    <row r="14" spans="1:111" ht="18" customHeight="1" outlineLevel="2">
      <c r="A14" s="32" t="str">
        <f t="shared" si="25"/>
        <v>TEST 1</v>
      </c>
      <c r="B14" s="47" t="s">
        <v>19</v>
      </c>
      <c r="C14" s="48">
        <f>SUM(D14:F14)</f>
        <v>200</v>
      </c>
      <c r="D14" s="48">
        <v>200</v>
      </c>
      <c r="E14" s="48"/>
      <c r="F14" s="48"/>
      <c r="G14" s="49">
        <v>200</v>
      </c>
      <c r="H14" s="50">
        <f>(G14/150)</f>
        <v>1.3333333333333333</v>
      </c>
      <c r="I14" s="51">
        <f>ROUNDUP(G14/8,0)</f>
        <v>25</v>
      </c>
      <c r="J14" s="78">
        <f>IF(I14&gt;0,WORKDAY(K14,-I14),"")</f>
        <v>44179</v>
      </c>
      <c r="K14" s="53">
        <f>IF(I15&gt;0,IFERROR(J15-1,""),"")</f>
        <v>44214</v>
      </c>
      <c r="L14" s="148">
        <v>0.7</v>
      </c>
      <c r="M14" s="148"/>
      <c r="N14" s="149"/>
      <c r="O14" s="54"/>
      <c r="P14" s="54"/>
      <c r="Q14" s="54"/>
      <c r="R14" s="79"/>
      <c r="S14" s="55"/>
      <c r="T14" s="54"/>
      <c r="U14" s="54"/>
      <c r="V14" s="54"/>
      <c r="W14" s="54"/>
      <c r="X14" s="54"/>
      <c r="Y14" s="56"/>
      <c r="Z14" s="54"/>
      <c r="AA14" s="54"/>
      <c r="AB14" s="54"/>
      <c r="AC14" s="55"/>
      <c r="AD14" s="54"/>
      <c r="AE14" s="54"/>
      <c r="AF14" s="54"/>
      <c r="AG14" s="54"/>
      <c r="AH14" s="54"/>
      <c r="AI14" s="56"/>
      <c r="AJ14" s="54"/>
      <c r="AK14" s="54"/>
      <c r="AL14" s="54"/>
      <c r="AM14" s="55"/>
      <c r="AN14" s="54"/>
      <c r="AO14" s="54"/>
      <c r="AP14" s="54"/>
      <c r="AQ14" s="54"/>
      <c r="AR14" s="54"/>
      <c r="AS14" s="56"/>
      <c r="AT14" s="54"/>
      <c r="AU14" s="54"/>
      <c r="AV14" s="54"/>
      <c r="AW14" s="55"/>
      <c r="AX14" s="54"/>
      <c r="AY14" s="54"/>
      <c r="AZ14" s="54"/>
      <c r="BA14" s="54"/>
      <c r="BB14" s="54"/>
      <c r="BC14" s="56"/>
      <c r="BD14" s="54"/>
      <c r="BE14" s="54"/>
      <c r="BF14" s="54"/>
      <c r="BG14" s="55"/>
      <c r="BH14" s="54"/>
      <c r="BI14" s="54"/>
      <c r="BJ14" s="54"/>
      <c r="BK14" s="54"/>
      <c r="BL14" s="54"/>
      <c r="BM14" s="56"/>
      <c r="BN14" s="54"/>
      <c r="BO14" s="54"/>
      <c r="BP14" s="54"/>
      <c r="BQ14" s="55"/>
      <c r="BR14" s="54"/>
      <c r="BS14" s="54"/>
      <c r="BT14" s="54"/>
      <c r="BU14" s="54"/>
      <c r="BV14" s="54"/>
      <c r="BW14" s="7"/>
      <c r="BX14" s="54"/>
      <c r="BY14" s="54"/>
      <c r="BZ14" s="54"/>
      <c r="CA14" s="79"/>
      <c r="CB14" s="54"/>
      <c r="CC14" s="54"/>
      <c r="CD14" s="54"/>
      <c r="CE14" s="54"/>
      <c r="CF14" s="79"/>
      <c r="CG14" s="54"/>
      <c r="CH14" s="79"/>
      <c r="CI14" s="55"/>
      <c r="CJ14" s="56"/>
      <c r="CK14" s="54"/>
      <c r="CL14" s="54"/>
      <c r="CM14" s="79"/>
      <c r="CN14" s="54"/>
      <c r="CO14" s="54"/>
      <c r="CP14" s="54"/>
      <c r="CQ14" s="54"/>
      <c r="CR14" s="79"/>
      <c r="CS14" s="54"/>
      <c r="CT14" s="79"/>
      <c r="CU14" s="55"/>
      <c r="CV14" s="54"/>
      <c r="CW14" s="54"/>
      <c r="CX14" s="54"/>
      <c r="CY14" s="79"/>
      <c r="CZ14" s="54"/>
      <c r="DA14" s="54"/>
      <c r="DB14" s="54"/>
      <c r="DC14" s="54"/>
      <c r="DD14" s="79"/>
      <c r="DE14" s="54"/>
      <c r="DF14" s="79"/>
      <c r="DG14" s="57"/>
    </row>
    <row r="15" spans="1:111" ht="18" customHeight="1" outlineLevel="2">
      <c r="A15" s="32" t="str">
        <f t="shared" si="25"/>
        <v>TEST 1</v>
      </c>
      <c r="B15" s="47" t="s">
        <v>15</v>
      </c>
      <c r="C15" s="48">
        <f t="shared" ref="C15:C17" si="28">SUM(D15:F15)</f>
        <v>24</v>
      </c>
      <c r="D15" s="48">
        <v>24</v>
      </c>
      <c r="E15" s="48"/>
      <c r="F15" s="48"/>
      <c r="G15" s="49">
        <v>15</v>
      </c>
      <c r="H15" s="50">
        <f>(G15/150)</f>
        <v>0.1</v>
      </c>
      <c r="I15" s="51">
        <f>ROUNDUP(G15/8,0)</f>
        <v>2</v>
      </c>
      <c r="J15" s="78">
        <f t="shared" ref="J15:J17" si="29">IF(I15&gt;0,WORKDAY(K15,-I15),"")</f>
        <v>44215</v>
      </c>
      <c r="K15" s="53">
        <f>IF(I16&gt;0,IFERROR(J16-1,""),"")</f>
        <v>44217</v>
      </c>
      <c r="L15" s="148">
        <v>0.5</v>
      </c>
      <c r="M15" s="148"/>
      <c r="N15" s="149"/>
      <c r="O15" s="54"/>
      <c r="P15" s="54"/>
      <c r="Q15" s="54"/>
      <c r="R15" s="79"/>
      <c r="S15" s="55"/>
      <c r="T15" s="54"/>
      <c r="U15" s="54"/>
      <c r="V15" s="54"/>
      <c r="W15" s="54"/>
      <c r="X15" s="54"/>
      <c r="Y15" s="56"/>
      <c r="Z15" s="54"/>
      <c r="AA15" s="54"/>
      <c r="AB15" s="54"/>
      <c r="AC15" s="55"/>
      <c r="AD15" s="54"/>
      <c r="AE15" s="54"/>
      <c r="AF15" s="54"/>
      <c r="AG15" s="54"/>
      <c r="AH15" s="54"/>
      <c r="AI15" s="56"/>
      <c r="AJ15" s="54"/>
      <c r="AK15" s="54"/>
      <c r="AL15" s="54"/>
      <c r="AM15" s="55"/>
      <c r="AN15" s="54"/>
      <c r="AO15" s="54"/>
      <c r="AP15" s="54"/>
      <c r="AQ15" s="54"/>
      <c r="AR15" s="54"/>
      <c r="AS15" s="56"/>
      <c r="AT15" s="54"/>
      <c r="AU15" s="54"/>
      <c r="AV15" s="54"/>
      <c r="AW15" s="55"/>
      <c r="AX15" s="54"/>
      <c r="AY15" s="54"/>
      <c r="AZ15" s="54"/>
      <c r="BA15" s="54"/>
      <c r="BB15" s="54"/>
      <c r="BC15" s="56"/>
      <c r="BD15" s="54"/>
      <c r="BE15" s="54"/>
      <c r="BF15" s="54"/>
      <c r="BG15" s="55"/>
      <c r="BH15" s="54"/>
      <c r="BI15" s="54"/>
      <c r="BJ15" s="54"/>
      <c r="BK15" s="54"/>
      <c r="BL15" s="54"/>
      <c r="BM15" s="56"/>
      <c r="BN15" s="54"/>
      <c r="BO15" s="54"/>
      <c r="BP15" s="54"/>
      <c r="BQ15" s="55"/>
      <c r="BR15" s="54"/>
      <c r="BS15" s="54"/>
      <c r="BT15" s="54"/>
      <c r="BU15" s="54"/>
      <c r="BV15" s="54"/>
      <c r="BW15" s="7"/>
      <c r="BX15" s="54"/>
      <c r="BY15" s="54"/>
      <c r="BZ15" s="54"/>
      <c r="CA15" s="79"/>
      <c r="CB15" s="54"/>
      <c r="CC15" s="54"/>
      <c r="CD15" s="54"/>
      <c r="CE15" s="54"/>
      <c r="CF15" s="79"/>
      <c r="CG15" s="54"/>
      <c r="CH15" s="79"/>
      <c r="CI15" s="55"/>
      <c r="CJ15" s="56"/>
      <c r="CK15" s="54"/>
      <c r="CL15" s="54"/>
      <c r="CM15" s="79"/>
      <c r="CN15" s="54"/>
      <c r="CO15" s="54"/>
      <c r="CP15" s="54"/>
      <c r="CQ15" s="54"/>
      <c r="CR15" s="79"/>
      <c r="CS15" s="54"/>
      <c r="CT15" s="79"/>
      <c r="CU15" s="55"/>
      <c r="CV15" s="54"/>
      <c r="CW15" s="54"/>
      <c r="CX15" s="54"/>
      <c r="CY15" s="79"/>
      <c r="CZ15" s="54"/>
      <c r="DA15" s="54"/>
      <c r="DB15" s="54"/>
      <c r="DC15" s="54"/>
      <c r="DD15" s="79"/>
      <c r="DE15" s="54"/>
      <c r="DF15" s="79"/>
      <c r="DG15" s="57"/>
    </row>
    <row r="16" spans="1:111" ht="18" customHeight="1" outlineLevel="2">
      <c r="A16" s="32" t="str">
        <f t="shared" si="25"/>
        <v>TEST 1</v>
      </c>
      <c r="B16" s="47" t="s">
        <v>16</v>
      </c>
      <c r="C16" s="48">
        <f t="shared" si="28"/>
        <v>0</v>
      </c>
      <c r="D16" s="48"/>
      <c r="E16" s="48"/>
      <c r="F16" s="48"/>
      <c r="G16" s="49">
        <v>60</v>
      </c>
      <c r="H16" s="50">
        <f>(G16/150)</f>
        <v>0.4</v>
      </c>
      <c r="I16" s="51">
        <f>ROUNDUP(G16/8,0)</f>
        <v>8</v>
      </c>
      <c r="J16" s="78">
        <f t="shared" si="29"/>
        <v>44218</v>
      </c>
      <c r="K16" s="53">
        <f>IF(I17&gt;0,IFERROR(J17-1,""),"")</f>
        <v>44230</v>
      </c>
      <c r="L16" s="148">
        <v>0.3</v>
      </c>
      <c r="M16" s="148"/>
      <c r="N16" s="149"/>
      <c r="O16" s="54"/>
      <c r="P16" s="54"/>
      <c r="Q16" s="54"/>
      <c r="R16" s="79"/>
      <c r="S16" s="55"/>
      <c r="T16" s="54"/>
      <c r="U16" s="54"/>
      <c r="V16" s="54"/>
      <c r="W16" s="54"/>
      <c r="X16" s="54"/>
      <c r="Y16" s="56"/>
      <c r="Z16" s="54"/>
      <c r="AA16" s="54"/>
      <c r="AB16" s="54"/>
      <c r="AC16" s="55"/>
      <c r="AD16" s="54"/>
      <c r="AE16" s="54"/>
      <c r="AF16" s="54"/>
      <c r="AG16" s="54"/>
      <c r="AH16" s="54"/>
      <c r="AI16" s="56"/>
      <c r="AJ16" s="54"/>
      <c r="AK16" s="54"/>
      <c r="AL16" s="54"/>
      <c r="AM16" s="55"/>
      <c r="AN16" s="54"/>
      <c r="AO16" s="54"/>
      <c r="AP16" s="54"/>
      <c r="AQ16" s="54"/>
      <c r="AR16" s="54"/>
      <c r="AS16" s="56"/>
      <c r="AT16" s="54"/>
      <c r="AU16" s="54"/>
      <c r="AV16" s="54"/>
      <c r="AW16" s="55"/>
      <c r="AX16" s="54"/>
      <c r="AY16" s="54"/>
      <c r="AZ16" s="54"/>
      <c r="BA16" s="54"/>
      <c r="BB16" s="54"/>
      <c r="BC16" s="56"/>
      <c r="BD16" s="54"/>
      <c r="BE16" s="54"/>
      <c r="BF16" s="54"/>
      <c r="BG16" s="55"/>
      <c r="BH16" s="54"/>
      <c r="BI16" s="54"/>
      <c r="BJ16" s="54"/>
      <c r="BK16" s="54"/>
      <c r="BL16" s="54"/>
      <c r="BM16" s="56"/>
      <c r="BN16" s="54"/>
      <c r="BO16" s="54"/>
      <c r="BP16" s="54"/>
      <c r="BQ16" s="55"/>
      <c r="BR16" s="54"/>
      <c r="BS16" s="54"/>
      <c r="BT16" s="54"/>
      <c r="BU16" s="54"/>
      <c r="BV16" s="54"/>
      <c r="BW16" s="7"/>
      <c r="BX16" s="54"/>
      <c r="BY16" s="54"/>
      <c r="BZ16" s="54"/>
      <c r="CA16" s="79"/>
      <c r="CB16" s="54"/>
      <c r="CC16" s="54"/>
      <c r="CD16" s="54"/>
      <c r="CE16" s="54"/>
      <c r="CF16" s="79"/>
      <c r="CG16" s="54"/>
      <c r="CH16" s="79"/>
      <c r="CI16" s="55"/>
      <c r="CJ16" s="56"/>
      <c r="CK16" s="54"/>
      <c r="CL16" s="54"/>
      <c r="CM16" s="79"/>
      <c r="CN16" s="54"/>
      <c r="CO16" s="54"/>
      <c r="CP16" s="54"/>
      <c r="CQ16" s="54"/>
      <c r="CR16" s="79"/>
      <c r="CS16" s="54"/>
      <c r="CT16" s="79"/>
      <c r="CU16" s="55"/>
      <c r="CV16" s="54"/>
      <c r="CW16" s="54"/>
      <c r="CX16" s="54"/>
      <c r="CY16" s="79"/>
      <c r="CZ16" s="54"/>
      <c r="DA16" s="54"/>
      <c r="DB16" s="54"/>
      <c r="DC16" s="54"/>
      <c r="DD16" s="79"/>
      <c r="DE16" s="54"/>
      <c r="DF16" s="79"/>
      <c r="DG16" s="57"/>
    </row>
    <row r="17" spans="1:111" ht="18" customHeight="1" outlineLevel="2">
      <c r="A17" s="32" t="str">
        <f t="shared" si="25"/>
        <v>TEST 1</v>
      </c>
      <c r="B17" s="80" t="s">
        <v>14</v>
      </c>
      <c r="C17" s="48">
        <f t="shared" si="28"/>
        <v>8</v>
      </c>
      <c r="D17" s="48">
        <v>8</v>
      </c>
      <c r="E17" s="48"/>
      <c r="F17" s="48"/>
      <c r="G17" s="60">
        <v>50</v>
      </c>
      <c r="H17" s="50">
        <f>(G17/150)</f>
        <v>0.33333333333333331</v>
      </c>
      <c r="I17" s="61">
        <f>ROUNDUP(G17/8,0)</f>
        <v>7</v>
      </c>
      <c r="J17" s="78">
        <f t="shared" si="29"/>
        <v>44231</v>
      </c>
      <c r="K17" s="53">
        <f>IF(I18&gt;0,IFERROR(J18-1,""),"")</f>
        <v>44242</v>
      </c>
      <c r="L17" s="81"/>
      <c r="M17" s="81"/>
      <c r="N17" s="82"/>
      <c r="O17" s="26"/>
      <c r="P17" s="26"/>
      <c r="Q17" s="26"/>
      <c r="R17" s="64"/>
      <c r="S17" s="65"/>
      <c r="T17" s="26"/>
      <c r="U17" s="26"/>
      <c r="V17" s="26"/>
      <c r="W17" s="26"/>
      <c r="X17" s="26"/>
      <c r="Y17" s="66"/>
      <c r="Z17" s="26"/>
      <c r="AA17" s="26"/>
      <c r="AB17" s="26"/>
      <c r="AC17" s="65"/>
      <c r="AD17" s="26"/>
      <c r="AE17" s="26"/>
      <c r="AF17" s="26"/>
      <c r="AG17" s="26"/>
      <c r="AH17" s="26"/>
      <c r="AI17" s="66"/>
      <c r="AJ17" s="26"/>
      <c r="AK17" s="26"/>
      <c r="AL17" s="26"/>
      <c r="AM17" s="65"/>
      <c r="AN17" s="26"/>
      <c r="AO17" s="26"/>
      <c r="AP17" s="26"/>
      <c r="AQ17" s="26"/>
      <c r="AR17" s="26"/>
      <c r="AS17" s="66"/>
      <c r="AT17" s="26"/>
      <c r="AU17" s="26"/>
      <c r="AV17" s="26"/>
      <c r="AW17" s="65"/>
      <c r="AX17" s="26"/>
      <c r="AY17" s="26"/>
      <c r="AZ17" s="26"/>
      <c r="BA17" s="26"/>
      <c r="BB17" s="26"/>
      <c r="BC17" s="66"/>
      <c r="BD17" s="26"/>
      <c r="BE17" s="26"/>
      <c r="BF17" s="26"/>
      <c r="BG17" s="65"/>
      <c r="BH17" s="26"/>
      <c r="BI17" s="26"/>
      <c r="BJ17" s="26"/>
      <c r="BK17" s="26"/>
      <c r="BL17" s="26"/>
      <c r="BM17" s="66"/>
      <c r="BN17" s="26"/>
      <c r="BO17" s="26"/>
      <c r="BP17" s="26"/>
      <c r="BQ17" s="65"/>
      <c r="BR17" s="26"/>
      <c r="BS17" s="26"/>
      <c r="BT17" s="26"/>
      <c r="BU17" s="26"/>
      <c r="BV17" s="26"/>
      <c r="BW17" s="7"/>
      <c r="BX17" s="26"/>
      <c r="BY17" s="26"/>
      <c r="BZ17" s="26"/>
      <c r="CA17" s="64"/>
      <c r="CB17" s="26"/>
      <c r="CC17" s="26"/>
      <c r="CD17" s="26"/>
      <c r="CE17" s="26"/>
      <c r="CF17" s="64"/>
      <c r="CG17" s="26"/>
      <c r="CH17" s="64"/>
      <c r="CI17" s="65"/>
      <c r="CJ17" s="66"/>
      <c r="CK17" s="26"/>
      <c r="CL17" s="26"/>
      <c r="CM17" s="64"/>
      <c r="CN17" s="26"/>
      <c r="CO17" s="26"/>
      <c r="CP17" s="26"/>
      <c r="CQ17" s="26"/>
      <c r="CR17" s="64"/>
      <c r="CS17" s="26"/>
      <c r="CT17" s="64"/>
      <c r="CU17" s="65"/>
      <c r="CV17" s="26"/>
      <c r="CW17" s="26"/>
      <c r="CX17" s="26"/>
      <c r="CY17" s="64"/>
      <c r="CZ17" s="26"/>
      <c r="DA17" s="26"/>
      <c r="DB17" s="26"/>
      <c r="DC17" s="26"/>
      <c r="DD17" s="64"/>
      <c r="DE17" s="26"/>
      <c r="DF17" s="64"/>
      <c r="DG17" s="67"/>
    </row>
    <row r="18" spans="1:111" ht="18" customHeight="1" outlineLevel="2">
      <c r="A18" s="32" t="str">
        <f t="shared" si="25"/>
        <v>TEST 1</v>
      </c>
      <c r="B18" s="58" t="s">
        <v>17</v>
      </c>
      <c r="C18" s="59"/>
      <c r="D18" s="59"/>
      <c r="E18" s="59"/>
      <c r="F18" s="59"/>
      <c r="G18" s="60">
        <v>12</v>
      </c>
      <c r="H18" s="50">
        <f>(G18/150)</f>
        <v>0.08</v>
      </c>
      <c r="I18" s="61">
        <f>ROUNDUP(G18/8,0)</f>
        <v>2</v>
      </c>
      <c r="J18" s="83">
        <f>IF(I18&gt;0,WORKDAY(K18,-I18),"")</f>
        <v>44243</v>
      </c>
      <c r="K18" s="63">
        <f>IF(I20&gt;0,IFERROR(J20-1,""),"")</f>
        <v>44245</v>
      </c>
      <c r="L18" s="150">
        <v>0.2</v>
      </c>
      <c r="M18" s="150"/>
      <c r="N18" s="151"/>
      <c r="O18" s="26"/>
      <c r="P18" s="26"/>
      <c r="Q18" s="26"/>
      <c r="R18" s="64"/>
      <c r="S18" s="65"/>
      <c r="T18" s="26"/>
      <c r="U18" s="26"/>
      <c r="V18" s="26"/>
      <c r="W18" s="26"/>
      <c r="X18" s="26"/>
      <c r="Y18" s="66"/>
      <c r="Z18" s="26"/>
      <c r="AA18" s="26"/>
      <c r="AB18" s="26"/>
      <c r="AC18" s="65"/>
      <c r="AD18" s="26"/>
      <c r="AE18" s="26"/>
      <c r="AF18" s="26"/>
      <c r="AG18" s="26"/>
      <c r="AH18" s="26"/>
      <c r="AI18" s="66"/>
      <c r="AJ18" s="26"/>
      <c r="AK18" s="26"/>
      <c r="AL18" s="26"/>
      <c r="AM18" s="65"/>
      <c r="AN18" s="26"/>
      <c r="AO18" s="26"/>
      <c r="AP18" s="26"/>
      <c r="AQ18" s="26"/>
      <c r="AR18" s="26"/>
      <c r="AS18" s="66"/>
      <c r="AT18" s="26"/>
      <c r="AU18" s="26"/>
      <c r="AV18" s="26"/>
      <c r="AW18" s="65"/>
      <c r="AX18" s="26"/>
      <c r="AY18" s="26"/>
      <c r="AZ18" s="26"/>
      <c r="BA18" s="26"/>
      <c r="BB18" s="26"/>
      <c r="BC18" s="66"/>
      <c r="BD18" s="26"/>
      <c r="BE18" s="26"/>
      <c r="BF18" s="26"/>
      <c r="BG18" s="65"/>
      <c r="BH18" s="26"/>
      <c r="BI18" s="26"/>
      <c r="BJ18" s="26"/>
      <c r="BK18" s="26"/>
      <c r="BL18" s="26"/>
      <c r="BM18" s="66"/>
      <c r="BN18" s="26"/>
      <c r="BO18" s="26"/>
      <c r="BP18" s="26"/>
      <c r="BQ18" s="65"/>
      <c r="BR18" s="26"/>
      <c r="BS18" s="26"/>
      <c r="BT18" s="26"/>
      <c r="BU18" s="26"/>
      <c r="BV18" s="26"/>
      <c r="BW18" s="7"/>
      <c r="BX18" s="26"/>
      <c r="BY18" s="26"/>
      <c r="BZ18" s="26"/>
      <c r="CA18" s="64"/>
      <c r="CB18" s="26"/>
      <c r="CC18" s="26"/>
      <c r="CD18" s="26"/>
      <c r="CE18" s="26"/>
      <c r="CF18" s="64"/>
      <c r="CG18" s="26"/>
      <c r="CH18" s="64"/>
      <c r="CI18" s="65"/>
      <c r="CJ18" s="66"/>
      <c r="CK18" s="26"/>
      <c r="CL18" s="26"/>
      <c r="CM18" s="64"/>
      <c r="CN18" s="26"/>
      <c r="CO18" s="26"/>
      <c r="CP18" s="26"/>
      <c r="CQ18" s="26"/>
      <c r="CR18" s="64"/>
      <c r="CS18" s="26"/>
      <c r="CT18" s="64"/>
      <c r="CU18" s="65"/>
      <c r="CV18" s="26"/>
      <c r="CW18" s="26"/>
      <c r="CX18" s="26"/>
      <c r="CY18" s="64"/>
      <c r="CZ18" s="26"/>
      <c r="DA18" s="26"/>
      <c r="DB18" s="26"/>
      <c r="DC18" s="26"/>
      <c r="DD18" s="64"/>
      <c r="DE18" s="26"/>
      <c r="DF18" s="64"/>
      <c r="DG18" s="67"/>
    </row>
    <row r="19" spans="1:111" ht="18" customHeight="1" outlineLevel="1">
      <c r="A19" s="32" t="str">
        <f t="shared" si="25"/>
        <v>TEST 1</v>
      </c>
      <c r="B19" s="84" t="s">
        <v>20</v>
      </c>
      <c r="C19" s="85"/>
      <c r="D19" s="85"/>
      <c r="E19" s="85"/>
      <c r="F19" s="85"/>
      <c r="G19" s="86">
        <f>IF(SUM(G20:G21)&gt;0,SUM(G20:G21),"")</f>
        <v>74</v>
      </c>
      <c r="H19" s="87">
        <f>IF(SUM(H20:H21)&lt;&gt;0,SUM(H20:H21),"")</f>
        <v>0.49333333333333335</v>
      </c>
      <c r="I19" s="88">
        <f>IF(SUM(I20:I21)&lt;&gt;0,SUM(I20:I21),"")</f>
        <v>10</v>
      </c>
      <c r="J19" s="89">
        <f>J20</f>
        <v>44246</v>
      </c>
      <c r="K19" s="90">
        <f>K21</f>
        <v>44262</v>
      </c>
      <c r="L19" s="91"/>
      <c r="M19" s="91"/>
      <c r="N19" s="92"/>
      <c r="O19" s="42"/>
      <c r="P19" s="42"/>
      <c r="Q19" s="42"/>
      <c r="R19" s="77"/>
      <c r="S19" s="43"/>
      <c r="T19" s="42"/>
      <c r="U19" s="42"/>
      <c r="V19" s="42"/>
      <c r="W19" s="42"/>
      <c r="X19" s="42"/>
      <c r="Y19" s="44"/>
      <c r="Z19" s="42"/>
      <c r="AA19" s="42"/>
      <c r="AB19" s="42"/>
      <c r="AC19" s="43"/>
      <c r="AD19" s="42"/>
      <c r="AE19" s="42"/>
      <c r="AF19" s="42"/>
      <c r="AG19" s="42"/>
      <c r="AH19" s="42"/>
      <c r="AI19" s="44"/>
      <c r="AJ19" s="42"/>
      <c r="AK19" s="42"/>
      <c r="AL19" s="42"/>
      <c r="AM19" s="43"/>
      <c r="AN19" s="42"/>
      <c r="AO19" s="42"/>
      <c r="AP19" s="42"/>
      <c r="AQ19" s="42"/>
      <c r="AR19" s="42"/>
      <c r="AS19" s="44"/>
      <c r="AT19" s="42"/>
      <c r="AU19" s="42"/>
      <c r="AV19" s="42"/>
      <c r="AW19" s="43"/>
      <c r="AX19" s="42"/>
      <c r="AY19" s="42"/>
      <c r="AZ19" s="42"/>
      <c r="BA19" s="42"/>
      <c r="BB19" s="42"/>
      <c r="BC19" s="44"/>
      <c r="BD19" s="42"/>
      <c r="BE19" s="42"/>
      <c r="BF19" s="42"/>
      <c r="BG19" s="43"/>
      <c r="BH19" s="42"/>
      <c r="BI19" s="42"/>
      <c r="BJ19" s="42"/>
      <c r="BK19" s="42"/>
      <c r="BL19" s="42"/>
      <c r="BM19" s="44"/>
      <c r="BN19" s="42"/>
      <c r="BO19" s="42"/>
      <c r="BP19" s="42"/>
      <c r="BQ19" s="43"/>
      <c r="BR19" s="42"/>
      <c r="BS19" s="42"/>
      <c r="BT19" s="42"/>
      <c r="BU19" s="42"/>
      <c r="BV19" s="42"/>
      <c r="BW19" s="45"/>
      <c r="BX19" s="42"/>
      <c r="BY19" s="42"/>
      <c r="BZ19" s="42"/>
      <c r="CA19" s="77"/>
      <c r="CB19" s="42"/>
      <c r="CC19" s="42"/>
      <c r="CD19" s="42"/>
      <c r="CE19" s="42"/>
      <c r="CF19" s="77"/>
      <c r="CG19" s="42"/>
      <c r="CH19" s="77"/>
      <c r="CI19" s="43"/>
      <c r="CJ19" s="44"/>
      <c r="CK19" s="42"/>
      <c r="CL19" s="42"/>
      <c r="CM19" s="77"/>
      <c r="CN19" s="42"/>
      <c r="CO19" s="42"/>
      <c r="CP19" s="42"/>
      <c r="CQ19" s="42"/>
      <c r="CR19" s="77"/>
      <c r="CS19" s="42"/>
      <c r="CT19" s="77"/>
      <c r="CU19" s="43"/>
      <c r="CV19" s="42"/>
      <c r="CW19" s="42"/>
      <c r="CX19" s="42"/>
      <c r="CY19" s="77"/>
      <c r="CZ19" s="42"/>
      <c r="DA19" s="42"/>
      <c r="DB19" s="42"/>
      <c r="DC19" s="42"/>
      <c r="DD19" s="77"/>
      <c r="DE19" s="42"/>
      <c r="DF19" s="77"/>
      <c r="DG19" s="46"/>
    </row>
    <row r="20" spans="1:111" ht="18" customHeight="1" outlineLevel="2">
      <c r="A20" s="32" t="str">
        <f t="shared" si="25"/>
        <v>TEST 1</v>
      </c>
      <c r="B20" s="47" t="s">
        <v>21</v>
      </c>
      <c r="C20" s="48">
        <f>SUM(D20:F20)</f>
        <v>32</v>
      </c>
      <c r="D20" s="48">
        <v>16</v>
      </c>
      <c r="E20" s="48">
        <v>16</v>
      </c>
      <c r="F20" s="48"/>
      <c r="G20" s="49">
        <v>60</v>
      </c>
      <c r="H20" s="50">
        <f>(G20/150)</f>
        <v>0.4</v>
      </c>
      <c r="I20" s="51">
        <f>ROUNDUP(G20/8,0)</f>
        <v>8</v>
      </c>
      <c r="J20" s="83">
        <f>IF(I20&gt;0,WORKDAY(K20,-I20),"")</f>
        <v>44246</v>
      </c>
      <c r="K20" s="63">
        <f>IF(I21&gt;0,IFERROR(J21-1,""),"")</f>
        <v>44258</v>
      </c>
      <c r="L20" s="147">
        <v>0.3</v>
      </c>
      <c r="M20" s="148"/>
      <c r="N20" s="149"/>
      <c r="O20" s="54"/>
      <c r="P20" s="54"/>
      <c r="Q20" s="54"/>
      <c r="R20" s="79"/>
      <c r="S20" s="55"/>
      <c r="T20" s="54"/>
      <c r="U20" s="54"/>
      <c r="V20" s="54"/>
      <c r="W20" s="54"/>
      <c r="X20" s="54"/>
      <c r="Y20" s="56"/>
      <c r="Z20" s="54"/>
      <c r="AA20" s="54"/>
      <c r="AB20" s="54"/>
      <c r="AC20" s="55"/>
      <c r="AD20" s="54"/>
      <c r="AE20" s="54"/>
      <c r="AF20" s="54"/>
      <c r="AG20" s="54"/>
      <c r="AH20" s="54"/>
      <c r="AI20" s="56"/>
      <c r="AJ20" s="54"/>
      <c r="AK20" s="54"/>
      <c r="AL20" s="54"/>
      <c r="AM20" s="55"/>
      <c r="AN20" s="54"/>
      <c r="AO20" s="54"/>
      <c r="AP20" s="54"/>
      <c r="AQ20" s="54"/>
      <c r="AR20" s="54"/>
      <c r="AS20" s="56"/>
      <c r="AT20" s="54"/>
      <c r="AU20" s="54"/>
      <c r="AV20" s="54"/>
      <c r="AW20" s="55"/>
      <c r="AX20" s="54"/>
      <c r="AY20" s="54"/>
      <c r="AZ20" s="54"/>
      <c r="BA20" s="54"/>
      <c r="BB20" s="54"/>
      <c r="BC20" s="56"/>
      <c r="BD20" s="54"/>
      <c r="BE20" s="54"/>
      <c r="BF20" s="54"/>
      <c r="BG20" s="55"/>
      <c r="BH20" s="54"/>
      <c r="BI20" s="54"/>
      <c r="BJ20" s="54"/>
      <c r="BK20" s="54"/>
      <c r="BL20" s="54"/>
      <c r="BM20" s="56"/>
      <c r="BN20" s="54"/>
      <c r="BO20" s="54"/>
      <c r="BP20" s="54"/>
      <c r="BQ20" s="55"/>
      <c r="BR20" s="54"/>
      <c r="BS20" s="54"/>
      <c r="BT20" s="54"/>
      <c r="BU20" s="54"/>
      <c r="BV20" s="54"/>
      <c r="BW20" s="7"/>
      <c r="BX20" s="54"/>
      <c r="BY20" s="54"/>
      <c r="BZ20" s="54"/>
      <c r="CA20" s="79"/>
      <c r="CB20" s="54"/>
      <c r="CC20" s="54"/>
      <c r="CD20" s="54"/>
      <c r="CE20" s="54"/>
      <c r="CF20" s="79"/>
      <c r="CG20" s="54"/>
      <c r="CH20" s="79"/>
      <c r="CI20" s="55"/>
      <c r="CJ20" s="56"/>
      <c r="CK20" s="54"/>
      <c r="CL20" s="54"/>
      <c r="CM20" s="79"/>
      <c r="CN20" s="54"/>
      <c r="CO20" s="54"/>
      <c r="CP20" s="54"/>
      <c r="CQ20" s="54"/>
      <c r="CR20" s="79"/>
      <c r="CS20" s="54"/>
      <c r="CT20" s="79"/>
      <c r="CU20" s="55"/>
      <c r="CV20" s="54"/>
      <c r="CW20" s="54"/>
      <c r="CX20" s="54"/>
      <c r="CY20" s="79"/>
      <c r="CZ20" s="54"/>
      <c r="DA20" s="54"/>
      <c r="DB20" s="54"/>
      <c r="DC20" s="54"/>
      <c r="DD20" s="79"/>
      <c r="DE20" s="54"/>
      <c r="DF20" s="79"/>
      <c r="DG20" s="57"/>
    </row>
    <row r="21" spans="1:111" ht="18" customHeight="1" outlineLevel="2">
      <c r="A21" s="32" t="str">
        <f t="shared" si="25"/>
        <v>TEST 1</v>
      </c>
      <c r="B21" s="80" t="s">
        <v>22</v>
      </c>
      <c r="C21" s="48">
        <f>SUM(D21:F21)</f>
        <v>16</v>
      </c>
      <c r="D21" s="48">
        <v>8</v>
      </c>
      <c r="E21" s="48">
        <v>8</v>
      </c>
      <c r="F21" s="48"/>
      <c r="G21" s="60">
        <v>14</v>
      </c>
      <c r="H21" s="50">
        <f>(G21/150)</f>
        <v>9.3333333333333338E-2</v>
      </c>
      <c r="I21" s="61">
        <f>ROUNDUP(G21/8,0)</f>
        <v>2</v>
      </c>
      <c r="J21" s="83">
        <f>IF(I21&gt;0,WORKDAY(K21,-I21),"")</f>
        <v>44259</v>
      </c>
      <c r="K21" s="63">
        <f>IF(I23&gt;0,IFERROR(J23-1,""),"")</f>
        <v>44262</v>
      </c>
      <c r="L21" s="145">
        <v>0.9</v>
      </c>
      <c r="M21" s="145"/>
      <c r="N21" s="146"/>
      <c r="O21" s="26"/>
      <c r="P21" s="26"/>
      <c r="Q21" s="26"/>
      <c r="R21" s="64"/>
      <c r="S21" s="65"/>
      <c r="T21" s="26"/>
      <c r="U21" s="26"/>
      <c r="V21" s="26"/>
      <c r="W21" s="26"/>
      <c r="X21" s="26"/>
      <c r="Y21" s="66"/>
      <c r="Z21" s="26"/>
      <c r="AA21" s="26"/>
      <c r="AB21" s="26"/>
      <c r="AC21" s="65"/>
      <c r="AD21" s="26"/>
      <c r="AE21" s="26"/>
      <c r="AF21" s="26"/>
      <c r="AG21" s="26"/>
      <c r="AH21" s="26"/>
      <c r="AI21" s="66"/>
      <c r="AJ21" s="26"/>
      <c r="AK21" s="26"/>
      <c r="AL21" s="26"/>
      <c r="AM21" s="65"/>
      <c r="AN21" s="26"/>
      <c r="AO21" s="26"/>
      <c r="AP21" s="26"/>
      <c r="AQ21" s="26"/>
      <c r="AR21" s="26"/>
      <c r="AS21" s="66"/>
      <c r="AT21" s="26"/>
      <c r="AU21" s="26"/>
      <c r="AV21" s="26"/>
      <c r="AW21" s="65"/>
      <c r="AX21" s="26"/>
      <c r="AY21" s="26"/>
      <c r="AZ21" s="26"/>
      <c r="BA21" s="26"/>
      <c r="BB21" s="26"/>
      <c r="BC21" s="66"/>
      <c r="BD21" s="26"/>
      <c r="BE21" s="26"/>
      <c r="BF21" s="26"/>
      <c r="BG21" s="65"/>
      <c r="BH21" s="26"/>
      <c r="BI21" s="26"/>
      <c r="BJ21" s="26"/>
      <c r="BK21" s="26"/>
      <c r="BL21" s="26"/>
      <c r="BM21" s="66"/>
      <c r="BN21" s="26"/>
      <c r="BO21" s="26"/>
      <c r="BP21" s="26"/>
      <c r="BQ21" s="65"/>
      <c r="BR21" s="26"/>
      <c r="BS21" s="26"/>
      <c r="BT21" s="26"/>
      <c r="BU21" s="26"/>
      <c r="BV21" s="26"/>
      <c r="BW21" s="7"/>
      <c r="BX21" s="26"/>
      <c r="BY21" s="26"/>
      <c r="BZ21" s="26"/>
      <c r="CA21" s="64"/>
      <c r="CB21" s="26"/>
      <c r="CC21" s="26"/>
      <c r="CD21" s="26"/>
      <c r="CE21" s="26"/>
      <c r="CF21" s="64"/>
      <c r="CG21" s="26"/>
      <c r="CH21" s="64"/>
      <c r="CI21" s="65"/>
      <c r="CJ21" s="66"/>
      <c r="CK21" s="26"/>
      <c r="CL21" s="26"/>
      <c r="CM21" s="64"/>
      <c r="CN21" s="26"/>
      <c r="CO21" s="26"/>
      <c r="CP21" s="26"/>
      <c r="CQ21" s="26"/>
      <c r="CR21" s="64"/>
      <c r="CS21" s="26"/>
      <c r="CT21" s="64"/>
      <c r="CU21" s="65"/>
      <c r="CV21" s="26"/>
      <c r="CW21" s="26"/>
      <c r="CX21" s="26"/>
      <c r="CY21" s="64"/>
      <c r="CZ21" s="26"/>
      <c r="DA21" s="26"/>
      <c r="DB21" s="26"/>
      <c r="DC21" s="26"/>
      <c r="DD21" s="64"/>
      <c r="DE21" s="26"/>
      <c r="DF21" s="64"/>
      <c r="DG21" s="67"/>
    </row>
    <row r="22" spans="1:111" ht="18" customHeight="1" outlineLevel="1">
      <c r="A22" s="32" t="str">
        <f t="shared" si="25"/>
        <v>TEST 1</v>
      </c>
      <c r="B22" s="93" t="s">
        <v>23</v>
      </c>
      <c r="C22" s="94"/>
      <c r="D22" s="94"/>
      <c r="E22" s="94"/>
      <c r="F22" s="94"/>
      <c r="G22" s="95">
        <f>IF(SUM(G23:G24)&gt;0,SUM(G23:G24),"")</f>
        <v>100</v>
      </c>
      <c r="H22" s="96">
        <f>IF(SUM(H23:H24)&lt;&gt;0,SUM(H23:H24),"")</f>
        <v>0.66666666666666674</v>
      </c>
      <c r="I22" s="97">
        <f>IF(SUM(I23:I24)&lt;&gt;0,SUM(I23:I24),"")</f>
        <v>13</v>
      </c>
      <c r="J22" s="98">
        <f>J23</f>
        <v>44263</v>
      </c>
      <c r="K22" s="99">
        <f>K24</f>
        <v>44281</v>
      </c>
      <c r="L22" s="100"/>
      <c r="M22" s="100"/>
      <c r="N22" s="101"/>
      <c r="O22" s="42"/>
      <c r="P22" s="42"/>
      <c r="Q22" s="42"/>
      <c r="R22" s="77"/>
      <c r="S22" s="43"/>
      <c r="T22" s="42"/>
      <c r="U22" s="42"/>
      <c r="V22" s="42"/>
      <c r="W22" s="42"/>
      <c r="X22" s="42"/>
      <c r="Y22" s="44"/>
      <c r="Z22" s="42"/>
      <c r="AA22" s="42"/>
      <c r="AB22" s="42"/>
      <c r="AC22" s="43"/>
      <c r="AD22" s="42"/>
      <c r="AE22" s="42"/>
      <c r="AF22" s="42"/>
      <c r="AG22" s="42"/>
      <c r="AH22" s="42"/>
      <c r="AI22" s="44"/>
      <c r="AJ22" s="42"/>
      <c r="AK22" s="42"/>
      <c r="AL22" s="42"/>
      <c r="AM22" s="43"/>
      <c r="AN22" s="42"/>
      <c r="AO22" s="42"/>
      <c r="AP22" s="42"/>
      <c r="AQ22" s="42"/>
      <c r="AR22" s="42"/>
      <c r="AS22" s="44"/>
      <c r="AT22" s="42"/>
      <c r="AU22" s="42"/>
      <c r="AV22" s="42"/>
      <c r="AW22" s="43"/>
      <c r="AX22" s="42"/>
      <c r="AY22" s="42"/>
      <c r="AZ22" s="42"/>
      <c r="BA22" s="42"/>
      <c r="BB22" s="42"/>
      <c r="BC22" s="44"/>
      <c r="BD22" s="42"/>
      <c r="BE22" s="42"/>
      <c r="BF22" s="42"/>
      <c r="BG22" s="43"/>
      <c r="BH22" s="42"/>
      <c r="BI22" s="42"/>
      <c r="BJ22" s="42"/>
      <c r="BK22" s="42"/>
      <c r="BL22" s="42"/>
      <c r="BM22" s="44"/>
      <c r="BN22" s="42"/>
      <c r="BO22" s="42"/>
      <c r="BP22" s="42"/>
      <c r="BQ22" s="43"/>
      <c r="BR22" s="42"/>
      <c r="BS22" s="42"/>
      <c r="BT22" s="42"/>
      <c r="BU22" s="42"/>
      <c r="BV22" s="42"/>
      <c r="BW22" s="45"/>
      <c r="BX22" s="42"/>
      <c r="BY22" s="42"/>
      <c r="BZ22" s="42"/>
      <c r="CA22" s="77"/>
      <c r="CB22" s="42"/>
      <c r="CC22" s="42"/>
      <c r="CD22" s="42"/>
      <c r="CE22" s="42"/>
      <c r="CF22" s="77"/>
      <c r="CG22" s="42"/>
      <c r="CH22" s="77"/>
      <c r="CI22" s="43"/>
      <c r="CJ22" s="44"/>
      <c r="CK22" s="42"/>
      <c r="CL22" s="42"/>
      <c r="CM22" s="77"/>
      <c r="CN22" s="42"/>
      <c r="CO22" s="42"/>
      <c r="CP22" s="42"/>
      <c r="CQ22" s="42"/>
      <c r="CR22" s="77"/>
      <c r="CS22" s="42"/>
      <c r="CT22" s="77"/>
      <c r="CU22" s="43"/>
      <c r="CV22" s="42"/>
      <c r="CW22" s="42"/>
      <c r="CX22" s="42"/>
      <c r="CY22" s="77"/>
      <c r="CZ22" s="42"/>
      <c r="DA22" s="42"/>
      <c r="DB22" s="42"/>
      <c r="DC22" s="42"/>
      <c r="DD22" s="77"/>
      <c r="DE22" s="42"/>
      <c r="DF22" s="77"/>
      <c r="DG22" s="46"/>
    </row>
    <row r="23" spans="1:111" ht="18" customHeight="1" outlineLevel="2">
      <c r="A23" s="32" t="str">
        <f t="shared" si="25"/>
        <v>TEST 1</v>
      </c>
      <c r="B23" s="47" t="s">
        <v>24</v>
      </c>
      <c r="C23" s="48">
        <f>SUM(D23:F23)</f>
        <v>8</v>
      </c>
      <c r="D23" s="48">
        <v>8</v>
      </c>
      <c r="E23" s="48"/>
      <c r="F23" s="48"/>
      <c r="G23" s="49">
        <v>60</v>
      </c>
      <c r="H23" s="50">
        <f>(G23/150)</f>
        <v>0.4</v>
      </c>
      <c r="I23" s="51">
        <f>ROUNDUP(G23/8,0)</f>
        <v>8</v>
      </c>
      <c r="J23" s="78">
        <f>IF(I23&gt;0,WORKDAY(K23,-I23),"")</f>
        <v>44263</v>
      </c>
      <c r="K23" s="53">
        <f>IF(I24&gt;0,IFERROR(J24-1,""),"")</f>
        <v>44273</v>
      </c>
      <c r="L23" s="148">
        <v>0.1</v>
      </c>
      <c r="M23" s="148"/>
      <c r="N23" s="149"/>
      <c r="O23" s="54"/>
      <c r="P23" s="54"/>
      <c r="Q23" s="54"/>
      <c r="R23" s="79"/>
      <c r="S23" s="55"/>
      <c r="T23" s="54"/>
      <c r="U23" s="54"/>
      <c r="V23" s="54"/>
      <c r="W23" s="54"/>
      <c r="X23" s="54"/>
      <c r="Y23" s="56"/>
      <c r="Z23" s="54"/>
      <c r="AA23" s="54"/>
      <c r="AB23" s="54"/>
      <c r="AC23" s="55"/>
      <c r="AD23" s="54"/>
      <c r="AE23" s="54"/>
      <c r="AF23" s="54"/>
      <c r="AG23" s="54"/>
      <c r="AH23" s="54"/>
      <c r="AI23" s="56"/>
      <c r="AJ23" s="54"/>
      <c r="AK23" s="54"/>
      <c r="AL23" s="54"/>
      <c r="AM23" s="55"/>
      <c r="AN23" s="54"/>
      <c r="AO23" s="54"/>
      <c r="AP23" s="54"/>
      <c r="AQ23" s="54"/>
      <c r="AR23" s="54"/>
      <c r="AS23" s="56"/>
      <c r="AT23" s="54"/>
      <c r="AU23" s="54"/>
      <c r="AV23" s="54"/>
      <c r="AW23" s="55"/>
      <c r="AX23" s="54"/>
      <c r="AY23" s="54"/>
      <c r="AZ23" s="54"/>
      <c r="BA23" s="54"/>
      <c r="BB23" s="54"/>
      <c r="BC23" s="56"/>
      <c r="BD23" s="54"/>
      <c r="BE23" s="54"/>
      <c r="BF23" s="54"/>
      <c r="BG23" s="55"/>
      <c r="BH23" s="54"/>
      <c r="BI23" s="54"/>
      <c r="BJ23" s="54"/>
      <c r="BK23" s="54"/>
      <c r="BL23" s="54"/>
      <c r="BM23" s="56"/>
      <c r="BN23" s="54"/>
      <c r="BO23" s="54"/>
      <c r="BP23" s="54"/>
      <c r="BQ23" s="55"/>
      <c r="BR23" s="54"/>
      <c r="BS23" s="54"/>
      <c r="BT23" s="54"/>
      <c r="BU23" s="54"/>
      <c r="BV23" s="54"/>
      <c r="BW23" s="7"/>
      <c r="BX23" s="54"/>
      <c r="BY23" s="54"/>
      <c r="BZ23" s="54"/>
      <c r="CA23" s="79"/>
      <c r="CB23" s="54"/>
      <c r="CC23" s="54"/>
      <c r="CD23" s="54"/>
      <c r="CE23" s="54"/>
      <c r="CF23" s="79"/>
      <c r="CG23" s="54"/>
      <c r="CH23" s="79"/>
      <c r="CI23" s="55"/>
      <c r="CJ23" s="56"/>
      <c r="CK23" s="54"/>
      <c r="CL23" s="54"/>
      <c r="CM23" s="79"/>
      <c r="CN23" s="54"/>
      <c r="CO23" s="54"/>
      <c r="CP23" s="54"/>
      <c r="CQ23" s="54"/>
      <c r="CR23" s="79"/>
      <c r="CS23" s="54"/>
      <c r="CT23" s="79"/>
      <c r="CU23" s="55"/>
      <c r="CV23" s="54"/>
      <c r="CW23" s="54"/>
      <c r="CX23" s="54"/>
      <c r="CY23" s="79"/>
      <c r="CZ23" s="54"/>
      <c r="DA23" s="54"/>
      <c r="DB23" s="54"/>
      <c r="DC23" s="54"/>
      <c r="DD23" s="79"/>
      <c r="DE23" s="54"/>
      <c r="DF23" s="79"/>
      <c r="DG23" s="57"/>
    </row>
    <row r="24" spans="1:111" ht="18" customHeight="1" outlineLevel="2">
      <c r="A24" s="32" t="str">
        <f t="shared" si="25"/>
        <v>TEST 1</v>
      </c>
      <c r="B24" s="102" t="s">
        <v>25</v>
      </c>
      <c r="C24" s="48">
        <f>SUM(D24:F24)</f>
        <v>8</v>
      </c>
      <c r="D24" s="48">
        <v>8</v>
      </c>
      <c r="E24" s="48"/>
      <c r="F24" s="48"/>
      <c r="G24" s="103">
        <v>40</v>
      </c>
      <c r="H24" s="104">
        <f>(G24/150)</f>
        <v>0.26666666666666666</v>
      </c>
      <c r="I24" s="105">
        <f>ROUNDUP(G24/8,0)</f>
        <v>5</v>
      </c>
      <c r="J24" s="106">
        <f>IF(I24&gt;0,WORKDAY(K24,-I24),"")</f>
        <v>44274</v>
      </c>
      <c r="K24" s="107">
        <f>K7</f>
        <v>44281</v>
      </c>
      <c r="L24" s="145">
        <v>0.2</v>
      </c>
      <c r="M24" s="145"/>
      <c r="N24" s="146"/>
      <c r="O24" s="108"/>
      <c r="P24" s="108"/>
      <c r="Q24" s="108"/>
      <c r="R24" s="109"/>
      <c r="S24" s="110"/>
      <c r="T24" s="108"/>
      <c r="U24" s="108"/>
      <c r="V24" s="108"/>
      <c r="W24" s="108"/>
      <c r="X24" s="108"/>
      <c r="Y24" s="111"/>
      <c r="Z24" s="108"/>
      <c r="AA24" s="108"/>
      <c r="AB24" s="108"/>
      <c r="AC24" s="110"/>
      <c r="AD24" s="108"/>
      <c r="AE24" s="108"/>
      <c r="AF24" s="108"/>
      <c r="AG24" s="108"/>
      <c r="AH24" s="108"/>
      <c r="AI24" s="111"/>
      <c r="AJ24" s="108"/>
      <c r="AK24" s="108"/>
      <c r="AL24" s="108"/>
      <c r="AM24" s="110"/>
      <c r="AN24" s="108"/>
      <c r="AO24" s="108"/>
      <c r="AP24" s="108"/>
      <c r="AQ24" s="108"/>
      <c r="AR24" s="108"/>
      <c r="AS24" s="111"/>
      <c r="AT24" s="108"/>
      <c r="AU24" s="108"/>
      <c r="AV24" s="108"/>
      <c r="AW24" s="110"/>
      <c r="AX24" s="108"/>
      <c r="AY24" s="108"/>
      <c r="AZ24" s="108"/>
      <c r="BA24" s="108"/>
      <c r="BB24" s="108"/>
      <c r="BC24" s="111"/>
      <c r="BD24" s="108"/>
      <c r="BE24" s="108"/>
      <c r="BF24" s="108"/>
      <c r="BG24" s="110"/>
      <c r="BH24" s="108"/>
      <c r="BI24" s="108"/>
      <c r="BJ24" s="108"/>
      <c r="BK24" s="108"/>
      <c r="BL24" s="108"/>
      <c r="BM24" s="111"/>
      <c r="BN24" s="108"/>
      <c r="BO24" s="108"/>
      <c r="BP24" s="108"/>
      <c r="BQ24" s="110"/>
      <c r="BR24" s="108"/>
      <c r="BS24" s="108"/>
      <c r="BT24" s="108"/>
      <c r="BU24" s="108"/>
      <c r="BV24" s="108"/>
      <c r="BW24" s="112"/>
      <c r="BX24" s="108"/>
      <c r="BY24" s="108"/>
      <c r="BZ24" s="108"/>
      <c r="CA24" s="109"/>
      <c r="CB24" s="108"/>
      <c r="CC24" s="108"/>
      <c r="CD24" s="108"/>
      <c r="CE24" s="108"/>
      <c r="CF24" s="109"/>
      <c r="CG24" s="108"/>
      <c r="CH24" s="109"/>
      <c r="CI24" s="110"/>
      <c r="CJ24" s="111"/>
      <c r="CK24" s="108"/>
      <c r="CL24" s="108"/>
      <c r="CM24" s="109"/>
      <c r="CN24" s="108"/>
      <c r="CO24" s="108"/>
      <c r="CP24" s="108"/>
      <c r="CQ24" s="108"/>
      <c r="CR24" s="109"/>
      <c r="CS24" s="108"/>
      <c r="CT24" s="109"/>
      <c r="CU24" s="110"/>
      <c r="CV24" s="108"/>
      <c r="CW24" s="108"/>
      <c r="CX24" s="108"/>
      <c r="CY24" s="109"/>
      <c r="CZ24" s="108"/>
      <c r="DA24" s="108"/>
      <c r="DB24" s="108"/>
      <c r="DC24" s="108"/>
      <c r="DD24" s="109"/>
      <c r="DE24" s="108"/>
      <c r="DF24" s="109"/>
      <c r="DG24" s="113"/>
    </row>
    <row r="25" spans="1:111" ht="18" customHeight="1">
      <c r="A25" s="114" t="s">
        <v>26</v>
      </c>
      <c r="B25" s="115"/>
      <c r="C25" s="116"/>
      <c r="D25" s="116"/>
      <c r="E25" s="116"/>
      <c r="F25" s="116"/>
      <c r="G25" s="117">
        <f>IF(SUM(G26,G31,G37,G40)&gt;0,SUM(G26,G31,G37,G40),"")</f>
        <v>900</v>
      </c>
      <c r="H25" s="118">
        <f>IF(SUM(H26,H31,H37,H40)&gt;0,SUM(H26,H31,H37,H40),"")</f>
        <v>6</v>
      </c>
      <c r="I25" s="119">
        <f>IF(SUM(I26,I31,I37,I40)&gt;0,SUM(I26,I31,I37,I40),"")</f>
        <v>117</v>
      </c>
      <c r="J25" s="120">
        <f>J27</f>
        <v>44193</v>
      </c>
      <c r="K25" s="120">
        <v>44370</v>
      </c>
      <c r="L25" s="152">
        <f>AVERAGE(L27:N30,L32:N36,L38:N39,L41:N42)</f>
        <v>0.42916666666666664</v>
      </c>
      <c r="M25" s="152"/>
      <c r="N25" s="153"/>
      <c r="O25" s="23"/>
      <c r="P25" s="24"/>
      <c r="Q25" s="23"/>
      <c r="R25" s="23"/>
      <c r="S25" s="25"/>
      <c r="T25" s="26"/>
      <c r="U25" s="26"/>
      <c r="V25" s="26"/>
      <c r="W25" s="26"/>
      <c r="X25" s="26"/>
      <c r="Y25" s="27"/>
      <c r="Z25" s="23"/>
      <c r="AA25" s="23"/>
      <c r="AB25" s="23"/>
      <c r="AC25" s="25"/>
      <c r="AD25" s="26"/>
      <c r="AE25" s="26"/>
      <c r="AF25" s="26"/>
      <c r="AG25" s="26"/>
      <c r="AH25" s="26"/>
      <c r="AI25" s="27"/>
      <c r="AJ25" s="23"/>
      <c r="AK25" s="23"/>
      <c r="AL25" s="23"/>
      <c r="AM25" s="25"/>
      <c r="AN25" s="26"/>
      <c r="AO25" s="26"/>
      <c r="AP25" s="26"/>
      <c r="AQ25" s="26"/>
      <c r="AR25" s="26"/>
      <c r="AS25" s="27"/>
      <c r="AT25" s="23"/>
      <c r="AU25" s="23"/>
      <c r="AV25" s="23"/>
      <c r="AW25" s="25"/>
      <c r="AX25" s="26"/>
      <c r="AY25" s="26"/>
      <c r="AZ25" s="26"/>
      <c r="BA25" s="26"/>
      <c r="BB25" s="26"/>
      <c r="BC25" s="27"/>
      <c r="BD25" s="23"/>
      <c r="BE25" s="23"/>
      <c r="BF25" s="23"/>
      <c r="BG25" s="25"/>
      <c r="BH25" s="26"/>
      <c r="BI25" s="26"/>
      <c r="BJ25" s="26"/>
      <c r="BK25" s="26"/>
      <c r="BL25" s="26"/>
      <c r="BM25" s="27"/>
      <c r="BN25" s="23"/>
      <c r="BO25" s="23"/>
      <c r="BP25" s="23"/>
      <c r="BQ25" s="25"/>
      <c r="BR25" s="26"/>
      <c r="BS25" s="26"/>
      <c r="BT25" s="26"/>
      <c r="BU25" s="26"/>
      <c r="BV25" s="26"/>
      <c r="BW25" s="7"/>
      <c r="BX25" s="23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9"/>
      <c r="CJ25" s="27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9"/>
      <c r="CV25" s="26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1"/>
    </row>
    <row r="26" spans="1:111" ht="18" customHeight="1" outlineLevel="1">
      <c r="A26" s="32" t="str">
        <f>A25</f>
        <v>TEST 2</v>
      </c>
      <c r="B26" s="33" t="s">
        <v>29</v>
      </c>
      <c r="C26" s="34"/>
      <c r="D26" s="34"/>
      <c r="E26" s="34"/>
      <c r="F26" s="34"/>
      <c r="G26" s="35">
        <f>IF(SUM(G27:G30)&gt;0,SUM(G27:G30),"")</f>
        <v>389</v>
      </c>
      <c r="H26" s="36">
        <f>IF(SUM(H27:H30)&lt;&gt;0,SUM(H27:H30),"")</f>
        <v>2.5933333333333333</v>
      </c>
      <c r="I26" s="37">
        <f>IF(SUM(I27:I30)&lt;&gt;0,SUM(I27:I30),"")</f>
        <v>50</v>
      </c>
      <c r="J26" s="38">
        <f>J27</f>
        <v>44193</v>
      </c>
      <c r="K26" s="39">
        <f>K30</f>
        <v>44265</v>
      </c>
      <c r="L26" s="40"/>
      <c r="M26" s="40"/>
      <c r="N26" s="41"/>
      <c r="O26" s="42"/>
      <c r="P26" s="42"/>
      <c r="Q26" s="42"/>
      <c r="R26" s="42"/>
      <c r="S26" s="43"/>
      <c r="T26" s="42"/>
      <c r="U26" s="42"/>
      <c r="V26" s="42"/>
      <c r="W26" s="42"/>
      <c r="X26" s="42"/>
      <c r="Y26" s="44"/>
      <c r="Z26" s="42"/>
      <c r="AA26" s="42"/>
      <c r="AB26" s="42"/>
      <c r="AC26" s="43"/>
      <c r="AD26" s="42"/>
      <c r="AE26" s="42"/>
      <c r="AF26" s="42"/>
      <c r="AG26" s="42"/>
      <c r="AH26" s="42"/>
      <c r="AI26" s="44"/>
      <c r="AJ26" s="42"/>
      <c r="AK26" s="42"/>
      <c r="AL26" s="42"/>
      <c r="AM26" s="43"/>
      <c r="AN26" s="42"/>
      <c r="AO26" s="42"/>
      <c r="AP26" s="42"/>
      <c r="AQ26" s="42"/>
      <c r="AR26" s="42"/>
      <c r="AS26" s="44"/>
      <c r="AT26" s="42"/>
      <c r="AU26" s="42"/>
      <c r="AV26" s="42"/>
      <c r="AW26" s="43"/>
      <c r="AX26" s="42"/>
      <c r="AY26" s="42"/>
      <c r="AZ26" s="42"/>
      <c r="BA26" s="42"/>
      <c r="BB26" s="42"/>
      <c r="BC26" s="44"/>
      <c r="BD26" s="42"/>
      <c r="BE26" s="42"/>
      <c r="BF26" s="42"/>
      <c r="BG26" s="43"/>
      <c r="BH26" s="42"/>
      <c r="BI26" s="42"/>
      <c r="BJ26" s="42"/>
      <c r="BK26" s="42"/>
      <c r="BL26" s="42"/>
      <c r="BM26" s="44"/>
      <c r="BN26" s="42"/>
      <c r="BO26" s="42"/>
      <c r="BP26" s="42"/>
      <c r="BQ26" s="43"/>
      <c r="BR26" s="42"/>
      <c r="BS26" s="42"/>
      <c r="BT26" s="42"/>
      <c r="BU26" s="42"/>
      <c r="BV26" s="42"/>
      <c r="BW26" s="45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3"/>
      <c r="CJ26" s="44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3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6"/>
    </row>
    <row r="27" spans="1:111" ht="18" customHeight="1" outlineLevel="2">
      <c r="A27" s="32" t="str">
        <f t="shared" ref="A27:A42" si="30">A26</f>
        <v>TEST 2</v>
      </c>
      <c r="B27" s="47" t="s">
        <v>14</v>
      </c>
      <c r="C27" s="48">
        <f>SUM(D27:F27)</f>
        <v>300</v>
      </c>
      <c r="D27" s="48">
        <v>37</v>
      </c>
      <c r="E27" s="48">
        <v>263</v>
      </c>
      <c r="F27" s="48"/>
      <c r="G27" s="49">
        <v>300</v>
      </c>
      <c r="H27" s="50">
        <f>(G27/150)</f>
        <v>2</v>
      </c>
      <c r="I27" s="51">
        <f>ROUNDUP(G27/8,0)</f>
        <v>38</v>
      </c>
      <c r="J27" s="52">
        <f>IF(I27&gt;0,WORKDAY(K27,-I27),"")</f>
        <v>44193</v>
      </c>
      <c r="K27" s="53">
        <f>IF(I28&gt;0,IFERROR(J28-1,""),"")</f>
        <v>44245</v>
      </c>
      <c r="L27" s="147">
        <v>0.45</v>
      </c>
      <c r="M27" s="148"/>
      <c r="N27" s="149"/>
      <c r="O27" s="54"/>
      <c r="P27" s="54"/>
      <c r="Q27" s="54"/>
      <c r="R27" s="54"/>
      <c r="S27" s="55"/>
      <c r="T27" s="54"/>
      <c r="U27" s="54"/>
      <c r="V27" s="54"/>
      <c r="W27" s="54"/>
      <c r="X27" s="54"/>
      <c r="Y27" s="56"/>
      <c r="Z27" s="54"/>
      <c r="AA27" s="54"/>
      <c r="AB27" s="54"/>
      <c r="AC27" s="55"/>
      <c r="AD27" s="54"/>
      <c r="AE27" s="54"/>
      <c r="AF27" s="54"/>
      <c r="AG27" s="54"/>
      <c r="AH27" s="54"/>
      <c r="AI27" s="56"/>
      <c r="AJ27" s="54"/>
      <c r="AK27" s="54"/>
      <c r="AL27" s="54"/>
      <c r="AM27" s="55"/>
      <c r="AN27" s="54"/>
      <c r="AO27" s="54"/>
      <c r="AP27" s="54"/>
      <c r="AQ27" s="54"/>
      <c r="AR27" s="54"/>
      <c r="AS27" s="56"/>
      <c r="AT27" s="54"/>
      <c r="AU27" s="54"/>
      <c r="AV27" s="54"/>
      <c r="AW27" s="55"/>
      <c r="AX27" s="54"/>
      <c r="AY27" s="54"/>
      <c r="AZ27" s="54"/>
      <c r="BA27" s="54"/>
      <c r="BB27" s="54"/>
      <c r="BC27" s="56"/>
      <c r="BD27" s="54"/>
      <c r="BE27" s="54"/>
      <c r="BF27" s="54"/>
      <c r="BG27" s="55"/>
      <c r="BH27" s="54"/>
      <c r="BI27" s="54"/>
      <c r="BJ27" s="54"/>
      <c r="BK27" s="54"/>
      <c r="BL27" s="54"/>
      <c r="BM27" s="56"/>
      <c r="BN27" s="54"/>
      <c r="BO27" s="54"/>
      <c r="BP27" s="54"/>
      <c r="BQ27" s="55"/>
      <c r="BR27" s="54"/>
      <c r="BS27" s="54"/>
      <c r="BT27" s="54"/>
      <c r="BU27" s="54"/>
      <c r="BV27" s="54"/>
      <c r="BW27" s="7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5"/>
      <c r="CJ27" s="56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5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7"/>
    </row>
    <row r="28" spans="1:111" ht="18" customHeight="1" outlineLevel="2">
      <c r="A28" s="32" t="str">
        <f t="shared" si="30"/>
        <v>TEST 2</v>
      </c>
      <c r="B28" s="47" t="s">
        <v>15</v>
      </c>
      <c r="C28" s="48">
        <f t="shared" ref="C28:C29" si="31">SUM(D28:F28)</f>
        <v>24</v>
      </c>
      <c r="D28" s="48">
        <v>24</v>
      </c>
      <c r="E28" s="48"/>
      <c r="F28" s="48"/>
      <c r="G28" s="49">
        <v>60</v>
      </c>
      <c r="H28" s="50">
        <f>(G28/150)</f>
        <v>0.4</v>
      </c>
      <c r="I28" s="51">
        <f>ROUNDUP(G28/8,0)</f>
        <v>8</v>
      </c>
      <c r="J28" s="52">
        <f>IF(I28&gt;0,WORKDAY(K28,-I28),"")</f>
        <v>44246</v>
      </c>
      <c r="K28" s="53">
        <f t="shared" ref="K28" si="32">IF(I29&gt;0,IFERROR(J29-1,""),"")</f>
        <v>44258</v>
      </c>
      <c r="L28" s="148">
        <v>0.7</v>
      </c>
      <c r="M28" s="148"/>
      <c r="N28" s="149"/>
      <c r="O28" s="54"/>
      <c r="P28" s="54"/>
      <c r="Q28" s="54"/>
      <c r="R28" s="54"/>
      <c r="S28" s="55"/>
      <c r="T28" s="54"/>
      <c r="U28" s="54"/>
      <c r="V28" s="54"/>
      <c r="W28" s="54"/>
      <c r="X28" s="54"/>
      <c r="Y28" s="56"/>
      <c r="Z28" s="54"/>
      <c r="AA28" s="54"/>
      <c r="AB28" s="54"/>
      <c r="AC28" s="55"/>
      <c r="AD28" s="54"/>
      <c r="AE28" s="54"/>
      <c r="AF28" s="54"/>
      <c r="AG28" s="54"/>
      <c r="AH28" s="54"/>
      <c r="AI28" s="56"/>
      <c r="AJ28" s="54"/>
      <c r="AK28" s="54"/>
      <c r="AL28" s="54"/>
      <c r="AM28" s="55"/>
      <c r="AN28" s="54"/>
      <c r="AO28" s="54"/>
      <c r="AP28" s="54"/>
      <c r="AQ28" s="54"/>
      <c r="AR28" s="54"/>
      <c r="AS28" s="56"/>
      <c r="AT28" s="54"/>
      <c r="AU28" s="54"/>
      <c r="AV28" s="54"/>
      <c r="AW28" s="55"/>
      <c r="AX28" s="54"/>
      <c r="AY28" s="54"/>
      <c r="AZ28" s="54"/>
      <c r="BA28" s="54"/>
      <c r="BB28" s="54"/>
      <c r="BC28" s="56"/>
      <c r="BD28" s="54"/>
      <c r="BE28" s="54"/>
      <c r="BF28" s="54"/>
      <c r="BG28" s="55"/>
      <c r="BH28" s="54"/>
      <c r="BI28" s="54"/>
      <c r="BJ28" s="54"/>
      <c r="BK28" s="54"/>
      <c r="BL28" s="54"/>
      <c r="BM28" s="56"/>
      <c r="BN28" s="54"/>
      <c r="BO28" s="54"/>
      <c r="BP28" s="54"/>
      <c r="BQ28" s="55"/>
      <c r="BR28" s="54"/>
      <c r="BS28" s="54"/>
      <c r="BT28" s="54"/>
      <c r="BU28" s="54"/>
      <c r="BV28" s="54"/>
      <c r="BW28" s="7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5"/>
      <c r="CJ28" s="56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5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7"/>
    </row>
    <row r="29" spans="1:111" ht="18" customHeight="1" outlineLevel="2">
      <c r="A29" s="32" t="str">
        <f t="shared" si="30"/>
        <v>TEST 2</v>
      </c>
      <c r="B29" s="47" t="s">
        <v>16</v>
      </c>
      <c r="C29" s="48">
        <f t="shared" si="31"/>
        <v>0</v>
      </c>
      <c r="D29" s="48"/>
      <c r="E29" s="48"/>
      <c r="F29" s="48"/>
      <c r="G29" s="49">
        <v>15</v>
      </c>
      <c r="H29" s="50">
        <f>(G29/150)</f>
        <v>0.1</v>
      </c>
      <c r="I29" s="51">
        <f>ROUNDUP(G29/8,0)</f>
        <v>2</v>
      </c>
      <c r="J29" s="52">
        <f>IF(I29&gt;0,WORKDAY(K29,-I29),"")</f>
        <v>44259</v>
      </c>
      <c r="K29" s="53">
        <f>IF(I30&gt;0,IFERROR(J30-1,""),"")</f>
        <v>44262</v>
      </c>
      <c r="L29" s="148">
        <v>0.5</v>
      </c>
      <c r="M29" s="148"/>
      <c r="N29" s="149"/>
      <c r="O29" s="54"/>
      <c r="P29" s="54"/>
      <c r="Q29" s="54"/>
      <c r="R29" s="54"/>
      <c r="S29" s="55"/>
      <c r="T29" s="54"/>
      <c r="U29" s="54"/>
      <c r="V29" s="54"/>
      <c r="W29" s="54"/>
      <c r="X29" s="54"/>
      <c r="Y29" s="56"/>
      <c r="Z29" s="54"/>
      <c r="AA29" s="54"/>
      <c r="AB29" s="54"/>
      <c r="AC29" s="55"/>
      <c r="AD29" s="54"/>
      <c r="AE29" s="54"/>
      <c r="AF29" s="54"/>
      <c r="AG29" s="54"/>
      <c r="AH29" s="54"/>
      <c r="AI29" s="56"/>
      <c r="AJ29" s="54"/>
      <c r="AK29" s="54"/>
      <c r="AL29" s="54"/>
      <c r="AM29" s="55"/>
      <c r="AN29" s="54"/>
      <c r="AO29" s="54"/>
      <c r="AP29" s="54"/>
      <c r="AQ29" s="54"/>
      <c r="AR29" s="54"/>
      <c r="AS29" s="56"/>
      <c r="AT29" s="54"/>
      <c r="AU29" s="54"/>
      <c r="AV29" s="54"/>
      <c r="AW29" s="55"/>
      <c r="AX29" s="54"/>
      <c r="AY29" s="54"/>
      <c r="AZ29" s="54"/>
      <c r="BA29" s="54"/>
      <c r="BB29" s="54"/>
      <c r="BC29" s="56"/>
      <c r="BD29" s="54"/>
      <c r="BE29" s="54"/>
      <c r="BF29" s="54"/>
      <c r="BG29" s="55"/>
      <c r="BH29" s="54"/>
      <c r="BI29" s="54"/>
      <c r="BJ29" s="54"/>
      <c r="BK29" s="54"/>
      <c r="BL29" s="54"/>
      <c r="BM29" s="56"/>
      <c r="BN29" s="54"/>
      <c r="BO29" s="54"/>
      <c r="BP29" s="54"/>
      <c r="BQ29" s="55"/>
      <c r="BR29" s="54"/>
      <c r="BS29" s="54"/>
      <c r="BT29" s="54"/>
      <c r="BU29" s="54"/>
      <c r="BV29" s="54"/>
      <c r="BW29" s="7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5"/>
      <c r="CJ29" s="56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5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7"/>
    </row>
    <row r="30" spans="1:111" ht="18" customHeight="1" outlineLevel="2">
      <c r="A30" s="32" t="str">
        <f t="shared" si="30"/>
        <v>TEST 2</v>
      </c>
      <c r="B30" s="58" t="s">
        <v>17</v>
      </c>
      <c r="C30" s="59"/>
      <c r="D30" s="59"/>
      <c r="E30" s="59"/>
      <c r="F30" s="59"/>
      <c r="G30" s="60">
        <v>14</v>
      </c>
      <c r="H30" s="50">
        <f>(G30/150)</f>
        <v>9.3333333333333338E-2</v>
      </c>
      <c r="I30" s="61">
        <f>ROUNDUP(G30/8,0)</f>
        <v>2</v>
      </c>
      <c r="J30" s="62">
        <f>IF(I30&gt;0,WORKDAY(K30,-I30),"")</f>
        <v>44263</v>
      </c>
      <c r="K30" s="63">
        <f>IF(I32&gt;0,IFERROR(J32-1,""),"")</f>
        <v>44265</v>
      </c>
      <c r="L30" s="150">
        <v>0.3</v>
      </c>
      <c r="M30" s="150"/>
      <c r="N30" s="151"/>
      <c r="O30" s="26"/>
      <c r="P30" s="26"/>
      <c r="Q30" s="26"/>
      <c r="R30" s="64"/>
      <c r="S30" s="65"/>
      <c r="T30" s="26"/>
      <c r="U30" s="26"/>
      <c r="V30" s="26"/>
      <c r="W30" s="26"/>
      <c r="X30" s="26"/>
      <c r="Y30" s="66"/>
      <c r="Z30" s="26"/>
      <c r="AA30" s="26"/>
      <c r="AB30" s="26"/>
      <c r="AC30" s="65"/>
      <c r="AD30" s="26"/>
      <c r="AE30" s="26"/>
      <c r="AF30" s="26"/>
      <c r="AG30" s="26"/>
      <c r="AH30" s="26"/>
      <c r="AI30" s="66"/>
      <c r="AJ30" s="26"/>
      <c r="AK30" s="26"/>
      <c r="AL30" s="26"/>
      <c r="AM30" s="65"/>
      <c r="AN30" s="26"/>
      <c r="AO30" s="26"/>
      <c r="AP30" s="26"/>
      <c r="AQ30" s="26"/>
      <c r="AR30" s="26"/>
      <c r="AS30" s="66"/>
      <c r="AT30" s="26"/>
      <c r="AU30" s="26"/>
      <c r="AV30" s="26"/>
      <c r="AW30" s="65"/>
      <c r="AX30" s="26"/>
      <c r="AY30" s="26"/>
      <c r="AZ30" s="26"/>
      <c r="BA30" s="26"/>
      <c r="BB30" s="26"/>
      <c r="BC30" s="66"/>
      <c r="BD30" s="26"/>
      <c r="BE30" s="26"/>
      <c r="BF30" s="26"/>
      <c r="BG30" s="65"/>
      <c r="BH30" s="26"/>
      <c r="BI30" s="26"/>
      <c r="BJ30" s="26"/>
      <c r="BK30" s="26"/>
      <c r="BL30" s="26"/>
      <c r="BM30" s="66"/>
      <c r="BN30" s="26"/>
      <c r="BO30" s="26"/>
      <c r="BP30" s="26"/>
      <c r="BQ30" s="65"/>
      <c r="BR30" s="26"/>
      <c r="BS30" s="26"/>
      <c r="BT30" s="26"/>
      <c r="BU30" s="26"/>
      <c r="BV30" s="26"/>
      <c r="BW30" s="7"/>
      <c r="BX30" s="26"/>
      <c r="BY30" s="26"/>
      <c r="BZ30" s="26"/>
      <c r="CA30" s="64"/>
      <c r="CB30" s="26"/>
      <c r="CC30" s="26"/>
      <c r="CD30" s="26"/>
      <c r="CE30" s="26"/>
      <c r="CF30" s="64"/>
      <c r="CG30" s="26"/>
      <c r="CH30" s="64"/>
      <c r="CI30" s="65"/>
      <c r="CJ30" s="66"/>
      <c r="CK30" s="26"/>
      <c r="CL30" s="26"/>
      <c r="CM30" s="64"/>
      <c r="CN30" s="26"/>
      <c r="CO30" s="26"/>
      <c r="CP30" s="26"/>
      <c r="CQ30" s="26"/>
      <c r="CR30" s="64"/>
      <c r="CS30" s="26"/>
      <c r="CT30" s="64"/>
      <c r="CU30" s="65"/>
      <c r="CV30" s="26"/>
      <c r="CW30" s="26"/>
      <c r="CX30" s="26"/>
      <c r="CY30" s="64"/>
      <c r="CZ30" s="26"/>
      <c r="DA30" s="26"/>
      <c r="DB30" s="26"/>
      <c r="DC30" s="26"/>
      <c r="DD30" s="64"/>
      <c r="DE30" s="26"/>
      <c r="DF30" s="64"/>
      <c r="DG30" s="67"/>
    </row>
    <row r="31" spans="1:111" ht="18" customHeight="1" outlineLevel="1">
      <c r="A31" s="32" t="str">
        <f t="shared" si="30"/>
        <v>TEST 2</v>
      </c>
      <c r="B31" s="68" t="s">
        <v>18</v>
      </c>
      <c r="C31" s="69"/>
      <c r="D31" s="69"/>
      <c r="E31" s="69"/>
      <c r="F31" s="69"/>
      <c r="G31" s="70">
        <f>IF(SUM(G32:G36)&gt;0,SUM(G32:G36),"")</f>
        <v>337</v>
      </c>
      <c r="H31" s="71">
        <f>IF(SUM(H32:H36)&lt;&gt;0,SUM(H32:H36),"")</f>
        <v>2.246666666666667</v>
      </c>
      <c r="I31" s="72">
        <f>IF(SUM(I32:I36)&lt;&gt;0,SUM(I32:I36),"")</f>
        <v>44</v>
      </c>
      <c r="J31" s="73">
        <f>J32</f>
        <v>44266</v>
      </c>
      <c r="K31" s="74">
        <f>K36</f>
        <v>44334</v>
      </c>
      <c r="L31" s="75"/>
      <c r="M31" s="75"/>
      <c r="N31" s="76"/>
      <c r="O31" s="42"/>
      <c r="P31" s="42"/>
      <c r="Q31" s="42"/>
      <c r="R31" s="77"/>
      <c r="S31" s="43"/>
      <c r="T31" s="42"/>
      <c r="U31" s="42"/>
      <c r="V31" s="42"/>
      <c r="W31" s="42"/>
      <c r="X31" s="42"/>
      <c r="Y31" s="44"/>
      <c r="Z31" s="42"/>
      <c r="AA31" s="42"/>
      <c r="AB31" s="42"/>
      <c r="AC31" s="43"/>
      <c r="AD31" s="42"/>
      <c r="AE31" s="42"/>
      <c r="AF31" s="42"/>
      <c r="AG31" s="42"/>
      <c r="AH31" s="42"/>
      <c r="AI31" s="44"/>
      <c r="AJ31" s="42"/>
      <c r="AK31" s="42"/>
      <c r="AL31" s="42"/>
      <c r="AM31" s="43"/>
      <c r="AN31" s="42"/>
      <c r="AO31" s="42"/>
      <c r="AP31" s="42"/>
      <c r="AQ31" s="42"/>
      <c r="AR31" s="42"/>
      <c r="AS31" s="44"/>
      <c r="AT31" s="42"/>
      <c r="AU31" s="42"/>
      <c r="AV31" s="42"/>
      <c r="AW31" s="43"/>
      <c r="AX31" s="42"/>
      <c r="AY31" s="42"/>
      <c r="AZ31" s="42"/>
      <c r="BA31" s="42"/>
      <c r="BB31" s="42"/>
      <c r="BC31" s="44"/>
      <c r="BD31" s="42"/>
      <c r="BE31" s="42"/>
      <c r="BF31" s="42"/>
      <c r="BG31" s="43"/>
      <c r="BH31" s="42"/>
      <c r="BI31" s="42"/>
      <c r="BJ31" s="42"/>
      <c r="BK31" s="42"/>
      <c r="BL31" s="42"/>
      <c r="BM31" s="44"/>
      <c r="BN31" s="42"/>
      <c r="BO31" s="42"/>
      <c r="BP31" s="42"/>
      <c r="BQ31" s="43"/>
      <c r="BR31" s="42"/>
      <c r="BS31" s="42"/>
      <c r="BT31" s="42"/>
      <c r="BU31" s="42"/>
      <c r="BV31" s="42"/>
      <c r="BW31" s="45"/>
      <c r="BX31" s="42"/>
      <c r="BY31" s="42"/>
      <c r="BZ31" s="42"/>
      <c r="CA31" s="77"/>
      <c r="CB31" s="42"/>
      <c r="CC31" s="42"/>
      <c r="CD31" s="42"/>
      <c r="CE31" s="42"/>
      <c r="CF31" s="77"/>
      <c r="CG31" s="42"/>
      <c r="CH31" s="77"/>
      <c r="CI31" s="43"/>
      <c r="CJ31" s="44"/>
      <c r="CK31" s="42"/>
      <c r="CL31" s="42"/>
      <c r="CM31" s="77"/>
      <c r="CN31" s="42"/>
      <c r="CO31" s="42"/>
      <c r="CP31" s="42"/>
      <c r="CQ31" s="42"/>
      <c r="CR31" s="77"/>
      <c r="CS31" s="42"/>
      <c r="CT31" s="77"/>
      <c r="CU31" s="43"/>
      <c r="CV31" s="42"/>
      <c r="CW31" s="42"/>
      <c r="CX31" s="42"/>
      <c r="CY31" s="77"/>
      <c r="CZ31" s="42"/>
      <c r="DA31" s="42"/>
      <c r="DB31" s="42"/>
      <c r="DC31" s="42"/>
      <c r="DD31" s="77"/>
      <c r="DE31" s="42"/>
      <c r="DF31" s="77"/>
      <c r="DG31" s="46"/>
    </row>
    <row r="32" spans="1:111" ht="18" customHeight="1" outlineLevel="2">
      <c r="A32" s="32" t="str">
        <f t="shared" si="30"/>
        <v>TEST 2</v>
      </c>
      <c r="B32" s="47" t="s">
        <v>19</v>
      </c>
      <c r="C32" s="48">
        <f>SUM(D32:F32)</f>
        <v>200</v>
      </c>
      <c r="D32" s="48">
        <v>200</v>
      </c>
      <c r="E32" s="48"/>
      <c r="F32" s="48"/>
      <c r="G32" s="49">
        <v>200</v>
      </c>
      <c r="H32" s="50">
        <f>(G32/150)</f>
        <v>1.3333333333333333</v>
      </c>
      <c r="I32" s="51">
        <f>ROUNDUP(G32/8,0)</f>
        <v>25</v>
      </c>
      <c r="J32" s="78">
        <f>IF(I32&gt;0,WORKDAY(K32,-I32),"")</f>
        <v>44266</v>
      </c>
      <c r="K32" s="53">
        <f>IF(I33&gt;0,IFERROR(J33-1,""),"")</f>
        <v>44301</v>
      </c>
      <c r="L32" s="148">
        <v>0.7</v>
      </c>
      <c r="M32" s="148"/>
      <c r="N32" s="149"/>
      <c r="O32" s="54"/>
      <c r="P32" s="54"/>
      <c r="Q32" s="54"/>
      <c r="R32" s="79"/>
      <c r="S32" s="55"/>
      <c r="T32" s="54"/>
      <c r="U32" s="54"/>
      <c r="V32" s="54"/>
      <c r="W32" s="54"/>
      <c r="X32" s="54"/>
      <c r="Y32" s="56"/>
      <c r="Z32" s="54"/>
      <c r="AA32" s="54"/>
      <c r="AB32" s="54"/>
      <c r="AC32" s="55"/>
      <c r="AD32" s="54"/>
      <c r="AE32" s="54"/>
      <c r="AF32" s="54"/>
      <c r="AG32" s="54"/>
      <c r="AH32" s="54"/>
      <c r="AI32" s="56"/>
      <c r="AJ32" s="54"/>
      <c r="AK32" s="54"/>
      <c r="AL32" s="54"/>
      <c r="AM32" s="55"/>
      <c r="AN32" s="54"/>
      <c r="AO32" s="54"/>
      <c r="AP32" s="54"/>
      <c r="AQ32" s="54"/>
      <c r="AR32" s="54"/>
      <c r="AS32" s="56"/>
      <c r="AT32" s="54"/>
      <c r="AU32" s="54"/>
      <c r="AV32" s="54"/>
      <c r="AW32" s="55"/>
      <c r="AX32" s="54"/>
      <c r="AY32" s="54"/>
      <c r="AZ32" s="54"/>
      <c r="BA32" s="54"/>
      <c r="BB32" s="54"/>
      <c r="BC32" s="56"/>
      <c r="BD32" s="54"/>
      <c r="BE32" s="54"/>
      <c r="BF32" s="54"/>
      <c r="BG32" s="55"/>
      <c r="BH32" s="54"/>
      <c r="BI32" s="54"/>
      <c r="BJ32" s="54"/>
      <c r="BK32" s="54"/>
      <c r="BL32" s="54"/>
      <c r="BM32" s="56"/>
      <c r="BN32" s="54"/>
      <c r="BO32" s="54"/>
      <c r="BP32" s="54"/>
      <c r="BQ32" s="55"/>
      <c r="BR32" s="54"/>
      <c r="BS32" s="54"/>
      <c r="BT32" s="54"/>
      <c r="BU32" s="54"/>
      <c r="BV32" s="54"/>
      <c r="BW32" s="7"/>
      <c r="BX32" s="54"/>
      <c r="BY32" s="54"/>
      <c r="BZ32" s="54"/>
      <c r="CA32" s="79"/>
      <c r="CB32" s="54"/>
      <c r="CC32" s="54"/>
      <c r="CD32" s="54"/>
      <c r="CE32" s="54"/>
      <c r="CF32" s="79"/>
      <c r="CG32" s="54"/>
      <c r="CH32" s="79"/>
      <c r="CI32" s="55"/>
      <c r="CJ32" s="56"/>
      <c r="CK32" s="54"/>
      <c r="CL32" s="54"/>
      <c r="CM32" s="79"/>
      <c r="CN32" s="54"/>
      <c r="CO32" s="54"/>
      <c r="CP32" s="54"/>
      <c r="CQ32" s="54"/>
      <c r="CR32" s="79"/>
      <c r="CS32" s="54"/>
      <c r="CT32" s="79"/>
      <c r="CU32" s="55"/>
      <c r="CV32" s="54"/>
      <c r="CW32" s="54"/>
      <c r="CX32" s="54"/>
      <c r="CY32" s="79"/>
      <c r="CZ32" s="54"/>
      <c r="DA32" s="54"/>
      <c r="DB32" s="54"/>
      <c r="DC32" s="54"/>
      <c r="DD32" s="79"/>
      <c r="DE32" s="54"/>
      <c r="DF32" s="79"/>
      <c r="DG32" s="57"/>
    </row>
    <row r="33" spans="1:111" ht="18" customHeight="1" outlineLevel="2">
      <c r="A33" s="32" t="str">
        <f t="shared" si="30"/>
        <v>TEST 2</v>
      </c>
      <c r="B33" s="47" t="s">
        <v>15</v>
      </c>
      <c r="C33" s="48">
        <f t="shared" ref="C33:C35" si="33">SUM(D33:F33)</f>
        <v>24</v>
      </c>
      <c r="D33" s="48">
        <v>24</v>
      </c>
      <c r="E33" s="48"/>
      <c r="F33" s="48"/>
      <c r="G33" s="49">
        <v>15</v>
      </c>
      <c r="H33" s="50">
        <f>(G33/150)</f>
        <v>0.1</v>
      </c>
      <c r="I33" s="51">
        <f>ROUNDUP(G33/8,0)</f>
        <v>2</v>
      </c>
      <c r="J33" s="78">
        <f t="shared" ref="J33:J35" si="34">IF(I33&gt;0,WORKDAY(K33,-I33),"")</f>
        <v>44302</v>
      </c>
      <c r="K33" s="53">
        <f>IF(I34&gt;0,IFERROR(J34-1,""),"")</f>
        <v>44306</v>
      </c>
      <c r="L33" s="148">
        <v>0.5</v>
      </c>
      <c r="M33" s="148"/>
      <c r="N33" s="149"/>
      <c r="O33" s="54"/>
      <c r="P33" s="54"/>
      <c r="Q33" s="54"/>
      <c r="R33" s="79"/>
      <c r="S33" s="55"/>
      <c r="T33" s="54"/>
      <c r="U33" s="54"/>
      <c r="V33" s="54"/>
      <c r="W33" s="54"/>
      <c r="X33" s="54"/>
      <c r="Y33" s="56"/>
      <c r="Z33" s="54"/>
      <c r="AA33" s="54"/>
      <c r="AB33" s="54"/>
      <c r="AC33" s="55"/>
      <c r="AD33" s="54"/>
      <c r="AE33" s="54"/>
      <c r="AF33" s="54"/>
      <c r="AG33" s="54"/>
      <c r="AH33" s="54"/>
      <c r="AI33" s="56"/>
      <c r="AJ33" s="54"/>
      <c r="AK33" s="54"/>
      <c r="AL33" s="54"/>
      <c r="AM33" s="55"/>
      <c r="AN33" s="54"/>
      <c r="AO33" s="54"/>
      <c r="AP33" s="54"/>
      <c r="AQ33" s="54"/>
      <c r="AR33" s="54"/>
      <c r="AS33" s="56"/>
      <c r="AT33" s="54"/>
      <c r="AU33" s="54"/>
      <c r="AV33" s="54"/>
      <c r="AW33" s="55"/>
      <c r="AX33" s="54"/>
      <c r="AY33" s="54"/>
      <c r="AZ33" s="54"/>
      <c r="BA33" s="54"/>
      <c r="BB33" s="54"/>
      <c r="BC33" s="56"/>
      <c r="BD33" s="54"/>
      <c r="BE33" s="54"/>
      <c r="BF33" s="54"/>
      <c r="BG33" s="55"/>
      <c r="BH33" s="54"/>
      <c r="BI33" s="54"/>
      <c r="BJ33" s="54"/>
      <c r="BK33" s="54"/>
      <c r="BL33" s="54"/>
      <c r="BM33" s="56"/>
      <c r="BN33" s="54"/>
      <c r="BO33" s="54"/>
      <c r="BP33" s="54"/>
      <c r="BQ33" s="55"/>
      <c r="BR33" s="54"/>
      <c r="BS33" s="54"/>
      <c r="BT33" s="54"/>
      <c r="BU33" s="54"/>
      <c r="BV33" s="54"/>
      <c r="BW33" s="7"/>
      <c r="BX33" s="54"/>
      <c r="BY33" s="54"/>
      <c r="BZ33" s="54"/>
      <c r="CA33" s="79"/>
      <c r="CB33" s="54"/>
      <c r="CC33" s="54"/>
      <c r="CD33" s="54"/>
      <c r="CE33" s="54"/>
      <c r="CF33" s="79"/>
      <c r="CG33" s="54"/>
      <c r="CH33" s="79"/>
      <c r="CI33" s="55"/>
      <c r="CJ33" s="56"/>
      <c r="CK33" s="54"/>
      <c r="CL33" s="54"/>
      <c r="CM33" s="79"/>
      <c r="CN33" s="54"/>
      <c r="CO33" s="54"/>
      <c r="CP33" s="54"/>
      <c r="CQ33" s="54"/>
      <c r="CR33" s="79"/>
      <c r="CS33" s="54"/>
      <c r="CT33" s="79"/>
      <c r="CU33" s="55"/>
      <c r="CV33" s="54"/>
      <c r="CW33" s="54"/>
      <c r="CX33" s="54"/>
      <c r="CY33" s="79"/>
      <c r="CZ33" s="54"/>
      <c r="DA33" s="54"/>
      <c r="DB33" s="54"/>
      <c r="DC33" s="54"/>
      <c r="DD33" s="79"/>
      <c r="DE33" s="54"/>
      <c r="DF33" s="79"/>
      <c r="DG33" s="57"/>
    </row>
    <row r="34" spans="1:111" ht="18" customHeight="1" outlineLevel="2">
      <c r="A34" s="32" t="str">
        <f t="shared" si="30"/>
        <v>TEST 2</v>
      </c>
      <c r="B34" s="47" t="s">
        <v>16</v>
      </c>
      <c r="C34" s="48">
        <f t="shared" si="33"/>
        <v>0</v>
      </c>
      <c r="D34" s="48"/>
      <c r="E34" s="48"/>
      <c r="F34" s="48"/>
      <c r="G34" s="49">
        <v>60</v>
      </c>
      <c r="H34" s="50">
        <f>(G34/150)</f>
        <v>0.4</v>
      </c>
      <c r="I34" s="51">
        <f>ROUNDUP(G34/8,0)</f>
        <v>8</v>
      </c>
      <c r="J34" s="78">
        <f t="shared" si="34"/>
        <v>44307</v>
      </c>
      <c r="K34" s="53">
        <f>IF(I35&gt;0,IFERROR(J35-1,""),"")</f>
        <v>44319</v>
      </c>
      <c r="L34" s="148">
        <v>0.3</v>
      </c>
      <c r="M34" s="148"/>
      <c r="N34" s="149"/>
      <c r="O34" s="54"/>
      <c r="P34" s="54"/>
      <c r="Q34" s="54"/>
      <c r="R34" s="79"/>
      <c r="S34" s="55"/>
      <c r="T34" s="54"/>
      <c r="U34" s="54"/>
      <c r="V34" s="54"/>
      <c r="W34" s="54"/>
      <c r="X34" s="54"/>
      <c r="Y34" s="56"/>
      <c r="Z34" s="54"/>
      <c r="AA34" s="54"/>
      <c r="AB34" s="54"/>
      <c r="AC34" s="55"/>
      <c r="AD34" s="54"/>
      <c r="AE34" s="54"/>
      <c r="AF34" s="54"/>
      <c r="AG34" s="54"/>
      <c r="AH34" s="54"/>
      <c r="AI34" s="56"/>
      <c r="AJ34" s="54"/>
      <c r="AK34" s="54"/>
      <c r="AL34" s="54"/>
      <c r="AM34" s="55"/>
      <c r="AN34" s="54"/>
      <c r="AO34" s="54"/>
      <c r="AP34" s="54"/>
      <c r="AQ34" s="54"/>
      <c r="AR34" s="54"/>
      <c r="AS34" s="56"/>
      <c r="AT34" s="54"/>
      <c r="AU34" s="54"/>
      <c r="AV34" s="54"/>
      <c r="AW34" s="55"/>
      <c r="AX34" s="54"/>
      <c r="AY34" s="54"/>
      <c r="AZ34" s="54"/>
      <c r="BA34" s="54"/>
      <c r="BB34" s="54"/>
      <c r="BC34" s="56"/>
      <c r="BD34" s="54"/>
      <c r="BE34" s="54"/>
      <c r="BF34" s="54"/>
      <c r="BG34" s="55"/>
      <c r="BH34" s="54"/>
      <c r="BI34" s="54"/>
      <c r="BJ34" s="54"/>
      <c r="BK34" s="54"/>
      <c r="BL34" s="54"/>
      <c r="BM34" s="56"/>
      <c r="BN34" s="54"/>
      <c r="BO34" s="54"/>
      <c r="BP34" s="54"/>
      <c r="BQ34" s="55"/>
      <c r="BR34" s="54"/>
      <c r="BS34" s="54"/>
      <c r="BT34" s="54"/>
      <c r="BU34" s="54"/>
      <c r="BV34" s="54"/>
      <c r="BW34" s="7"/>
      <c r="BX34" s="54"/>
      <c r="BY34" s="54"/>
      <c r="BZ34" s="54"/>
      <c r="CA34" s="79"/>
      <c r="CB34" s="54"/>
      <c r="CC34" s="54"/>
      <c r="CD34" s="54"/>
      <c r="CE34" s="54"/>
      <c r="CF34" s="79"/>
      <c r="CG34" s="54"/>
      <c r="CH34" s="79"/>
      <c r="CI34" s="55"/>
      <c r="CJ34" s="56"/>
      <c r="CK34" s="54"/>
      <c r="CL34" s="54"/>
      <c r="CM34" s="79"/>
      <c r="CN34" s="54"/>
      <c r="CO34" s="54"/>
      <c r="CP34" s="54"/>
      <c r="CQ34" s="54"/>
      <c r="CR34" s="79"/>
      <c r="CS34" s="54"/>
      <c r="CT34" s="79"/>
      <c r="CU34" s="55"/>
      <c r="CV34" s="54"/>
      <c r="CW34" s="54"/>
      <c r="CX34" s="54"/>
      <c r="CY34" s="79"/>
      <c r="CZ34" s="54"/>
      <c r="DA34" s="54"/>
      <c r="DB34" s="54"/>
      <c r="DC34" s="54"/>
      <c r="DD34" s="79"/>
      <c r="DE34" s="54"/>
      <c r="DF34" s="79"/>
      <c r="DG34" s="57"/>
    </row>
    <row r="35" spans="1:111" ht="18" customHeight="1" outlineLevel="2">
      <c r="A35" s="32" t="str">
        <f t="shared" si="30"/>
        <v>TEST 2</v>
      </c>
      <c r="B35" s="80" t="s">
        <v>14</v>
      </c>
      <c r="C35" s="48">
        <f t="shared" si="33"/>
        <v>8</v>
      </c>
      <c r="D35" s="48">
        <v>8</v>
      </c>
      <c r="E35" s="48"/>
      <c r="F35" s="48"/>
      <c r="G35" s="60">
        <v>50</v>
      </c>
      <c r="H35" s="50">
        <f>(G35/150)</f>
        <v>0.33333333333333331</v>
      </c>
      <c r="I35" s="61">
        <f>ROUNDUP(G35/8,0)</f>
        <v>7</v>
      </c>
      <c r="J35" s="78">
        <f t="shared" si="34"/>
        <v>44320</v>
      </c>
      <c r="K35" s="53">
        <f>IF(I36&gt;0,IFERROR(J36-1,""),"")</f>
        <v>44329</v>
      </c>
      <c r="L35" s="81"/>
      <c r="M35" s="81"/>
      <c r="N35" s="82"/>
      <c r="O35" s="26"/>
      <c r="P35" s="26"/>
      <c r="Q35" s="26"/>
      <c r="R35" s="64"/>
      <c r="S35" s="65"/>
      <c r="T35" s="26"/>
      <c r="U35" s="26"/>
      <c r="V35" s="26"/>
      <c r="W35" s="26"/>
      <c r="X35" s="26"/>
      <c r="Y35" s="66"/>
      <c r="Z35" s="26"/>
      <c r="AA35" s="26"/>
      <c r="AB35" s="26"/>
      <c r="AC35" s="65"/>
      <c r="AD35" s="26"/>
      <c r="AE35" s="26"/>
      <c r="AF35" s="26"/>
      <c r="AG35" s="26"/>
      <c r="AH35" s="26"/>
      <c r="AI35" s="66"/>
      <c r="AJ35" s="26"/>
      <c r="AK35" s="26"/>
      <c r="AL35" s="26"/>
      <c r="AM35" s="65"/>
      <c r="AN35" s="26"/>
      <c r="AO35" s="26"/>
      <c r="AP35" s="26"/>
      <c r="AQ35" s="26"/>
      <c r="AR35" s="26"/>
      <c r="AS35" s="66"/>
      <c r="AT35" s="26"/>
      <c r="AU35" s="26"/>
      <c r="AV35" s="26"/>
      <c r="AW35" s="65"/>
      <c r="AX35" s="26"/>
      <c r="AY35" s="26"/>
      <c r="AZ35" s="26"/>
      <c r="BA35" s="26"/>
      <c r="BB35" s="26"/>
      <c r="BC35" s="66"/>
      <c r="BD35" s="26"/>
      <c r="BE35" s="26"/>
      <c r="BF35" s="26"/>
      <c r="BG35" s="65"/>
      <c r="BH35" s="26"/>
      <c r="BI35" s="26"/>
      <c r="BJ35" s="26"/>
      <c r="BK35" s="26"/>
      <c r="BL35" s="26"/>
      <c r="BM35" s="66"/>
      <c r="BN35" s="26"/>
      <c r="BO35" s="26"/>
      <c r="BP35" s="26"/>
      <c r="BQ35" s="65"/>
      <c r="BR35" s="26"/>
      <c r="BS35" s="26"/>
      <c r="BT35" s="26"/>
      <c r="BU35" s="26"/>
      <c r="BV35" s="26"/>
      <c r="BW35" s="7"/>
      <c r="BX35" s="26"/>
      <c r="BY35" s="26"/>
      <c r="BZ35" s="26"/>
      <c r="CA35" s="64"/>
      <c r="CB35" s="26"/>
      <c r="CC35" s="26"/>
      <c r="CD35" s="26"/>
      <c r="CE35" s="26"/>
      <c r="CF35" s="64"/>
      <c r="CG35" s="26"/>
      <c r="CH35" s="64"/>
      <c r="CI35" s="65"/>
      <c r="CJ35" s="66"/>
      <c r="CK35" s="26"/>
      <c r="CL35" s="26"/>
      <c r="CM35" s="64"/>
      <c r="CN35" s="26"/>
      <c r="CO35" s="26"/>
      <c r="CP35" s="26"/>
      <c r="CQ35" s="26"/>
      <c r="CR35" s="64"/>
      <c r="CS35" s="26"/>
      <c r="CT35" s="64"/>
      <c r="CU35" s="65"/>
      <c r="CV35" s="26"/>
      <c r="CW35" s="26"/>
      <c r="CX35" s="26"/>
      <c r="CY35" s="64"/>
      <c r="CZ35" s="26"/>
      <c r="DA35" s="26"/>
      <c r="DB35" s="26"/>
      <c r="DC35" s="26"/>
      <c r="DD35" s="64"/>
      <c r="DE35" s="26"/>
      <c r="DF35" s="64"/>
      <c r="DG35" s="67"/>
    </row>
    <row r="36" spans="1:111" ht="18" customHeight="1" outlineLevel="2">
      <c r="A36" s="32" t="str">
        <f t="shared" si="30"/>
        <v>TEST 2</v>
      </c>
      <c r="B36" s="58" t="s">
        <v>17</v>
      </c>
      <c r="C36" s="59"/>
      <c r="D36" s="59"/>
      <c r="E36" s="59"/>
      <c r="F36" s="59"/>
      <c r="G36" s="60">
        <v>12</v>
      </c>
      <c r="H36" s="50">
        <f>(G36/150)</f>
        <v>0.08</v>
      </c>
      <c r="I36" s="61">
        <f>ROUNDUP(G36/8,0)</f>
        <v>2</v>
      </c>
      <c r="J36" s="83">
        <f>IF(I36&gt;0,WORKDAY(K36,-I36),"")</f>
        <v>44330</v>
      </c>
      <c r="K36" s="63">
        <f>IF(I38&gt;0,IFERROR(J38-1,""),"")</f>
        <v>44334</v>
      </c>
      <c r="L36" s="150">
        <v>0.2</v>
      </c>
      <c r="M36" s="150"/>
      <c r="N36" s="151"/>
      <c r="O36" s="26"/>
      <c r="P36" s="26"/>
      <c r="Q36" s="26"/>
      <c r="R36" s="64"/>
      <c r="S36" s="65"/>
      <c r="T36" s="26"/>
      <c r="U36" s="26"/>
      <c r="V36" s="26"/>
      <c r="W36" s="26"/>
      <c r="X36" s="26"/>
      <c r="Y36" s="66"/>
      <c r="Z36" s="26"/>
      <c r="AA36" s="26"/>
      <c r="AB36" s="26"/>
      <c r="AC36" s="65"/>
      <c r="AD36" s="26"/>
      <c r="AE36" s="26"/>
      <c r="AF36" s="26"/>
      <c r="AG36" s="26"/>
      <c r="AH36" s="26"/>
      <c r="AI36" s="66"/>
      <c r="AJ36" s="26"/>
      <c r="AK36" s="26"/>
      <c r="AL36" s="26"/>
      <c r="AM36" s="65"/>
      <c r="AN36" s="26"/>
      <c r="AO36" s="26"/>
      <c r="AP36" s="26"/>
      <c r="AQ36" s="26"/>
      <c r="AR36" s="26"/>
      <c r="AS36" s="66"/>
      <c r="AT36" s="26"/>
      <c r="AU36" s="26"/>
      <c r="AV36" s="26"/>
      <c r="AW36" s="65"/>
      <c r="AX36" s="26"/>
      <c r="AY36" s="26"/>
      <c r="AZ36" s="26"/>
      <c r="BA36" s="26"/>
      <c r="BB36" s="26"/>
      <c r="BC36" s="66"/>
      <c r="BD36" s="26"/>
      <c r="BE36" s="26"/>
      <c r="BF36" s="26"/>
      <c r="BG36" s="65"/>
      <c r="BH36" s="26"/>
      <c r="BI36" s="26"/>
      <c r="BJ36" s="26"/>
      <c r="BK36" s="26"/>
      <c r="BL36" s="26"/>
      <c r="BM36" s="66"/>
      <c r="BN36" s="26"/>
      <c r="BO36" s="26"/>
      <c r="BP36" s="26"/>
      <c r="BQ36" s="65"/>
      <c r="BR36" s="26"/>
      <c r="BS36" s="26"/>
      <c r="BT36" s="26"/>
      <c r="BU36" s="26"/>
      <c r="BV36" s="26"/>
      <c r="BW36" s="7"/>
      <c r="BX36" s="26"/>
      <c r="BY36" s="26"/>
      <c r="BZ36" s="26"/>
      <c r="CA36" s="64"/>
      <c r="CB36" s="26"/>
      <c r="CC36" s="26"/>
      <c r="CD36" s="26"/>
      <c r="CE36" s="26"/>
      <c r="CF36" s="64"/>
      <c r="CG36" s="26"/>
      <c r="CH36" s="64"/>
      <c r="CI36" s="65"/>
      <c r="CJ36" s="66"/>
      <c r="CK36" s="26"/>
      <c r="CL36" s="26"/>
      <c r="CM36" s="64"/>
      <c r="CN36" s="26"/>
      <c r="CO36" s="26"/>
      <c r="CP36" s="26"/>
      <c r="CQ36" s="26"/>
      <c r="CR36" s="64"/>
      <c r="CS36" s="26"/>
      <c r="CT36" s="64"/>
      <c r="CU36" s="65"/>
      <c r="CV36" s="26"/>
      <c r="CW36" s="26"/>
      <c r="CX36" s="26"/>
      <c r="CY36" s="64"/>
      <c r="CZ36" s="26"/>
      <c r="DA36" s="26"/>
      <c r="DB36" s="26"/>
      <c r="DC36" s="26"/>
      <c r="DD36" s="64"/>
      <c r="DE36" s="26"/>
      <c r="DF36" s="64"/>
      <c r="DG36" s="67"/>
    </row>
    <row r="37" spans="1:111" ht="18" customHeight="1" outlineLevel="1">
      <c r="A37" s="32" t="str">
        <f t="shared" si="30"/>
        <v>TEST 2</v>
      </c>
      <c r="B37" s="84" t="s">
        <v>20</v>
      </c>
      <c r="C37" s="85"/>
      <c r="D37" s="85"/>
      <c r="E37" s="85"/>
      <c r="F37" s="85"/>
      <c r="G37" s="86">
        <f>IF(SUM(G38:G39)&gt;0,SUM(G38:G39),"")</f>
        <v>74</v>
      </c>
      <c r="H37" s="87">
        <f>IF(SUM(H38:H39)&lt;&gt;0,SUM(H38:H39),"")</f>
        <v>0.49333333333333335</v>
      </c>
      <c r="I37" s="88">
        <f>IF(SUM(I38:I39)&lt;&gt;0,SUM(I38:I39),"")</f>
        <v>10</v>
      </c>
      <c r="J37" s="89">
        <f>J38</f>
        <v>44335</v>
      </c>
      <c r="K37" s="90">
        <f>K39</f>
        <v>44349</v>
      </c>
      <c r="L37" s="91"/>
      <c r="M37" s="91"/>
      <c r="N37" s="92"/>
      <c r="O37" s="42"/>
      <c r="P37" s="42"/>
      <c r="Q37" s="42"/>
      <c r="R37" s="77"/>
      <c r="S37" s="43"/>
      <c r="T37" s="42"/>
      <c r="U37" s="42"/>
      <c r="V37" s="42"/>
      <c r="W37" s="42"/>
      <c r="X37" s="42"/>
      <c r="Y37" s="44"/>
      <c r="Z37" s="42"/>
      <c r="AA37" s="42"/>
      <c r="AB37" s="42"/>
      <c r="AC37" s="43"/>
      <c r="AD37" s="42"/>
      <c r="AE37" s="42"/>
      <c r="AF37" s="42"/>
      <c r="AG37" s="42"/>
      <c r="AH37" s="42"/>
      <c r="AI37" s="44"/>
      <c r="AJ37" s="42"/>
      <c r="AK37" s="42"/>
      <c r="AL37" s="42"/>
      <c r="AM37" s="43"/>
      <c r="AN37" s="42"/>
      <c r="AO37" s="42"/>
      <c r="AP37" s="42"/>
      <c r="AQ37" s="42"/>
      <c r="AR37" s="42"/>
      <c r="AS37" s="44"/>
      <c r="AT37" s="42"/>
      <c r="AU37" s="42"/>
      <c r="AV37" s="42"/>
      <c r="AW37" s="43"/>
      <c r="AX37" s="42"/>
      <c r="AY37" s="42"/>
      <c r="AZ37" s="42"/>
      <c r="BA37" s="42"/>
      <c r="BB37" s="42"/>
      <c r="BC37" s="44"/>
      <c r="BD37" s="42"/>
      <c r="BE37" s="42"/>
      <c r="BF37" s="42"/>
      <c r="BG37" s="43"/>
      <c r="BH37" s="42"/>
      <c r="BI37" s="42"/>
      <c r="BJ37" s="42"/>
      <c r="BK37" s="42"/>
      <c r="BL37" s="42"/>
      <c r="BM37" s="44"/>
      <c r="BN37" s="42"/>
      <c r="BO37" s="42"/>
      <c r="BP37" s="42"/>
      <c r="BQ37" s="43"/>
      <c r="BR37" s="42"/>
      <c r="BS37" s="42"/>
      <c r="BT37" s="42"/>
      <c r="BU37" s="42"/>
      <c r="BV37" s="42"/>
      <c r="BW37" s="45"/>
      <c r="BX37" s="42"/>
      <c r="BY37" s="42"/>
      <c r="BZ37" s="42"/>
      <c r="CA37" s="77"/>
      <c r="CB37" s="42"/>
      <c r="CC37" s="42"/>
      <c r="CD37" s="42"/>
      <c r="CE37" s="42"/>
      <c r="CF37" s="77"/>
      <c r="CG37" s="42"/>
      <c r="CH37" s="77"/>
      <c r="CI37" s="43"/>
      <c r="CJ37" s="44"/>
      <c r="CK37" s="42"/>
      <c r="CL37" s="42"/>
      <c r="CM37" s="77"/>
      <c r="CN37" s="42"/>
      <c r="CO37" s="42"/>
      <c r="CP37" s="42"/>
      <c r="CQ37" s="42"/>
      <c r="CR37" s="77"/>
      <c r="CS37" s="42"/>
      <c r="CT37" s="77"/>
      <c r="CU37" s="43"/>
      <c r="CV37" s="42"/>
      <c r="CW37" s="42"/>
      <c r="CX37" s="42"/>
      <c r="CY37" s="77"/>
      <c r="CZ37" s="42"/>
      <c r="DA37" s="42"/>
      <c r="DB37" s="42"/>
      <c r="DC37" s="42"/>
      <c r="DD37" s="77"/>
      <c r="DE37" s="42"/>
      <c r="DF37" s="77"/>
      <c r="DG37" s="46"/>
    </row>
    <row r="38" spans="1:111" ht="18" customHeight="1" outlineLevel="2">
      <c r="A38" s="32" t="str">
        <f t="shared" si="30"/>
        <v>TEST 2</v>
      </c>
      <c r="B38" s="47" t="s">
        <v>21</v>
      </c>
      <c r="C38" s="48">
        <f>SUM(D38:F38)</f>
        <v>32</v>
      </c>
      <c r="D38" s="48">
        <v>16</v>
      </c>
      <c r="E38" s="48">
        <v>16</v>
      </c>
      <c r="F38" s="48"/>
      <c r="G38" s="49">
        <v>60</v>
      </c>
      <c r="H38" s="50">
        <f>(G38/150)</f>
        <v>0.4</v>
      </c>
      <c r="I38" s="51">
        <f>ROUNDUP(G38/8,0)</f>
        <v>8</v>
      </c>
      <c r="J38" s="83">
        <f>IF(I38&gt;0,WORKDAY(K38,-I38),"")</f>
        <v>44335</v>
      </c>
      <c r="K38" s="63">
        <f>IF(I39&gt;0,IFERROR(J39-1,""),"")</f>
        <v>44346</v>
      </c>
      <c r="L38" s="147">
        <v>0.3</v>
      </c>
      <c r="M38" s="148"/>
      <c r="N38" s="149"/>
      <c r="O38" s="54"/>
      <c r="P38" s="54"/>
      <c r="Q38" s="54"/>
      <c r="R38" s="79"/>
      <c r="S38" s="55"/>
      <c r="T38" s="54"/>
      <c r="U38" s="54"/>
      <c r="V38" s="54"/>
      <c r="W38" s="54"/>
      <c r="X38" s="54"/>
      <c r="Y38" s="56"/>
      <c r="Z38" s="54"/>
      <c r="AA38" s="54"/>
      <c r="AB38" s="54"/>
      <c r="AC38" s="55"/>
      <c r="AD38" s="54"/>
      <c r="AE38" s="54"/>
      <c r="AF38" s="54"/>
      <c r="AG38" s="54"/>
      <c r="AH38" s="54"/>
      <c r="AI38" s="56"/>
      <c r="AJ38" s="54"/>
      <c r="AK38" s="54"/>
      <c r="AL38" s="54"/>
      <c r="AM38" s="55"/>
      <c r="AN38" s="54"/>
      <c r="AO38" s="54"/>
      <c r="AP38" s="54"/>
      <c r="AQ38" s="54"/>
      <c r="AR38" s="54"/>
      <c r="AS38" s="56"/>
      <c r="AT38" s="54"/>
      <c r="AU38" s="54"/>
      <c r="AV38" s="54"/>
      <c r="AW38" s="55"/>
      <c r="AX38" s="54"/>
      <c r="AY38" s="54"/>
      <c r="AZ38" s="54"/>
      <c r="BA38" s="54"/>
      <c r="BB38" s="54"/>
      <c r="BC38" s="56"/>
      <c r="BD38" s="54"/>
      <c r="BE38" s="54"/>
      <c r="BF38" s="54"/>
      <c r="BG38" s="55"/>
      <c r="BH38" s="54"/>
      <c r="BI38" s="54"/>
      <c r="BJ38" s="54"/>
      <c r="BK38" s="54"/>
      <c r="BL38" s="54"/>
      <c r="BM38" s="56"/>
      <c r="BN38" s="54"/>
      <c r="BO38" s="54"/>
      <c r="BP38" s="54"/>
      <c r="BQ38" s="55"/>
      <c r="BR38" s="54"/>
      <c r="BS38" s="54"/>
      <c r="BT38" s="54"/>
      <c r="BU38" s="54"/>
      <c r="BV38" s="54"/>
      <c r="BW38" s="7"/>
      <c r="BX38" s="54"/>
      <c r="BY38" s="54"/>
      <c r="BZ38" s="54"/>
      <c r="CA38" s="79"/>
      <c r="CB38" s="54"/>
      <c r="CC38" s="54"/>
      <c r="CD38" s="54"/>
      <c r="CE38" s="54"/>
      <c r="CF38" s="79"/>
      <c r="CG38" s="54"/>
      <c r="CH38" s="79"/>
      <c r="CI38" s="55"/>
      <c r="CJ38" s="56"/>
      <c r="CK38" s="54"/>
      <c r="CL38" s="54"/>
      <c r="CM38" s="79"/>
      <c r="CN38" s="54"/>
      <c r="CO38" s="54"/>
      <c r="CP38" s="54"/>
      <c r="CQ38" s="54"/>
      <c r="CR38" s="79"/>
      <c r="CS38" s="54"/>
      <c r="CT38" s="79"/>
      <c r="CU38" s="55"/>
      <c r="CV38" s="54"/>
      <c r="CW38" s="54"/>
      <c r="CX38" s="54"/>
      <c r="CY38" s="79"/>
      <c r="CZ38" s="54"/>
      <c r="DA38" s="54"/>
      <c r="DB38" s="54"/>
      <c r="DC38" s="54"/>
      <c r="DD38" s="79"/>
      <c r="DE38" s="54"/>
      <c r="DF38" s="79"/>
      <c r="DG38" s="57"/>
    </row>
    <row r="39" spans="1:111" ht="18" customHeight="1" outlineLevel="2">
      <c r="A39" s="32" t="str">
        <f t="shared" si="30"/>
        <v>TEST 2</v>
      </c>
      <c r="B39" s="80" t="s">
        <v>22</v>
      </c>
      <c r="C39" s="48">
        <f>SUM(D39:F39)</f>
        <v>16</v>
      </c>
      <c r="D39" s="48">
        <v>8</v>
      </c>
      <c r="E39" s="48">
        <v>8</v>
      </c>
      <c r="F39" s="48"/>
      <c r="G39" s="60">
        <v>14</v>
      </c>
      <c r="H39" s="50">
        <f>(G39/150)</f>
        <v>9.3333333333333338E-2</v>
      </c>
      <c r="I39" s="61">
        <f>ROUNDUP(G39/8,0)</f>
        <v>2</v>
      </c>
      <c r="J39" s="83">
        <f>IF(I39&gt;0,WORKDAY(K39,-I39),"")</f>
        <v>44347</v>
      </c>
      <c r="K39" s="63">
        <f>IF(I41&gt;0,IFERROR(J41-1,""),"")</f>
        <v>44349</v>
      </c>
      <c r="L39" s="145">
        <v>0.9</v>
      </c>
      <c r="M39" s="145"/>
      <c r="N39" s="146"/>
      <c r="O39" s="26"/>
      <c r="P39" s="26"/>
      <c r="Q39" s="26"/>
      <c r="R39" s="64"/>
      <c r="S39" s="65"/>
      <c r="T39" s="26"/>
      <c r="U39" s="26"/>
      <c r="V39" s="26"/>
      <c r="W39" s="26"/>
      <c r="X39" s="26"/>
      <c r="Y39" s="66"/>
      <c r="Z39" s="26"/>
      <c r="AA39" s="26"/>
      <c r="AB39" s="26"/>
      <c r="AC39" s="65"/>
      <c r="AD39" s="26"/>
      <c r="AE39" s="26"/>
      <c r="AF39" s="26"/>
      <c r="AG39" s="26"/>
      <c r="AH39" s="26"/>
      <c r="AI39" s="66"/>
      <c r="AJ39" s="26"/>
      <c r="AK39" s="26"/>
      <c r="AL39" s="26"/>
      <c r="AM39" s="65"/>
      <c r="AN39" s="26"/>
      <c r="AO39" s="26"/>
      <c r="AP39" s="26"/>
      <c r="AQ39" s="26"/>
      <c r="AR39" s="26"/>
      <c r="AS39" s="66"/>
      <c r="AT39" s="26"/>
      <c r="AU39" s="26"/>
      <c r="AV39" s="26"/>
      <c r="AW39" s="65"/>
      <c r="AX39" s="26"/>
      <c r="AY39" s="26"/>
      <c r="AZ39" s="26"/>
      <c r="BA39" s="26"/>
      <c r="BB39" s="26"/>
      <c r="BC39" s="66"/>
      <c r="BD39" s="26"/>
      <c r="BE39" s="26"/>
      <c r="BF39" s="26"/>
      <c r="BG39" s="65"/>
      <c r="BH39" s="26"/>
      <c r="BI39" s="26"/>
      <c r="BJ39" s="26"/>
      <c r="BK39" s="26"/>
      <c r="BL39" s="26"/>
      <c r="BM39" s="66"/>
      <c r="BN39" s="26"/>
      <c r="BO39" s="26"/>
      <c r="BP39" s="26"/>
      <c r="BQ39" s="65"/>
      <c r="BR39" s="26"/>
      <c r="BS39" s="26"/>
      <c r="BT39" s="26"/>
      <c r="BU39" s="26"/>
      <c r="BV39" s="26"/>
      <c r="BW39" s="7"/>
      <c r="BX39" s="26"/>
      <c r="BY39" s="26"/>
      <c r="BZ39" s="26"/>
      <c r="CA39" s="64"/>
      <c r="CB39" s="26"/>
      <c r="CC39" s="26"/>
      <c r="CD39" s="26"/>
      <c r="CE39" s="26"/>
      <c r="CF39" s="64"/>
      <c r="CG39" s="26"/>
      <c r="CH39" s="64"/>
      <c r="CI39" s="65"/>
      <c r="CJ39" s="66"/>
      <c r="CK39" s="26"/>
      <c r="CL39" s="26"/>
      <c r="CM39" s="64"/>
      <c r="CN39" s="26"/>
      <c r="CO39" s="26"/>
      <c r="CP39" s="26"/>
      <c r="CQ39" s="26"/>
      <c r="CR39" s="64"/>
      <c r="CS39" s="26"/>
      <c r="CT39" s="64"/>
      <c r="CU39" s="65"/>
      <c r="CV39" s="26"/>
      <c r="CW39" s="26"/>
      <c r="CX39" s="26"/>
      <c r="CY39" s="64"/>
      <c r="CZ39" s="26"/>
      <c r="DA39" s="26"/>
      <c r="DB39" s="26"/>
      <c r="DC39" s="26"/>
      <c r="DD39" s="64"/>
      <c r="DE39" s="26"/>
      <c r="DF39" s="64"/>
      <c r="DG39" s="67"/>
    </row>
    <row r="40" spans="1:111" ht="18" customHeight="1" outlineLevel="1">
      <c r="A40" s="32" t="str">
        <f t="shared" si="30"/>
        <v>TEST 2</v>
      </c>
      <c r="B40" s="93" t="s">
        <v>23</v>
      </c>
      <c r="C40" s="94"/>
      <c r="D40" s="94"/>
      <c r="E40" s="94"/>
      <c r="F40" s="94"/>
      <c r="G40" s="95">
        <f>IF(SUM(G41:G42)&gt;0,SUM(G41:G42),"")</f>
        <v>100</v>
      </c>
      <c r="H40" s="96">
        <f>IF(SUM(H41:H42)&lt;&gt;0,SUM(H41:H42),"")</f>
        <v>0.66666666666666674</v>
      </c>
      <c r="I40" s="97">
        <f>IF(SUM(I41:I42)&lt;&gt;0,SUM(I41:I42),"")</f>
        <v>13</v>
      </c>
      <c r="J40" s="98">
        <f>J41</f>
        <v>44350</v>
      </c>
      <c r="K40" s="99">
        <f>K42</f>
        <v>44370</v>
      </c>
      <c r="L40" s="100"/>
      <c r="M40" s="100"/>
      <c r="N40" s="101"/>
      <c r="O40" s="42"/>
      <c r="P40" s="42"/>
      <c r="Q40" s="42"/>
      <c r="R40" s="77"/>
      <c r="S40" s="43"/>
      <c r="T40" s="42"/>
      <c r="U40" s="42"/>
      <c r="V40" s="42"/>
      <c r="W40" s="42"/>
      <c r="X40" s="42"/>
      <c r="Y40" s="44"/>
      <c r="Z40" s="42"/>
      <c r="AA40" s="42"/>
      <c r="AB40" s="42"/>
      <c r="AC40" s="43"/>
      <c r="AD40" s="42"/>
      <c r="AE40" s="42"/>
      <c r="AF40" s="42"/>
      <c r="AG40" s="42"/>
      <c r="AH40" s="42"/>
      <c r="AI40" s="44"/>
      <c r="AJ40" s="42"/>
      <c r="AK40" s="42"/>
      <c r="AL40" s="42"/>
      <c r="AM40" s="43"/>
      <c r="AN40" s="42"/>
      <c r="AO40" s="42"/>
      <c r="AP40" s="42"/>
      <c r="AQ40" s="42"/>
      <c r="AR40" s="42"/>
      <c r="AS40" s="44"/>
      <c r="AT40" s="42"/>
      <c r="AU40" s="42"/>
      <c r="AV40" s="42"/>
      <c r="AW40" s="43"/>
      <c r="AX40" s="42"/>
      <c r="AY40" s="42"/>
      <c r="AZ40" s="42"/>
      <c r="BA40" s="42"/>
      <c r="BB40" s="42"/>
      <c r="BC40" s="44"/>
      <c r="BD40" s="42"/>
      <c r="BE40" s="42"/>
      <c r="BF40" s="42"/>
      <c r="BG40" s="43"/>
      <c r="BH40" s="42"/>
      <c r="BI40" s="42"/>
      <c r="BJ40" s="42"/>
      <c r="BK40" s="42"/>
      <c r="BL40" s="42"/>
      <c r="BM40" s="44"/>
      <c r="BN40" s="42"/>
      <c r="BO40" s="42"/>
      <c r="BP40" s="42"/>
      <c r="BQ40" s="43"/>
      <c r="BR40" s="42"/>
      <c r="BS40" s="42"/>
      <c r="BT40" s="42"/>
      <c r="BU40" s="42"/>
      <c r="BV40" s="42"/>
      <c r="BW40" s="45"/>
      <c r="BX40" s="42"/>
      <c r="BY40" s="42"/>
      <c r="BZ40" s="42"/>
      <c r="CA40" s="77"/>
      <c r="CB40" s="42"/>
      <c r="CC40" s="42"/>
      <c r="CD40" s="42"/>
      <c r="CE40" s="42"/>
      <c r="CF40" s="77"/>
      <c r="CG40" s="42"/>
      <c r="CH40" s="77"/>
      <c r="CI40" s="43"/>
      <c r="CJ40" s="44"/>
      <c r="CK40" s="42"/>
      <c r="CL40" s="42"/>
      <c r="CM40" s="77"/>
      <c r="CN40" s="42"/>
      <c r="CO40" s="42"/>
      <c r="CP40" s="42"/>
      <c r="CQ40" s="42"/>
      <c r="CR40" s="77"/>
      <c r="CS40" s="42"/>
      <c r="CT40" s="77"/>
      <c r="CU40" s="43"/>
      <c r="CV40" s="42"/>
      <c r="CW40" s="42"/>
      <c r="CX40" s="42"/>
      <c r="CY40" s="77"/>
      <c r="CZ40" s="42"/>
      <c r="DA40" s="42"/>
      <c r="DB40" s="42"/>
      <c r="DC40" s="42"/>
      <c r="DD40" s="77"/>
      <c r="DE40" s="42"/>
      <c r="DF40" s="77"/>
      <c r="DG40" s="46"/>
    </row>
    <row r="41" spans="1:111" ht="18" customHeight="1" outlineLevel="2">
      <c r="A41" s="32" t="str">
        <f t="shared" si="30"/>
        <v>TEST 2</v>
      </c>
      <c r="B41" s="47" t="s">
        <v>24</v>
      </c>
      <c r="C41" s="48">
        <f>SUM(D41:F41)</f>
        <v>8</v>
      </c>
      <c r="D41" s="48">
        <v>8</v>
      </c>
      <c r="E41" s="48"/>
      <c r="F41" s="48"/>
      <c r="G41" s="49">
        <v>60</v>
      </c>
      <c r="H41" s="50">
        <f>(G41/150)</f>
        <v>0.4</v>
      </c>
      <c r="I41" s="51">
        <f>ROUNDUP(G41/8,0)</f>
        <v>8</v>
      </c>
      <c r="J41" s="78">
        <f>IF(I41&gt;0,WORKDAY(K41,-I41),"")</f>
        <v>44350</v>
      </c>
      <c r="K41" s="53">
        <f>IF(I42&gt;0,IFERROR(J42-1,""),"")</f>
        <v>44362</v>
      </c>
      <c r="L41" s="148">
        <v>0.1</v>
      </c>
      <c r="M41" s="148"/>
      <c r="N41" s="149"/>
      <c r="O41" s="54"/>
      <c r="P41" s="54"/>
      <c r="Q41" s="54"/>
      <c r="R41" s="79"/>
      <c r="S41" s="55"/>
      <c r="T41" s="54"/>
      <c r="U41" s="54"/>
      <c r="V41" s="54"/>
      <c r="W41" s="54"/>
      <c r="X41" s="54"/>
      <c r="Y41" s="56"/>
      <c r="Z41" s="54"/>
      <c r="AA41" s="54"/>
      <c r="AB41" s="54"/>
      <c r="AC41" s="55"/>
      <c r="AD41" s="54"/>
      <c r="AE41" s="54"/>
      <c r="AF41" s="54"/>
      <c r="AG41" s="54"/>
      <c r="AH41" s="54"/>
      <c r="AI41" s="56"/>
      <c r="AJ41" s="54"/>
      <c r="AK41" s="54"/>
      <c r="AL41" s="54"/>
      <c r="AM41" s="55"/>
      <c r="AN41" s="54"/>
      <c r="AO41" s="54"/>
      <c r="AP41" s="54"/>
      <c r="AQ41" s="54"/>
      <c r="AR41" s="54"/>
      <c r="AS41" s="56"/>
      <c r="AT41" s="54"/>
      <c r="AU41" s="54"/>
      <c r="AV41" s="54"/>
      <c r="AW41" s="55"/>
      <c r="AX41" s="54"/>
      <c r="AY41" s="54"/>
      <c r="AZ41" s="54"/>
      <c r="BA41" s="54"/>
      <c r="BB41" s="54"/>
      <c r="BC41" s="56"/>
      <c r="BD41" s="54"/>
      <c r="BE41" s="54"/>
      <c r="BF41" s="54"/>
      <c r="BG41" s="55"/>
      <c r="BH41" s="54"/>
      <c r="BI41" s="54"/>
      <c r="BJ41" s="54"/>
      <c r="BK41" s="54"/>
      <c r="BL41" s="54"/>
      <c r="BM41" s="56"/>
      <c r="BN41" s="54"/>
      <c r="BO41" s="54"/>
      <c r="BP41" s="54"/>
      <c r="BQ41" s="55"/>
      <c r="BR41" s="54"/>
      <c r="BS41" s="54"/>
      <c r="BT41" s="54"/>
      <c r="BU41" s="54"/>
      <c r="BV41" s="54"/>
      <c r="BW41" s="7"/>
      <c r="BX41" s="54"/>
      <c r="BY41" s="54"/>
      <c r="BZ41" s="54"/>
      <c r="CA41" s="79"/>
      <c r="CB41" s="54"/>
      <c r="CC41" s="54"/>
      <c r="CD41" s="54"/>
      <c r="CE41" s="54"/>
      <c r="CF41" s="79"/>
      <c r="CG41" s="54"/>
      <c r="CH41" s="79"/>
      <c r="CI41" s="55"/>
      <c r="CJ41" s="56"/>
      <c r="CK41" s="54"/>
      <c r="CL41" s="54"/>
      <c r="CM41" s="79"/>
      <c r="CN41" s="54"/>
      <c r="CO41" s="54"/>
      <c r="CP41" s="54"/>
      <c r="CQ41" s="54"/>
      <c r="CR41" s="79"/>
      <c r="CS41" s="54"/>
      <c r="CT41" s="79"/>
      <c r="CU41" s="55"/>
      <c r="CV41" s="54"/>
      <c r="CW41" s="54"/>
      <c r="CX41" s="54"/>
      <c r="CY41" s="79"/>
      <c r="CZ41" s="54"/>
      <c r="DA41" s="54"/>
      <c r="DB41" s="54"/>
      <c r="DC41" s="54"/>
      <c r="DD41" s="79"/>
      <c r="DE41" s="54"/>
      <c r="DF41" s="79"/>
      <c r="DG41" s="57"/>
    </row>
    <row r="42" spans="1:111" ht="18" customHeight="1" outlineLevel="2">
      <c r="A42" s="32" t="str">
        <f t="shared" si="30"/>
        <v>TEST 2</v>
      </c>
      <c r="B42" s="102" t="s">
        <v>25</v>
      </c>
      <c r="C42" s="48">
        <f>SUM(D42:F42)</f>
        <v>8</v>
      </c>
      <c r="D42" s="48">
        <v>8</v>
      </c>
      <c r="E42" s="48"/>
      <c r="F42" s="48"/>
      <c r="G42" s="103">
        <v>40</v>
      </c>
      <c r="H42" s="104">
        <f>(G42/150)</f>
        <v>0.26666666666666666</v>
      </c>
      <c r="I42" s="105">
        <f>ROUNDUP(G42/8,0)</f>
        <v>5</v>
      </c>
      <c r="J42" s="106">
        <f>IF(I42&gt;0,WORKDAY(K42,-I42),"")</f>
        <v>44363</v>
      </c>
      <c r="K42" s="107">
        <f>K25</f>
        <v>44370</v>
      </c>
      <c r="L42" s="145">
        <v>0.2</v>
      </c>
      <c r="M42" s="145"/>
      <c r="N42" s="146"/>
      <c r="O42" s="108"/>
      <c r="P42" s="108"/>
      <c r="Q42" s="108"/>
      <c r="R42" s="109"/>
      <c r="S42" s="110"/>
      <c r="T42" s="108"/>
      <c r="U42" s="108"/>
      <c r="V42" s="108"/>
      <c r="W42" s="108"/>
      <c r="X42" s="108"/>
      <c r="Y42" s="111"/>
      <c r="Z42" s="108"/>
      <c r="AA42" s="108"/>
      <c r="AB42" s="108"/>
      <c r="AC42" s="110"/>
      <c r="AD42" s="108"/>
      <c r="AE42" s="108"/>
      <c r="AF42" s="108"/>
      <c r="AG42" s="108"/>
      <c r="AH42" s="108"/>
      <c r="AI42" s="111"/>
      <c r="AJ42" s="108"/>
      <c r="AK42" s="108"/>
      <c r="AL42" s="108"/>
      <c r="AM42" s="110"/>
      <c r="AN42" s="108"/>
      <c r="AO42" s="108"/>
      <c r="AP42" s="108"/>
      <c r="AQ42" s="108"/>
      <c r="AR42" s="108"/>
      <c r="AS42" s="111"/>
      <c r="AT42" s="108"/>
      <c r="AU42" s="108"/>
      <c r="AV42" s="108"/>
      <c r="AW42" s="110"/>
      <c r="AX42" s="108"/>
      <c r="AY42" s="108"/>
      <c r="AZ42" s="108"/>
      <c r="BA42" s="108"/>
      <c r="BB42" s="108"/>
      <c r="BC42" s="111"/>
      <c r="BD42" s="108"/>
      <c r="BE42" s="108"/>
      <c r="BF42" s="108"/>
      <c r="BG42" s="110"/>
      <c r="BH42" s="108"/>
      <c r="BI42" s="108"/>
      <c r="BJ42" s="108"/>
      <c r="BK42" s="108"/>
      <c r="BL42" s="108"/>
      <c r="BM42" s="111"/>
      <c r="BN42" s="108"/>
      <c r="BO42" s="108"/>
      <c r="BP42" s="108"/>
      <c r="BQ42" s="110"/>
      <c r="BR42" s="108"/>
      <c r="BS42" s="108"/>
      <c r="BT42" s="108"/>
      <c r="BU42" s="108"/>
      <c r="BV42" s="108"/>
      <c r="BW42" s="112"/>
      <c r="BX42" s="108"/>
      <c r="BY42" s="108"/>
      <c r="BZ42" s="108"/>
      <c r="CA42" s="109"/>
      <c r="CB42" s="108"/>
      <c r="CC42" s="108"/>
      <c r="CD42" s="108"/>
      <c r="CE42" s="108"/>
      <c r="CF42" s="109"/>
      <c r="CG42" s="108"/>
      <c r="CH42" s="109"/>
      <c r="CI42" s="110"/>
      <c r="CJ42" s="111"/>
      <c r="CK42" s="108"/>
      <c r="CL42" s="108"/>
      <c r="CM42" s="109"/>
      <c r="CN42" s="108"/>
      <c r="CO42" s="108"/>
      <c r="CP42" s="108"/>
      <c r="CQ42" s="108"/>
      <c r="CR42" s="109"/>
      <c r="CS42" s="108"/>
      <c r="CT42" s="109"/>
      <c r="CU42" s="110"/>
      <c r="CV42" s="108"/>
      <c r="CW42" s="108"/>
      <c r="CX42" s="108"/>
      <c r="CY42" s="109"/>
      <c r="CZ42" s="108"/>
      <c r="DA42" s="108"/>
      <c r="DB42" s="108"/>
      <c r="DC42" s="108"/>
      <c r="DD42" s="109"/>
      <c r="DE42" s="108"/>
      <c r="DF42" s="109"/>
      <c r="DG42" s="113"/>
    </row>
    <row r="43" spans="1:111" ht="15.75">
      <c r="A43" s="121"/>
      <c r="B43" s="122"/>
      <c r="C43" s="48"/>
      <c r="D43" s="48"/>
      <c r="E43" s="48"/>
      <c r="F43" s="48"/>
      <c r="G43" s="49"/>
      <c r="H43" s="50"/>
      <c r="I43" s="51"/>
      <c r="J43" s="78"/>
      <c r="K43" s="78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123"/>
      <c r="AU43" s="123"/>
      <c r="AV43" s="123"/>
      <c r="AW43" s="123"/>
      <c r="AX43" s="123"/>
      <c r="AY43" s="123"/>
      <c r="AZ43" s="123"/>
      <c r="BA43" s="123"/>
      <c r="BB43" s="123"/>
      <c r="BC43" s="123"/>
      <c r="BD43" s="123"/>
      <c r="BE43" s="123"/>
      <c r="BF43" s="123"/>
      <c r="BG43" s="123"/>
      <c r="BH43" s="123"/>
      <c r="BI43" s="123"/>
      <c r="BJ43" s="123"/>
      <c r="BK43" s="123"/>
      <c r="BL43" s="123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3"/>
      <c r="CG43" s="123"/>
      <c r="CH43" s="123"/>
      <c r="CI43" s="123"/>
      <c r="CJ43" s="123"/>
      <c r="CK43" s="123"/>
      <c r="CL43" s="123"/>
      <c r="CM43" s="123"/>
      <c r="CN43" s="123"/>
      <c r="CO43" s="123"/>
      <c r="CP43" s="123"/>
      <c r="CQ43" s="123"/>
      <c r="CR43" s="123"/>
      <c r="CS43" s="123"/>
      <c r="CT43" s="123"/>
      <c r="CU43" s="123"/>
      <c r="CV43" s="123"/>
      <c r="CW43" s="123"/>
      <c r="CX43" s="123"/>
      <c r="CY43" s="123"/>
      <c r="CZ43" s="123"/>
      <c r="DA43" s="123"/>
      <c r="DB43" s="123"/>
      <c r="DC43" s="123"/>
      <c r="DD43" s="123"/>
      <c r="DE43" s="123"/>
      <c r="DF43" s="123"/>
      <c r="DG43" s="123"/>
    </row>
    <row r="44" spans="1:111" ht="15.75">
      <c r="A44" s="121"/>
      <c r="B44" s="122"/>
      <c r="C44" s="48"/>
      <c r="D44" s="48"/>
      <c r="E44" s="48"/>
      <c r="F44" s="48"/>
      <c r="G44" s="49"/>
      <c r="H44" s="50"/>
      <c r="I44" s="51"/>
      <c r="J44" s="78"/>
      <c r="K44" s="78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23"/>
      <c r="AG44" s="123"/>
      <c r="AH44" s="123"/>
      <c r="AI44" s="123"/>
      <c r="AJ44" s="123"/>
      <c r="AK44" s="123"/>
      <c r="AL44" s="123"/>
      <c r="AM44" s="123"/>
      <c r="AN44" s="123"/>
      <c r="AO44" s="123"/>
      <c r="AP44" s="123"/>
      <c r="AQ44" s="123"/>
      <c r="AR44" s="123"/>
      <c r="AS44" s="123"/>
      <c r="AT44" s="123"/>
      <c r="AU44" s="123"/>
      <c r="AV44" s="123"/>
      <c r="AW44" s="123"/>
      <c r="AX44" s="123"/>
      <c r="AY44" s="123"/>
      <c r="AZ44" s="123"/>
      <c r="BA44" s="123"/>
      <c r="BB44" s="123"/>
      <c r="BC44" s="123"/>
      <c r="BD44" s="123"/>
      <c r="BE44" s="123"/>
      <c r="BF44" s="123"/>
      <c r="BG44" s="123"/>
      <c r="BH44" s="123"/>
      <c r="BI44" s="123"/>
      <c r="BJ44" s="123"/>
      <c r="BK44" s="123"/>
      <c r="BL44" s="123"/>
      <c r="BM44" s="123"/>
      <c r="BN44" s="123"/>
      <c r="BO44" s="123"/>
      <c r="BP44" s="123"/>
      <c r="BQ44" s="123"/>
      <c r="BR44" s="123"/>
      <c r="BS44" s="123"/>
      <c r="BT44" s="123"/>
      <c r="BU44" s="123"/>
      <c r="BV44" s="123"/>
      <c r="BW44" s="123"/>
      <c r="BX44" s="123"/>
      <c r="BY44" s="123"/>
      <c r="BZ44" s="123"/>
      <c r="CA44" s="123"/>
      <c r="CB44" s="123"/>
      <c r="CC44" s="123"/>
      <c r="CD44" s="123"/>
      <c r="CE44" s="123"/>
      <c r="CF44" s="123"/>
      <c r="CG44" s="123"/>
      <c r="CH44" s="123"/>
      <c r="CI44" s="123"/>
      <c r="CJ44" s="123"/>
      <c r="CK44" s="123"/>
      <c r="CL44" s="123"/>
      <c r="CM44" s="123"/>
      <c r="CN44" s="123"/>
      <c r="CO44" s="123"/>
      <c r="CP44" s="123"/>
      <c r="CQ44" s="123"/>
      <c r="CR44" s="123"/>
      <c r="CS44" s="123"/>
      <c r="CT44" s="123"/>
      <c r="CU44" s="123"/>
      <c r="CV44" s="123"/>
      <c r="CW44" s="123"/>
      <c r="CX44" s="123"/>
      <c r="CY44" s="123"/>
      <c r="CZ44" s="123"/>
      <c r="DA44" s="123"/>
      <c r="DB44" s="123"/>
      <c r="DC44" s="123"/>
      <c r="DD44" s="123"/>
      <c r="DE44" s="123"/>
      <c r="DF44" s="123"/>
      <c r="DG44" s="123"/>
    </row>
    <row r="45" spans="1:111" ht="15.75">
      <c r="A45" s="121"/>
      <c r="B45" s="122"/>
      <c r="C45" s="48"/>
      <c r="D45" s="48"/>
      <c r="E45" s="48"/>
      <c r="F45" s="48"/>
      <c r="G45" s="49"/>
      <c r="H45" s="50"/>
      <c r="I45" s="51"/>
      <c r="J45" s="78"/>
      <c r="K45" s="78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3"/>
      <c r="AM45" s="123"/>
      <c r="AN45" s="123"/>
      <c r="AO45" s="123"/>
      <c r="AP45" s="123"/>
      <c r="AQ45" s="123"/>
      <c r="AR45" s="123"/>
      <c r="AS45" s="123"/>
      <c r="AT45" s="123"/>
      <c r="AU45" s="123"/>
      <c r="AV45" s="123"/>
      <c r="AW45" s="123"/>
      <c r="AX45" s="123"/>
      <c r="AY45" s="123"/>
      <c r="AZ45" s="123"/>
      <c r="BA45" s="123"/>
      <c r="BB45" s="123"/>
      <c r="BC45" s="123"/>
      <c r="BD45" s="123"/>
      <c r="BE45" s="123"/>
      <c r="BF45" s="123"/>
      <c r="BG45" s="123"/>
      <c r="BH45" s="123"/>
      <c r="BI45" s="123"/>
      <c r="BJ45" s="123"/>
      <c r="BK45" s="123"/>
      <c r="BL45" s="123"/>
      <c r="BM45" s="123"/>
      <c r="BN45" s="123"/>
      <c r="BO45" s="123"/>
      <c r="BP45" s="123"/>
      <c r="BQ45" s="123"/>
      <c r="BR45" s="123"/>
      <c r="BS45" s="123"/>
      <c r="BT45" s="123"/>
      <c r="BU45" s="123"/>
      <c r="BV45" s="123"/>
      <c r="BW45" s="123"/>
      <c r="BX45" s="123"/>
      <c r="BY45" s="123"/>
      <c r="BZ45" s="123"/>
      <c r="CA45" s="123"/>
      <c r="CB45" s="123"/>
      <c r="CC45" s="123"/>
      <c r="CD45" s="123"/>
      <c r="CE45" s="123"/>
      <c r="CF45" s="123"/>
      <c r="CG45" s="123"/>
      <c r="CH45" s="123"/>
      <c r="CI45" s="123"/>
      <c r="CJ45" s="123"/>
      <c r="CK45" s="123"/>
      <c r="CL45" s="123"/>
      <c r="CM45" s="123"/>
      <c r="CN45" s="123"/>
      <c r="CO45" s="123"/>
      <c r="CP45" s="123"/>
      <c r="CQ45" s="123"/>
      <c r="CR45" s="123"/>
      <c r="CS45" s="123"/>
      <c r="CT45" s="123"/>
      <c r="CU45" s="123"/>
      <c r="CV45" s="123"/>
      <c r="CW45" s="123"/>
      <c r="CX45" s="123"/>
      <c r="CY45" s="123"/>
      <c r="CZ45" s="123"/>
      <c r="DA45" s="123"/>
      <c r="DB45" s="123"/>
      <c r="DC45" s="123"/>
      <c r="DD45" s="123"/>
      <c r="DE45" s="123"/>
      <c r="DF45" s="123"/>
      <c r="DG45" s="123"/>
    </row>
    <row r="46" spans="1:111" ht="15.75">
      <c r="A46" s="121"/>
      <c r="B46" s="122"/>
      <c r="C46" s="48"/>
      <c r="D46" s="48"/>
      <c r="E46" s="48"/>
      <c r="F46" s="48"/>
      <c r="G46" s="49"/>
      <c r="H46" s="50"/>
      <c r="I46" s="51"/>
      <c r="J46" s="78"/>
      <c r="K46" s="78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3"/>
      <c r="AU46" s="123"/>
      <c r="AV46" s="123"/>
      <c r="AW46" s="123"/>
      <c r="AX46" s="123"/>
      <c r="AY46" s="123"/>
      <c r="AZ46" s="123"/>
      <c r="BA46" s="123"/>
      <c r="BB46" s="123"/>
      <c r="BC46" s="123"/>
      <c r="BD46" s="123"/>
      <c r="BE46" s="123"/>
      <c r="BF46" s="123"/>
      <c r="BG46" s="123"/>
      <c r="BH46" s="123"/>
      <c r="BI46" s="123"/>
      <c r="BJ46" s="123"/>
      <c r="BK46" s="123"/>
      <c r="BL46" s="123"/>
      <c r="BM46" s="123"/>
      <c r="BN46" s="123"/>
      <c r="BO46" s="123"/>
      <c r="BP46" s="123"/>
      <c r="BQ46" s="123"/>
      <c r="BR46" s="123"/>
      <c r="BS46" s="123"/>
      <c r="BT46" s="123"/>
      <c r="BU46" s="123"/>
      <c r="BV46" s="123"/>
      <c r="BW46" s="123"/>
      <c r="BX46" s="123"/>
      <c r="BY46" s="123"/>
      <c r="BZ46" s="123"/>
      <c r="CA46" s="123"/>
      <c r="CB46" s="123"/>
      <c r="CC46" s="123"/>
      <c r="CD46" s="123"/>
      <c r="CE46" s="123"/>
      <c r="CF46" s="123"/>
      <c r="CG46" s="123"/>
      <c r="CH46" s="123"/>
      <c r="CI46" s="123"/>
      <c r="CJ46" s="123"/>
      <c r="CK46" s="123"/>
      <c r="CL46" s="123"/>
      <c r="CM46" s="123"/>
      <c r="CN46" s="123"/>
      <c r="CO46" s="123"/>
      <c r="CP46" s="123"/>
      <c r="CQ46" s="123"/>
      <c r="CR46" s="123"/>
      <c r="CS46" s="123"/>
      <c r="CT46" s="123"/>
      <c r="CU46" s="123"/>
      <c r="CV46" s="123"/>
      <c r="CW46" s="123"/>
      <c r="CX46" s="123"/>
      <c r="CY46" s="123"/>
      <c r="CZ46" s="123"/>
      <c r="DA46" s="123"/>
      <c r="DB46" s="123"/>
      <c r="DC46" s="123"/>
      <c r="DD46" s="123"/>
      <c r="DE46" s="123"/>
      <c r="DF46" s="123"/>
      <c r="DG46" s="123"/>
    </row>
    <row r="47" spans="1:111" ht="15.75">
      <c r="A47" s="121"/>
      <c r="B47" s="122"/>
      <c r="C47" s="48"/>
      <c r="D47" s="48"/>
      <c r="E47" s="48"/>
      <c r="F47" s="48"/>
      <c r="G47" s="49"/>
      <c r="H47" s="50"/>
      <c r="I47" s="51"/>
      <c r="J47" s="78"/>
      <c r="K47" s="78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3"/>
      <c r="AL47" s="123"/>
      <c r="AM47" s="123"/>
      <c r="AN47" s="123"/>
      <c r="AO47" s="123"/>
      <c r="AP47" s="123"/>
      <c r="AQ47" s="123"/>
      <c r="AR47" s="123"/>
      <c r="AS47" s="123"/>
      <c r="AT47" s="123"/>
      <c r="AU47" s="123"/>
      <c r="AV47" s="123"/>
      <c r="AW47" s="123"/>
      <c r="AX47" s="123"/>
      <c r="AY47" s="123"/>
      <c r="AZ47" s="123"/>
      <c r="BA47" s="123"/>
      <c r="BB47" s="123"/>
      <c r="BC47" s="123"/>
      <c r="BD47" s="123"/>
      <c r="BE47" s="123"/>
      <c r="BF47" s="123"/>
      <c r="BG47" s="123"/>
      <c r="BH47" s="123"/>
      <c r="BI47" s="123"/>
      <c r="BJ47" s="123"/>
      <c r="BK47" s="123"/>
      <c r="BL47" s="123"/>
      <c r="BM47" s="123"/>
      <c r="BN47" s="123"/>
      <c r="BO47" s="123"/>
      <c r="BP47" s="123"/>
      <c r="BQ47" s="123"/>
      <c r="BR47" s="123"/>
      <c r="BS47" s="123"/>
      <c r="BT47" s="123"/>
      <c r="BU47" s="123"/>
      <c r="BV47" s="123"/>
      <c r="BW47" s="123"/>
      <c r="BX47" s="123"/>
      <c r="BY47" s="123"/>
      <c r="BZ47" s="123"/>
      <c r="CA47" s="123"/>
      <c r="CB47" s="123"/>
      <c r="CC47" s="123"/>
      <c r="CD47" s="123"/>
      <c r="CE47" s="123"/>
      <c r="CF47" s="123"/>
      <c r="CG47" s="123"/>
      <c r="CH47" s="123"/>
      <c r="CI47" s="123"/>
      <c r="CJ47" s="123"/>
      <c r="CK47" s="123"/>
      <c r="CL47" s="123"/>
      <c r="CM47" s="123"/>
      <c r="CN47" s="123"/>
      <c r="CO47" s="123"/>
      <c r="CP47" s="123"/>
      <c r="CQ47" s="123"/>
      <c r="CR47" s="123"/>
      <c r="CS47" s="123"/>
      <c r="CT47" s="123"/>
      <c r="CU47" s="123"/>
      <c r="CV47" s="123"/>
      <c r="CW47" s="123"/>
      <c r="CX47" s="123"/>
      <c r="CY47" s="123"/>
      <c r="CZ47" s="123"/>
      <c r="DA47" s="123"/>
      <c r="DB47" s="123"/>
      <c r="DC47" s="123"/>
      <c r="DD47" s="123"/>
      <c r="DE47" s="123"/>
      <c r="DF47" s="123"/>
      <c r="DG47" s="123"/>
    </row>
    <row r="48" spans="1:111" ht="15.75">
      <c r="A48" s="121"/>
      <c r="B48" s="122"/>
      <c r="C48" s="48"/>
      <c r="D48" s="48"/>
      <c r="E48" s="48"/>
      <c r="F48" s="48"/>
      <c r="G48" s="49"/>
      <c r="H48" s="50"/>
      <c r="I48" s="51"/>
      <c r="J48" s="78"/>
      <c r="K48" s="78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3"/>
      <c r="AU48" s="123"/>
      <c r="AV48" s="123"/>
      <c r="AW48" s="123"/>
      <c r="AX48" s="123"/>
      <c r="AY48" s="123"/>
      <c r="AZ48" s="123"/>
      <c r="BA48" s="123"/>
      <c r="BB48" s="123"/>
      <c r="BC48" s="123"/>
      <c r="BD48" s="123"/>
      <c r="BE48" s="123"/>
      <c r="BF48" s="123"/>
      <c r="BG48" s="123"/>
      <c r="BH48" s="123"/>
      <c r="BI48" s="123"/>
      <c r="BJ48" s="123"/>
      <c r="BK48" s="123"/>
      <c r="BL48" s="123"/>
      <c r="BM48" s="123"/>
      <c r="BN48" s="123"/>
      <c r="BO48" s="123"/>
      <c r="BP48" s="123"/>
      <c r="BQ48" s="123"/>
      <c r="BR48" s="123"/>
      <c r="BS48" s="123"/>
      <c r="BT48" s="123"/>
      <c r="BU48" s="123"/>
      <c r="BV48" s="123"/>
      <c r="BW48" s="123"/>
      <c r="BX48" s="123"/>
      <c r="BY48" s="123"/>
      <c r="BZ48" s="123"/>
      <c r="CA48" s="123"/>
      <c r="CB48" s="123"/>
      <c r="CC48" s="123"/>
      <c r="CD48" s="123"/>
      <c r="CE48" s="123"/>
      <c r="CF48" s="123"/>
      <c r="CG48" s="123"/>
      <c r="CH48" s="123"/>
      <c r="CI48" s="123"/>
      <c r="CJ48" s="123"/>
      <c r="CK48" s="123"/>
      <c r="CL48" s="123"/>
      <c r="CM48" s="123"/>
      <c r="CN48" s="123"/>
      <c r="CO48" s="123"/>
      <c r="CP48" s="123"/>
      <c r="CQ48" s="123"/>
      <c r="CR48" s="123"/>
      <c r="CS48" s="123"/>
      <c r="CT48" s="123"/>
      <c r="CU48" s="123"/>
      <c r="CV48" s="123"/>
      <c r="CW48" s="123"/>
      <c r="CX48" s="123"/>
      <c r="CY48" s="123"/>
      <c r="CZ48" s="123"/>
      <c r="DA48" s="123"/>
      <c r="DB48" s="123"/>
      <c r="DC48" s="123"/>
      <c r="DD48" s="123"/>
      <c r="DE48" s="123"/>
      <c r="DF48" s="123"/>
      <c r="DG48" s="123"/>
    </row>
    <row r="49" spans="1:111" ht="15.75">
      <c r="A49" s="121"/>
      <c r="B49" s="122"/>
      <c r="C49" s="48"/>
      <c r="D49" s="48"/>
      <c r="E49" s="48"/>
      <c r="F49" s="48"/>
      <c r="G49" s="49"/>
      <c r="H49" s="50"/>
      <c r="I49" s="51"/>
      <c r="J49" s="78"/>
      <c r="K49" s="78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  <c r="AP49" s="123"/>
      <c r="AQ49" s="123"/>
      <c r="AR49" s="123"/>
      <c r="AS49" s="123"/>
      <c r="AT49" s="123"/>
      <c r="AU49" s="123"/>
      <c r="AV49" s="123"/>
      <c r="AW49" s="123"/>
      <c r="AX49" s="123"/>
      <c r="AY49" s="123"/>
      <c r="AZ49" s="123"/>
      <c r="BA49" s="123"/>
      <c r="BB49" s="123"/>
      <c r="BC49" s="123"/>
      <c r="BD49" s="123"/>
      <c r="BE49" s="123"/>
      <c r="BF49" s="123"/>
      <c r="BG49" s="123"/>
      <c r="BH49" s="123"/>
      <c r="BI49" s="123"/>
      <c r="BJ49" s="123"/>
      <c r="BK49" s="123"/>
      <c r="BL49" s="123"/>
      <c r="BM49" s="123"/>
      <c r="BN49" s="123"/>
      <c r="BO49" s="123"/>
      <c r="BP49" s="123"/>
      <c r="BQ49" s="123"/>
      <c r="BR49" s="123"/>
      <c r="BS49" s="123"/>
      <c r="BT49" s="123"/>
      <c r="BU49" s="123"/>
      <c r="BV49" s="123"/>
      <c r="BW49" s="123"/>
      <c r="BX49" s="123"/>
      <c r="BY49" s="123"/>
      <c r="BZ49" s="123"/>
      <c r="CA49" s="123"/>
      <c r="CB49" s="123"/>
      <c r="CC49" s="123"/>
      <c r="CD49" s="123"/>
      <c r="CE49" s="123"/>
      <c r="CF49" s="123"/>
      <c r="CG49" s="123"/>
      <c r="CH49" s="123"/>
      <c r="CI49" s="123"/>
      <c r="CJ49" s="123"/>
      <c r="CK49" s="123"/>
      <c r="CL49" s="123"/>
      <c r="CM49" s="123"/>
      <c r="CN49" s="123"/>
      <c r="CO49" s="123"/>
      <c r="CP49" s="123"/>
      <c r="CQ49" s="123"/>
      <c r="CR49" s="123"/>
      <c r="CS49" s="123"/>
      <c r="CT49" s="123"/>
      <c r="CU49" s="123"/>
      <c r="CV49" s="123"/>
      <c r="CW49" s="123"/>
      <c r="CX49" s="123"/>
      <c r="CY49" s="123"/>
      <c r="CZ49" s="123"/>
      <c r="DA49" s="123"/>
      <c r="DB49" s="123"/>
      <c r="DC49" s="123"/>
      <c r="DD49" s="123"/>
      <c r="DE49" s="123"/>
      <c r="DF49" s="123"/>
      <c r="DG49" s="123"/>
    </row>
    <row r="50" spans="1:111" ht="15.75">
      <c r="A50" s="121"/>
      <c r="B50" s="124"/>
      <c r="C50" s="125"/>
      <c r="D50" s="125"/>
      <c r="E50" s="125"/>
      <c r="F50" s="125"/>
      <c r="G50" s="126"/>
      <c r="H50" s="127"/>
      <c r="I50" s="61"/>
      <c r="J50" s="78"/>
      <c r="K50" s="78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123"/>
      <c r="AL50" s="123"/>
      <c r="AM50" s="123"/>
      <c r="AN50" s="123"/>
      <c r="AO50" s="123"/>
      <c r="AP50" s="123"/>
      <c r="AQ50" s="123"/>
      <c r="AR50" s="123"/>
      <c r="AS50" s="123"/>
      <c r="AT50" s="123"/>
      <c r="AU50" s="123"/>
      <c r="AV50" s="123"/>
      <c r="AW50" s="123"/>
      <c r="AX50" s="123"/>
      <c r="AY50" s="123"/>
      <c r="AZ50" s="123"/>
      <c r="BA50" s="123"/>
      <c r="BB50" s="123"/>
      <c r="BC50" s="123"/>
      <c r="BD50" s="123"/>
      <c r="BE50" s="123"/>
      <c r="BF50" s="123"/>
      <c r="BG50" s="123"/>
      <c r="BH50" s="123"/>
      <c r="BI50" s="123"/>
      <c r="BJ50" s="123"/>
      <c r="BK50" s="123"/>
      <c r="BL50" s="123"/>
      <c r="BM50" s="123"/>
      <c r="BN50" s="123"/>
      <c r="BO50" s="123"/>
      <c r="BP50" s="123"/>
      <c r="BQ50" s="123"/>
      <c r="BR50" s="123"/>
      <c r="BS50" s="123"/>
      <c r="BT50" s="123"/>
      <c r="BU50" s="123"/>
      <c r="BV50" s="123"/>
      <c r="BW50" s="123"/>
      <c r="BX50" s="123"/>
      <c r="BY50" s="123"/>
      <c r="BZ50" s="123"/>
      <c r="CA50" s="123"/>
      <c r="CB50" s="123"/>
      <c r="CC50" s="123"/>
      <c r="CD50" s="123"/>
      <c r="CE50" s="123"/>
      <c r="CF50" s="123"/>
      <c r="CG50" s="123"/>
      <c r="CH50" s="123"/>
      <c r="CI50" s="123"/>
      <c r="CJ50" s="123"/>
      <c r="CK50" s="123"/>
      <c r="CL50" s="123"/>
      <c r="CM50" s="123"/>
      <c r="CN50" s="123"/>
      <c r="CO50" s="123"/>
      <c r="CP50" s="123"/>
      <c r="CQ50" s="123"/>
      <c r="CR50" s="123"/>
      <c r="CS50" s="123"/>
      <c r="CT50" s="123"/>
      <c r="CU50" s="123"/>
      <c r="CV50" s="123"/>
      <c r="CW50" s="123"/>
      <c r="CX50" s="123"/>
      <c r="CY50" s="123"/>
      <c r="CZ50" s="123"/>
      <c r="DA50" s="123"/>
      <c r="DB50" s="123"/>
      <c r="DC50" s="123"/>
      <c r="DD50" s="123"/>
      <c r="DE50" s="123"/>
      <c r="DF50" s="123"/>
      <c r="DG50" s="123"/>
    </row>
    <row r="51" spans="1:111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</row>
  </sheetData>
  <mergeCells count="94">
    <mergeCell ref="BR1:BV2"/>
    <mergeCell ref="O1:S2"/>
    <mergeCell ref="T1:X2"/>
    <mergeCell ref="Y1:AC2"/>
    <mergeCell ref="AD1:AH2"/>
    <mergeCell ref="AI1:AM2"/>
    <mergeCell ref="AN1:AR2"/>
    <mergeCell ref="BC3:BG4"/>
    <mergeCell ref="BX1:CI4"/>
    <mergeCell ref="CJ1:CU4"/>
    <mergeCell ref="CV1:DG4"/>
    <mergeCell ref="C2:D2"/>
    <mergeCell ref="I2:J2"/>
    <mergeCell ref="C3:D3"/>
    <mergeCell ref="I3:J3"/>
    <mergeCell ref="O3:S4"/>
    <mergeCell ref="T3:X4"/>
    <mergeCell ref="Y3:AC4"/>
    <mergeCell ref="AS1:AW2"/>
    <mergeCell ref="AX1:BB2"/>
    <mergeCell ref="BC1:BG2"/>
    <mergeCell ref="BH1:BL2"/>
    <mergeCell ref="BM1:BQ2"/>
    <mergeCell ref="AD3:AH4"/>
    <mergeCell ref="AI3:AM4"/>
    <mergeCell ref="AN3:AR4"/>
    <mergeCell ref="AS3:AW4"/>
    <mergeCell ref="AX3:BB4"/>
    <mergeCell ref="CC5:CC6"/>
    <mergeCell ref="CD5:CD6"/>
    <mergeCell ref="CE5:CE6"/>
    <mergeCell ref="CF5:CF6"/>
    <mergeCell ref="BH3:BL4"/>
    <mergeCell ref="BM3:BQ4"/>
    <mergeCell ref="BR3:BV4"/>
    <mergeCell ref="BX5:BX6"/>
    <mergeCell ref="BY5:BY6"/>
    <mergeCell ref="BZ5:BZ6"/>
    <mergeCell ref="L9:N9"/>
    <mergeCell ref="CY5:CY6"/>
    <mergeCell ref="CZ5:CZ6"/>
    <mergeCell ref="DA5:DA6"/>
    <mergeCell ref="DB5:DB6"/>
    <mergeCell ref="CS5:CS6"/>
    <mergeCell ref="CT5:CT6"/>
    <mergeCell ref="CU5:CU6"/>
    <mergeCell ref="CV5:CV6"/>
    <mergeCell ref="CW5:CW6"/>
    <mergeCell ref="CX5:CX6"/>
    <mergeCell ref="CM5:CM6"/>
    <mergeCell ref="CN5:CN6"/>
    <mergeCell ref="CO5:CO6"/>
    <mergeCell ref="CP5:CP6"/>
    <mergeCell ref="CQ5:CQ6"/>
    <mergeCell ref="DE5:DE6"/>
    <mergeCell ref="DF5:DF6"/>
    <mergeCell ref="DG5:DG6"/>
    <mergeCell ref="L6:N6"/>
    <mergeCell ref="L7:N7"/>
    <mergeCell ref="DC5:DC6"/>
    <mergeCell ref="DD5:DD6"/>
    <mergeCell ref="CR5:CR6"/>
    <mergeCell ref="CG5:CG6"/>
    <mergeCell ref="CH5:CH6"/>
    <mergeCell ref="CI5:CI6"/>
    <mergeCell ref="CJ5:CJ6"/>
    <mergeCell ref="CK5:CK6"/>
    <mergeCell ref="CL5:CL6"/>
    <mergeCell ref="CA5:CA6"/>
    <mergeCell ref="CB5:CB6"/>
    <mergeCell ref="L25:N25"/>
    <mergeCell ref="L10:N10"/>
    <mergeCell ref="L11:N11"/>
    <mergeCell ref="L12:N12"/>
    <mergeCell ref="L14:N14"/>
    <mergeCell ref="L15:N15"/>
    <mergeCell ref="L16:N16"/>
    <mergeCell ref="L18:N18"/>
    <mergeCell ref="L20:N20"/>
    <mergeCell ref="L21:N21"/>
    <mergeCell ref="L23:N23"/>
    <mergeCell ref="L24:N24"/>
    <mergeCell ref="L42:N42"/>
    <mergeCell ref="L27:N27"/>
    <mergeCell ref="L28:N28"/>
    <mergeCell ref="L29:N29"/>
    <mergeCell ref="L30:N30"/>
    <mergeCell ref="L32:N32"/>
    <mergeCell ref="L33:N33"/>
    <mergeCell ref="L34:N34"/>
    <mergeCell ref="L36:N36"/>
    <mergeCell ref="L38:N38"/>
    <mergeCell ref="L39:N39"/>
    <mergeCell ref="L41:N41"/>
  </mergeCells>
  <conditionalFormatting sqref="O5:AW5">
    <cfRule type="expression" dxfId="28" priority="34">
      <formula>$O$5=TODAY()</formula>
    </cfRule>
  </conditionalFormatting>
  <conditionalFormatting sqref="O8:BV8 BX8:DG8">
    <cfRule type="expression" dxfId="27" priority="33">
      <formula>AND(NOT(ISBLANK($J8)),$J8&lt;=O$5,$K8&gt;=O$5)</formula>
    </cfRule>
  </conditionalFormatting>
  <conditionalFormatting sqref="L9:N9 L13:N24">
    <cfRule type="dataBar" priority="32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{5BABCFBD-1827-4534-AE2B-ADF352B1415F}</x14:id>
        </ext>
      </extLst>
    </cfRule>
  </conditionalFormatting>
  <conditionalFormatting sqref="AX5:BB5">
    <cfRule type="expression" dxfId="26" priority="31">
      <formula>$O$5=TODAY()</formula>
    </cfRule>
  </conditionalFormatting>
  <conditionalFormatting sqref="O7:BV7 BX7:DG7">
    <cfRule type="expression" dxfId="25" priority="30">
      <formula>AND(NOT(ISBLANK($J7)),$J7&lt;=O$5,$K7&gt;=O$5)</formula>
    </cfRule>
  </conditionalFormatting>
  <conditionalFormatting sqref="L7:N7">
    <cfRule type="dataBar" priority="29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{53C043BD-CD82-4E81-AF6B-0FA85A9C5949}</x14:id>
        </ext>
      </extLst>
    </cfRule>
  </conditionalFormatting>
  <conditionalFormatting sqref="BC5:BG5">
    <cfRule type="expression" dxfId="24" priority="28">
      <formula>$O$5=TODAY()</formula>
    </cfRule>
  </conditionalFormatting>
  <conditionalFormatting sqref="BH5:BL5">
    <cfRule type="expression" dxfId="23" priority="27">
      <formula>$O$5=TODAY()</formula>
    </cfRule>
  </conditionalFormatting>
  <conditionalFormatting sqref="BM5:BQ5">
    <cfRule type="expression" dxfId="22" priority="26">
      <formula>$O$5=TODAY()</formula>
    </cfRule>
  </conditionalFormatting>
  <conditionalFormatting sqref="BR5:BV5">
    <cfRule type="expression" dxfId="21" priority="25">
      <formula>$O$5=TODAY()</formula>
    </cfRule>
  </conditionalFormatting>
  <conditionalFormatting sqref="L10:N12">
    <cfRule type="dataBar" priority="24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{35BB452E-496A-47E6-94DF-E9084A47608A}</x14:id>
        </ext>
      </extLst>
    </cfRule>
  </conditionalFormatting>
  <conditionalFormatting sqref="BX5">
    <cfRule type="expression" dxfId="20" priority="23">
      <formula>$O$5=TODAY()</formula>
    </cfRule>
  </conditionalFormatting>
  <conditionalFormatting sqref="O9:DG12">
    <cfRule type="expression" dxfId="19" priority="22">
      <formula>AND(NOT(ISBLANK($J9)),$J9&lt;=O$5,$K9&gt;=O$5)</formula>
    </cfRule>
  </conditionalFormatting>
  <conditionalFormatting sqref="BY5:DG5">
    <cfRule type="expression" dxfId="18" priority="21">
      <formula>$O$5=TODAY()</formula>
    </cfRule>
  </conditionalFormatting>
  <conditionalFormatting sqref="O14:DG18">
    <cfRule type="expression" dxfId="17" priority="20">
      <formula>AND(NOT(ISBLANK($J14)),$J14&lt;=O$5,$K14&gt;=O$5)</formula>
    </cfRule>
  </conditionalFormatting>
  <conditionalFormatting sqref="O13:DG13">
    <cfRule type="expression" dxfId="16" priority="19">
      <formula>AND(NOT(ISBLANK($J13)),$J13&lt;=O$5,$K13&gt;=O$5)</formula>
    </cfRule>
  </conditionalFormatting>
  <conditionalFormatting sqref="O19:DG19">
    <cfRule type="expression" dxfId="15" priority="18">
      <formula>AND(NOT(ISBLANK($J19)),$J19&lt;=O$5,$K19&gt;=O$5)</formula>
    </cfRule>
  </conditionalFormatting>
  <conditionalFormatting sqref="O20:DG21">
    <cfRule type="expression" dxfId="14" priority="17">
      <formula>AND(NOT(ISBLANK($J20)),$J20&lt;=O$5,$K20&gt;=O$5)</formula>
    </cfRule>
  </conditionalFormatting>
  <conditionalFormatting sqref="O22:DG22">
    <cfRule type="expression" dxfId="13" priority="16">
      <formula>AND(NOT(ISBLANK($J22)),$J22&lt;=O$5,$K22&gt;=O$5)</formula>
    </cfRule>
  </conditionalFormatting>
  <conditionalFormatting sqref="O23:DG24">
    <cfRule type="expression" dxfId="12" priority="15">
      <formula>AND(NOT(ISBLANK($J23)),$J23&lt;=O$5,$K23&gt;=O$5)</formula>
    </cfRule>
  </conditionalFormatting>
  <conditionalFormatting sqref="H7:H24">
    <cfRule type="expression" dxfId="11" priority="14">
      <formula>$H7&lt;0</formula>
    </cfRule>
  </conditionalFormatting>
  <conditionalFormatting sqref="O26:BV26 BX26:DG26">
    <cfRule type="expression" dxfId="10" priority="13">
      <formula>AND(NOT(ISBLANK($J26)),$J26&lt;=O$5,$K26&gt;=O$5)</formula>
    </cfRule>
  </conditionalFormatting>
  <conditionalFormatting sqref="L27:N27 L31:N42">
    <cfRule type="dataBar" priority="12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{29EE46A9-9606-4309-A476-8014EE91599B}</x14:id>
        </ext>
      </extLst>
    </cfRule>
  </conditionalFormatting>
  <conditionalFormatting sqref="O25:BV25 BX25:DG25">
    <cfRule type="expression" dxfId="9" priority="11">
      <formula>AND(NOT(ISBLANK($J25)),$J25&lt;=O$5,$K25&gt;=O$5)</formula>
    </cfRule>
  </conditionalFormatting>
  <conditionalFormatting sqref="L25:N25">
    <cfRule type="dataBar" priority="10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{F851217A-5974-4484-ABE0-1A1CDEF4A6BD}</x14:id>
        </ext>
      </extLst>
    </cfRule>
  </conditionalFormatting>
  <conditionalFormatting sqref="L28:N30">
    <cfRule type="dataBar" priority="9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{DACB2A1B-3DB5-400C-93E6-63C07DFAE5D8}</x14:id>
        </ext>
      </extLst>
    </cfRule>
  </conditionalFormatting>
  <conditionalFormatting sqref="O27:DG30">
    <cfRule type="expression" dxfId="8" priority="8">
      <formula>AND(NOT(ISBLANK($J27)),$J27&lt;=O$5,$K27&gt;=O$5)</formula>
    </cfRule>
  </conditionalFormatting>
  <conditionalFormatting sqref="O32:DG36">
    <cfRule type="expression" dxfId="7" priority="7">
      <formula>AND(NOT(ISBLANK($J32)),$J32&lt;=O$5,$K32&gt;=O$5)</formula>
    </cfRule>
  </conditionalFormatting>
  <conditionalFormatting sqref="O31:DG31">
    <cfRule type="expression" dxfId="6" priority="6">
      <formula>AND(NOT(ISBLANK($J31)),$J31&lt;=O$5,$K31&gt;=O$5)</formula>
    </cfRule>
  </conditionalFormatting>
  <conditionalFormatting sqref="O37:DG37">
    <cfRule type="expression" dxfId="5" priority="5">
      <formula>AND(NOT(ISBLANK($J37)),$J37&lt;=O$5,$K37&gt;=O$5)</formula>
    </cfRule>
  </conditionalFormatting>
  <conditionalFormatting sqref="O38:DG39">
    <cfRule type="expression" dxfId="4" priority="4">
      <formula>AND(NOT(ISBLANK($J38)),$J38&lt;=O$5,$K38&gt;=O$5)</formula>
    </cfRule>
  </conditionalFormatting>
  <conditionalFormatting sqref="O40:DG40">
    <cfRule type="expression" dxfId="3" priority="3">
      <formula>AND(NOT(ISBLANK($J40)),$J40&lt;=O$5,$K40&gt;=O$5)</formula>
    </cfRule>
  </conditionalFormatting>
  <conditionalFormatting sqref="O41:DG42">
    <cfRule type="expression" dxfId="2" priority="2">
      <formula>AND(NOT(ISBLANK($J41)),$J41&lt;=O$5,$K41&gt;=O$5)</formula>
    </cfRule>
  </conditionalFormatting>
  <conditionalFormatting sqref="H25:H42">
    <cfRule type="expression" dxfId="1" priority="1">
      <formula>$H25&lt;0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 altText="Period Highlight Spin Control">
                <anchor moveWithCells="1">
                  <from>
                    <xdr:col>11</xdr:col>
                    <xdr:colOff>9525</xdr:colOff>
                    <xdr:row>0</xdr:row>
                    <xdr:rowOff>171450</xdr:rowOff>
                  </from>
                  <to>
                    <xdr:col>11</xdr:col>
                    <xdr:colOff>161925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ABCFBD-1827-4534-AE2B-ADF352B1415F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L9:N9 L13:N24</xm:sqref>
        </x14:conditionalFormatting>
        <x14:conditionalFormatting xmlns:xm="http://schemas.microsoft.com/office/excel/2006/main">
          <x14:cfRule type="dataBar" id="{53C043BD-CD82-4E81-AF6B-0FA85A9C5949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L7:N7</xm:sqref>
        </x14:conditionalFormatting>
        <x14:conditionalFormatting xmlns:xm="http://schemas.microsoft.com/office/excel/2006/main">
          <x14:cfRule type="dataBar" id="{35BB452E-496A-47E6-94DF-E9084A47608A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L10:N12</xm:sqref>
        </x14:conditionalFormatting>
        <x14:conditionalFormatting xmlns:xm="http://schemas.microsoft.com/office/excel/2006/main">
          <x14:cfRule type="dataBar" id="{29EE46A9-9606-4309-A476-8014EE91599B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L27:N27 L31:N42</xm:sqref>
        </x14:conditionalFormatting>
        <x14:conditionalFormatting xmlns:xm="http://schemas.microsoft.com/office/excel/2006/main">
          <x14:cfRule type="dataBar" id="{F851217A-5974-4484-ABE0-1A1CDEF4A6BD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L25:N25</xm:sqref>
        </x14:conditionalFormatting>
        <x14:conditionalFormatting xmlns:xm="http://schemas.microsoft.com/office/excel/2006/main">
          <x14:cfRule type="dataBar" id="{DACB2A1B-3DB5-400C-93E6-63C07DFAE5D8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L28:N30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M21" sqref="M21"/>
    </sheetView>
  </sheetViews>
  <sheetFormatPr baseColWidth="10" defaultRowHeight="15"/>
  <sheetData>
    <row r="1" spans="1:2">
      <c r="A1">
        <v>2020</v>
      </c>
      <c r="B1">
        <v>2021</v>
      </c>
    </row>
    <row r="2" spans="1:2">
      <c r="A2" t="s">
        <v>30</v>
      </c>
    </row>
    <row r="3" spans="1:2">
      <c r="A3" s="142">
        <f>DATE($A$1,1,1)</f>
        <v>43831</v>
      </c>
    </row>
    <row r="4" spans="1:2">
      <c r="A4" s="142">
        <f>DATE($A$1,5,1)</f>
        <v>43952</v>
      </c>
    </row>
    <row r="5" spans="1:2">
      <c r="A5" s="142">
        <f>DATE($A$1,5,8)</f>
        <v>43959</v>
      </c>
    </row>
    <row r="6" spans="1:2">
      <c r="A6" s="142">
        <f>DATE($A$1,7,14)</f>
        <v>44026</v>
      </c>
    </row>
    <row r="7" spans="1:2">
      <c r="A7" s="142">
        <f>DATE($A$1,8,15)</f>
        <v>44058</v>
      </c>
    </row>
    <row r="8" spans="1:2">
      <c r="A8" s="142">
        <f>DATE($A$1,11,1)</f>
        <v>44136</v>
      </c>
    </row>
    <row r="9" spans="1:2">
      <c r="A9" s="142">
        <f>DATE($A$1,11,11)</f>
        <v>44146</v>
      </c>
    </row>
    <row r="10" spans="1:2">
      <c r="A10" s="142">
        <f>DATE($A$1,12,25)</f>
        <v>44190</v>
      </c>
    </row>
    <row r="11" spans="1:2">
      <c r="A11" s="142">
        <f>ROUND(DATE($A$1,4,MOD(234-11*MOD($A$1,19),30))/7,)*7-6</f>
        <v>43933</v>
      </c>
    </row>
    <row r="12" spans="1:2">
      <c r="A12" s="142">
        <f>A11+1</f>
        <v>43934</v>
      </c>
    </row>
    <row r="13" spans="1:2">
      <c r="A13" s="142">
        <f>A11+39</f>
        <v>43972</v>
      </c>
    </row>
    <row r="14" spans="1:2">
      <c r="A14" s="142">
        <f>A11+49</f>
        <v>43982</v>
      </c>
    </row>
    <row r="15" spans="1:2">
      <c r="A15" s="142">
        <f>A14+1</f>
        <v>43983</v>
      </c>
    </row>
    <row r="16" spans="1:2">
      <c r="A16" s="142">
        <f>DATE($B$1,1,1)</f>
        <v>44197</v>
      </c>
    </row>
    <row r="17" spans="1:1">
      <c r="A17" s="142">
        <f>DATE($B$1,5,1)</f>
        <v>44317</v>
      </c>
    </row>
    <row r="18" spans="1:1">
      <c r="A18" s="142">
        <f>DATE($B$1,5,8)</f>
        <v>44324</v>
      </c>
    </row>
    <row r="19" spans="1:1">
      <c r="A19" s="142">
        <f>DATE($B$1,7,14)</f>
        <v>44391</v>
      </c>
    </row>
    <row r="20" spans="1:1">
      <c r="A20" s="142">
        <f>DATE($B$1,8,15)</f>
        <v>44423</v>
      </c>
    </row>
    <row r="21" spans="1:1">
      <c r="A21" s="142">
        <f>DATE($B$1,11,1)</f>
        <v>44501</v>
      </c>
    </row>
    <row r="22" spans="1:1">
      <c r="A22" s="142">
        <f>DATE($B$1,11,11)</f>
        <v>44511</v>
      </c>
    </row>
    <row r="23" spans="1:1">
      <c r="A23" s="142">
        <f>DATE($B$1,12,25)</f>
        <v>44555</v>
      </c>
    </row>
    <row r="24" spans="1:1">
      <c r="A24" s="142">
        <f>ROUND(DATE($B$1,4,MOD(234-11*MOD($B$1,19),30))/7,)*7-6</f>
        <v>44290</v>
      </c>
    </row>
    <row r="25" spans="1:1">
      <c r="A25" s="142">
        <f>A24+1</f>
        <v>44291</v>
      </c>
    </row>
    <row r="26" spans="1:1">
      <c r="A26" s="142">
        <f>A24+39</f>
        <v>44329</v>
      </c>
    </row>
    <row r="27" spans="1:1">
      <c r="A27" s="142">
        <f>A24+49</f>
        <v>44339</v>
      </c>
    </row>
    <row r="28" spans="1:1">
      <c r="A28" s="142">
        <f>A27+1</f>
        <v>44340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18" sqref="D18"/>
    </sheetView>
  </sheetViews>
  <sheetFormatPr baseColWidth="10" defaultRowHeight="15"/>
  <cols>
    <col min="1" max="1" width="17.28515625" customWidth="1"/>
    <col min="2" max="2" width="10.140625" customWidth="1"/>
    <col min="3" max="3" width="11.7109375" bestFit="1" customWidth="1"/>
    <col min="4" max="4" width="11.7109375" customWidth="1"/>
    <col min="5" max="6" width="12.5703125" bestFit="1" customWidth="1"/>
  </cols>
  <sheetData>
    <row r="1" spans="1:5">
      <c r="A1" s="143" t="s">
        <v>35</v>
      </c>
      <c r="C1" s="143" t="s">
        <v>36</v>
      </c>
    </row>
    <row r="2" spans="1:5">
      <c r="A2" s="143" t="s">
        <v>44</v>
      </c>
      <c r="B2" s="143" t="s">
        <v>43</v>
      </c>
      <c r="C2" t="s">
        <v>28</v>
      </c>
      <c r="D2" t="s">
        <v>27</v>
      </c>
      <c r="E2" t="s">
        <v>31</v>
      </c>
    </row>
    <row r="3" spans="1:5">
      <c r="A3">
        <v>2020</v>
      </c>
      <c r="C3" s="144">
        <v>290.68421052631578</v>
      </c>
      <c r="D3" s="144">
        <v>173.2280701754386</v>
      </c>
      <c r="E3" s="144">
        <v>463.91228070175441</v>
      </c>
    </row>
    <row r="4" spans="1:5">
      <c r="B4" t="s">
        <v>40</v>
      </c>
      <c r="C4" s="144">
        <v>152.26315789473685</v>
      </c>
      <c r="D4" s="144">
        <v>21.421052631578949</v>
      </c>
      <c r="E4" s="144">
        <v>173.68421052631581</v>
      </c>
    </row>
    <row r="5" spans="1:5">
      <c r="B5" t="s">
        <v>41</v>
      </c>
      <c r="C5" s="144">
        <v>110.73684210526316</v>
      </c>
      <c r="D5" s="144">
        <v>27.578947368421055</v>
      </c>
      <c r="E5" s="144">
        <v>138.31578947368422</v>
      </c>
    </row>
    <row r="6" spans="1:5">
      <c r="B6" t="s">
        <v>42</v>
      </c>
      <c r="C6" s="144">
        <v>27.684210526315791</v>
      </c>
      <c r="D6" s="144">
        <v>124.2280701754386</v>
      </c>
      <c r="E6" s="144">
        <v>151.91228070175438</v>
      </c>
    </row>
    <row r="7" spans="1:5">
      <c r="A7">
        <v>2021</v>
      </c>
      <c r="C7" s="144">
        <v>283.31578947368422</v>
      </c>
      <c r="D7" s="144">
        <v>492.77192982456137</v>
      </c>
      <c r="E7" s="144">
        <v>776.08771929824559</v>
      </c>
    </row>
    <row r="8" spans="1:5">
      <c r="B8" t="s">
        <v>37</v>
      </c>
      <c r="C8" s="144">
        <v>138.42105263157896</v>
      </c>
      <c r="D8" s="144">
        <v>135.14035087719299</v>
      </c>
      <c r="E8" s="144">
        <v>273.56140350877195</v>
      </c>
    </row>
    <row r="9" spans="1:5">
      <c r="B9" t="s">
        <v>38</v>
      </c>
      <c r="C9" s="144">
        <v>107.56140350877195</v>
      </c>
      <c r="D9" s="144">
        <v>48.298245614035082</v>
      </c>
      <c r="E9" s="144">
        <v>155.85964912280701</v>
      </c>
    </row>
    <row r="10" spans="1:5">
      <c r="B10" t="s">
        <v>32</v>
      </c>
      <c r="C10" s="144">
        <v>13.333333333333332</v>
      </c>
      <c r="D10" s="144">
        <v>157.33333333333331</v>
      </c>
      <c r="E10" s="144">
        <v>170.66666666666666</v>
      </c>
    </row>
    <row r="11" spans="1:5">
      <c r="B11" t="s">
        <v>39</v>
      </c>
      <c r="C11" s="144"/>
      <c r="D11" s="144">
        <v>104</v>
      </c>
      <c r="E11" s="144">
        <v>104</v>
      </c>
    </row>
    <row r="12" spans="1:5">
      <c r="B12" t="s">
        <v>33</v>
      </c>
      <c r="C12" s="144">
        <v>18.666666666666668</v>
      </c>
      <c r="D12" s="144">
        <v>26.666666666666668</v>
      </c>
      <c r="E12" s="144">
        <v>45.333333333333336</v>
      </c>
    </row>
    <row r="13" spans="1:5">
      <c r="B13" t="s">
        <v>34</v>
      </c>
      <c r="C13" s="144">
        <v>5.333333333333333</v>
      </c>
      <c r="D13" s="144">
        <v>21.333333333333332</v>
      </c>
      <c r="E13" s="144">
        <v>26.666666666666664</v>
      </c>
    </row>
    <row r="14" spans="1:5">
      <c r="A14" t="s">
        <v>31</v>
      </c>
      <c r="C14" s="144">
        <v>574.00000000000011</v>
      </c>
      <c r="D14" s="144">
        <v>666</v>
      </c>
      <c r="E14" s="144">
        <v>1240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F538792B7D4E343AE2A14E6D1B17E31" ma:contentTypeVersion="11" ma:contentTypeDescription="Create a new document." ma:contentTypeScope="" ma:versionID="7a593df5996ab39025ad529ccb53b67a">
  <xsd:schema xmlns:xsd="http://www.w3.org/2001/XMLSchema" xmlns:xs="http://www.w3.org/2001/XMLSchema" xmlns:p="http://schemas.microsoft.com/office/2006/metadata/properties" xmlns:ns3="c1a37613-b627-412b-96c4-d76d81f546ee" xmlns:ns4="a1c22a82-43a3-4c8a-82f3-db4e8e7be71e" targetNamespace="http://schemas.microsoft.com/office/2006/metadata/properties" ma:root="true" ma:fieldsID="86a565b2b555793bf3aa609ad2017829" ns3:_="" ns4:_="">
    <xsd:import namespace="c1a37613-b627-412b-96c4-d76d81f546ee"/>
    <xsd:import namespace="a1c22a82-43a3-4c8a-82f3-db4e8e7be71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37613-b627-412b-96c4-d76d81f546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22a82-43a3-4c8a-82f3-db4e8e7be71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7FF2D96F-61A6-4213-8080-8165505AAA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a37613-b627-412b-96c4-d76d81f546ee"/>
    <ds:schemaRef ds:uri="a1c22a82-43a3-4c8a-82f3-db4e8e7be7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ADD482-4BE1-4750-B25B-707688DCF6A5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c1a37613-b627-412b-96c4-d76d81f546ee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a1c22a82-43a3-4c8a-82f3-db4e8e7be71e"/>
  </ds:schemaRefs>
</ds:datastoreItem>
</file>

<file path=customXml/itemProps3.xml><?xml version="1.0" encoding="utf-8"?>
<ds:datastoreItem xmlns:ds="http://schemas.openxmlformats.org/officeDocument/2006/customXml" ds:itemID="{FF110717-3984-4223-9182-2E8F869A742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5118482-AAF8-4D85-B867-E2ABCA450C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Tech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DUBAND Jerome</dc:creator>
  <cp:lastModifiedBy>CA</cp:lastModifiedBy>
  <dcterms:created xsi:type="dcterms:W3CDTF">2020-05-29T14:58:17Z</dcterms:created>
  <dcterms:modified xsi:type="dcterms:W3CDTF">2020-05-30T15:15:47Z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0x0101005F538792B7D4E343AE2A14E6D1B17E31</vt:lpwstr>
  </property>
</Properties>
</file>