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22110" windowHeight="9270" activeTab="2"/>
  </bookViews>
  <sheets>
    <sheet name="Feuil1" sheetId="1" r:id="rId1"/>
    <sheet name="Feuil3" sheetId="3" r:id="rId2"/>
    <sheet name="Feuil5" sheetId="6" r:id="rId3"/>
  </sheets>
  <definedNames>
    <definedName name="_xlnm._FilterDatabase" localSheetId="0" hidden="1">Feuil1!$A$4:$BB$128</definedName>
    <definedName name="Segment_Prénom">#N/A</definedName>
  </definedNames>
  <calcPr calcId="145621"/>
  <pivotCaches>
    <pivotCache cacheId="0" r:id="rId4"/>
    <pivotCache cacheId="25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AC6" i="1" l="1"/>
  <c r="AD6" i="1"/>
  <c r="AN109" i="1" l="1"/>
  <c r="AM109" i="1"/>
  <c r="AL109" i="1"/>
  <c r="AK109" i="1"/>
  <c r="AX111" i="1" s="1"/>
  <c r="AJ109" i="1"/>
  <c r="AI109" i="1"/>
  <c r="AV111" i="1" s="1"/>
  <c r="AH109" i="1"/>
  <c r="AU111" i="1" s="1"/>
  <c r="AG109" i="1"/>
  <c r="AT111" i="1" s="1"/>
  <c r="AF109" i="1"/>
  <c r="AE109" i="1"/>
  <c r="AR111" i="1" s="1"/>
  <c r="AD109" i="1"/>
  <c r="AQ111" i="1" s="1"/>
  <c r="AC109" i="1"/>
  <c r="AP111" i="1" s="1"/>
  <c r="AA109" i="1"/>
  <c r="Z109" i="1"/>
  <c r="Y109" i="1"/>
  <c r="X109" i="1"/>
  <c r="W109" i="1"/>
  <c r="V109" i="1"/>
  <c r="U109" i="1"/>
  <c r="T109" i="1"/>
  <c r="S109" i="1"/>
  <c r="R109" i="1"/>
  <c r="Q109" i="1"/>
  <c r="P109" i="1"/>
  <c r="N109" i="1"/>
  <c r="M109" i="1"/>
  <c r="L109" i="1"/>
  <c r="K109" i="1"/>
  <c r="J109" i="1"/>
  <c r="I109" i="1"/>
  <c r="H109" i="1"/>
  <c r="G109" i="1"/>
  <c r="F109" i="1"/>
  <c r="E109" i="1"/>
  <c r="D109" i="1"/>
  <c r="C109" i="1"/>
  <c r="AN85" i="1"/>
  <c r="AM85" i="1"/>
  <c r="AL85" i="1"/>
  <c r="AK85" i="1"/>
  <c r="AJ85" i="1"/>
  <c r="AI85" i="1"/>
  <c r="AV87" i="1" s="1"/>
  <c r="AH85" i="1"/>
  <c r="AU87" i="1" s="1"/>
  <c r="AG85" i="1"/>
  <c r="AF85" i="1"/>
  <c r="AE85" i="1"/>
  <c r="AR87" i="1" s="1"/>
  <c r="AD85" i="1"/>
  <c r="AQ87" i="1" s="1"/>
  <c r="AC85" i="1"/>
  <c r="AA85" i="1"/>
  <c r="Z85" i="1"/>
  <c r="AM86" i="1" s="1"/>
  <c r="Y85" i="1"/>
  <c r="X85" i="1"/>
  <c r="W85" i="1"/>
  <c r="V85" i="1"/>
  <c r="AI86" i="1" s="1"/>
  <c r="U85" i="1"/>
  <c r="T85" i="1"/>
  <c r="S85" i="1"/>
  <c r="R85" i="1"/>
  <c r="AE86" i="1" s="1"/>
  <c r="Q85" i="1"/>
  <c r="P85" i="1"/>
  <c r="N85" i="1"/>
  <c r="AA86" i="1" s="1"/>
  <c r="M85" i="1"/>
  <c r="L85" i="1"/>
  <c r="Y86" i="1" s="1"/>
  <c r="K85" i="1"/>
  <c r="J85" i="1"/>
  <c r="W86" i="1" s="1"/>
  <c r="I85" i="1"/>
  <c r="H85" i="1"/>
  <c r="U86" i="1" s="1"/>
  <c r="G85" i="1"/>
  <c r="F85" i="1"/>
  <c r="S86" i="1" s="1"/>
  <c r="E85" i="1"/>
  <c r="D85" i="1"/>
  <c r="Q86" i="1" s="1"/>
  <c r="C85" i="1"/>
  <c r="AN53" i="1"/>
  <c r="AM53" i="1"/>
  <c r="AL53" i="1"/>
  <c r="AK53" i="1"/>
  <c r="AX55" i="1" s="1"/>
  <c r="AJ53" i="1"/>
  <c r="AI53" i="1"/>
  <c r="AV55" i="1" s="1"/>
  <c r="AH53" i="1"/>
  <c r="AU55" i="1" s="1"/>
  <c r="AG53" i="1"/>
  <c r="AT55" i="1" s="1"/>
  <c r="AF53" i="1"/>
  <c r="AE53" i="1"/>
  <c r="AR55" i="1" s="1"/>
  <c r="AD53" i="1"/>
  <c r="AQ55" i="1" s="1"/>
  <c r="AC53" i="1"/>
  <c r="AP55" i="1" s="1"/>
  <c r="AA53" i="1"/>
  <c r="Z53" i="1"/>
  <c r="Y53" i="1"/>
  <c r="AL54" i="1" s="1"/>
  <c r="X53" i="1"/>
  <c r="W53" i="1"/>
  <c r="V53" i="1"/>
  <c r="U53" i="1"/>
  <c r="AH54" i="1" s="1"/>
  <c r="T53" i="1"/>
  <c r="S53" i="1"/>
  <c r="R53" i="1"/>
  <c r="Q53" i="1"/>
  <c r="P53" i="1"/>
  <c r="N53" i="1"/>
  <c r="M53" i="1"/>
  <c r="L53" i="1"/>
  <c r="Y54" i="1" s="1"/>
  <c r="K53" i="1"/>
  <c r="J53" i="1"/>
  <c r="I53" i="1"/>
  <c r="H53" i="1"/>
  <c r="G53" i="1"/>
  <c r="F53" i="1"/>
  <c r="E53" i="1"/>
  <c r="D53" i="1"/>
  <c r="Q54" i="1" s="1"/>
  <c r="C53" i="1"/>
  <c r="AL25" i="1"/>
  <c r="AM25" i="1"/>
  <c r="AN25" i="1"/>
  <c r="AK25" i="1"/>
  <c r="AJ25" i="1"/>
  <c r="AI25" i="1"/>
  <c r="AH25" i="1"/>
  <c r="AG25" i="1"/>
  <c r="AF25" i="1"/>
  <c r="AS27" i="1" s="1"/>
  <c r="AE25" i="1"/>
  <c r="AD25" i="1"/>
  <c r="AC25" i="1"/>
  <c r="AA25" i="1"/>
  <c r="AA113" i="1" s="1"/>
  <c r="Z25" i="1"/>
  <c r="Z113" i="1" s="1"/>
  <c r="Y25" i="1"/>
  <c r="Y113" i="1" s="1"/>
  <c r="X25" i="1"/>
  <c r="X113" i="1" s="1"/>
  <c r="W25" i="1"/>
  <c r="W113" i="1" s="1"/>
  <c r="V25" i="1"/>
  <c r="V113" i="1" s="1"/>
  <c r="U25" i="1"/>
  <c r="U113" i="1" s="1"/>
  <c r="T25" i="1"/>
  <c r="T113" i="1" s="1"/>
  <c r="S25" i="1"/>
  <c r="S113" i="1" s="1"/>
  <c r="R25" i="1"/>
  <c r="R113" i="1" s="1"/>
  <c r="Q25" i="1"/>
  <c r="Q113" i="1" s="1"/>
  <c r="P25" i="1"/>
  <c r="P113" i="1" s="1"/>
  <c r="N25" i="1"/>
  <c r="M25" i="1"/>
  <c r="M113" i="1" s="1"/>
  <c r="L25" i="1"/>
  <c r="K25" i="1"/>
  <c r="X26" i="1" s="1"/>
  <c r="J25" i="1"/>
  <c r="I25" i="1"/>
  <c r="I113" i="1" s="1"/>
  <c r="H25" i="1"/>
  <c r="G25" i="1"/>
  <c r="T26" i="1" s="1"/>
  <c r="F25" i="1"/>
  <c r="E25" i="1"/>
  <c r="E113" i="1" s="1"/>
  <c r="D25" i="1"/>
  <c r="C25" i="1"/>
  <c r="C113" i="1" s="1"/>
  <c r="AN122" i="1"/>
  <c r="AM122" i="1"/>
  <c r="AL122" i="1"/>
  <c r="AK122" i="1"/>
  <c r="AJ122" i="1"/>
  <c r="AI122" i="1"/>
  <c r="AH122" i="1"/>
  <c r="AG122" i="1"/>
  <c r="AF122" i="1"/>
  <c r="AE122" i="1"/>
  <c r="AD122" i="1"/>
  <c r="AC122" i="1"/>
  <c r="AA122" i="1"/>
  <c r="Z122" i="1"/>
  <c r="Y122" i="1"/>
  <c r="X122" i="1"/>
  <c r="W122" i="1"/>
  <c r="V122" i="1"/>
  <c r="U122" i="1"/>
  <c r="T122" i="1"/>
  <c r="S122" i="1"/>
  <c r="R122" i="1"/>
  <c r="Q122" i="1"/>
  <c r="P122" i="1"/>
  <c r="AO121" i="1"/>
  <c r="AB121" i="1"/>
  <c r="O121" i="1"/>
  <c r="AN118" i="1"/>
  <c r="AM118" i="1"/>
  <c r="AL118" i="1"/>
  <c r="AK118" i="1"/>
  <c r="AJ118" i="1"/>
  <c r="AI118" i="1"/>
  <c r="AH118" i="1"/>
  <c r="AG118" i="1"/>
  <c r="AF118" i="1"/>
  <c r="AE118" i="1"/>
  <c r="AD118" i="1"/>
  <c r="AC118" i="1"/>
  <c r="AA118" i="1"/>
  <c r="Z118" i="1"/>
  <c r="Y118" i="1"/>
  <c r="X118" i="1"/>
  <c r="W118" i="1"/>
  <c r="V118" i="1"/>
  <c r="U118" i="1"/>
  <c r="T118" i="1"/>
  <c r="S118" i="1"/>
  <c r="R118" i="1"/>
  <c r="Q118" i="1"/>
  <c r="P118" i="1"/>
  <c r="AO117" i="1"/>
  <c r="AB117" i="1"/>
  <c r="O117" i="1"/>
  <c r="AM110" i="1"/>
  <c r="AL110" i="1"/>
  <c r="AK110" i="1"/>
  <c r="AI110" i="1"/>
  <c r="AH110" i="1"/>
  <c r="AG110" i="1"/>
  <c r="AE110" i="1"/>
  <c r="AD110" i="1"/>
  <c r="AC110" i="1"/>
  <c r="AA110" i="1"/>
  <c r="Z110" i="1"/>
  <c r="Y110" i="1"/>
  <c r="X110" i="1"/>
  <c r="W110" i="1"/>
  <c r="V110" i="1"/>
  <c r="U110" i="1"/>
  <c r="T110" i="1"/>
  <c r="S110" i="1"/>
  <c r="R110" i="1"/>
  <c r="Q110" i="1"/>
  <c r="P110" i="1"/>
  <c r="AB109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AO105" i="1"/>
  <c r="AB105" i="1"/>
  <c r="O105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L103" i="1" s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AO101" i="1"/>
  <c r="AB101" i="1"/>
  <c r="O101" i="1"/>
  <c r="AN98" i="1"/>
  <c r="AM98" i="1"/>
  <c r="AL98" i="1"/>
  <c r="AK98" i="1"/>
  <c r="AJ98" i="1"/>
  <c r="AI98" i="1"/>
  <c r="AH98" i="1"/>
  <c r="AG98" i="1"/>
  <c r="AF98" i="1"/>
  <c r="AE98" i="1"/>
  <c r="AD98" i="1"/>
  <c r="AC98" i="1"/>
  <c r="AA98" i="1"/>
  <c r="Z98" i="1"/>
  <c r="Y98" i="1"/>
  <c r="X98" i="1"/>
  <c r="W98" i="1"/>
  <c r="V98" i="1"/>
  <c r="U98" i="1"/>
  <c r="T98" i="1"/>
  <c r="S98" i="1"/>
  <c r="R98" i="1"/>
  <c r="Q98" i="1"/>
  <c r="P98" i="1"/>
  <c r="AO97" i="1"/>
  <c r="AB97" i="1"/>
  <c r="O97" i="1"/>
  <c r="AB98" i="1" s="1"/>
  <c r="AN94" i="1"/>
  <c r="AM94" i="1"/>
  <c r="AL94" i="1"/>
  <c r="AK94" i="1"/>
  <c r="AJ94" i="1"/>
  <c r="AI94" i="1"/>
  <c r="AH94" i="1"/>
  <c r="AG94" i="1"/>
  <c r="AF94" i="1"/>
  <c r="AE94" i="1"/>
  <c r="AD94" i="1"/>
  <c r="AC94" i="1"/>
  <c r="AA94" i="1"/>
  <c r="Z94" i="1"/>
  <c r="Y94" i="1"/>
  <c r="X94" i="1"/>
  <c r="W94" i="1"/>
  <c r="V94" i="1"/>
  <c r="U94" i="1"/>
  <c r="T94" i="1"/>
  <c r="S94" i="1"/>
  <c r="R94" i="1"/>
  <c r="Q94" i="1"/>
  <c r="P94" i="1"/>
  <c r="AO93" i="1"/>
  <c r="AB93" i="1"/>
  <c r="O93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A90" i="1"/>
  <c r="Z90" i="1"/>
  <c r="Y90" i="1"/>
  <c r="X90" i="1"/>
  <c r="W90" i="1"/>
  <c r="V90" i="1"/>
  <c r="U90" i="1"/>
  <c r="T90" i="1"/>
  <c r="S90" i="1"/>
  <c r="R90" i="1"/>
  <c r="Q90" i="1"/>
  <c r="P90" i="1"/>
  <c r="AO89" i="1"/>
  <c r="AB89" i="1"/>
  <c r="O89" i="1"/>
  <c r="AL86" i="1"/>
  <c r="AH86" i="1"/>
  <c r="AD86" i="1"/>
  <c r="X86" i="1"/>
  <c r="T86" i="1"/>
  <c r="P86" i="1"/>
  <c r="AB85" i="1"/>
  <c r="AN82" i="1"/>
  <c r="AM82" i="1"/>
  <c r="AL82" i="1"/>
  <c r="AK82" i="1"/>
  <c r="AJ82" i="1"/>
  <c r="AI82" i="1"/>
  <c r="AH82" i="1"/>
  <c r="AG82" i="1"/>
  <c r="AF82" i="1"/>
  <c r="AE82" i="1"/>
  <c r="AD82" i="1"/>
  <c r="AC82" i="1"/>
  <c r="AL83" i="1" s="1"/>
  <c r="AA82" i="1"/>
  <c r="Z82" i="1"/>
  <c r="Y82" i="1"/>
  <c r="X82" i="1"/>
  <c r="W82" i="1"/>
  <c r="V82" i="1"/>
  <c r="U82" i="1"/>
  <c r="T82" i="1"/>
  <c r="S82" i="1"/>
  <c r="R82" i="1"/>
  <c r="Q82" i="1"/>
  <c r="P82" i="1"/>
  <c r="AO81" i="1"/>
  <c r="AB81" i="1"/>
  <c r="O81" i="1"/>
  <c r="AN78" i="1"/>
  <c r="AM78" i="1"/>
  <c r="AL78" i="1"/>
  <c r="AK78" i="1"/>
  <c r="AJ78" i="1"/>
  <c r="AI78" i="1"/>
  <c r="AH78" i="1"/>
  <c r="AG78" i="1"/>
  <c r="AF78" i="1"/>
  <c r="AE78" i="1"/>
  <c r="AD78" i="1"/>
  <c r="AC78" i="1"/>
  <c r="AA78" i="1"/>
  <c r="Z78" i="1"/>
  <c r="Y78" i="1"/>
  <c r="X78" i="1"/>
  <c r="W78" i="1"/>
  <c r="V78" i="1"/>
  <c r="U78" i="1"/>
  <c r="T78" i="1"/>
  <c r="S78" i="1"/>
  <c r="R78" i="1"/>
  <c r="Q78" i="1"/>
  <c r="P78" i="1"/>
  <c r="AO77" i="1"/>
  <c r="AB77" i="1"/>
  <c r="O77" i="1"/>
  <c r="AN74" i="1"/>
  <c r="AM74" i="1"/>
  <c r="AL74" i="1"/>
  <c r="AK74" i="1"/>
  <c r="AJ74" i="1"/>
  <c r="AI74" i="1"/>
  <c r="AH74" i="1"/>
  <c r="AG74" i="1"/>
  <c r="AF74" i="1"/>
  <c r="AE74" i="1"/>
  <c r="AD74" i="1"/>
  <c r="AC74" i="1"/>
  <c r="AA74" i="1"/>
  <c r="Z74" i="1"/>
  <c r="Y74" i="1"/>
  <c r="X74" i="1"/>
  <c r="W74" i="1"/>
  <c r="V74" i="1"/>
  <c r="U74" i="1"/>
  <c r="T74" i="1"/>
  <c r="S74" i="1"/>
  <c r="R74" i="1"/>
  <c r="Q74" i="1"/>
  <c r="P74" i="1"/>
  <c r="AO73" i="1"/>
  <c r="AB73" i="1"/>
  <c r="O73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A70" i="1"/>
  <c r="Z70" i="1"/>
  <c r="Y70" i="1"/>
  <c r="X70" i="1"/>
  <c r="W70" i="1"/>
  <c r="V70" i="1"/>
  <c r="U70" i="1"/>
  <c r="T70" i="1"/>
  <c r="S70" i="1"/>
  <c r="R70" i="1"/>
  <c r="Q70" i="1"/>
  <c r="P70" i="1"/>
  <c r="AO69" i="1"/>
  <c r="AB69" i="1"/>
  <c r="O69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L67" i="1" s="1"/>
  <c r="AA66" i="1"/>
  <c r="Z66" i="1"/>
  <c r="Y66" i="1"/>
  <c r="X66" i="1"/>
  <c r="W66" i="1"/>
  <c r="V66" i="1"/>
  <c r="U66" i="1"/>
  <c r="T66" i="1"/>
  <c r="S66" i="1"/>
  <c r="R66" i="1"/>
  <c r="Q66" i="1"/>
  <c r="P66" i="1"/>
  <c r="AO65" i="1"/>
  <c r="AB65" i="1"/>
  <c r="O65" i="1"/>
  <c r="AN62" i="1"/>
  <c r="AM62" i="1"/>
  <c r="AL62" i="1"/>
  <c r="AK62" i="1"/>
  <c r="AJ62" i="1"/>
  <c r="AI62" i="1"/>
  <c r="AH62" i="1"/>
  <c r="AG62" i="1"/>
  <c r="AF62" i="1"/>
  <c r="AE62" i="1"/>
  <c r="AD62" i="1"/>
  <c r="AC62" i="1"/>
  <c r="AA62" i="1"/>
  <c r="Z62" i="1"/>
  <c r="Y62" i="1"/>
  <c r="X62" i="1"/>
  <c r="W62" i="1"/>
  <c r="V62" i="1"/>
  <c r="U62" i="1"/>
  <c r="T62" i="1"/>
  <c r="S62" i="1"/>
  <c r="R62" i="1"/>
  <c r="Q62" i="1"/>
  <c r="P62" i="1"/>
  <c r="AO61" i="1"/>
  <c r="AB61" i="1"/>
  <c r="O61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A58" i="1"/>
  <c r="Z58" i="1"/>
  <c r="Y58" i="1"/>
  <c r="X58" i="1"/>
  <c r="W58" i="1"/>
  <c r="V58" i="1"/>
  <c r="U58" i="1"/>
  <c r="T58" i="1"/>
  <c r="S58" i="1"/>
  <c r="R58" i="1"/>
  <c r="Q58" i="1"/>
  <c r="P58" i="1"/>
  <c r="AO57" i="1"/>
  <c r="AB57" i="1"/>
  <c r="O57" i="1"/>
  <c r="AK54" i="1"/>
  <c r="AG54" i="1"/>
  <c r="AD54" i="1"/>
  <c r="AC54" i="1"/>
  <c r="X54" i="1"/>
  <c r="T54" i="1"/>
  <c r="P54" i="1"/>
  <c r="AN50" i="1"/>
  <c r="AM50" i="1"/>
  <c r="AL50" i="1"/>
  <c r="AK50" i="1"/>
  <c r="AJ50" i="1"/>
  <c r="AI50" i="1"/>
  <c r="AH50" i="1"/>
  <c r="AG50" i="1"/>
  <c r="AF50" i="1"/>
  <c r="AE50" i="1"/>
  <c r="AD50" i="1"/>
  <c r="AC50" i="1"/>
  <c r="AA50" i="1"/>
  <c r="Z50" i="1"/>
  <c r="Y50" i="1"/>
  <c r="X50" i="1"/>
  <c r="W50" i="1"/>
  <c r="V50" i="1"/>
  <c r="U50" i="1"/>
  <c r="T50" i="1"/>
  <c r="S50" i="1"/>
  <c r="R50" i="1"/>
  <c r="Q50" i="1"/>
  <c r="P50" i="1"/>
  <c r="AO49" i="1"/>
  <c r="AB49" i="1"/>
  <c r="O49" i="1"/>
  <c r="AN46" i="1"/>
  <c r="AM46" i="1"/>
  <c r="AL46" i="1"/>
  <c r="AK46" i="1"/>
  <c r="AJ46" i="1"/>
  <c r="AI46" i="1"/>
  <c r="AH46" i="1"/>
  <c r="AG46" i="1"/>
  <c r="AF46" i="1"/>
  <c r="AE46" i="1"/>
  <c r="AD46" i="1"/>
  <c r="AC46" i="1"/>
  <c r="AA46" i="1"/>
  <c r="Z46" i="1"/>
  <c r="Y46" i="1"/>
  <c r="X46" i="1"/>
  <c r="W46" i="1"/>
  <c r="V46" i="1"/>
  <c r="U46" i="1"/>
  <c r="T46" i="1"/>
  <c r="S46" i="1"/>
  <c r="R46" i="1"/>
  <c r="Q46" i="1"/>
  <c r="P46" i="1"/>
  <c r="AO45" i="1"/>
  <c r="AB45" i="1"/>
  <c r="O45" i="1"/>
  <c r="AN42" i="1"/>
  <c r="AM42" i="1"/>
  <c r="AL42" i="1"/>
  <c r="AK42" i="1"/>
  <c r="AJ42" i="1"/>
  <c r="AI42" i="1"/>
  <c r="AH42" i="1"/>
  <c r="AG42" i="1"/>
  <c r="AF42" i="1"/>
  <c r="AE42" i="1"/>
  <c r="AD42" i="1"/>
  <c r="AC42" i="1"/>
  <c r="AA42" i="1"/>
  <c r="Z42" i="1"/>
  <c r="Y42" i="1"/>
  <c r="X42" i="1"/>
  <c r="W42" i="1"/>
  <c r="V42" i="1"/>
  <c r="U42" i="1"/>
  <c r="T42" i="1"/>
  <c r="S42" i="1"/>
  <c r="R42" i="1"/>
  <c r="Q42" i="1"/>
  <c r="P42" i="1"/>
  <c r="AO41" i="1"/>
  <c r="AB41" i="1"/>
  <c r="O41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A38" i="1"/>
  <c r="Z38" i="1"/>
  <c r="Y38" i="1"/>
  <c r="X38" i="1"/>
  <c r="W38" i="1"/>
  <c r="V38" i="1"/>
  <c r="U38" i="1"/>
  <c r="T38" i="1"/>
  <c r="S38" i="1"/>
  <c r="R38" i="1"/>
  <c r="Q38" i="1"/>
  <c r="P38" i="1"/>
  <c r="AO37" i="1"/>
  <c r="AB37" i="1"/>
  <c r="O37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L35" i="1" s="1"/>
  <c r="AA34" i="1"/>
  <c r="Z34" i="1"/>
  <c r="Y34" i="1"/>
  <c r="X34" i="1"/>
  <c r="W34" i="1"/>
  <c r="V34" i="1"/>
  <c r="U34" i="1"/>
  <c r="T34" i="1"/>
  <c r="S34" i="1"/>
  <c r="R34" i="1"/>
  <c r="Q34" i="1"/>
  <c r="P34" i="1"/>
  <c r="AO33" i="1"/>
  <c r="AB33" i="1"/>
  <c r="O33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A30" i="1"/>
  <c r="Z30" i="1"/>
  <c r="Y30" i="1"/>
  <c r="X30" i="1"/>
  <c r="W30" i="1"/>
  <c r="V30" i="1"/>
  <c r="U30" i="1"/>
  <c r="T30" i="1"/>
  <c r="S30" i="1"/>
  <c r="R30" i="1"/>
  <c r="Q30" i="1"/>
  <c r="P30" i="1"/>
  <c r="AO29" i="1"/>
  <c r="AB29" i="1"/>
  <c r="O29" i="1"/>
  <c r="AL26" i="1"/>
  <c r="AH26" i="1"/>
  <c r="AD26" i="1"/>
  <c r="Y26" i="1"/>
  <c r="U26" i="1"/>
  <c r="Q26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A22" i="1"/>
  <c r="Z22" i="1"/>
  <c r="Y22" i="1"/>
  <c r="X22" i="1"/>
  <c r="W22" i="1"/>
  <c r="V22" i="1"/>
  <c r="U22" i="1"/>
  <c r="T22" i="1"/>
  <c r="S22" i="1"/>
  <c r="R22" i="1"/>
  <c r="Q22" i="1"/>
  <c r="P22" i="1"/>
  <c r="AO21" i="1"/>
  <c r="AB21" i="1"/>
  <c r="O21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A18" i="1"/>
  <c r="Z18" i="1"/>
  <c r="Y18" i="1"/>
  <c r="X18" i="1"/>
  <c r="W18" i="1"/>
  <c r="V18" i="1"/>
  <c r="U18" i="1"/>
  <c r="T18" i="1"/>
  <c r="S18" i="1"/>
  <c r="R18" i="1"/>
  <c r="Q18" i="1"/>
  <c r="P18" i="1"/>
  <c r="AO17" i="1"/>
  <c r="AB17" i="1"/>
  <c r="O17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A14" i="1"/>
  <c r="Z14" i="1"/>
  <c r="Y14" i="1"/>
  <c r="X14" i="1"/>
  <c r="W14" i="1"/>
  <c r="V14" i="1"/>
  <c r="U14" i="1"/>
  <c r="T14" i="1"/>
  <c r="S14" i="1"/>
  <c r="R14" i="1"/>
  <c r="Q14" i="1"/>
  <c r="P14" i="1"/>
  <c r="AO13" i="1"/>
  <c r="AB13" i="1"/>
  <c r="O13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A10" i="1"/>
  <c r="Z10" i="1"/>
  <c r="Y10" i="1"/>
  <c r="X10" i="1"/>
  <c r="W10" i="1"/>
  <c r="V10" i="1"/>
  <c r="U10" i="1"/>
  <c r="T10" i="1"/>
  <c r="S10" i="1"/>
  <c r="R10" i="1"/>
  <c r="Q10" i="1"/>
  <c r="P10" i="1"/>
  <c r="AO9" i="1"/>
  <c r="AB9" i="1"/>
  <c r="O9" i="1"/>
  <c r="AO2" i="1"/>
  <c r="AO102" i="1" s="1"/>
  <c r="AB30" i="1" l="1"/>
  <c r="AL113" i="1"/>
  <c r="O25" i="1"/>
  <c r="S54" i="1"/>
  <c r="W54" i="1"/>
  <c r="AA54" i="1"/>
  <c r="AN86" i="1"/>
  <c r="O109" i="1"/>
  <c r="AY115" i="1"/>
  <c r="AL115" i="1"/>
  <c r="AL125" i="1"/>
  <c r="AJ113" i="1"/>
  <c r="AW27" i="1"/>
  <c r="BA111" i="1"/>
  <c r="AN111" i="1"/>
  <c r="AF26" i="1"/>
  <c r="AB22" i="1"/>
  <c r="S26" i="1"/>
  <c r="AA26" i="1"/>
  <c r="AJ26" i="1"/>
  <c r="AL39" i="1"/>
  <c r="AM39" i="1" s="1"/>
  <c r="AN39" i="1" s="1"/>
  <c r="AP39" i="1" s="1"/>
  <c r="AB42" i="1"/>
  <c r="AB46" i="1"/>
  <c r="AL91" i="1"/>
  <c r="AM91" i="1" s="1"/>
  <c r="AM92" i="1" s="1"/>
  <c r="AL107" i="1"/>
  <c r="AM107" i="1" s="1"/>
  <c r="AE113" i="1"/>
  <c r="AR27" i="1"/>
  <c r="AI113" i="1"/>
  <c r="AV27" i="1"/>
  <c r="AZ27" i="1"/>
  <c r="AM27" i="1"/>
  <c r="AZ55" i="1"/>
  <c r="AM55" i="1"/>
  <c r="AZ87" i="1"/>
  <c r="AM87" i="1"/>
  <c r="AM111" i="1"/>
  <c r="AZ111" i="1"/>
  <c r="AN113" i="1"/>
  <c r="AY27" i="1"/>
  <c r="AL27" i="1"/>
  <c r="BA55" i="1"/>
  <c r="AN55" i="1"/>
  <c r="AJ110" i="1"/>
  <c r="AW111" i="1"/>
  <c r="AL23" i="1"/>
  <c r="AM23" i="1" s="1"/>
  <c r="AM24" i="1" s="1"/>
  <c r="W26" i="1"/>
  <c r="AN26" i="1"/>
  <c r="AL47" i="1"/>
  <c r="AM47" i="1" s="1"/>
  <c r="AM48" i="1" s="1"/>
  <c r="AL63" i="1"/>
  <c r="AL79" i="1"/>
  <c r="AM79" i="1" s="1"/>
  <c r="AB102" i="1"/>
  <c r="AL123" i="1"/>
  <c r="AM123" i="1" s="1"/>
  <c r="AC113" i="1"/>
  <c r="AP115" i="1" s="1"/>
  <c r="AP27" i="1"/>
  <c r="AG113" i="1"/>
  <c r="AT27" i="1"/>
  <c r="AK113" i="1"/>
  <c r="AX27" i="1"/>
  <c r="AC86" i="1"/>
  <c r="AP87" i="1"/>
  <c r="AG86" i="1"/>
  <c r="AT87" i="1"/>
  <c r="AK86" i="1"/>
  <c r="AX87" i="1"/>
  <c r="AF54" i="1"/>
  <c r="AS55" i="1"/>
  <c r="AJ54" i="1"/>
  <c r="AW55" i="1"/>
  <c r="AF86" i="1"/>
  <c r="AS87" i="1"/>
  <c r="AJ86" i="1"/>
  <c r="AW87" i="1"/>
  <c r="BA87" i="1"/>
  <c r="AN87" i="1"/>
  <c r="AF110" i="1"/>
  <c r="AS111" i="1"/>
  <c r="AL19" i="1"/>
  <c r="AM19" i="1" s="1"/>
  <c r="AN54" i="1"/>
  <c r="AL75" i="1"/>
  <c r="AM75" i="1" s="1"/>
  <c r="AM76" i="1" s="1"/>
  <c r="AL95" i="1"/>
  <c r="AL96" i="1" s="1"/>
  <c r="AN110" i="1"/>
  <c r="AL119" i="1"/>
  <c r="AM119" i="1" s="1"/>
  <c r="AD113" i="1"/>
  <c r="AQ27" i="1"/>
  <c r="AH113" i="1"/>
  <c r="AU27" i="1"/>
  <c r="BA27" i="1"/>
  <c r="AN27" i="1"/>
  <c r="AY55" i="1"/>
  <c r="AL55" i="1"/>
  <c r="AL87" i="1"/>
  <c r="AY87" i="1"/>
  <c r="AY111" i="1"/>
  <c r="AL111" i="1"/>
  <c r="AM113" i="1"/>
  <c r="AL99" i="1"/>
  <c r="AM99" i="1" s="1"/>
  <c r="AO109" i="1"/>
  <c r="AL71" i="1"/>
  <c r="AL72" i="1" s="1"/>
  <c r="AO85" i="1"/>
  <c r="AL59" i="1"/>
  <c r="AL60" i="1" s="1"/>
  <c r="AF113" i="1"/>
  <c r="AL51" i="1"/>
  <c r="AL52" i="1" s="1"/>
  <c r="AO53" i="1"/>
  <c r="AL43" i="1"/>
  <c r="AL44" i="1" s="1"/>
  <c r="AO25" i="1"/>
  <c r="AE26" i="1"/>
  <c r="AL11" i="1"/>
  <c r="AB118" i="1"/>
  <c r="AB82" i="1"/>
  <c r="AB78" i="1"/>
  <c r="AB66" i="1"/>
  <c r="AL64" i="1"/>
  <c r="AM63" i="1"/>
  <c r="AB62" i="1"/>
  <c r="R86" i="1"/>
  <c r="Z86" i="1"/>
  <c r="V86" i="1"/>
  <c r="AB50" i="1"/>
  <c r="U54" i="1"/>
  <c r="AE54" i="1"/>
  <c r="AI54" i="1"/>
  <c r="AM54" i="1"/>
  <c r="AL31" i="1"/>
  <c r="Z26" i="1"/>
  <c r="V26" i="1"/>
  <c r="AM26" i="1"/>
  <c r="R26" i="1"/>
  <c r="AI26" i="1"/>
  <c r="P26" i="1"/>
  <c r="AB25" i="1"/>
  <c r="AB14" i="1"/>
  <c r="AL15" i="1"/>
  <c r="AL16" i="1" s="1"/>
  <c r="AE114" i="1"/>
  <c r="R125" i="1"/>
  <c r="AI114" i="1"/>
  <c r="V125" i="1"/>
  <c r="AM114" i="1"/>
  <c r="Z125" i="1"/>
  <c r="S125" i="1"/>
  <c r="AF114" i="1"/>
  <c r="W125" i="1"/>
  <c r="AJ114" i="1"/>
  <c r="AA125" i="1"/>
  <c r="AN114" i="1"/>
  <c r="P125" i="1"/>
  <c r="AB113" i="1"/>
  <c r="AC114" i="1"/>
  <c r="T125" i="1"/>
  <c r="AG114" i="1"/>
  <c r="X125" i="1"/>
  <c r="AK114" i="1"/>
  <c r="AD114" i="1"/>
  <c r="Q125" i="1"/>
  <c r="AH114" i="1"/>
  <c r="U125" i="1"/>
  <c r="AL114" i="1"/>
  <c r="Y125" i="1"/>
  <c r="AL126" i="1" s="1"/>
  <c r="AC26" i="1"/>
  <c r="AG26" i="1"/>
  <c r="AK26" i="1"/>
  <c r="AB106" i="1"/>
  <c r="AB94" i="1"/>
  <c r="AB74" i="1"/>
  <c r="AB70" i="1"/>
  <c r="F113" i="1"/>
  <c r="S114" i="1" s="1"/>
  <c r="J113" i="1"/>
  <c r="N113" i="1"/>
  <c r="N125" i="1" s="1"/>
  <c r="AA126" i="1" s="1"/>
  <c r="O85" i="1"/>
  <c r="AB58" i="1"/>
  <c r="O53" i="1"/>
  <c r="D113" i="1"/>
  <c r="Q114" i="1" s="1"/>
  <c r="H113" i="1"/>
  <c r="U114" i="1" s="1"/>
  <c r="L113" i="1"/>
  <c r="L125" i="1" s="1"/>
  <c r="AB38" i="1"/>
  <c r="AB34" i="1"/>
  <c r="R54" i="1"/>
  <c r="V54" i="1"/>
  <c r="Z54" i="1"/>
  <c r="AB122" i="1"/>
  <c r="AB18" i="1"/>
  <c r="F125" i="1"/>
  <c r="J125" i="1"/>
  <c r="W114" i="1"/>
  <c r="C125" i="1"/>
  <c r="P114" i="1"/>
  <c r="R114" i="1"/>
  <c r="E125" i="1"/>
  <c r="V114" i="1"/>
  <c r="I125" i="1"/>
  <c r="Z114" i="1"/>
  <c r="M125" i="1"/>
  <c r="G113" i="1"/>
  <c r="K113" i="1"/>
  <c r="AB110" i="1"/>
  <c r="AB86" i="1"/>
  <c r="AB53" i="1"/>
  <c r="AO14" i="1"/>
  <c r="AO18" i="1"/>
  <c r="AO54" i="1"/>
  <c r="AO122" i="1"/>
  <c r="AO42" i="1"/>
  <c r="AO66" i="1"/>
  <c r="AO70" i="1"/>
  <c r="AO30" i="1"/>
  <c r="AO34" i="1"/>
  <c r="AO86" i="1"/>
  <c r="AB26" i="1"/>
  <c r="AL20" i="1"/>
  <c r="AM35" i="1"/>
  <c r="AL36" i="1"/>
  <c r="AL32" i="1"/>
  <c r="AM31" i="1"/>
  <c r="AM40" i="1"/>
  <c r="AO26" i="1"/>
  <c r="AO22" i="1"/>
  <c r="AO38" i="1"/>
  <c r="AO46" i="1"/>
  <c r="AO50" i="1"/>
  <c r="AO58" i="1"/>
  <c r="AL40" i="1"/>
  <c r="AM67" i="1"/>
  <c r="AL68" i="1"/>
  <c r="AN75" i="1"/>
  <c r="AP75" i="1" s="1"/>
  <c r="AB54" i="1"/>
  <c r="AM83" i="1"/>
  <c r="AL84" i="1"/>
  <c r="AO62" i="1"/>
  <c r="AO78" i="1"/>
  <c r="AO90" i="1"/>
  <c r="AO74" i="1"/>
  <c r="AO94" i="1"/>
  <c r="AL120" i="1"/>
  <c r="AL76" i="1"/>
  <c r="AB90" i="1"/>
  <c r="AO82" i="1"/>
  <c r="AL104" i="1"/>
  <c r="AM103" i="1"/>
  <c r="AM108" i="1"/>
  <c r="AN107" i="1"/>
  <c r="AP107" i="1" s="1"/>
  <c r="AO110" i="1"/>
  <c r="AO106" i="1"/>
  <c r="AL108" i="1"/>
  <c r="AO98" i="1"/>
  <c r="AO118" i="1"/>
  <c r="AB10" i="1"/>
  <c r="AL12" i="1"/>
  <c r="AM11" i="1"/>
  <c r="AO10" i="1"/>
  <c r="AL6" i="1"/>
  <c r="AM6" i="1"/>
  <c r="AN6" i="1"/>
  <c r="AE6" i="1"/>
  <c r="AF6" i="1"/>
  <c r="AG6" i="1"/>
  <c r="AH6" i="1"/>
  <c r="AI6" i="1"/>
  <c r="AJ6" i="1"/>
  <c r="AK6" i="1"/>
  <c r="AL24" i="1" l="1"/>
  <c r="AN23" i="1"/>
  <c r="AP23" i="1" s="1"/>
  <c r="AN91" i="1"/>
  <c r="AP91" i="1" s="1"/>
  <c r="AN47" i="1"/>
  <c r="AP47" i="1" s="1"/>
  <c r="AL100" i="1"/>
  <c r="AM43" i="1"/>
  <c r="AN43" i="1" s="1"/>
  <c r="AP43" i="1" s="1"/>
  <c r="AL124" i="1"/>
  <c r="AM15" i="1"/>
  <c r="AN15" i="1" s="1"/>
  <c r="AP15" i="1" s="1"/>
  <c r="AM51" i="1"/>
  <c r="AN51" i="1" s="1"/>
  <c r="AP51" i="1" s="1"/>
  <c r="AM95" i="1"/>
  <c r="AN95" i="1" s="1"/>
  <c r="AP95" i="1" s="1"/>
  <c r="AN79" i="1"/>
  <c r="AP79" i="1" s="1"/>
  <c r="AM80" i="1"/>
  <c r="AM71" i="1"/>
  <c r="AM72" i="1" s="1"/>
  <c r="AL80" i="1"/>
  <c r="AL88" i="1" s="1"/>
  <c r="AL92" i="1"/>
  <c r="AL48" i="1"/>
  <c r="AL56" i="1" s="1"/>
  <c r="AM96" i="1"/>
  <c r="AL7" i="1"/>
  <c r="AC125" i="1"/>
  <c r="AP127" i="1" s="1"/>
  <c r="AI125" i="1"/>
  <c r="AV127" i="1" s="1"/>
  <c r="AV115" i="1"/>
  <c r="AJ125" i="1"/>
  <c r="AW127" i="1" s="1"/>
  <c r="AW115" i="1"/>
  <c r="AZ115" i="1"/>
  <c r="AM115" i="1"/>
  <c r="AM125" i="1"/>
  <c r="AD125" i="1"/>
  <c r="AQ127" i="1" s="1"/>
  <c r="AQ115" i="1"/>
  <c r="AG125" i="1"/>
  <c r="AT127" i="1" s="1"/>
  <c r="AT115" i="1"/>
  <c r="AY127" i="1"/>
  <c r="AL127" i="1"/>
  <c r="AG126" i="1"/>
  <c r="AI126" i="1"/>
  <c r="BA115" i="1"/>
  <c r="AN115" i="1"/>
  <c r="AN125" i="1"/>
  <c r="AN126" i="1" s="1"/>
  <c r="AE125" i="1"/>
  <c r="AR127" i="1" s="1"/>
  <c r="AR115" i="1"/>
  <c r="AF125" i="1"/>
  <c r="AS127" i="1" s="1"/>
  <c r="AS115" i="1"/>
  <c r="AH125" i="1"/>
  <c r="AU127" i="1" s="1"/>
  <c r="AU115" i="1"/>
  <c r="AK125" i="1"/>
  <c r="AX127" i="1" s="1"/>
  <c r="AX115" i="1"/>
  <c r="AO125" i="1"/>
  <c r="AO126" i="1" s="1"/>
  <c r="AO113" i="1"/>
  <c r="AO114" i="1" s="1"/>
  <c r="AM59" i="1"/>
  <c r="AM52" i="1"/>
  <c r="Y126" i="1"/>
  <c r="V126" i="1"/>
  <c r="S126" i="1"/>
  <c r="AM64" i="1"/>
  <c r="AN63" i="1"/>
  <c r="AP63" i="1" s="1"/>
  <c r="W126" i="1"/>
  <c r="Z126" i="1"/>
  <c r="R126" i="1"/>
  <c r="AC126" i="1"/>
  <c r="AB125" i="1"/>
  <c r="H125" i="1"/>
  <c r="U126" i="1" s="1"/>
  <c r="AA114" i="1"/>
  <c r="D125" i="1"/>
  <c r="Q126" i="1" s="1"/>
  <c r="Y114" i="1"/>
  <c r="O113" i="1"/>
  <c r="AB114" i="1" s="1"/>
  <c r="K125" i="1"/>
  <c r="X126" i="1" s="1"/>
  <c r="X114" i="1"/>
  <c r="G125" i="1"/>
  <c r="T126" i="1" s="1"/>
  <c r="T114" i="1"/>
  <c r="P126" i="1"/>
  <c r="AP108" i="1"/>
  <c r="AN108" i="1"/>
  <c r="AN123" i="1"/>
  <c r="AP123" i="1" s="1"/>
  <c r="AM124" i="1"/>
  <c r="AN83" i="1"/>
  <c r="AP83" i="1" s="1"/>
  <c r="AM84" i="1"/>
  <c r="AP48" i="1"/>
  <c r="AN48" i="1"/>
  <c r="AN24" i="1"/>
  <c r="AP24" i="1"/>
  <c r="AN99" i="1"/>
  <c r="AP99" i="1" s="1"/>
  <c r="AM100" i="1"/>
  <c r="AN40" i="1"/>
  <c r="AP40" i="1"/>
  <c r="AM36" i="1"/>
  <c r="AN35" i="1"/>
  <c r="AP35" i="1" s="1"/>
  <c r="AN31" i="1"/>
  <c r="AP31" i="1" s="1"/>
  <c r="AM32" i="1"/>
  <c r="AN19" i="1"/>
  <c r="AP19" i="1" s="1"/>
  <c r="AM20" i="1"/>
  <c r="AN103" i="1"/>
  <c r="AP103" i="1" s="1"/>
  <c r="AM104" i="1"/>
  <c r="AP76" i="1"/>
  <c r="AN76" i="1"/>
  <c r="AN119" i="1"/>
  <c r="AP119" i="1" s="1"/>
  <c r="AM120" i="1"/>
  <c r="AN92" i="1"/>
  <c r="AP92" i="1"/>
  <c r="AN67" i="1"/>
  <c r="AP67" i="1" s="1"/>
  <c r="AM68" i="1"/>
  <c r="AM44" i="1"/>
  <c r="AN11" i="1"/>
  <c r="AP11" i="1" s="1"/>
  <c r="AM12" i="1"/>
  <c r="AM7" i="1"/>
  <c r="BB3" i="1"/>
  <c r="AM16" i="1" l="1"/>
  <c r="AM112" i="1"/>
  <c r="AL112" i="1"/>
  <c r="AN96" i="1"/>
  <c r="AO96" i="1" s="1"/>
  <c r="AP96" i="1"/>
  <c r="AN71" i="1"/>
  <c r="AP71" i="1" s="1"/>
  <c r="AP72" i="1" s="1"/>
  <c r="AP52" i="1"/>
  <c r="AN52" i="1"/>
  <c r="AO52" i="1" s="1"/>
  <c r="AQ95" i="1"/>
  <c r="AQ96" i="1" s="1"/>
  <c r="AO48" i="1"/>
  <c r="AO92" i="1"/>
  <c r="AN80" i="1"/>
  <c r="AO80" i="1" s="1"/>
  <c r="AJ126" i="1"/>
  <c r="AM56" i="1"/>
  <c r="AF126" i="1"/>
  <c r="AH126" i="1"/>
  <c r="AE126" i="1"/>
  <c r="BA127" i="1"/>
  <c r="AN127" i="1"/>
  <c r="AZ127" i="1"/>
  <c r="AM127" i="1"/>
  <c r="AM126" i="1"/>
  <c r="AO108" i="1"/>
  <c r="AD126" i="1"/>
  <c r="AK126" i="1"/>
  <c r="AM60" i="1"/>
  <c r="AM88" i="1" s="1"/>
  <c r="AN59" i="1"/>
  <c r="AP59" i="1" s="1"/>
  <c r="AN64" i="1"/>
  <c r="AO64" i="1" s="1"/>
  <c r="AO40" i="1"/>
  <c r="O125" i="1"/>
  <c r="AB126" i="1" s="1"/>
  <c r="AP120" i="1"/>
  <c r="AN120" i="1"/>
  <c r="AO120" i="1" s="1"/>
  <c r="AP32" i="1"/>
  <c r="AN32" i="1"/>
  <c r="AO24" i="1"/>
  <c r="AN20" i="1"/>
  <c r="AP20" i="1"/>
  <c r="AP68" i="1"/>
  <c r="AN68" i="1"/>
  <c r="AO68" i="1" s="1"/>
  <c r="AQ91" i="1"/>
  <c r="AQ92" i="1" s="1"/>
  <c r="AP104" i="1"/>
  <c r="AN104" i="1"/>
  <c r="AO104" i="1" s="1"/>
  <c r="AO76" i="1"/>
  <c r="AQ107" i="1"/>
  <c r="AQ108" i="1" s="1"/>
  <c r="AN44" i="1"/>
  <c r="AO44" i="1" s="1"/>
  <c r="AP44" i="1"/>
  <c r="AQ75" i="1"/>
  <c r="AQ76" i="1" s="1"/>
  <c r="AP16" i="1"/>
  <c r="AN16" i="1"/>
  <c r="AO16" i="1" s="1"/>
  <c r="AP36" i="1"/>
  <c r="AN36" i="1"/>
  <c r="AQ39" i="1"/>
  <c r="AQ40" i="1" s="1"/>
  <c r="AP84" i="1"/>
  <c r="AN84" i="1"/>
  <c r="AP100" i="1"/>
  <c r="AN100" i="1"/>
  <c r="AQ23" i="1"/>
  <c r="AQ24" i="1" s="1"/>
  <c r="AQ47" i="1"/>
  <c r="AQ48" i="1" s="1"/>
  <c r="AP124" i="1"/>
  <c r="AN124" i="1"/>
  <c r="AP12" i="1"/>
  <c r="AN12" i="1"/>
  <c r="AN72" i="1" l="1"/>
  <c r="AO72" i="1" s="1"/>
  <c r="AQ51" i="1"/>
  <c r="AQ52" i="1" s="1"/>
  <c r="AR95" i="1"/>
  <c r="AR96" i="1" s="1"/>
  <c r="AP80" i="1"/>
  <c r="AQ79" i="1"/>
  <c r="AP112" i="1"/>
  <c r="AP56" i="1"/>
  <c r="AN56" i="1"/>
  <c r="AN112" i="1"/>
  <c r="AN60" i="1"/>
  <c r="AO60" i="1" s="1"/>
  <c r="AO100" i="1"/>
  <c r="AO112" i="1" s="1"/>
  <c r="AP64" i="1"/>
  <c r="AQ63" i="1"/>
  <c r="AR75" i="1"/>
  <c r="AR76" i="1" s="1"/>
  <c r="AO124" i="1"/>
  <c r="AQ123" i="1"/>
  <c r="AQ124" i="1" s="1"/>
  <c r="AQ99" i="1"/>
  <c r="AQ100" i="1" s="1"/>
  <c r="AR107" i="1"/>
  <c r="AR108" i="1" s="1"/>
  <c r="AO20" i="1"/>
  <c r="AO32" i="1"/>
  <c r="AQ31" i="1"/>
  <c r="AQ32" i="1" s="1"/>
  <c r="AQ119" i="1"/>
  <c r="AQ120" i="1" s="1"/>
  <c r="AR23" i="1"/>
  <c r="AR24" i="1" s="1"/>
  <c r="AO84" i="1"/>
  <c r="AQ35" i="1"/>
  <c r="AQ36" i="1" s="1"/>
  <c r="AQ43" i="1"/>
  <c r="AQ44" i="1" s="1"/>
  <c r="AQ103" i="1"/>
  <c r="AQ104" i="1" s="1"/>
  <c r="AQ67" i="1"/>
  <c r="AQ68" i="1" s="1"/>
  <c r="AR47" i="1"/>
  <c r="AR48" i="1" s="1"/>
  <c r="AQ83" i="1"/>
  <c r="AQ84" i="1" s="1"/>
  <c r="AR39" i="1"/>
  <c r="AR40" i="1" s="1"/>
  <c r="AQ15" i="1"/>
  <c r="AQ16" i="1" s="1"/>
  <c r="AR91" i="1"/>
  <c r="AR92" i="1" s="1"/>
  <c r="AQ19" i="1"/>
  <c r="AQ20" i="1" s="1"/>
  <c r="AQ71" i="1"/>
  <c r="AQ72" i="1" s="1"/>
  <c r="AO36" i="1"/>
  <c r="AO56" i="1" s="1"/>
  <c r="AQ11" i="1"/>
  <c r="AQ12" i="1" s="1"/>
  <c r="AO12" i="1"/>
  <c r="Q6" i="1"/>
  <c r="R6" i="1"/>
  <c r="S6" i="1"/>
  <c r="T6" i="1"/>
  <c r="U6" i="1"/>
  <c r="V6" i="1"/>
  <c r="W6" i="1"/>
  <c r="X6" i="1"/>
  <c r="Y6" i="1"/>
  <c r="Z6" i="1"/>
  <c r="AA6" i="1"/>
  <c r="P6" i="1"/>
  <c r="O5" i="1"/>
  <c r="O3" i="1"/>
  <c r="AO3" i="1"/>
  <c r="AB3" i="1"/>
  <c r="AO5" i="1"/>
  <c r="AO6" i="1" s="1"/>
  <c r="AB5" i="1"/>
  <c r="AQ112" i="1" l="1"/>
  <c r="AS95" i="1"/>
  <c r="AS96" i="1" s="1"/>
  <c r="AR51" i="1"/>
  <c r="AQ80" i="1"/>
  <c r="AR79" i="1"/>
  <c r="AQ56" i="1"/>
  <c r="AN88" i="1"/>
  <c r="AO88" i="1"/>
  <c r="AP60" i="1"/>
  <c r="AP88" i="1" s="1"/>
  <c r="AQ59" i="1"/>
  <c r="AQ64" i="1"/>
  <c r="AR63" i="1"/>
  <c r="AS39" i="1"/>
  <c r="AS40" i="1" s="1"/>
  <c r="AR103" i="1"/>
  <c r="AR104" i="1" s="1"/>
  <c r="AR35" i="1"/>
  <c r="AR36" i="1" s="1"/>
  <c r="AS23" i="1"/>
  <c r="AS24" i="1" s="1"/>
  <c r="AR119" i="1"/>
  <c r="AR120" i="1" s="1"/>
  <c r="AS91" i="1"/>
  <c r="AS92" i="1" s="1"/>
  <c r="AR15" i="1"/>
  <c r="AR16" i="1" s="1"/>
  <c r="AR67" i="1"/>
  <c r="AR68" i="1" s="1"/>
  <c r="AR123" i="1"/>
  <c r="AR124" i="1" s="1"/>
  <c r="AS75" i="1"/>
  <c r="AS76" i="1" s="1"/>
  <c r="AR71" i="1"/>
  <c r="AR72" i="1" s="1"/>
  <c r="AR19" i="1"/>
  <c r="AR20" i="1" s="1"/>
  <c r="AR83" i="1"/>
  <c r="AR84" i="1" s="1"/>
  <c r="AR43" i="1"/>
  <c r="AR44" i="1" s="1"/>
  <c r="AT95" i="1"/>
  <c r="AT96" i="1" s="1"/>
  <c r="AS107" i="1"/>
  <c r="AS108" i="1" s="1"/>
  <c r="AR99" i="1"/>
  <c r="AR100" i="1" s="1"/>
  <c r="AS47" i="1"/>
  <c r="AS48" i="1" s="1"/>
  <c r="AR31" i="1"/>
  <c r="AR32" i="1" s="1"/>
  <c r="AR11" i="1"/>
  <c r="AR12" i="1" s="1"/>
  <c r="AL8" i="1"/>
  <c r="AL28" i="1" s="1"/>
  <c r="AL116" i="1" s="1"/>
  <c r="AL128" i="1" s="1"/>
  <c r="AB6" i="1"/>
  <c r="AR52" i="1" l="1"/>
  <c r="AR56" i="1" s="1"/>
  <c r="AS51" i="1"/>
  <c r="AR80" i="1"/>
  <c r="AS79" i="1"/>
  <c r="AR112" i="1"/>
  <c r="AQ60" i="1"/>
  <c r="AQ88" i="1" s="1"/>
  <c r="AR59" i="1"/>
  <c r="AR64" i="1"/>
  <c r="AS63" i="1"/>
  <c r="AT107" i="1"/>
  <c r="AT108" i="1" s="1"/>
  <c r="AS43" i="1"/>
  <c r="AS44" i="1" s="1"/>
  <c r="AS15" i="1"/>
  <c r="AS16" i="1" s="1"/>
  <c r="AS83" i="1"/>
  <c r="AS84" i="1" s="1"/>
  <c r="AS71" i="1"/>
  <c r="AS72" i="1" s="1"/>
  <c r="AS123" i="1"/>
  <c r="AS124" i="1" s="1"/>
  <c r="AS119" i="1"/>
  <c r="AS120" i="1" s="1"/>
  <c r="AS35" i="1"/>
  <c r="AS36" i="1" s="1"/>
  <c r="AT47" i="1"/>
  <c r="AT48" i="1" s="1"/>
  <c r="AU95" i="1"/>
  <c r="AU96" i="1" s="1"/>
  <c r="AS19" i="1"/>
  <c r="AS20" i="1" s="1"/>
  <c r="AS103" i="1"/>
  <c r="AS104" i="1" s="1"/>
  <c r="AT39" i="1"/>
  <c r="AT40" i="1" s="1"/>
  <c r="AS31" i="1"/>
  <c r="AS32" i="1" s="1"/>
  <c r="AS99" i="1"/>
  <c r="AS100" i="1" s="1"/>
  <c r="AT75" i="1"/>
  <c r="AT76" i="1" s="1"/>
  <c r="AS67" i="1"/>
  <c r="AS68" i="1" s="1"/>
  <c r="AT91" i="1"/>
  <c r="AT92" i="1" s="1"/>
  <c r="AT23" i="1"/>
  <c r="AT24" i="1" s="1"/>
  <c r="AS11" i="1"/>
  <c r="AS12" i="1" s="1"/>
  <c r="AM8" i="1"/>
  <c r="AM28" i="1" s="1"/>
  <c r="AM116" i="1" s="1"/>
  <c r="AM128" i="1" s="1"/>
  <c r="AN7" i="1"/>
  <c r="AP7" i="1" s="1"/>
  <c r="AS52" i="1" l="1"/>
  <c r="AS56" i="1" s="1"/>
  <c r="AT51" i="1"/>
  <c r="AS112" i="1"/>
  <c r="AS80" i="1"/>
  <c r="AT79" i="1"/>
  <c r="AR60" i="1"/>
  <c r="AR88" i="1" s="1"/>
  <c r="AS59" i="1"/>
  <c r="AS64" i="1"/>
  <c r="AT63" i="1"/>
  <c r="AT99" i="1"/>
  <c r="AT100" i="1" s="1"/>
  <c r="AT31" i="1"/>
  <c r="AT32" i="1" s="1"/>
  <c r="AT19" i="1"/>
  <c r="AT20" i="1" s="1"/>
  <c r="AU47" i="1"/>
  <c r="AU48" i="1" s="1"/>
  <c r="AT83" i="1"/>
  <c r="AT84" i="1" s="1"/>
  <c r="AU75" i="1"/>
  <c r="AU76" i="1" s="1"/>
  <c r="AT103" i="1"/>
  <c r="AT104" i="1" s="1"/>
  <c r="AT35" i="1"/>
  <c r="AT36" i="1" s="1"/>
  <c r="AT119" i="1"/>
  <c r="AT120" i="1" s="1"/>
  <c r="AT71" i="1"/>
  <c r="AT72" i="1" s="1"/>
  <c r="AT15" i="1"/>
  <c r="AT16" i="1" s="1"/>
  <c r="AT43" i="1"/>
  <c r="AT44" i="1" s="1"/>
  <c r="AU39" i="1"/>
  <c r="AU40" i="1" s="1"/>
  <c r="AV95" i="1"/>
  <c r="AV96" i="1" s="1"/>
  <c r="AU23" i="1"/>
  <c r="AU24" i="1" s="1"/>
  <c r="AU91" i="1"/>
  <c r="AU92" i="1" s="1"/>
  <c r="AT67" i="1"/>
  <c r="AT68" i="1" s="1"/>
  <c r="AT123" i="1"/>
  <c r="AT124" i="1" s="1"/>
  <c r="AU107" i="1"/>
  <c r="AU108" i="1" s="1"/>
  <c r="AT11" i="1"/>
  <c r="AT12" i="1" s="1"/>
  <c r="AN8" i="1"/>
  <c r="AN28" i="1" s="1"/>
  <c r="AN116" i="1" s="1"/>
  <c r="AN128" i="1" s="1"/>
  <c r="AP8" i="1"/>
  <c r="AP28" i="1" s="1"/>
  <c r="AP116" i="1" s="1"/>
  <c r="AP128" i="1" s="1"/>
  <c r="AT52" i="1" l="1"/>
  <c r="AT56" i="1" s="1"/>
  <c r="AU51" i="1"/>
  <c r="AT112" i="1"/>
  <c r="AT80" i="1"/>
  <c r="AU79" i="1"/>
  <c r="AS60" i="1"/>
  <c r="AS88" i="1" s="1"/>
  <c r="AT59" i="1"/>
  <c r="AT64" i="1"/>
  <c r="AU63" i="1"/>
  <c r="AU123" i="1"/>
  <c r="AU124" i="1" s="1"/>
  <c r="AV91" i="1"/>
  <c r="AV92" i="1" s="1"/>
  <c r="AV39" i="1"/>
  <c r="AV40" i="1" s="1"/>
  <c r="AU43" i="1"/>
  <c r="AU44" i="1" s="1"/>
  <c r="AU31" i="1"/>
  <c r="AU32" i="1" s="1"/>
  <c r="AU35" i="1"/>
  <c r="AU36" i="1" s="1"/>
  <c r="AV75" i="1"/>
  <c r="AV76" i="1" s="1"/>
  <c r="AV107" i="1"/>
  <c r="AV108" i="1" s="1"/>
  <c r="AW95" i="1"/>
  <c r="AW96" i="1" s="1"/>
  <c r="AU71" i="1"/>
  <c r="AU72" i="1" s="1"/>
  <c r="AU83" i="1"/>
  <c r="AU84" i="1" s="1"/>
  <c r="AU19" i="1"/>
  <c r="AU20" i="1" s="1"/>
  <c r="AU67" i="1"/>
  <c r="AU68" i="1" s="1"/>
  <c r="AV23" i="1"/>
  <c r="AV24" i="1" s="1"/>
  <c r="AU15" i="1"/>
  <c r="AU16" i="1" s="1"/>
  <c r="AU119" i="1"/>
  <c r="AU120" i="1" s="1"/>
  <c r="AU103" i="1"/>
  <c r="AU104" i="1" s="1"/>
  <c r="AV47" i="1"/>
  <c r="AV48" i="1" s="1"/>
  <c r="AU99" i="1"/>
  <c r="AU100" i="1" s="1"/>
  <c r="AO8" i="1"/>
  <c r="AO28" i="1" s="1"/>
  <c r="AO116" i="1" s="1"/>
  <c r="AO128" i="1" s="1"/>
  <c r="AU11" i="1"/>
  <c r="AU12" i="1" s="1"/>
  <c r="AQ7" i="1"/>
  <c r="AQ8" i="1" s="1"/>
  <c r="AQ28" i="1" s="1"/>
  <c r="AQ116" i="1" s="1"/>
  <c r="AQ128" i="1" s="1"/>
  <c r="AU52" i="1" l="1"/>
  <c r="AU56" i="1" s="1"/>
  <c r="AV51" i="1"/>
  <c r="AU80" i="1"/>
  <c r="AV79" i="1"/>
  <c r="AU112" i="1"/>
  <c r="AT60" i="1"/>
  <c r="AT88" i="1" s="1"/>
  <c r="AU59" i="1"/>
  <c r="AU64" i="1"/>
  <c r="AV63" i="1"/>
  <c r="AV15" i="1"/>
  <c r="AV16" i="1" s="1"/>
  <c r="AV19" i="1"/>
  <c r="AV20" i="1" s="1"/>
  <c r="AV31" i="1"/>
  <c r="AV32" i="1" s="1"/>
  <c r="AV119" i="1"/>
  <c r="AV120" i="1" s="1"/>
  <c r="AV67" i="1"/>
  <c r="AV68" i="1" s="1"/>
  <c r="AW107" i="1"/>
  <c r="AW108" i="1" s="1"/>
  <c r="AV35" i="1"/>
  <c r="AV36" i="1" s="1"/>
  <c r="AV43" i="1"/>
  <c r="AV44" i="1" s="1"/>
  <c r="AW91" i="1"/>
  <c r="AW92" i="1" s="1"/>
  <c r="AV83" i="1"/>
  <c r="AV84" i="1" s="1"/>
  <c r="AW39" i="1"/>
  <c r="AW40" i="1" s="1"/>
  <c r="AV99" i="1"/>
  <c r="AV100" i="1" s="1"/>
  <c r="AW47" i="1"/>
  <c r="AW48" i="1" s="1"/>
  <c r="AV103" i="1"/>
  <c r="AV104" i="1" s="1"/>
  <c r="AW23" i="1"/>
  <c r="AW24" i="1" s="1"/>
  <c r="AV71" i="1"/>
  <c r="AV72" i="1" s="1"/>
  <c r="AX95" i="1"/>
  <c r="AX96" i="1" s="1"/>
  <c r="AW75" i="1"/>
  <c r="AW76" i="1" s="1"/>
  <c r="AV123" i="1"/>
  <c r="AV124" i="1" s="1"/>
  <c r="AV11" i="1"/>
  <c r="AV12" i="1" s="1"/>
  <c r="AR7" i="1"/>
  <c r="AR8" i="1" s="1"/>
  <c r="AR28" i="1" s="1"/>
  <c r="AR116" i="1" s="1"/>
  <c r="AR128" i="1" s="1"/>
  <c r="AV52" i="1" l="1"/>
  <c r="AW51" i="1"/>
  <c r="AV56" i="1"/>
  <c r="AV80" i="1"/>
  <c r="AW79" i="1"/>
  <c r="AV112" i="1"/>
  <c r="AU60" i="1"/>
  <c r="AU88" i="1" s="1"/>
  <c r="AV59" i="1"/>
  <c r="AV64" i="1"/>
  <c r="AW63" i="1"/>
  <c r="AW123" i="1"/>
  <c r="AW124" i="1" s="1"/>
  <c r="AX47" i="1"/>
  <c r="AX48" i="1" s="1"/>
  <c r="AW43" i="1"/>
  <c r="AW44" i="1" s="1"/>
  <c r="AW119" i="1"/>
  <c r="AW120" i="1" s="1"/>
  <c r="AY95" i="1"/>
  <c r="AY96" i="1" s="1"/>
  <c r="AX23" i="1"/>
  <c r="AX24" i="1" s="1"/>
  <c r="AW103" i="1"/>
  <c r="AW104" i="1" s="1"/>
  <c r="AW83" i="1"/>
  <c r="AW84" i="1" s="1"/>
  <c r="AW31" i="1"/>
  <c r="AW32" i="1" s="1"/>
  <c r="AX39" i="1"/>
  <c r="AX40" i="1" s="1"/>
  <c r="AW35" i="1"/>
  <c r="AW36" i="1" s="1"/>
  <c r="AW15" i="1"/>
  <c r="AW16" i="1" s="1"/>
  <c r="AX75" i="1"/>
  <c r="AX76" i="1" s="1"/>
  <c r="AW71" i="1"/>
  <c r="AW72" i="1" s="1"/>
  <c r="AW99" i="1"/>
  <c r="AW100" i="1" s="1"/>
  <c r="AX91" i="1"/>
  <c r="AX92" i="1" s="1"/>
  <c r="AX107" i="1"/>
  <c r="AX108" i="1" s="1"/>
  <c r="AW67" i="1"/>
  <c r="AW68" i="1" s="1"/>
  <c r="AW19" i="1"/>
  <c r="AW20" i="1" s="1"/>
  <c r="AW11" i="1"/>
  <c r="AW12" i="1" s="1"/>
  <c r="AS7" i="1"/>
  <c r="AS8" i="1" s="1"/>
  <c r="AS28" i="1" s="1"/>
  <c r="AS116" i="1" s="1"/>
  <c r="AS128" i="1" s="1"/>
  <c r="AW52" i="1" l="1"/>
  <c r="AX51" i="1"/>
  <c r="AW80" i="1"/>
  <c r="AX79" i="1"/>
  <c r="AW56" i="1"/>
  <c r="AW112" i="1"/>
  <c r="AV60" i="1"/>
  <c r="AV88" i="1" s="1"/>
  <c r="AW59" i="1"/>
  <c r="AW64" i="1"/>
  <c r="AX63" i="1"/>
  <c r="AX19" i="1"/>
  <c r="AX20" i="1" s="1"/>
  <c r="AX67" i="1"/>
  <c r="AX68" i="1" s="1"/>
  <c r="AX15" i="1"/>
  <c r="AX16" i="1" s="1"/>
  <c r="AY39" i="1"/>
  <c r="AY40" i="1" s="1"/>
  <c r="AY23" i="1"/>
  <c r="AY24" i="1" s="1"/>
  <c r="AY75" i="1"/>
  <c r="AY76" i="1" s="1"/>
  <c r="AX31" i="1"/>
  <c r="AX32" i="1" s="1"/>
  <c r="AX83" i="1"/>
  <c r="AX84" i="1" s="1"/>
  <c r="AY47" i="1"/>
  <c r="AY48" i="1" s="1"/>
  <c r="AY107" i="1"/>
  <c r="AY108" i="1" s="1"/>
  <c r="AX35" i="1"/>
  <c r="AX36" i="1" s="1"/>
  <c r="AX103" i="1"/>
  <c r="AX104" i="1" s="1"/>
  <c r="AZ95" i="1"/>
  <c r="AZ96" i="1" s="1"/>
  <c r="AY91" i="1"/>
  <c r="AY92" i="1" s="1"/>
  <c r="AX99" i="1"/>
  <c r="AX100" i="1" s="1"/>
  <c r="AX71" i="1"/>
  <c r="AX72" i="1" s="1"/>
  <c r="AX119" i="1"/>
  <c r="AX120" i="1" s="1"/>
  <c r="AX43" i="1"/>
  <c r="AX44" i="1" s="1"/>
  <c r="AX123" i="1"/>
  <c r="AX124" i="1" s="1"/>
  <c r="AX11" i="1"/>
  <c r="AX12" i="1" s="1"/>
  <c r="AT7" i="1"/>
  <c r="AT8" i="1" s="1"/>
  <c r="AT28" i="1" s="1"/>
  <c r="AT116" i="1" s="1"/>
  <c r="AT128" i="1" s="1"/>
  <c r="AX52" i="1" l="1"/>
  <c r="AX56" i="1" s="1"/>
  <c r="AY51" i="1"/>
  <c r="AX80" i="1"/>
  <c r="AY79" i="1"/>
  <c r="AX112" i="1"/>
  <c r="AW60" i="1"/>
  <c r="AW88" i="1" s="1"/>
  <c r="AX59" i="1"/>
  <c r="AX64" i="1"/>
  <c r="AY63" i="1"/>
  <c r="AY103" i="1"/>
  <c r="AY104" i="1" s="1"/>
  <c r="AY35" i="1"/>
  <c r="AY36" i="1" s="1"/>
  <c r="AY123" i="1"/>
  <c r="AY124" i="1" s="1"/>
  <c r="AY83" i="1"/>
  <c r="AY84" i="1" s="1"/>
  <c r="AZ23" i="1"/>
  <c r="AZ24" i="1" s="1"/>
  <c r="AY15" i="1"/>
  <c r="AY16" i="1" s="1"/>
  <c r="AY67" i="1"/>
  <c r="AY68" i="1" s="1"/>
  <c r="AY43" i="1"/>
  <c r="AY44" i="1" s="1"/>
  <c r="AY119" i="1"/>
  <c r="AY120" i="1" s="1"/>
  <c r="AY99" i="1"/>
  <c r="AY100" i="1" s="1"/>
  <c r="BA95" i="1"/>
  <c r="BA96" i="1" s="1"/>
  <c r="BB96" i="1" s="1"/>
  <c r="AZ107" i="1"/>
  <c r="AZ108" i="1" s="1"/>
  <c r="AZ39" i="1"/>
  <c r="AZ40" i="1" s="1"/>
  <c r="AY19" i="1"/>
  <c r="AY20" i="1" s="1"/>
  <c r="AY71" i="1"/>
  <c r="AY72" i="1" s="1"/>
  <c r="AZ91" i="1"/>
  <c r="AZ92" i="1" s="1"/>
  <c r="AZ47" i="1"/>
  <c r="AZ48" i="1" s="1"/>
  <c r="AY31" i="1"/>
  <c r="AY32" i="1" s="1"/>
  <c r="AZ75" i="1"/>
  <c r="AZ76" i="1" s="1"/>
  <c r="AY11" i="1"/>
  <c r="AY12" i="1" s="1"/>
  <c r="AU7" i="1"/>
  <c r="AU8" i="1" s="1"/>
  <c r="AU28" i="1" s="1"/>
  <c r="AU116" i="1" s="1"/>
  <c r="AU128" i="1" s="1"/>
  <c r="AY52" i="1" l="1"/>
  <c r="AZ51" i="1"/>
  <c r="AY80" i="1"/>
  <c r="AZ79" i="1"/>
  <c r="AY56" i="1"/>
  <c r="AY112" i="1"/>
  <c r="AX60" i="1"/>
  <c r="AX88" i="1" s="1"/>
  <c r="AY59" i="1"/>
  <c r="BB95" i="1"/>
  <c r="BC96" i="1"/>
  <c r="AY64" i="1"/>
  <c r="AZ63" i="1"/>
  <c r="AZ31" i="1"/>
  <c r="AZ32" i="1" s="1"/>
  <c r="BA91" i="1"/>
  <c r="BA92" i="1" s="1"/>
  <c r="BB92" i="1" s="1"/>
  <c r="BA39" i="1"/>
  <c r="BA40" i="1" s="1"/>
  <c r="BB40" i="1" s="1"/>
  <c r="BA23" i="1"/>
  <c r="BA24" i="1" s="1"/>
  <c r="BA47" i="1"/>
  <c r="BA48" i="1" s="1"/>
  <c r="BB48" i="1" s="1"/>
  <c r="AZ19" i="1"/>
  <c r="AZ20" i="1" s="1"/>
  <c r="AZ119" i="1"/>
  <c r="AZ120" i="1" s="1"/>
  <c r="AZ15" i="1"/>
  <c r="AZ16" i="1" s="1"/>
  <c r="AZ123" i="1"/>
  <c r="AZ124" i="1" s="1"/>
  <c r="AZ103" i="1"/>
  <c r="AZ104" i="1" s="1"/>
  <c r="BA75" i="1"/>
  <c r="BA76" i="1" s="1"/>
  <c r="BB76" i="1" s="1"/>
  <c r="AZ71" i="1"/>
  <c r="AZ72" i="1" s="1"/>
  <c r="BA107" i="1"/>
  <c r="AZ99" i="1"/>
  <c r="AZ100" i="1" s="1"/>
  <c r="AZ67" i="1"/>
  <c r="AZ68" i="1" s="1"/>
  <c r="AZ83" i="1"/>
  <c r="AZ84" i="1" s="1"/>
  <c r="AZ43" i="1"/>
  <c r="AZ44" i="1" s="1"/>
  <c r="AZ35" i="1"/>
  <c r="AZ36" i="1" s="1"/>
  <c r="AZ11" i="1"/>
  <c r="AZ12" i="1" s="1"/>
  <c r="AV7" i="1"/>
  <c r="AV8" i="1" s="1"/>
  <c r="AV28" i="1" s="1"/>
  <c r="AV116" i="1" s="1"/>
  <c r="AV128" i="1" s="1"/>
  <c r="AZ52" i="1" l="1"/>
  <c r="AZ56" i="1" s="1"/>
  <c r="BA51" i="1"/>
  <c r="BA52" i="1" s="1"/>
  <c r="AZ80" i="1"/>
  <c r="BA79" i="1"/>
  <c r="BA80" i="1" s="1"/>
  <c r="AZ112" i="1"/>
  <c r="BB24" i="1"/>
  <c r="BC24" i="1" s="1"/>
  <c r="AY60" i="1"/>
  <c r="AY88" i="1" s="1"/>
  <c r="AZ59" i="1"/>
  <c r="BA108" i="1"/>
  <c r="BC92" i="1"/>
  <c r="BB91" i="1"/>
  <c r="BC76" i="1"/>
  <c r="BB75" i="1"/>
  <c r="AZ64" i="1"/>
  <c r="BA63" i="1"/>
  <c r="BA64" i="1" s="1"/>
  <c r="BB47" i="1"/>
  <c r="BC48" i="1"/>
  <c r="BB39" i="1"/>
  <c r="BC40" i="1"/>
  <c r="BA67" i="1"/>
  <c r="BA68" i="1" s="1"/>
  <c r="BB68" i="1" s="1"/>
  <c r="BA123" i="1"/>
  <c r="BA124" i="1" s="1"/>
  <c r="BB124" i="1" s="1"/>
  <c r="BA15" i="1"/>
  <c r="BA16" i="1" s="1"/>
  <c r="BB16" i="1" s="1"/>
  <c r="BA43" i="1"/>
  <c r="BA44" i="1" s="1"/>
  <c r="BB44" i="1" s="1"/>
  <c r="BA35" i="1"/>
  <c r="BA36" i="1" s="1"/>
  <c r="BB36" i="1" s="1"/>
  <c r="BA83" i="1"/>
  <c r="BA84" i="1" s="1"/>
  <c r="BA99" i="1"/>
  <c r="BA100" i="1" s="1"/>
  <c r="BB100" i="1" s="1"/>
  <c r="BA71" i="1"/>
  <c r="BA72" i="1" s="1"/>
  <c r="BB72" i="1" s="1"/>
  <c r="BA103" i="1"/>
  <c r="BA104" i="1" s="1"/>
  <c r="BB104" i="1" s="1"/>
  <c r="BA119" i="1"/>
  <c r="BA120" i="1" s="1"/>
  <c r="BB120" i="1" s="1"/>
  <c r="BA19" i="1"/>
  <c r="BA20" i="1" s="1"/>
  <c r="BB20" i="1" s="1"/>
  <c r="BA31" i="1"/>
  <c r="BA32" i="1" s="1"/>
  <c r="BB32" i="1" s="1"/>
  <c r="BA11" i="1"/>
  <c r="BA12" i="1" s="1"/>
  <c r="BB12" i="1" s="1"/>
  <c r="AW7" i="1"/>
  <c r="AW8" i="1" s="1"/>
  <c r="AW28" i="1" s="1"/>
  <c r="AW116" i="1" s="1"/>
  <c r="AW128" i="1" s="1"/>
  <c r="BB52" i="1" l="1"/>
  <c r="BB23" i="1"/>
  <c r="BB80" i="1"/>
  <c r="BA56" i="1"/>
  <c r="BB56" i="1" s="1"/>
  <c r="BB108" i="1"/>
  <c r="BC108" i="1" s="1"/>
  <c r="BA112" i="1"/>
  <c r="BB112" i="1" s="1"/>
  <c r="BB84" i="1"/>
  <c r="BB83" i="1" s="1"/>
  <c r="BB64" i="1"/>
  <c r="BC64" i="1" s="1"/>
  <c r="AZ60" i="1"/>
  <c r="AZ88" i="1" s="1"/>
  <c r="BA59" i="1"/>
  <c r="BA60" i="1" s="1"/>
  <c r="BA88" i="1" s="1"/>
  <c r="BB119" i="1"/>
  <c r="BC120" i="1"/>
  <c r="BC124" i="1"/>
  <c r="BB123" i="1"/>
  <c r="BB103" i="1"/>
  <c r="BC104" i="1"/>
  <c r="BB99" i="1"/>
  <c r="BC100" i="1"/>
  <c r="BB71" i="1"/>
  <c r="BC72" i="1"/>
  <c r="BB67" i="1"/>
  <c r="BC68" i="1"/>
  <c r="BB43" i="1"/>
  <c r="BC44" i="1"/>
  <c r="BC36" i="1"/>
  <c r="BB35" i="1"/>
  <c r="BB31" i="1"/>
  <c r="BC32" i="1"/>
  <c r="BB19" i="1"/>
  <c r="BC20" i="1"/>
  <c r="BC16" i="1"/>
  <c r="BB15" i="1"/>
  <c r="BB11" i="1"/>
  <c r="BC12" i="1"/>
  <c r="AX7" i="1"/>
  <c r="AX8" i="1" s="1"/>
  <c r="AX28" i="1" s="1"/>
  <c r="AX116" i="1" s="1"/>
  <c r="AX128" i="1" s="1"/>
  <c r="BB107" i="1" l="1"/>
  <c r="BB51" i="1"/>
  <c r="BC52" i="1"/>
  <c r="BB63" i="1"/>
  <c r="BC84" i="1"/>
  <c r="BC80" i="1"/>
  <c r="BB79" i="1"/>
  <c r="BB88" i="1"/>
  <c r="BB111" i="1"/>
  <c r="BC112" i="1"/>
  <c r="BB60" i="1"/>
  <c r="BB59" i="1" s="1"/>
  <c r="BC56" i="1"/>
  <c r="BB55" i="1"/>
  <c r="AY7" i="1"/>
  <c r="AY8" i="1" s="1"/>
  <c r="AY28" i="1" s="1"/>
  <c r="AY116" i="1" s="1"/>
  <c r="AY128" i="1" s="1"/>
  <c r="BC60" i="1" l="1"/>
  <c r="BB87" i="1"/>
  <c r="BC88" i="1"/>
  <c r="AZ7" i="1"/>
  <c r="AZ8" i="1" s="1"/>
  <c r="AZ28" i="1" s="1"/>
  <c r="AZ116" i="1" s="1"/>
  <c r="AZ128" i="1" s="1"/>
  <c r="BA7" i="1" l="1"/>
  <c r="BA8" i="1" s="1"/>
  <c r="BA28" i="1" s="1"/>
  <c r="BA116" i="1" l="1"/>
  <c r="BB28" i="1"/>
  <c r="BB8" i="1"/>
  <c r="BB27" i="1" l="1"/>
  <c r="BC28" i="1"/>
  <c r="BA128" i="1"/>
  <c r="BB128" i="1" s="1"/>
  <c r="BB116" i="1"/>
  <c r="BC8" i="1"/>
  <c r="BB7" i="1"/>
  <c r="BB127" i="1" l="1"/>
  <c r="BC128" i="1"/>
  <c r="BB115" i="1"/>
  <c r="BC116" i="1"/>
</calcChain>
</file>

<file path=xl/connections.xml><?xml version="1.0" encoding="utf-8"?>
<connections xmlns="http://schemas.openxmlformats.org/spreadsheetml/2006/main">
  <connection id="1" name="Requête - Ratios" description="Connexion à la requête « Ratios » dans le classeur." type="5" refreshedVersion="4">
    <dbPr connection="provider=Microsoft.Mashup.OleDb.1;data source=$EmbeddedMashup(48c47933-39a8-4fc5-958e-854827fb87c2)$;location=Ratios;extended properties=&quot;UEsDBBQAAgAIABNXSk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TV0p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E1dKTXMcSsyuAQAAawQAABMAHABGb3JtdWxhcy9TZWN0aW9uMS5tIKIYACigFAAAAAAAAAAAAAAAAAAAAAAAAAAAAJWTz2obMRDG7wa/g9heHDCBnEMOxTTHtCRuewg5zK7G9sT6sx1JW7vGD+Tn8It11kuwCdNA97IwP42+T6NPCZtMMZin4X9zOx6NR2kFjNY8gpSSuTMO83hk5HuKhRuUypdNg+56Vpgx5J+R13WM68nV7vkBPN5VQ2f1sn+exZBlyct02OBTNd+2aHy0tKDjoZKt5lA7vJ4zhLSI7GfRFR/6VWkyyE13u6rjtpqa3Pdm3OT91OwqoJQI3sqh+Br5BDbQEbIC0P6mJSqgA4dMGmkgWGo0wuhJKS8Zl5G3CnktjjAowKJrVxQ0EQgBTYqCNRqoiQ6ScWqnzEeptyA2VK0t/CH7Lw8OCmtNa/JK1YMHG4tCEtaQsj6HBjw5p6ksAXUg97aRG1KteZArNTLzlD4aXquwe0mj5Hxhu3dwf3UOcp9bKKbhSOl4MHYbxP+vgsZiMrJ3lLklk0rbMvnj4eYc9u+hpS7mr3mFPOQ9Td6/jFMsT6m/dCPuqs85M9Ul9+iHDKBwdXY1e9OVhxm9yGI66z6iWMQLxf8+Qv8WL/W/8fEgOpUMZjyi8JGL279QSwECLQAUAAIACAATV0pNmjlgf6sAAAD6AAAAEgAAAAAAAAAAAAAAAAAAAAAAQ29uZmlnL1BhY2thZ2UueG1sUEsBAi0AFAACAAgAE1dKTQ/K6aukAAAA6QAAABMAAAAAAAAAAAAAAAAA9wAAAFtDb250ZW50X1R5cGVzXS54bWxQSwECLQAUAAIACAATV0pNcxxKzK4BAABrBAAAEwAAAAAAAAAAAAAAAADoAQAARm9ybXVsYXMvU2VjdGlvbjEubVBLBQYAAAAAAwADAMIAAADjAwAAAAA=&quot;" command="SELECT * FROM [Ratios]"/>
  </connection>
</connections>
</file>

<file path=xl/sharedStrings.xml><?xml version="1.0" encoding="utf-8"?>
<sst xmlns="http://schemas.openxmlformats.org/spreadsheetml/2006/main" count="386" uniqueCount="63">
  <si>
    <t>secteur</t>
  </si>
  <si>
    <t>Total 2017</t>
  </si>
  <si>
    <t>Total 2018</t>
  </si>
  <si>
    <t>Nb jours</t>
  </si>
  <si>
    <t>ca</t>
  </si>
  <si>
    <t>Total 2016</t>
  </si>
  <si>
    <t>aissia</t>
  </si>
  <si>
    <t>anais</t>
  </si>
  <si>
    <t>Total 2019</t>
  </si>
  <si>
    <t xml:space="preserve">objectif </t>
  </si>
  <si>
    <t>croissance réelle</t>
  </si>
  <si>
    <t>croissance prévue</t>
  </si>
  <si>
    <t>Croissance €</t>
  </si>
  <si>
    <t>xavier</t>
  </si>
  <si>
    <t>edwige</t>
  </si>
  <si>
    <t>valerie</t>
  </si>
  <si>
    <t>candice</t>
  </si>
  <si>
    <t>Sophie</t>
  </si>
  <si>
    <t>remi</t>
  </si>
  <si>
    <t>gregory</t>
  </si>
  <si>
    <t>julien</t>
  </si>
  <si>
    <t>delphine</t>
  </si>
  <si>
    <t>anne sophie</t>
  </si>
  <si>
    <t>nicolas l</t>
  </si>
  <si>
    <t>willy</t>
  </si>
  <si>
    <t>pauline</t>
  </si>
  <si>
    <t>yazid</t>
  </si>
  <si>
    <t>anne laure</t>
  </si>
  <si>
    <t>kim</t>
  </si>
  <si>
    <t>mamadou</t>
  </si>
  <si>
    <t>sebastien</t>
  </si>
  <si>
    <t>fabrice</t>
  </si>
  <si>
    <t>camille</t>
  </si>
  <si>
    <t>gaelle</t>
  </si>
  <si>
    <t>alexandre</t>
  </si>
  <si>
    <t>marie liesse</t>
  </si>
  <si>
    <t>nicolas p</t>
  </si>
  <si>
    <t>stephane</t>
  </si>
  <si>
    <t>vincent d</t>
  </si>
  <si>
    <t>celine</t>
  </si>
  <si>
    <t>France fdv</t>
  </si>
  <si>
    <t>Total</t>
  </si>
  <si>
    <t>ligne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</si>
  <si>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</si>
  <si>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</si>
  <si>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</si>
  <si>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</si>
  <si>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</si>
  <si>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</si>
  <si>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</si>
  <si>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</si>
  <si>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</si>
  <si>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</si>
  <si>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</si>
  <si>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</si>
  <si>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vrp</t>
  </si>
  <si>
    <t>Étiquettes de lignes</t>
  </si>
  <si>
    <t>Total général</t>
  </si>
  <si>
    <t xml:space="preserve">France fdv </t>
  </si>
  <si>
    <t>Somme de yazid</t>
  </si>
  <si>
    <t>Prénom</t>
  </si>
  <si>
    <t>Valeurs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</si>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</sst>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0.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00FF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dotted">
        <color auto="1"/>
      </left>
      <right style="dotted">
        <color auto="1"/>
      </right>
      <top style="double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uble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uble">
        <color auto="1"/>
      </left>
      <right style="dotted">
        <color auto="1"/>
      </right>
      <top style="double">
        <color auto="1"/>
      </top>
      <bottom style="double">
        <color auto="1"/>
      </bottom>
      <diagonal/>
    </border>
    <border>
      <left style="dotted">
        <color auto="1"/>
      </left>
      <right style="dotted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/>
      <right style="dotted">
        <color auto="1"/>
      </right>
      <top style="double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/>
      <top style="double">
        <color auto="1"/>
      </top>
      <bottom style="dotted">
        <color auto="1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uble">
        <color auto="1"/>
      </bottom>
      <diagonal/>
    </border>
    <border>
      <left style="dotted">
        <color auto="1"/>
      </left>
      <right/>
      <top style="double">
        <color auto="1"/>
      </top>
      <bottom style="double">
        <color auto="1"/>
      </bottom>
      <diagonal/>
    </border>
    <border>
      <left/>
      <right style="dotted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double">
        <color auto="1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 style="double">
        <color auto="1"/>
      </bottom>
      <diagonal/>
    </border>
    <border>
      <left style="dotted">
        <color auto="1"/>
      </left>
      <right style="dotted">
        <color auto="1"/>
      </right>
      <top/>
      <bottom style="double">
        <color auto="1"/>
      </bottom>
      <diagonal/>
    </border>
    <border>
      <left style="dotted">
        <color auto="1"/>
      </left>
      <right/>
      <top/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3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7" fontId="0" fillId="0" borderId="6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9" fontId="0" fillId="0" borderId="2" xfId="1" applyFont="1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9" fontId="0" fillId="0" borderId="11" xfId="1" applyFon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17" fontId="0" fillId="0" borderId="18" xfId="0" applyNumberFormat="1" applyBorder="1" applyAlignment="1">
      <alignment horizontal="center"/>
    </xf>
    <xf numFmtId="17" fontId="0" fillId="0" borderId="19" xfId="0" applyNumberFormat="1" applyBorder="1" applyAlignment="1">
      <alignment horizontal="center"/>
    </xf>
    <xf numFmtId="17" fontId="0" fillId="2" borderId="7" xfId="0" applyNumberForma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2" borderId="7" xfId="0" applyFill="1" applyBorder="1" applyAlignment="1">
      <alignment horizontal="center"/>
    </xf>
    <xf numFmtId="9" fontId="0" fillId="0" borderId="16" xfId="1" applyFon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9" fontId="0" fillId="2" borderId="13" xfId="1" applyNumberFormat="1" applyFont="1" applyFill="1" applyBorder="1" applyAlignment="1">
      <alignment horizontal="center"/>
    </xf>
    <xf numFmtId="164" fontId="0" fillId="2" borderId="9" xfId="0" applyNumberFormat="1" applyFill="1" applyBorder="1" applyAlignment="1">
      <alignment horizontal="center"/>
    </xf>
    <xf numFmtId="9" fontId="0" fillId="2" borderId="13" xfId="1" applyFont="1" applyFill="1" applyBorder="1" applyAlignment="1">
      <alignment horizontal="center"/>
    </xf>
    <xf numFmtId="0" fontId="2" fillId="0" borderId="20" xfId="0" applyFon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5" fontId="0" fillId="3" borderId="28" xfId="1" applyNumberFormat="1" applyFont="1" applyFill="1" applyBorder="1" applyAlignment="1">
      <alignment horizontal="center"/>
    </xf>
    <xf numFmtId="165" fontId="0" fillId="3" borderId="29" xfId="1" applyNumberFormat="1" applyFont="1" applyFill="1" applyBorder="1" applyAlignment="1">
      <alignment horizontal="center"/>
    </xf>
    <xf numFmtId="165" fontId="0" fillId="3" borderId="30" xfId="1" applyNumberFormat="1" applyFont="1" applyFill="1" applyBorder="1" applyAlignment="1">
      <alignment horizontal="center"/>
    </xf>
    <xf numFmtId="9" fontId="0" fillId="0" borderId="31" xfId="1" applyFont="1" applyBorder="1" applyAlignment="1">
      <alignment horizontal="center"/>
    </xf>
    <xf numFmtId="9" fontId="0" fillId="0" borderId="32" xfId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3" fillId="0" borderId="14" xfId="0" applyNumberFormat="1" applyFont="1" applyBorder="1" applyAlignment="1">
      <alignment horizontal="center"/>
    </xf>
    <xf numFmtId="164" fontId="3" fillId="2" borderId="8" xfId="0" applyNumberFormat="1" applyFont="1" applyFill="1" applyBorder="1" applyAlignment="1">
      <alignment horizontal="center"/>
    </xf>
    <xf numFmtId="164" fontId="3" fillId="0" borderId="10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9" fontId="3" fillId="0" borderId="11" xfId="1" applyFont="1" applyBorder="1" applyAlignment="1">
      <alignment horizontal="center"/>
    </xf>
    <xf numFmtId="9" fontId="3" fillId="0" borderId="2" xfId="1" applyFont="1" applyBorder="1" applyAlignment="1">
      <alignment horizontal="center"/>
    </xf>
    <xf numFmtId="9" fontId="3" fillId="0" borderId="16" xfId="1" applyFont="1" applyBorder="1" applyAlignment="1">
      <alignment horizontal="center"/>
    </xf>
    <xf numFmtId="9" fontId="3" fillId="2" borderId="13" xfId="1" applyNumberFormat="1" applyFont="1" applyFill="1" applyBorder="1" applyAlignment="1">
      <alignment horizontal="center"/>
    </xf>
    <xf numFmtId="9" fontId="3" fillId="0" borderId="31" xfId="1" applyFont="1" applyBorder="1" applyAlignment="1">
      <alignment horizontal="center"/>
    </xf>
    <xf numFmtId="9" fontId="3" fillId="0" borderId="32" xfId="1" applyFont="1" applyBorder="1" applyAlignment="1">
      <alignment horizontal="center"/>
    </xf>
    <xf numFmtId="9" fontId="3" fillId="2" borderId="13" xfId="1" applyFont="1" applyFill="1" applyBorder="1" applyAlignment="1">
      <alignment horizontal="center"/>
    </xf>
    <xf numFmtId="164" fontId="3" fillId="0" borderId="22" xfId="0" applyNumberFormat="1" applyFont="1" applyBorder="1" applyAlignment="1">
      <alignment horizontal="center"/>
    </xf>
    <xf numFmtId="164" fontId="3" fillId="0" borderId="23" xfId="0" applyNumberFormat="1" applyFont="1" applyBorder="1" applyAlignment="1">
      <alignment horizontal="center"/>
    </xf>
    <xf numFmtId="164" fontId="3" fillId="0" borderId="24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165" fontId="3" fillId="3" borderId="28" xfId="1" applyNumberFormat="1" applyFont="1" applyFill="1" applyBorder="1" applyAlignment="1">
      <alignment horizontal="center"/>
    </xf>
    <xf numFmtId="165" fontId="3" fillId="3" borderId="29" xfId="1" applyNumberFormat="1" applyFont="1" applyFill="1" applyBorder="1" applyAlignment="1">
      <alignment horizontal="center"/>
    </xf>
    <xf numFmtId="165" fontId="3" fillId="3" borderId="30" xfId="1" applyNumberFormat="1" applyFont="1" applyFill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164" fontId="3" fillId="0" borderId="12" xfId="0" applyNumberFormat="1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164" fontId="3" fillId="0" borderId="17" xfId="0" applyNumberFormat="1" applyFont="1" applyBorder="1" applyAlignment="1">
      <alignment horizontal="center"/>
    </xf>
    <xf numFmtId="164" fontId="3" fillId="2" borderId="9" xfId="0" applyNumberFormat="1" applyFont="1" applyFill="1" applyBorder="1" applyAlignment="1">
      <alignment horizontal="center"/>
    </xf>
    <xf numFmtId="164" fontId="3" fillId="0" borderId="26" xfId="0" applyNumberFormat="1" applyFont="1" applyBorder="1" applyAlignment="1">
      <alignment horizontal="center"/>
    </xf>
    <xf numFmtId="164" fontId="3" fillId="0" borderId="27" xfId="0" applyNumberFormat="1" applyFont="1" applyBorder="1" applyAlignment="1">
      <alignment horizontal="center"/>
    </xf>
    <xf numFmtId="164" fontId="3" fillId="0" borderId="25" xfId="0" applyNumberFormat="1" applyFont="1" applyBorder="1" applyAlignment="1">
      <alignment horizontal="center"/>
    </xf>
    <xf numFmtId="164" fontId="3" fillId="0" borderId="21" xfId="0" applyNumberFormat="1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4" fillId="0" borderId="14" xfId="0" applyNumberFormat="1" applyFont="1" applyBorder="1" applyAlignment="1">
      <alignment horizontal="center"/>
    </xf>
    <xf numFmtId="164" fontId="4" fillId="2" borderId="8" xfId="0" applyNumberFormat="1" applyFont="1" applyFill="1" applyBorder="1" applyAlignment="1">
      <alignment horizontal="center"/>
    </xf>
    <xf numFmtId="164" fontId="4" fillId="0" borderId="10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9" fontId="4" fillId="0" borderId="11" xfId="1" applyFont="1" applyBorder="1" applyAlignment="1">
      <alignment horizontal="center"/>
    </xf>
    <xf numFmtId="9" fontId="4" fillId="0" borderId="2" xfId="1" applyFont="1" applyBorder="1" applyAlignment="1">
      <alignment horizontal="center"/>
    </xf>
    <xf numFmtId="9" fontId="4" fillId="0" borderId="16" xfId="1" applyFont="1" applyBorder="1" applyAlignment="1">
      <alignment horizontal="center"/>
    </xf>
    <xf numFmtId="9" fontId="4" fillId="2" borderId="13" xfId="1" applyNumberFormat="1" applyFont="1" applyFill="1" applyBorder="1" applyAlignment="1">
      <alignment horizontal="center"/>
    </xf>
    <xf numFmtId="9" fontId="4" fillId="0" borderId="31" xfId="1" applyFont="1" applyBorder="1" applyAlignment="1">
      <alignment horizontal="center"/>
    </xf>
    <xf numFmtId="9" fontId="4" fillId="0" borderId="32" xfId="1" applyFont="1" applyBorder="1" applyAlignment="1">
      <alignment horizontal="center"/>
    </xf>
    <xf numFmtId="9" fontId="4" fillId="2" borderId="13" xfId="1" applyFont="1" applyFill="1" applyBorder="1" applyAlignment="1">
      <alignment horizontal="center"/>
    </xf>
    <xf numFmtId="164" fontId="4" fillId="0" borderId="22" xfId="0" applyNumberFormat="1" applyFont="1" applyBorder="1" applyAlignment="1">
      <alignment horizontal="center"/>
    </xf>
    <xf numFmtId="164" fontId="4" fillId="0" borderId="23" xfId="0" applyNumberFormat="1" applyFont="1" applyBorder="1" applyAlignment="1">
      <alignment horizontal="center"/>
    </xf>
    <xf numFmtId="164" fontId="4" fillId="0" borderId="24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165" fontId="4" fillId="3" borderId="28" xfId="1" applyNumberFormat="1" applyFont="1" applyFill="1" applyBorder="1" applyAlignment="1">
      <alignment horizontal="center"/>
    </xf>
    <xf numFmtId="165" fontId="4" fillId="3" borderId="29" xfId="1" applyNumberFormat="1" applyFont="1" applyFill="1" applyBorder="1" applyAlignment="1">
      <alignment horizontal="center"/>
    </xf>
    <xf numFmtId="165" fontId="4" fillId="3" borderId="30" xfId="1" applyNumberFormat="1" applyFont="1" applyFill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164" fontId="4" fillId="0" borderId="12" xfId="0" applyNumberFormat="1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164" fontId="4" fillId="0" borderId="17" xfId="0" applyNumberFormat="1" applyFont="1" applyBorder="1" applyAlignment="1">
      <alignment horizontal="center"/>
    </xf>
    <xf numFmtId="164" fontId="4" fillId="2" borderId="9" xfId="0" applyNumberFormat="1" applyFont="1" applyFill="1" applyBorder="1" applyAlignment="1">
      <alignment horizontal="center"/>
    </xf>
    <xf numFmtId="164" fontId="4" fillId="0" borderId="26" xfId="0" applyNumberFormat="1" applyFont="1" applyBorder="1" applyAlignment="1">
      <alignment horizontal="center"/>
    </xf>
    <xf numFmtId="164" fontId="4" fillId="0" borderId="27" xfId="0" applyNumberFormat="1" applyFont="1" applyBorder="1" applyAlignment="1">
      <alignment horizontal="center"/>
    </xf>
    <xf numFmtId="164" fontId="4" fillId="0" borderId="25" xfId="0" applyNumberFormat="1" applyFont="1" applyBorder="1" applyAlignment="1">
      <alignment horizontal="center"/>
    </xf>
    <xf numFmtId="164" fontId="4" fillId="0" borderId="21" xfId="0" applyNumberFormat="1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4" fontId="5" fillId="0" borderId="14" xfId="0" applyNumberFormat="1" applyFont="1" applyBorder="1" applyAlignment="1">
      <alignment horizontal="center"/>
    </xf>
    <xf numFmtId="164" fontId="5" fillId="2" borderId="8" xfId="0" applyNumberFormat="1" applyFont="1" applyFill="1" applyBorder="1" applyAlignment="1">
      <alignment horizontal="center"/>
    </xf>
    <xf numFmtId="164" fontId="5" fillId="0" borderId="10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9" fontId="5" fillId="0" borderId="11" xfId="1" applyFont="1" applyBorder="1" applyAlignment="1">
      <alignment horizontal="center"/>
    </xf>
    <xf numFmtId="9" fontId="5" fillId="0" borderId="2" xfId="1" applyFont="1" applyBorder="1" applyAlignment="1">
      <alignment horizontal="center"/>
    </xf>
    <xf numFmtId="9" fontId="5" fillId="0" borderId="16" xfId="1" applyFont="1" applyBorder="1" applyAlignment="1">
      <alignment horizontal="center"/>
    </xf>
    <xf numFmtId="9" fontId="5" fillId="2" borderId="13" xfId="1" applyNumberFormat="1" applyFont="1" applyFill="1" applyBorder="1" applyAlignment="1">
      <alignment horizontal="center"/>
    </xf>
    <xf numFmtId="9" fontId="5" fillId="0" borderId="31" xfId="1" applyFont="1" applyBorder="1" applyAlignment="1">
      <alignment horizontal="center"/>
    </xf>
    <xf numFmtId="9" fontId="5" fillId="0" borderId="32" xfId="1" applyFont="1" applyBorder="1" applyAlignment="1">
      <alignment horizontal="center"/>
    </xf>
    <xf numFmtId="9" fontId="5" fillId="2" borderId="13" xfId="1" applyFont="1" applyFill="1" applyBorder="1" applyAlignment="1">
      <alignment horizontal="center"/>
    </xf>
    <xf numFmtId="164" fontId="5" fillId="0" borderId="22" xfId="0" applyNumberFormat="1" applyFont="1" applyBorder="1" applyAlignment="1">
      <alignment horizontal="center"/>
    </xf>
    <xf numFmtId="164" fontId="5" fillId="0" borderId="23" xfId="0" applyNumberFormat="1" applyFont="1" applyBorder="1" applyAlignment="1">
      <alignment horizontal="center"/>
    </xf>
    <xf numFmtId="164" fontId="5" fillId="0" borderId="24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165" fontId="5" fillId="3" borderId="28" xfId="1" applyNumberFormat="1" applyFont="1" applyFill="1" applyBorder="1" applyAlignment="1">
      <alignment horizontal="center"/>
    </xf>
    <xf numFmtId="165" fontId="5" fillId="3" borderId="29" xfId="1" applyNumberFormat="1" applyFont="1" applyFill="1" applyBorder="1" applyAlignment="1">
      <alignment horizontal="center"/>
    </xf>
    <xf numFmtId="165" fontId="5" fillId="3" borderId="30" xfId="1" applyNumberFormat="1" applyFont="1" applyFill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164" fontId="5" fillId="0" borderId="12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164" fontId="5" fillId="0" borderId="17" xfId="0" applyNumberFormat="1" applyFont="1" applyBorder="1" applyAlignment="1">
      <alignment horizontal="center"/>
    </xf>
    <xf numFmtId="164" fontId="5" fillId="2" borderId="9" xfId="0" applyNumberFormat="1" applyFont="1" applyFill="1" applyBorder="1" applyAlignment="1">
      <alignment horizontal="center"/>
    </xf>
    <xf numFmtId="164" fontId="5" fillId="0" borderId="26" xfId="0" applyNumberFormat="1" applyFont="1" applyBorder="1" applyAlignment="1">
      <alignment horizontal="center"/>
    </xf>
    <xf numFmtId="164" fontId="5" fillId="0" borderId="27" xfId="0" applyNumberFormat="1" applyFont="1" applyBorder="1" applyAlignment="1">
      <alignment horizontal="center"/>
    </xf>
    <xf numFmtId="164" fontId="5" fillId="0" borderId="25" xfId="0" applyNumberFormat="1" applyFont="1" applyBorder="1" applyAlignment="1">
      <alignment horizontal="center"/>
    </xf>
    <xf numFmtId="164" fontId="5" fillId="0" borderId="21" xfId="0" applyNumberFormat="1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164" fontId="6" fillId="0" borderId="14" xfId="0" applyNumberFormat="1" applyFont="1" applyBorder="1" applyAlignment="1">
      <alignment horizontal="center"/>
    </xf>
    <xf numFmtId="164" fontId="6" fillId="2" borderId="8" xfId="0" applyNumberFormat="1" applyFont="1" applyFill="1" applyBorder="1" applyAlignment="1">
      <alignment horizontal="center"/>
    </xf>
    <xf numFmtId="164" fontId="6" fillId="0" borderId="10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9" fontId="6" fillId="0" borderId="11" xfId="1" applyFont="1" applyBorder="1" applyAlignment="1">
      <alignment horizontal="center"/>
    </xf>
    <xf numFmtId="9" fontId="6" fillId="0" borderId="2" xfId="1" applyFont="1" applyBorder="1" applyAlignment="1">
      <alignment horizontal="center"/>
    </xf>
    <xf numFmtId="9" fontId="6" fillId="0" borderId="16" xfId="1" applyFont="1" applyBorder="1" applyAlignment="1">
      <alignment horizontal="center"/>
    </xf>
    <xf numFmtId="9" fontId="6" fillId="2" borderId="13" xfId="1" applyNumberFormat="1" applyFont="1" applyFill="1" applyBorder="1" applyAlignment="1">
      <alignment horizontal="center"/>
    </xf>
    <xf numFmtId="9" fontId="6" fillId="0" borderId="31" xfId="1" applyFont="1" applyBorder="1" applyAlignment="1">
      <alignment horizontal="center"/>
    </xf>
    <xf numFmtId="9" fontId="6" fillId="0" borderId="32" xfId="1" applyFont="1" applyBorder="1" applyAlignment="1">
      <alignment horizontal="center"/>
    </xf>
    <xf numFmtId="9" fontId="6" fillId="2" borderId="13" xfId="1" applyFont="1" applyFill="1" applyBorder="1" applyAlignment="1">
      <alignment horizontal="center"/>
    </xf>
    <xf numFmtId="164" fontId="6" fillId="0" borderId="22" xfId="0" applyNumberFormat="1" applyFont="1" applyBorder="1" applyAlignment="1">
      <alignment horizontal="center"/>
    </xf>
    <xf numFmtId="164" fontId="6" fillId="0" borderId="23" xfId="0" applyNumberFormat="1" applyFont="1" applyBorder="1" applyAlignment="1">
      <alignment horizontal="center"/>
    </xf>
    <xf numFmtId="164" fontId="6" fillId="0" borderId="24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165" fontId="6" fillId="3" borderId="28" xfId="1" applyNumberFormat="1" applyFont="1" applyFill="1" applyBorder="1" applyAlignment="1">
      <alignment horizontal="center"/>
    </xf>
    <xf numFmtId="165" fontId="6" fillId="3" borderId="29" xfId="1" applyNumberFormat="1" applyFont="1" applyFill="1" applyBorder="1" applyAlignment="1">
      <alignment horizontal="center"/>
    </xf>
    <xf numFmtId="165" fontId="6" fillId="3" borderId="30" xfId="1" applyNumberFormat="1" applyFont="1" applyFill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164" fontId="6" fillId="0" borderId="12" xfId="0" applyNumberFormat="1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164" fontId="6" fillId="0" borderId="17" xfId="0" applyNumberFormat="1" applyFont="1" applyBorder="1" applyAlignment="1">
      <alignment horizontal="center"/>
    </xf>
    <xf numFmtId="164" fontId="6" fillId="2" borderId="9" xfId="0" applyNumberFormat="1" applyFont="1" applyFill="1" applyBorder="1" applyAlignment="1">
      <alignment horizontal="center"/>
    </xf>
    <xf numFmtId="164" fontId="6" fillId="0" borderId="26" xfId="0" applyNumberFormat="1" applyFont="1" applyBorder="1" applyAlignment="1">
      <alignment horizontal="center"/>
    </xf>
    <xf numFmtId="164" fontId="6" fillId="0" borderId="27" xfId="0" applyNumberFormat="1" applyFont="1" applyBorder="1" applyAlignment="1">
      <alignment horizontal="center"/>
    </xf>
    <xf numFmtId="164" fontId="6" fillId="0" borderId="25" xfId="0" applyNumberFormat="1" applyFont="1" applyBorder="1" applyAlignment="1">
      <alignment horizontal="center"/>
    </xf>
    <xf numFmtId="164" fontId="6" fillId="0" borderId="21" xfId="0" applyNumberFormat="1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7" fillId="0" borderId="14" xfId="0" applyNumberFormat="1" applyFont="1" applyBorder="1" applyAlignment="1">
      <alignment horizontal="center"/>
    </xf>
    <xf numFmtId="164" fontId="7" fillId="2" borderId="8" xfId="0" applyNumberFormat="1" applyFont="1" applyFill="1" applyBorder="1" applyAlignment="1">
      <alignment horizontal="center"/>
    </xf>
    <xf numFmtId="164" fontId="7" fillId="0" borderId="10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9" fontId="7" fillId="0" borderId="11" xfId="1" applyFont="1" applyBorder="1" applyAlignment="1">
      <alignment horizontal="center"/>
    </xf>
    <xf numFmtId="9" fontId="7" fillId="0" borderId="2" xfId="1" applyFont="1" applyBorder="1" applyAlignment="1">
      <alignment horizontal="center"/>
    </xf>
    <xf numFmtId="9" fontId="7" fillId="0" borderId="16" xfId="1" applyFont="1" applyBorder="1" applyAlignment="1">
      <alignment horizontal="center"/>
    </xf>
    <xf numFmtId="9" fontId="7" fillId="2" borderId="13" xfId="1" applyNumberFormat="1" applyFont="1" applyFill="1" applyBorder="1" applyAlignment="1">
      <alignment horizontal="center"/>
    </xf>
    <xf numFmtId="9" fontId="7" fillId="0" borderId="31" xfId="1" applyFont="1" applyBorder="1" applyAlignment="1">
      <alignment horizontal="center"/>
    </xf>
    <xf numFmtId="9" fontId="7" fillId="0" borderId="32" xfId="1" applyFont="1" applyBorder="1" applyAlignment="1">
      <alignment horizontal="center"/>
    </xf>
    <xf numFmtId="9" fontId="7" fillId="2" borderId="13" xfId="1" applyFont="1" applyFill="1" applyBorder="1" applyAlignment="1">
      <alignment horizontal="center"/>
    </xf>
    <xf numFmtId="164" fontId="7" fillId="0" borderId="22" xfId="0" applyNumberFormat="1" applyFont="1" applyBorder="1" applyAlignment="1">
      <alignment horizontal="center"/>
    </xf>
    <xf numFmtId="164" fontId="7" fillId="0" borderId="23" xfId="0" applyNumberFormat="1" applyFont="1" applyBorder="1" applyAlignment="1">
      <alignment horizontal="center"/>
    </xf>
    <xf numFmtId="164" fontId="7" fillId="0" borderId="24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165" fontId="7" fillId="3" borderId="28" xfId="1" applyNumberFormat="1" applyFont="1" applyFill="1" applyBorder="1" applyAlignment="1">
      <alignment horizontal="center"/>
    </xf>
    <xf numFmtId="165" fontId="7" fillId="3" borderId="29" xfId="1" applyNumberFormat="1" applyFont="1" applyFill="1" applyBorder="1" applyAlignment="1">
      <alignment horizontal="center"/>
    </xf>
    <xf numFmtId="165" fontId="7" fillId="3" borderId="30" xfId="1" applyNumberFormat="1" applyFont="1" applyFill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164" fontId="7" fillId="0" borderId="12" xfId="0" applyNumberFormat="1" applyFont="1" applyBorder="1" applyAlignment="1">
      <alignment horizontal="center"/>
    </xf>
    <xf numFmtId="164" fontId="7" fillId="0" borderId="3" xfId="0" applyNumberFormat="1" applyFont="1" applyBorder="1" applyAlignment="1">
      <alignment horizontal="center"/>
    </xf>
    <xf numFmtId="164" fontId="7" fillId="0" borderId="17" xfId="0" applyNumberFormat="1" applyFont="1" applyBorder="1" applyAlignment="1">
      <alignment horizontal="center"/>
    </xf>
    <xf numFmtId="164" fontId="7" fillId="2" borderId="9" xfId="0" applyNumberFormat="1" applyFont="1" applyFill="1" applyBorder="1" applyAlignment="1">
      <alignment horizontal="center"/>
    </xf>
    <xf numFmtId="164" fontId="7" fillId="0" borderId="26" xfId="0" applyNumberFormat="1" applyFont="1" applyBorder="1" applyAlignment="1">
      <alignment horizontal="center"/>
    </xf>
    <xf numFmtId="164" fontId="7" fillId="0" borderId="27" xfId="0" applyNumberFormat="1" applyFont="1" applyBorder="1" applyAlignment="1">
      <alignment horizontal="center"/>
    </xf>
    <xf numFmtId="164" fontId="7" fillId="0" borderId="25" xfId="0" applyNumberFormat="1" applyFont="1" applyBorder="1" applyAlignment="1">
      <alignment horizontal="center"/>
    </xf>
    <xf numFmtId="164" fontId="7" fillId="0" borderId="21" xfId="0" applyNumberFormat="1" applyFont="1" applyBorder="1" applyAlignment="1">
      <alignment horizontal="center"/>
    </xf>
    <xf numFmtId="9" fontId="0" fillId="0" borderId="0" xfId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  <xf numFmtId="0" fontId="8" fillId="0" borderId="0" xfId="0" applyFont="1"/>
  </cellXfs>
  <cellStyles count="2">
    <cellStyle name="Normal" xfId="0" builtinId="0"/>
    <cellStyle name="Pourcentage" xfId="1" builtinId="5"/>
  </cellStyles>
  <dxfs count="37">
    <dxf>
      <font>
        <sz val="18"/>
      </font>
    </dxf>
    <dxf>
      <font>
        <sz val="18"/>
      </font>
    </dxf>
    <dxf>
      <font>
        <sz val="18"/>
      </font>
    </dxf>
    <dxf>
      <font>
        <sz val="18"/>
      </font>
    </dxf>
    <dxf>
      <font>
        <sz val="18"/>
      </font>
    </dxf>
    <dxf>
      <font>
        <sz val="18"/>
      </font>
    </dxf>
    <dxf>
      <font>
        <sz val="18"/>
      </font>
    </dxf>
    <dxf>
      <font>
        <sz val="18"/>
      </font>
    </dxf>
    <dxf>
      <font>
        <sz val="16"/>
      </font>
    </dxf>
    <dxf>
      <font>
        <sz val="18"/>
      </font>
    </dxf>
    <dxf>
      <font>
        <sz val="14"/>
      </font>
    </dxf>
    <dxf>
      <font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2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[OBJECTIFS 2019PQ.xlsx]Feuil5!Tableau croisé dynamique5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5587920790946885E-2"/>
          <c:y val="8.9125677472134165E-2"/>
          <c:w val="0.90727245195749129"/>
          <c:h val="0.66301848632557292"/>
        </c:manualLayout>
      </c:layout>
      <c:lineChart>
        <c:grouping val="standard"/>
        <c:varyColors val="0"/>
        <c:ser>
          <c:idx val="0"/>
          <c:order val="0"/>
          <c:tx>
            <c:strRef>
              <c:f>Feuil5!$C$21</c:f>
              <c:strCache>
                <c:ptCount val="1"/>
                <c:pt idx="0">
                  <c:v>France fdv </c:v>
                </c:pt>
              </c:strCache>
            </c:strRef>
          </c:tx>
          <c:marker>
            <c:symbol val="none"/>
          </c:marker>
          <c:cat>
            <c:strRef>
              <c:f>Feuil5!$B$22:$B$31</c:f>
              <c:strCache>
                <c:ptCount val="9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</c:strCache>
            </c:strRef>
          </c:cat>
          <c:val>
            <c:numRef>
              <c:f>Feuil5!$C$22:$C$31</c:f>
              <c:numCache>
                <c:formatCode>General</c:formatCode>
                <c:ptCount val="9"/>
                <c:pt idx="0">
                  <c:v>4.4240108234493203E-2</c:v>
                </c:pt>
                <c:pt idx="1">
                  <c:v>9.2738385450633176E-2</c:v>
                </c:pt>
                <c:pt idx="2">
                  <c:v>-0.10993370457334251</c:v>
                </c:pt>
                <c:pt idx="3">
                  <c:v>0.11004349544721981</c:v>
                </c:pt>
                <c:pt idx="4">
                  <c:v>-7.1140421887036287E-2</c:v>
                </c:pt>
                <c:pt idx="5">
                  <c:v>3.7001378864324197E-2</c:v>
                </c:pt>
                <c:pt idx="6">
                  <c:v>0.12436917731856356</c:v>
                </c:pt>
                <c:pt idx="7">
                  <c:v>-3.6663389659626566E-2</c:v>
                </c:pt>
                <c:pt idx="8">
                  <c:v>-9.3754402480074939E-2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Feuil5!$D$21</c:f>
              <c:strCache>
                <c:ptCount val="1"/>
                <c:pt idx="0">
                  <c:v>Somme de yazid</c:v>
                </c:pt>
              </c:strCache>
            </c:strRef>
          </c:tx>
          <c:marker>
            <c:symbol val="none"/>
          </c:marker>
          <c:cat>
            <c:strRef>
              <c:f>Feuil5!$B$22:$B$31</c:f>
              <c:strCache>
                <c:ptCount val="9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</c:strCache>
            </c:strRef>
          </c:cat>
          <c:val>
            <c:numRef>
              <c:f>Feuil5!$D$22:$D$31</c:f>
              <c:numCache>
                <c:formatCode>General</c:formatCode>
                <c:ptCount val="9"/>
                <c:pt idx="0">
                  <c:v>0.10625942463627003</c:v>
                </c:pt>
                <c:pt idx="1">
                  <c:v>0.19030074747694958</c:v>
                </c:pt>
                <c:pt idx="2">
                  <c:v>-8.3107380950380061E-2</c:v>
                </c:pt>
                <c:pt idx="3">
                  <c:v>0.13713954610691093</c:v>
                </c:pt>
                <c:pt idx="4">
                  <c:v>-1.7589879384461882E-2</c:v>
                </c:pt>
                <c:pt idx="5">
                  <c:v>8.7683001070070876E-2</c:v>
                </c:pt>
                <c:pt idx="6">
                  <c:v>0.24428378185959887</c:v>
                </c:pt>
                <c:pt idx="7">
                  <c:v>-0.11574803698096148</c:v>
                </c:pt>
                <c:pt idx="8">
                  <c:v>-6.5343178367376353E-2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341504"/>
        <c:axId val="161742208"/>
      </c:lineChart>
      <c:catAx>
        <c:axId val="152341504"/>
        <c:scaling>
          <c:orientation val="minMax"/>
        </c:scaling>
        <c:delete val="0"/>
        <c:axPos val="b"/>
        <c:majorTickMark val="out"/>
        <c:minorTickMark val="none"/>
        <c:tickLblPos val="nextTo"/>
        <c:crossAx val="161742208"/>
        <c:crosses val="autoZero"/>
        <c:auto val="1"/>
        <c:lblAlgn val="ctr"/>
        <c:lblOffset val="100"/>
        <c:noMultiLvlLbl val="0"/>
      </c:catAx>
      <c:valAx>
        <c:axId val="161742208"/>
        <c:scaling>
          <c:orientation val="minMax"/>
        </c:scaling>
        <c:delete val="0"/>
        <c:axPos val="l"/>
        <c:majorGridlines/>
        <c:numFmt formatCode="0%" sourceLinked="0"/>
        <c:majorTickMark val="out"/>
        <c:minorTickMark val="none"/>
        <c:tickLblPos val="nextTo"/>
        <c:crossAx val="1523415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5365452684427523E-2"/>
          <c:y val="0.87992614559543703"/>
          <c:w val="0.89103251390961746"/>
          <c:h val="0.10306257172398904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[OBJECTIFS 2019PQ.xlsx]Feuil5!Tableau croisé dynamique1</c:name>
    <c:fmtId val="0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Feuil5!$C$34:$C$36</c:f>
              <c:strCache>
                <c:ptCount val="1"/>
                <c:pt idx="0">
                  <c:v>yazid -  </c:v>
                </c:pt>
              </c:strCache>
            </c:strRef>
          </c:tx>
          <c:marker>
            <c:symbol val="none"/>
          </c:marker>
          <c:cat>
            <c:strRef>
              <c:f>Feuil5!$B$37:$B$46</c:f>
              <c:strCache>
                <c:ptCount val="9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</c:strCache>
            </c:strRef>
          </c:cat>
          <c:val>
            <c:numRef>
              <c:f>Feuil5!$C$37:$C$46</c:f>
              <c:numCache>
                <c:formatCode>0.00%</c:formatCode>
                <c:ptCount val="9"/>
                <c:pt idx="0">
                  <c:v>0.10625942463627003</c:v>
                </c:pt>
                <c:pt idx="1">
                  <c:v>0.19030074747694958</c:v>
                </c:pt>
                <c:pt idx="2">
                  <c:v>-8.3107380950380061E-2</c:v>
                </c:pt>
                <c:pt idx="3">
                  <c:v>0.13713954610691093</c:v>
                </c:pt>
                <c:pt idx="4">
                  <c:v>-1.7589879384461882E-2</c:v>
                </c:pt>
                <c:pt idx="5">
                  <c:v>8.7683001070070876E-2</c:v>
                </c:pt>
                <c:pt idx="6">
                  <c:v>0.24428378185959887</c:v>
                </c:pt>
                <c:pt idx="7">
                  <c:v>-0.11574803698096148</c:v>
                </c:pt>
                <c:pt idx="8">
                  <c:v>-6.5343178367376353E-2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Feuil5!$D$34:$D$36</c:f>
              <c:strCache>
                <c:ptCount val="1"/>
                <c:pt idx="0">
                  <c:v>yazid - France fdv </c:v>
                </c:pt>
              </c:strCache>
            </c:strRef>
          </c:tx>
          <c:marker>
            <c:symbol val="none"/>
          </c:marker>
          <c:cat>
            <c:strRef>
              <c:f>Feuil5!$B$37:$B$46</c:f>
              <c:strCache>
                <c:ptCount val="9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</c:strCache>
            </c:strRef>
          </c:cat>
          <c:val>
            <c:numRef>
              <c:f>Feuil5!$D$37:$D$46</c:f>
              <c:numCache>
                <c:formatCode>0.00%</c:formatCode>
                <c:ptCount val="9"/>
                <c:pt idx="0">
                  <c:v>4.4240108234493203E-2</c:v>
                </c:pt>
                <c:pt idx="1">
                  <c:v>9.2738385450633176E-2</c:v>
                </c:pt>
                <c:pt idx="2">
                  <c:v>-0.10993370457334251</c:v>
                </c:pt>
                <c:pt idx="3">
                  <c:v>0.11004349544721981</c:v>
                </c:pt>
                <c:pt idx="4">
                  <c:v>-7.1140421887036287E-2</c:v>
                </c:pt>
                <c:pt idx="5">
                  <c:v>3.7001378864324197E-2</c:v>
                </c:pt>
                <c:pt idx="6">
                  <c:v>0.12436917731856356</c:v>
                </c:pt>
                <c:pt idx="7">
                  <c:v>-3.6663389659626566E-2</c:v>
                </c:pt>
                <c:pt idx="8">
                  <c:v>-9.3754402480074939E-2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3402624"/>
        <c:axId val="603404160"/>
      </c:lineChart>
      <c:catAx>
        <c:axId val="603402624"/>
        <c:scaling>
          <c:orientation val="minMax"/>
        </c:scaling>
        <c:delete val="0"/>
        <c:axPos val="b"/>
        <c:majorTickMark val="none"/>
        <c:minorTickMark val="none"/>
        <c:tickLblPos val="nextTo"/>
        <c:crossAx val="603404160"/>
        <c:crosses val="autoZero"/>
        <c:auto val="1"/>
        <c:lblAlgn val="ctr"/>
        <c:lblOffset val="100"/>
        <c:noMultiLvlLbl val="0"/>
      </c:catAx>
      <c:valAx>
        <c:axId val="603404160"/>
        <c:scaling>
          <c:orientation val="minMax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spPr>
          <a:ln w="9525">
            <a:noFill/>
          </a:ln>
        </c:spPr>
        <c:crossAx val="60340262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198120</xdr:colOff>
      <xdr:row>12</xdr:row>
      <xdr:rowOff>106680</xdr:rowOff>
    </xdr:from>
    <xdr:to>
      <xdr:col>12</xdr:col>
      <xdr:colOff>556260</xdr:colOff>
      <xdr:row>29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9525</xdr:colOff>
      <xdr:row>18</xdr:row>
      <xdr:rowOff>95250</xdr:rowOff>
    </xdr:from>
    <xdr:to>
      <xdr:col>4</xdr:col>
      <xdr:colOff>1400175</xdr:colOff>
      <xdr:row>32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Préno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é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" y="3448050"/>
              <a:ext cx="4400550" cy="26003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>
    <xdr:from>
      <xdr:col>4</xdr:col>
      <xdr:colOff>1443036</xdr:colOff>
      <xdr:row>32</xdr:row>
      <xdr:rowOff>66675</xdr:rowOff>
    </xdr:from>
    <xdr:to>
      <xdr:col>12</xdr:col>
      <xdr:colOff>38100</xdr:colOff>
      <xdr:row>49</xdr:row>
      <xdr:rowOff>19050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evin BONNEAU" refreshedDate="43382.349939120373" createdVersion="4" refreshedVersion="4" minRefreshableVersion="3" recordCount="9">
  <cacheSource type="worksheet">
    <worksheetSource ref="B2:Z11" sheet="Feuil5"/>
  </cacheSource>
  <cacheFields count="25">
    <cacheField name="vrp" numFmtId="0">
      <sharedItems count="9">
        <s v="janvier"/>
        <s v="février"/>
        <s v="mars"/>
        <s v="avril"/>
        <s v="mai"/>
        <s v="juin"/>
        <s v="juillet"/>
        <s v="août"/>
        <s v="septembre"/>
      </sharedItems>
    </cacheField>
    <cacheField name="aissia" numFmtId="9">
      <sharedItems containsSemiMixedTypes="0" containsString="0" containsNumber="1" minValue="-0.10985047608384546" maxValue="0.16922859457234374" count="9">
        <n v="0.15417776619993484"/>
        <n v="0.12369614970429366"/>
        <n v="9.547482224160575E-3"/>
        <n v="0.12229834352405677"/>
        <n v="-0.10985047608384546"/>
        <n v="8.473436079289276E-2"/>
        <n v="0.16922859457234374"/>
        <n v="1.642326387509585E-2"/>
        <n v="-2.1898729680708273E-2"/>
      </sharedItems>
    </cacheField>
    <cacheField name="xavier" numFmtId="9">
      <sharedItems containsSemiMixedTypes="0" containsString="0" containsNumber="1" minValue="5.3182271435221251E-2" maxValue="0.36924686191226708" count="9">
        <n v="9.8493967149429817E-2"/>
        <n v="0.24910234977412626"/>
        <n v="0.13062286882455365"/>
        <n v="0.28586957274893732"/>
        <n v="6.9761079684245608E-2"/>
        <n v="6.2611208445681577E-2"/>
        <n v="0.36924686191226708"/>
        <n v="7.9757801729358535E-2"/>
        <n v="5.3182271435221251E-2"/>
      </sharedItems>
    </cacheField>
    <cacheField name="edwige" numFmtId="9">
      <sharedItems containsSemiMixedTypes="0" containsString="0" containsNumber="1" minValue="-0.23883888080663995" maxValue="0.31281893781809234" count="9">
        <n v="-0.15745517062618031"/>
        <n v="0.31281893781809234"/>
        <n v="-0.11987612548839599"/>
        <n v="-2.5678069227436762E-2"/>
        <n v="-0.20537052993289517"/>
        <n v="-0.23883888080663995"/>
        <n v="0.13652920747773756"/>
        <n v="-0.15631174180044083"/>
        <n v="-0.20947065259576436"/>
      </sharedItems>
    </cacheField>
    <cacheField name="valerie" numFmtId="9">
      <sharedItems containsSemiMixedTypes="0" containsString="0" containsNumber="1" minValue="-0.38280943948066493" maxValue="0.18239783403859477" count="9">
        <n v="-0.38280943948066493"/>
        <n v="0.18239783403859477"/>
        <n v="-0.10936219928574942"/>
        <n v="-0.13903371052031999"/>
        <n v="-0.21210961043486698"/>
        <n v="-6.4349137501757081E-2"/>
        <n v="-9.2271873773277391E-2"/>
        <n v="-0.17364691878223459"/>
        <n v="-0.37576438710802462"/>
      </sharedItems>
    </cacheField>
    <cacheField name="candice" numFmtId="9">
      <sharedItems containsSemiMixedTypes="0" containsString="0" containsNumber="1" minValue="-0.40400071593444009" maxValue="3.8320879616760006E-2" count="9">
        <n v="3.8320879616760006E-2"/>
        <n v="-0.22319318651759545"/>
        <n v="-0.30099638646972493"/>
        <n v="-0.40400071593444009"/>
        <n v="-0.28794256603276469"/>
        <n v="-0.20580915906074637"/>
        <n v="-0.20878899217649616"/>
        <n v="-0.27951207032895975"/>
        <n v="-0.36058226719542108"/>
      </sharedItems>
    </cacheField>
    <cacheField name="remi" numFmtId="9">
      <sharedItems containsSemiMixedTypes="0" containsString="0" containsNumber="1" minValue="-0.14835655663393432" maxValue="0.16272917414177734" count="9">
        <n v="0.16272917414177734"/>
        <n v="3.8136716954393579E-2"/>
        <n v="-1.4020518188402664E-2"/>
        <n v="-2.4476084002522436E-2"/>
        <n v="0.12718197579405999"/>
        <n v="-2.2753502902237877E-2"/>
        <n v="-0.11071907739216269"/>
        <n v="-8.4539000907685402E-2"/>
        <n v="-0.14835655663393432"/>
      </sharedItems>
    </cacheField>
    <cacheField name="gregory" numFmtId="9">
      <sharedItems containsSemiMixedTypes="0" containsString="0" containsNumber="1" minValue="-0.10503121316144537" maxValue="0.10165827484988754" count="9">
        <n v="3.0172447698623595E-2"/>
        <n v="9.8682532293328684E-2"/>
        <n v="-8.0326656381048966E-2"/>
        <n v="9.3708776692839058E-2"/>
        <n v="-0.10391734697367383"/>
        <n v="4.7315624520829935E-2"/>
        <n v="0.10165827484988754"/>
        <n v="2.04587973526138E-2"/>
        <n v="-0.10503121316144537"/>
      </sharedItems>
    </cacheField>
    <cacheField name="julien" numFmtId="9">
      <sharedItems containsSemiMixedTypes="0" containsString="0" containsNumber="1" minValue="-0.21596820725948274" maxValue="8.3008930080177956E-2" count="9">
        <n v="-0.14267219653884444"/>
        <n v="-0.15877125490308974"/>
        <n v="-0.15049173260326854"/>
        <n v="7.424528482747994E-2"/>
        <n v="-0.21596820725948274"/>
        <n v="1.0611316791251379E-3"/>
        <n v="-1.1361054180338614E-2"/>
        <n v="8.3008930080177956E-2"/>
        <n v="-0.13132546821584756"/>
      </sharedItems>
    </cacheField>
    <cacheField name="delphine" numFmtId="9">
      <sharedItems containsSemiMixedTypes="0" containsString="0" containsNumber="1" minValue="-0.32968889230175924" maxValue="0.22281467580543546" count="9">
        <n v="0.19613705452838603"/>
        <n v="8.4718197668782746E-3"/>
        <n v="-0.32968889230175924"/>
        <n v="0.22281467580543546"/>
        <n v="-0.13862951098169385"/>
        <n v="3.1773697126836753E-2"/>
        <n v="5.7951559952728493E-2"/>
        <n v="-0.1436360048359836"/>
        <n v="-0.22183412537423719"/>
      </sharedItems>
    </cacheField>
    <cacheField name="anne sophie" numFmtId="9">
      <sharedItems containsSemiMixedTypes="0" containsString="0" containsNumber="1" minValue="-0.30699702588445854" maxValue="0.12517324332803659" count="9">
        <n v="-0.15654695431998622"/>
        <n v="-7.920876383013975E-2"/>
        <n v="-0.30699702588445854"/>
        <n v="-2.8534961648966628E-2"/>
        <n v="-0.21257486288313632"/>
        <n v="-0.1215168335442246"/>
        <n v="0.12517324332803659"/>
        <n v="-4.7814757954528386E-2"/>
        <n v="-0.11629986763783084"/>
      </sharedItems>
    </cacheField>
    <cacheField name="nicolas l" numFmtId="9">
      <sharedItems containsSemiMixedTypes="0" containsString="0" containsNumber="1" minValue="-0.10695128387918829" maxValue="0.36540590499655523" count="9">
        <n v="8.8058940041709999E-2"/>
        <n v="0.36540590499655523"/>
        <n v="-3.1453308221346399E-3"/>
        <n v="0.12093152933164641"/>
        <n v="-3.0172606756684317E-4"/>
        <n v="-0.10695128387918829"/>
        <n v="0.36008020031623289"/>
        <n v="-1.2458902199504407E-2"/>
        <n v="-8.8485009732437225E-2"/>
      </sharedItems>
    </cacheField>
    <cacheField name="anais" numFmtId="9">
      <sharedItems containsSemiMixedTypes="0" containsString="0" containsNumber="1" minValue="-6.0504379185034596E-2" maxValue="0.42917506253781679" count="9">
        <n v="0.36208635217768315"/>
        <n v="0.21021536223192183"/>
        <n v="0.2151723645955832"/>
        <n v="0.1803761270865667"/>
        <n v="4.8629134200863788E-2"/>
        <n v="0.42917506253781679"/>
        <n v="-6.0504379185034596E-2"/>
        <n v="0.11351752789116643"/>
        <n v="0.13467952398227845"/>
      </sharedItems>
    </cacheField>
    <cacheField name="pauline" numFmtId="9">
      <sharedItems containsSemiMixedTypes="0" containsString="0" containsNumber="1" minValue="-0.20590555133463329" maxValue="0.37133356721716981" count="9">
        <n v="0.16681964535028659"/>
        <n v="0.37133356721716981"/>
        <n v="-9.2873416346230808E-3"/>
        <n v="4.5851757680766658E-2"/>
        <n v="-0.20590555133463329"/>
        <n v="5.8748448995715297E-2"/>
        <n v="5.0750983837300812E-2"/>
        <n v="6.0900588120414323E-2"/>
        <n v="0.12600333191799118"/>
      </sharedItems>
    </cacheField>
    <cacheField name="yazid" numFmtId="9">
      <sharedItems containsSemiMixedTypes="0" containsString="0" containsNumber="1" minValue="-0.11574803698096148" maxValue="0.24428378185959887" count="9">
        <n v="0.10625942463627003"/>
        <n v="0.19030074747694958"/>
        <n v="-8.3107380950380061E-2"/>
        <n v="0.13713954610691093"/>
        <n v="-1.7589879384461882E-2"/>
        <n v="8.7683001070070876E-2"/>
        <n v="0.24428378185959887"/>
        <n v="-0.11574803698096148"/>
        <n v="-6.5343178367376353E-2"/>
      </sharedItems>
    </cacheField>
    <cacheField name="anne laure" numFmtId="9">
      <sharedItems containsSemiMixedTypes="0" containsString="0" containsNumber="1" minValue="-0.23025895281619524" maxValue="0.21440277468889879" count="9">
        <n v="-5.5008600324545687E-2"/>
        <n v="2.4327616009139685E-2"/>
        <n v="-0.23025895281619524"/>
        <n v="0.14092789514584103"/>
        <n v="-4.4845973874644507E-2"/>
        <n v="-5.9497405214473553E-2"/>
        <n v="0.21440277468889879"/>
        <n v="-0.11255084574617047"/>
        <n v="-9.3880327365630567E-2"/>
      </sharedItems>
    </cacheField>
    <cacheField name="kim" numFmtId="9">
      <sharedItems containsSemiMixedTypes="0" containsString="0" containsNumber="1" minValue="-0.12183264083074519" maxValue="0.25646769342751052" count="9">
        <n v="6.404901913960126E-2"/>
        <n v="-5.9842690093492301E-4"/>
        <n v="-0.12183264083074519"/>
        <n v="0.1413645521046516"/>
        <n v="-5.5032440172122055E-2"/>
        <n v="1.8170145051851883E-2"/>
        <n v="0.25646769342751052"/>
        <n v="6.4029400893157229E-2"/>
        <n v="-7.7020208022077319E-2"/>
      </sharedItems>
    </cacheField>
    <cacheField name="mamadou" numFmtId="9">
      <sharedItems containsSemiMixedTypes="0" containsString="0" containsNumber="1" minValue="-5.4444591180330071E-2" maxValue="0.29218782507799568" count="9">
        <n v="0.26060823705252334"/>
        <n v="3.1691970482003118E-2"/>
        <n v="-5.056705912388193E-2"/>
        <n v="0.29218782507799568"/>
        <n v="-4.3760007767311371E-2"/>
        <n v="0.20940639123020732"/>
        <n v="0.16413758347772234"/>
        <n v="-5.4444591180330071E-2"/>
        <n v="-4.257274884092499E-2"/>
      </sharedItems>
    </cacheField>
    <cacheField name="sebastien" numFmtId="9">
      <sharedItems containsSemiMixedTypes="0" containsString="0" containsNumber="1" minValue="-0.10707518107174807" maxValue="0.37625365996561144" count="9">
        <n v="-6.1618878320487402E-3"/>
        <n v="0.21968722017035347"/>
        <n v="-0.10707518107174807"/>
        <n v="0.37625365996561144"/>
        <n v="0.23931368833242073"/>
        <n v="0.34699583447485716"/>
        <n v="0.15629032590080438"/>
        <n v="7.1829697361605493E-2"/>
        <n v="7.0686054087471639E-2"/>
      </sharedItems>
    </cacheField>
    <cacheField name="camille" numFmtId="9">
      <sharedItems containsSemiMixedTypes="0" containsString="0" containsNumber="1" minValue="-0.23005497201793945" maxValue="0.17082729873793445" count="9">
        <n v="9.8673529363200618E-2"/>
        <n v="0.10160817586683657"/>
        <n v="-3.3444291990472608E-2"/>
        <n v="0.1505991541061964"/>
        <n v="-4.1103892377550855E-2"/>
        <n v="0.17082729873793445"/>
        <n v="6.8840729429956893E-2"/>
        <n v="-1.5902651863500816E-3"/>
        <n v="-0.23005497201793945"/>
      </sharedItems>
    </cacheField>
    <cacheField name="gaelle" numFmtId="9">
      <sharedItems containsSemiMixedTypes="0" containsString="0" containsNumber="1" minValue="-0.24291180572091287" maxValue="0.21417255915565092" count="9">
        <n v="0.13781516106731284"/>
        <n v="9.9984530651367587E-2"/>
        <n v="-0.24291180572091287"/>
        <n v="0.21417255915565092"/>
        <n v="-0.19752551433288978"/>
        <n v="-3.3357400384981362E-2"/>
        <n v="0.18890682539922743"/>
        <n v="5.2414635701736989E-2"/>
        <n v="6.592636564562171E-2"/>
      </sharedItems>
    </cacheField>
    <cacheField name="alexandre" numFmtId="9">
      <sharedItems containsSemiMixedTypes="0" containsString="0" containsNumber="1" minValue="-0.2847330820873224" maxValue="0.24352055279588525" count="9">
        <n v="-9.8686737471174735E-2"/>
        <n v="-3.3039904069573467E-2"/>
        <n v="-0.2847330820873224"/>
        <n v="7.6975740978501239E-2"/>
        <n v="-0.14311654074415237"/>
        <n v="-2.2970428903715479E-2"/>
        <n v="0.24352055279588525"/>
        <n v="-8.629013626399995E-2"/>
        <n v="-0.207535318994305"/>
      </sharedItems>
    </cacheField>
    <cacheField name="marie liesse" numFmtId="9">
      <sharedItems containsSemiMixedTypes="0" containsString="0" containsNumber="1" minValue="-0.17147610044712736" maxValue="6.3963120421674846E-2" count="9">
        <n v="-0.11182319951481867"/>
        <n v="6.3963120421674846E-2"/>
        <n v="-0.17147610044712736"/>
        <n v="-5.5233960483053401E-2"/>
        <n v="-6.4648464673806916E-2"/>
        <n v="-5.2313281410628631E-3"/>
        <n v="1.3586562758158172E-2"/>
        <n v="-0.11511259059828027"/>
        <n v="-8.6291529324244332E-2"/>
      </sharedItems>
    </cacheField>
    <cacheField name="nicolas p" numFmtId="9">
      <sharedItems containsSemiMixedTypes="0" containsString="0" containsNumber="1" minValue="-0.17674081042302403" maxValue="0.42626831252347608" count="9">
        <n v="0.14322607196871084"/>
        <n v="3.5999288644161798E-2"/>
        <n v="-8.3601121447992255E-2"/>
        <n v="0.42626831252347608"/>
        <n v="-7.9661529772632855E-2"/>
        <n v="0.14187976361147392"/>
        <n v="0.24349739955585936"/>
        <n v="1.8594993184171127E-3"/>
        <n v="-0.17674081042302403"/>
      </sharedItems>
    </cacheField>
    <cacheField name="France fdv" numFmtId="9">
      <sharedItems containsSemiMixedTypes="0" containsString="0" containsNumber="1" minValue="-0.10993370457334251" maxValue="0.12436917731856356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" refreshedDate="43383.458341435187" missingItemsLimit="0" createdVersion="4" refreshedVersion="4" minRefreshableVersion="3" recordCount="207">
  <cacheSource type="external" connectionId="1"/>
  <cacheFields count="4">
    <cacheField name="vrp" numFmtId="0">
      <sharedItems count="9">
        <s v="janvier"/>
        <s v="février"/>
        <s v="mars"/>
        <s v="avril"/>
        <s v="mai"/>
        <s v="juin"/>
        <s v="juillet"/>
        <s v="août"/>
        <s v="septembre"/>
      </sharedItems>
    </cacheField>
    <cacheField name="France fdv" numFmtId="0">
      <sharedItems containsSemiMixedTypes="0" containsString="0" containsNumber="1" minValue="-0.10993370457334251" maxValue="0.12436917731856356" count="9">
        <n v="4.4240108234493203E-2"/>
        <n v="9.2738385450633176E-2"/>
        <n v="-0.10993370457334251"/>
        <n v="0.11004349544721981"/>
        <n v="-7.1140421887036287E-2"/>
        <n v="3.7001378864324197E-2"/>
        <n v="0.12436917731856356"/>
        <n v="-3.6663389659626566E-2"/>
        <n v="-9.3754402480074939E-2"/>
      </sharedItems>
    </cacheField>
    <cacheField name="Prénom" numFmtId="0">
      <sharedItems count="23">
        <s v="aissia"/>
        <s v="xavier"/>
        <s v="edwige"/>
        <s v="valerie"/>
        <s v="candice"/>
        <s v="remi"/>
        <s v="gregory"/>
        <s v="julien"/>
        <s v="delphine"/>
        <s v="anne sophie"/>
        <s v="nicolas l"/>
        <s v="anais"/>
        <s v="pauline"/>
        <s v="yazid"/>
        <s v="anne laure"/>
        <s v="kim"/>
        <s v="mamadou"/>
        <s v="sebastien"/>
        <s v="camille"/>
        <s v="gaelle"/>
        <s v="alexandre"/>
        <s v="marie liesse"/>
        <s v="nicolas p"/>
      </sharedItems>
    </cacheField>
    <cacheField name="Valeur" numFmtId="0">
      <sharedItems containsSemiMixedTypes="0" containsString="0" containsNumber="1" minValue="-0.40400071593444009" maxValue="0.42917506253781679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n v="4.4240108234493203E-2"/>
  </r>
  <r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x v="1"/>
    <n v="9.2738385450633176E-2"/>
  </r>
  <r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x v="2"/>
    <n v="-0.10993370457334251"/>
  </r>
  <r>
    <x v="3"/>
    <x v="3"/>
    <x v="3"/>
    <x v="3"/>
    <x v="3"/>
    <x v="3"/>
    <x v="3"/>
    <x v="3"/>
    <x v="3"/>
    <x v="3"/>
    <x v="3"/>
    <x v="3"/>
    <x v="3"/>
    <x v="3"/>
    <x v="3"/>
    <x v="3"/>
    <x v="3"/>
    <x v="3"/>
    <x v="3"/>
    <x v="3"/>
    <x v="3"/>
    <x v="3"/>
    <x v="3"/>
    <x v="3"/>
    <n v="0.11004349544721981"/>
  </r>
  <r>
    <x v="4"/>
    <x v="4"/>
    <x v="4"/>
    <x v="4"/>
    <x v="4"/>
    <x v="4"/>
    <x v="4"/>
    <x v="4"/>
    <x v="4"/>
    <x v="4"/>
    <x v="4"/>
    <x v="4"/>
    <x v="4"/>
    <x v="4"/>
    <x v="4"/>
    <x v="4"/>
    <x v="4"/>
    <x v="4"/>
    <x v="4"/>
    <x v="4"/>
    <x v="4"/>
    <x v="4"/>
    <x v="4"/>
    <x v="4"/>
    <n v="-7.1140421887036287E-2"/>
  </r>
  <r>
    <x v="5"/>
    <x v="5"/>
    <x v="5"/>
    <x v="5"/>
    <x v="5"/>
    <x v="5"/>
    <x v="5"/>
    <x v="5"/>
    <x v="5"/>
    <x v="5"/>
    <x v="5"/>
    <x v="5"/>
    <x v="5"/>
    <x v="5"/>
    <x v="5"/>
    <x v="5"/>
    <x v="5"/>
    <x v="5"/>
    <x v="5"/>
    <x v="5"/>
    <x v="5"/>
    <x v="5"/>
    <x v="5"/>
    <x v="5"/>
    <n v="3.7001378864324197E-2"/>
  </r>
  <r>
    <x v="6"/>
    <x v="6"/>
    <x v="6"/>
    <x v="6"/>
    <x v="6"/>
    <x v="6"/>
    <x v="6"/>
    <x v="6"/>
    <x v="6"/>
    <x v="6"/>
    <x v="6"/>
    <x v="6"/>
    <x v="6"/>
    <x v="6"/>
    <x v="6"/>
    <x v="6"/>
    <x v="6"/>
    <x v="6"/>
    <x v="6"/>
    <x v="6"/>
    <x v="6"/>
    <x v="6"/>
    <x v="6"/>
    <x v="6"/>
    <n v="0.12436917731856356"/>
  </r>
  <r>
    <x v="7"/>
    <x v="7"/>
    <x v="7"/>
    <x v="7"/>
    <x v="7"/>
    <x v="7"/>
    <x v="7"/>
    <x v="7"/>
    <x v="7"/>
    <x v="7"/>
    <x v="7"/>
    <x v="7"/>
    <x v="7"/>
    <x v="7"/>
    <x v="7"/>
    <x v="7"/>
    <x v="7"/>
    <x v="7"/>
    <x v="7"/>
    <x v="7"/>
    <x v="7"/>
    <x v="7"/>
    <x v="7"/>
    <x v="7"/>
    <n v="-3.6663389659626566E-2"/>
  </r>
  <r>
    <x v="8"/>
    <x v="8"/>
    <x v="8"/>
    <x v="8"/>
    <x v="8"/>
    <x v="8"/>
    <x v="8"/>
    <x v="8"/>
    <x v="8"/>
    <x v="8"/>
    <x v="8"/>
    <x v="8"/>
    <x v="8"/>
    <x v="8"/>
    <x v="8"/>
    <x v="8"/>
    <x v="8"/>
    <x v="8"/>
    <x v="8"/>
    <x v="8"/>
    <x v="8"/>
    <x v="8"/>
    <x v="8"/>
    <x v="8"/>
    <n v="-9.3754402480074939E-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07">
  <r>
    <x v="0"/>
    <x v="0"/>
    <x v="0"/>
    <n v="0.15417776619993484"/>
  </r>
  <r>
    <x v="0"/>
    <x v="0"/>
    <x v="1"/>
    <n v="9.8493967149429817E-2"/>
  </r>
  <r>
    <x v="0"/>
    <x v="0"/>
    <x v="2"/>
    <n v="-0.15745517062618031"/>
  </r>
  <r>
    <x v="0"/>
    <x v="0"/>
    <x v="3"/>
    <n v="-0.38280943948066493"/>
  </r>
  <r>
    <x v="0"/>
    <x v="0"/>
    <x v="4"/>
    <n v="3.8320879616760006E-2"/>
  </r>
  <r>
    <x v="0"/>
    <x v="0"/>
    <x v="5"/>
    <n v="0.16272917414177734"/>
  </r>
  <r>
    <x v="0"/>
    <x v="0"/>
    <x v="6"/>
    <n v="3.0172447698623595E-2"/>
  </r>
  <r>
    <x v="0"/>
    <x v="0"/>
    <x v="7"/>
    <n v="-0.14267219653884444"/>
  </r>
  <r>
    <x v="0"/>
    <x v="0"/>
    <x v="8"/>
    <n v="0.19613705452838603"/>
  </r>
  <r>
    <x v="0"/>
    <x v="0"/>
    <x v="9"/>
    <n v="-0.15654695431998622"/>
  </r>
  <r>
    <x v="0"/>
    <x v="0"/>
    <x v="10"/>
    <n v="8.8058940041709999E-2"/>
  </r>
  <r>
    <x v="0"/>
    <x v="0"/>
    <x v="11"/>
    <n v="0.36208635217768315"/>
  </r>
  <r>
    <x v="0"/>
    <x v="0"/>
    <x v="12"/>
    <n v="0.16681964535028659"/>
  </r>
  <r>
    <x v="0"/>
    <x v="0"/>
    <x v="13"/>
    <n v="0.10625942463627003"/>
  </r>
  <r>
    <x v="0"/>
    <x v="0"/>
    <x v="14"/>
    <n v="-5.5008600324545687E-2"/>
  </r>
  <r>
    <x v="0"/>
    <x v="0"/>
    <x v="15"/>
    <n v="6.404901913960126E-2"/>
  </r>
  <r>
    <x v="0"/>
    <x v="0"/>
    <x v="16"/>
    <n v="0.26060823705252334"/>
  </r>
  <r>
    <x v="0"/>
    <x v="0"/>
    <x v="17"/>
    <n v="-6.1618878320487402E-3"/>
  </r>
  <r>
    <x v="0"/>
    <x v="0"/>
    <x v="18"/>
    <n v="9.8673529363200618E-2"/>
  </r>
  <r>
    <x v="0"/>
    <x v="0"/>
    <x v="19"/>
    <n v="0.13781516106731284"/>
  </r>
  <r>
    <x v="0"/>
    <x v="0"/>
    <x v="20"/>
    <n v="-9.8686737471174735E-2"/>
  </r>
  <r>
    <x v="0"/>
    <x v="0"/>
    <x v="21"/>
    <n v="-0.11182319951481867"/>
  </r>
  <r>
    <x v="0"/>
    <x v="0"/>
    <x v="22"/>
    <n v="0.14322607196871084"/>
  </r>
  <r>
    <x v="1"/>
    <x v="1"/>
    <x v="0"/>
    <n v="0.12369614970429366"/>
  </r>
  <r>
    <x v="1"/>
    <x v="1"/>
    <x v="1"/>
    <n v="0.24910234977412626"/>
  </r>
  <r>
    <x v="1"/>
    <x v="1"/>
    <x v="2"/>
    <n v="0.31281893781809234"/>
  </r>
  <r>
    <x v="1"/>
    <x v="1"/>
    <x v="3"/>
    <n v="0.18239783403859477"/>
  </r>
  <r>
    <x v="1"/>
    <x v="1"/>
    <x v="4"/>
    <n v="-0.22319318651759545"/>
  </r>
  <r>
    <x v="1"/>
    <x v="1"/>
    <x v="5"/>
    <n v="3.8136716954393579E-2"/>
  </r>
  <r>
    <x v="1"/>
    <x v="1"/>
    <x v="6"/>
    <n v="9.8682532293328684E-2"/>
  </r>
  <r>
    <x v="1"/>
    <x v="1"/>
    <x v="7"/>
    <n v="-0.15877125490308974"/>
  </r>
  <r>
    <x v="1"/>
    <x v="1"/>
    <x v="8"/>
    <n v="8.4718197668782746E-3"/>
  </r>
  <r>
    <x v="1"/>
    <x v="1"/>
    <x v="9"/>
    <n v="-7.920876383013975E-2"/>
  </r>
  <r>
    <x v="1"/>
    <x v="1"/>
    <x v="10"/>
    <n v="0.36540590499655523"/>
  </r>
  <r>
    <x v="1"/>
    <x v="1"/>
    <x v="11"/>
    <n v="0.21021536223192183"/>
  </r>
  <r>
    <x v="1"/>
    <x v="1"/>
    <x v="12"/>
    <n v="0.37133356721716981"/>
  </r>
  <r>
    <x v="1"/>
    <x v="1"/>
    <x v="13"/>
    <n v="0.19030074747694958"/>
  </r>
  <r>
    <x v="1"/>
    <x v="1"/>
    <x v="14"/>
    <n v="2.4327616009139685E-2"/>
  </r>
  <r>
    <x v="1"/>
    <x v="1"/>
    <x v="15"/>
    <n v="-5.9842690093492301E-4"/>
  </r>
  <r>
    <x v="1"/>
    <x v="1"/>
    <x v="16"/>
    <n v="3.1691970482003118E-2"/>
  </r>
  <r>
    <x v="1"/>
    <x v="1"/>
    <x v="17"/>
    <n v="0.21968722017035347"/>
  </r>
  <r>
    <x v="1"/>
    <x v="1"/>
    <x v="18"/>
    <n v="0.10160817586683657"/>
  </r>
  <r>
    <x v="1"/>
    <x v="1"/>
    <x v="19"/>
    <n v="9.9984530651367587E-2"/>
  </r>
  <r>
    <x v="1"/>
    <x v="1"/>
    <x v="20"/>
    <n v="-3.3039904069573467E-2"/>
  </r>
  <r>
    <x v="1"/>
    <x v="1"/>
    <x v="21"/>
    <n v="6.3963120421674846E-2"/>
  </r>
  <r>
    <x v="1"/>
    <x v="1"/>
    <x v="22"/>
    <n v="3.5999288644161798E-2"/>
  </r>
  <r>
    <x v="2"/>
    <x v="2"/>
    <x v="0"/>
    <n v="9.547482224160575E-3"/>
  </r>
  <r>
    <x v="2"/>
    <x v="2"/>
    <x v="1"/>
    <n v="0.13062286882455365"/>
  </r>
  <r>
    <x v="2"/>
    <x v="2"/>
    <x v="2"/>
    <n v="-0.11987612548839599"/>
  </r>
  <r>
    <x v="2"/>
    <x v="2"/>
    <x v="3"/>
    <n v="-0.10936219928574942"/>
  </r>
  <r>
    <x v="2"/>
    <x v="2"/>
    <x v="4"/>
    <n v="-0.30099638646972493"/>
  </r>
  <r>
    <x v="2"/>
    <x v="2"/>
    <x v="5"/>
    <n v="-1.4020518188402664E-2"/>
  </r>
  <r>
    <x v="2"/>
    <x v="2"/>
    <x v="6"/>
    <n v="-8.0326656381048966E-2"/>
  </r>
  <r>
    <x v="2"/>
    <x v="2"/>
    <x v="7"/>
    <n v="-0.15049173260326854"/>
  </r>
  <r>
    <x v="2"/>
    <x v="2"/>
    <x v="8"/>
    <n v="-0.32968889230175924"/>
  </r>
  <r>
    <x v="2"/>
    <x v="2"/>
    <x v="9"/>
    <n v="-0.30699702588445854"/>
  </r>
  <r>
    <x v="2"/>
    <x v="2"/>
    <x v="10"/>
    <n v="-3.1453308221346399E-3"/>
  </r>
  <r>
    <x v="2"/>
    <x v="2"/>
    <x v="11"/>
    <n v="0.2151723645955832"/>
  </r>
  <r>
    <x v="2"/>
    <x v="2"/>
    <x v="12"/>
    <n v="-9.2873416346230808E-3"/>
  </r>
  <r>
    <x v="2"/>
    <x v="2"/>
    <x v="13"/>
    <n v="-8.3107380950380061E-2"/>
  </r>
  <r>
    <x v="2"/>
    <x v="2"/>
    <x v="14"/>
    <n v="-0.23025895281619524"/>
  </r>
  <r>
    <x v="2"/>
    <x v="2"/>
    <x v="15"/>
    <n v="-0.12183264083074519"/>
  </r>
  <r>
    <x v="2"/>
    <x v="2"/>
    <x v="16"/>
    <n v="-5.056705912388193E-2"/>
  </r>
  <r>
    <x v="2"/>
    <x v="2"/>
    <x v="17"/>
    <n v="-0.10707518107174807"/>
  </r>
  <r>
    <x v="2"/>
    <x v="2"/>
    <x v="18"/>
    <n v="-3.3444291990472608E-2"/>
  </r>
  <r>
    <x v="2"/>
    <x v="2"/>
    <x v="19"/>
    <n v="-0.24291180572091287"/>
  </r>
  <r>
    <x v="2"/>
    <x v="2"/>
    <x v="20"/>
    <n v="-0.2847330820873224"/>
  </r>
  <r>
    <x v="2"/>
    <x v="2"/>
    <x v="21"/>
    <n v="-0.17147610044712736"/>
  </r>
  <r>
    <x v="2"/>
    <x v="2"/>
    <x v="22"/>
    <n v="-8.3601121447992255E-2"/>
  </r>
  <r>
    <x v="3"/>
    <x v="3"/>
    <x v="0"/>
    <n v="0.12229834352405677"/>
  </r>
  <r>
    <x v="3"/>
    <x v="3"/>
    <x v="1"/>
    <n v="0.28586957274893732"/>
  </r>
  <r>
    <x v="3"/>
    <x v="3"/>
    <x v="2"/>
    <n v="-2.5678069227436762E-2"/>
  </r>
  <r>
    <x v="3"/>
    <x v="3"/>
    <x v="3"/>
    <n v="-0.13903371052031999"/>
  </r>
  <r>
    <x v="3"/>
    <x v="3"/>
    <x v="4"/>
    <n v="-0.40400071593444009"/>
  </r>
  <r>
    <x v="3"/>
    <x v="3"/>
    <x v="5"/>
    <n v="-2.4476084002522436E-2"/>
  </r>
  <r>
    <x v="3"/>
    <x v="3"/>
    <x v="6"/>
    <n v="9.3708776692839058E-2"/>
  </r>
  <r>
    <x v="3"/>
    <x v="3"/>
    <x v="7"/>
    <n v="7.424528482747994E-2"/>
  </r>
  <r>
    <x v="3"/>
    <x v="3"/>
    <x v="8"/>
    <n v="0.22281467580543546"/>
  </r>
  <r>
    <x v="3"/>
    <x v="3"/>
    <x v="9"/>
    <n v="-2.8534961648966628E-2"/>
  </r>
  <r>
    <x v="3"/>
    <x v="3"/>
    <x v="10"/>
    <n v="0.12093152933164641"/>
  </r>
  <r>
    <x v="3"/>
    <x v="3"/>
    <x v="11"/>
    <n v="0.1803761270865667"/>
  </r>
  <r>
    <x v="3"/>
    <x v="3"/>
    <x v="12"/>
    <n v="4.5851757680766658E-2"/>
  </r>
  <r>
    <x v="3"/>
    <x v="3"/>
    <x v="13"/>
    <n v="0.13713954610691093"/>
  </r>
  <r>
    <x v="3"/>
    <x v="3"/>
    <x v="14"/>
    <n v="0.14092789514584103"/>
  </r>
  <r>
    <x v="3"/>
    <x v="3"/>
    <x v="15"/>
    <n v="0.1413645521046516"/>
  </r>
  <r>
    <x v="3"/>
    <x v="3"/>
    <x v="16"/>
    <n v="0.29218782507799568"/>
  </r>
  <r>
    <x v="3"/>
    <x v="3"/>
    <x v="17"/>
    <n v="0.37625365996561144"/>
  </r>
  <r>
    <x v="3"/>
    <x v="3"/>
    <x v="18"/>
    <n v="0.1505991541061964"/>
  </r>
  <r>
    <x v="3"/>
    <x v="3"/>
    <x v="19"/>
    <n v="0.21417255915565092"/>
  </r>
  <r>
    <x v="3"/>
    <x v="3"/>
    <x v="20"/>
    <n v="7.6975740978501239E-2"/>
  </r>
  <r>
    <x v="3"/>
    <x v="3"/>
    <x v="21"/>
    <n v="-5.5233960483053401E-2"/>
  </r>
  <r>
    <x v="3"/>
    <x v="3"/>
    <x v="22"/>
    <n v="0.42626831252347608"/>
  </r>
  <r>
    <x v="4"/>
    <x v="4"/>
    <x v="0"/>
    <n v="-0.10985047608384546"/>
  </r>
  <r>
    <x v="4"/>
    <x v="4"/>
    <x v="1"/>
    <n v="6.9761079684245608E-2"/>
  </r>
  <r>
    <x v="4"/>
    <x v="4"/>
    <x v="2"/>
    <n v="-0.20537052993289517"/>
  </r>
  <r>
    <x v="4"/>
    <x v="4"/>
    <x v="3"/>
    <n v="-0.21210961043486698"/>
  </r>
  <r>
    <x v="4"/>
    <x v="4"/>
    <x v="4"/>
    <n v="-0.28794256603276469"/>
  </r>
  <r>
    <x v="4"/>
    <x v="4"/>
    <x v="5"/>
    <n v="0.12718197579405999"/>
  </r>
  <r>
    <x v="4"/>
    <x v="4"/>
    <x v="6"/>
    <n v="-0.10391734697367383"/>
  </r>
  <r>
    <x v="4"/>
    <x v="4"/>
    <x v="7"/>
    <n v="-0.21596820725948274"/>
  </r>
  <r>
    <x v="4"/>
    <x v="4"/>
    <x v="8"/>
    <n v="-0.13862951098169385"/>
  </r>
  <r>
    <x v="4"/>
    <x v="4"/>
    <x v="9"/>
    <n v="-0.21257486288313632"/>
  </r>
  <r>
    <x v="4"/>
    <x v="4"/>
    <x v="10"/>
    <n v="-3.0172606756684317E-4"/>
  </r>
  <r>
    <x v="4"/>
    <x v="4"/>
    <x v="11"/>
    <n v="4.8629134200863788E-2"/>
  </r>
  <r>
    <x v="4"/>
    <x v="4"/>
    <x v="12"/>
    <n v="-0.20590555133463329"/>
  </r>
  <r>
    <x v="4"/>
    <x v="4"/>
    <x v="13"/>
    <n v="-1.7589879384461882E-2"/>
  </r>
  <r>
    <x v="4"/>
    <x v="4"/>
    <x v="14"/>
    <n v="-4.4845973874644507E-2"/>
  </r>
  <r>
    <x v="4"/>
    <x v="4"/>
    <x v="15"/>
    <n v="-5.5032440172122055E-2"/>
  </r>
  <r>
    <x v="4"/>
    <x v="4"/>
    <x v="16"/>
    <n v="-4.3760007767311371E-2"/>
  </r>
  <r>
    <x v="4"/>
    <x v="4"/>
    <x v="17"/>
    <n v="0.23931368833242073"/>
  </r>
  <r>
    <x v="4"/>
    <x v="4"/>
    <x v="18"/>
    <n v="-4.1103892377550855E-2"/>
  </r>
  <r>
    <x v="4"/>
    <x v="4"/>
    <x v="19"/>
    <n v="-0.19752551433288978"/>
  </r>
  <r>
    <x v="4"/>
    <x v="4"/>
    <x v="20"/>
    <n v="-0.14311654074415237"/>
  </r>
  <r>
    <x v="4"/>
    <x v="4"/>
    <x v="21"/>
    <n v="-6.4648464673806916E-2"/>
  </r>
  <r>
    <x v="4"/>
    <x v="4"/>
    <x v="22"/>
    <n v="-7.9661529772632855E-2"/>
  </r>
  <r>
    <x v="5"/>
    <x v="5"/>
    <x v="0"/>
    <n v="8.473436079289276E-2"/>
  </r>
  <r>
    <x v="5"/>
    <x v="5"/>
    <x v="1"/>
    <n v="6.2611208445681577E-2"/>
  </r>
  <r>
    <x v="5"/>
    <x v="5"/>
    <x v="2"/>
    <n v="-0.23883888080663995"/>
  </r>
  <r>
    <x v="5"/>
    <x v="5"/>
    <x v="3"/>
    <n v="-6.4349137501757081E-2"/>
  </r>
  <r>
    <x v="5"/>
    <x v="5"/>
    <x v="4"/>
    <n v="-0.20580915906074637"/>
  </r>
  <r>
    <x v="5"/>
    <x v="5"/>
    <x v="5"/>
    <n v="-2.2753502902237877E-2"/>
  </r>
  <r>
    <x v="5"/>
    <x v="5"/>
    <x v="6"/>
    <n v="4.7315624520829935E-2"/>
  </r>
  <r>
    <x v="5"/>
    <x v="5"/>
    <x v="7"/>
    <n v="1.0611316791251379E-3"/>
  </r>
  <r>
    <x v="5"/>
    <x v="5"/>
    <x v="8"/>
    <n v="3.1773697126836753E-2"/>
  </r>
  <r>
    <x v="5"/>
    <x v="5"/>
    <x v="9"/>
    <n v="-0.1215168335442246"/>
  </r>
  <r>
    <x v="5"/>
    <x v="5"/>
    <x v="10"/>
    <n v="-0.10695128387918829"/>
  </r>
  <r>
    <x v="5"/>
    <x v="5"/>
    <x v="11"/>
    <n v="0.42917506253781679"/>
  </r>
  <r>
    <x v="5"/>
    <x v="5"/>
    <x v="12"/>
    <n v="5.8748448995715297E-2"/>
  </r>
  <r>
    <x v="5"/>
    <x v="5"/>
    <x v="13"/>
    <n v="8.7683001070070876E-2"/>
  </r>
  <r>
    <x v="5"/>
    <x v="5"/>
    <x v="14"/>
    <n v="-5.9497405214473553E-2"/>
  </r>
  <r>
    <x v="5"/>
    <x v="5"/>
    <x v="15"/>
    <n v="1.8170145051851883E-2"/>
  </r>
  <r>
    <x v="5"/>
    <x v="5"/>
    <x v="16"/>
    <n v="0.20940639123020732"/>
  </r>
  <r>
    <x v="5"/>
    <x v="5"/>
    <x v="17"/>
    <n v="0.34699583447485716"/>
  </r>
  <r>
    <x v="5"/>
    <x v="5"/>
    <x v="18"/>
    <n v="0.17082729873793445"/>
  </r>
  <r>
    <x v="5"/>
    <x v="5"/>
    <x v="19"/>
    <n v="-3.3357400384981362E-2"/>
  </r>
  <r>
    <x v="5"/>
    <x v="5"/>
    <x v="20"/>
    <n v="-2.2970428903715479E-2"/>
  </r>
  <r>
    <x v="5"/>
    <x v="5"/>
    <x v="21"/>
    <n v="-5.2313281410628631E-3"/>
  </r>
  <r>
    <x v="5"/>
    <x v="5"/>
    <x v="22"/>
    <n v="0.14187976361147392"/>
  </r>
  <r>
    <x v="6"/>
    <x v="6"/>
    <x v="0"/>
    <n v="0.16922859457234374"/>
  </r>
  <r>
    <x v="6"/>
    <x v="6"/>
    <x v="1"/>
    <n v="0.36924686191226708"/>
  </r>
  <r>
    <x v="6"/>
    <x v="6"/>
    <x v="2"/>
    <n v="0.13652920747773756"/>
  </r>
  <r>
    <x v="6"/>
    <x v="6"/>
    <x v="3"/>
    <n v="-9.2271873773277391E-2"/>
  </r>
  <r>
    <x v="6"/>
    <x v="6"/>
    <x v="4"/>
    <n v="-0.20878899217649616"/>
  </r>
  <r>
    <x v="6"/>
    <x v="6"/>
    <x v="5"/>
    <n v="-0.11071907739216269"/>
  </r>
  <r>
    <x v="6"/>
    <x v="6"/>
    <x v="6"/>
    <n v="0.10165827484988754"/>
  </r>
  <r>
    <x v="6"/>
    <x v="6"/>
    <x v="7"/>
    <n v="-1.1361054180338614E-2"/>
  </r>
  <r>
    <x v="6"/>
    <x v="6"/>
    <x v="8"/>
    <n v="5.7951559952728493E-2"/>
  </r>
  <r>
    <x v="6"/>
    <x v="6"/>
    <x v="9"/>
    <n v="0.12517324332803659"/>
  </r>
  <r>
    <x v="6"/>
    <x v="6"/>
    <x v="10"/>
    <n v="0.36008020031623289"/>
  </r>
  <r>
    <x v="6"/>
    <x v="6"/>
    <x v="11"/>
    <n v="-6.0504379185034596E-2"/>
  </r>
  <r>
    <x v="6"/>
    <x v="6"/>
    <x v="12"/>
    <n v="5.0750983837300812E-2"/>
  </r>
  <r>
    <x v="6"/>
    <x v="6"/>
    <x v="13"/>
    <n v="0.24428378185959887"/>
  </r>
  <r>
    <x v="6"/>
    <x v="6"/>
    <x v="14"/>
    <n v="0.21440277468889879"/>
  </r>
  <r>
    <x v="6"/>
    <x v="6"/>
    <x v="15"/>
    <n v="0.25646769342751052"/>
  </r>
  <r>
    <x v="6"/>
    <x v="6"/>
    <x v="16"/>
    <n v="0.16413758347772234"/>
  </r>
  <r>
    <x v="6"/>
    <x v="6"/>
    <x v="17"/>
    <n v="0.15629032590080438"/>
  </r>
  <r>
    <x v="6"/>
    <x v="6"/>
    <x v="18"/>
    <n v="6.8840729429956893E-2"/>
  </r>
  <r>
    <x v="6"/>
    <x v="6"/>
    <x v="19"/>
    <n v="0.18890682539922743"/>
  </r>
  <r>
    <x v="6"/>
    <x v="6"/>
    <x v="20"/>
    <n v="0.24352055279588525"/>
  </r>
  <r>
    <x v="6"/>
    <x v="6"/>
    <x v="21"/>
    <n v="1.3586562758158172E-2"/>
  </r>
  <r>
    <x v="6"/>
    <x v="6"/>
    <x v="22"/>
    <n v="0.24349739955585936"/>
  </r>
  <r>
    <x v="7"/>
    <x v="7"/>
    <x v="0"/>
    <n v="1.642326387509585E-2"/>
  </r>
  <r>
    <x v="7"/>
    <x v="7"/>
    <x v="1"/>
    <n v="7.9757801729358535E-2"/>
  </r>
  <r>
    <x v="7"/>
    <x v="7"/>
    <x v="2"/>
    <n v="-0.15631174180044083"/>
  </r>
  <r>
    <x v="7"/>
    <x v="7"/>
    <x v="3"/>
    <n v="-0.17364691878223459"/>
  </r>
  <r>
    <x v="7"/>
    <x v="7"/>
    <x v="4"/>
    <n v="-0.27951207032895975"/>
  </r>
  <r>
    <x v="7"/>
    <x v="7"/>
    <x v="5"/>
    <n v="-8.4539000907685402E-2"/>
  </r>
  <r>
    <x v="7"/>
    <x v="7"/>
    <x v="6"/>
    <n v="2.04587973526138E-2"/>
  </r>
  <r>
    <x v="7"/>
    <x v="7"/>
    <x v="7"/>
    <n v="8.3008930080177956E-2"/>
  </r>
  <r>
    <x v="7"/>
    <x v="7"/>
    <x v="8"/>
    <n v="-0.1436360048359836"/>
  </r>
  <r>
    <x v="7"/>
    <x v="7"/>
    <x v="9"/>
    <n v="-4.7814757954528386E-2"/>
  </r>
  <r>
    <x v="7"/>
    <x v="7"/>
    <x v="10"/>
    <n v="-1.2458902199504407E-2"/>
  </r>
  <r>
    <x v="7"/>
    <x v="7"/>
    <x v="11"/>
    <n v="0.11351752789116643"/>
  </r>
  <r>
    <x v="7"/>
    <x v="7"/>
    <x v="12"/>
    <n v="6.0900588120414323E-2"/>
  </r>
  <r>
    <x v="7"/>
    <x v="7"/>
    <x v="13"/>
    <n v="-0.11574803698096148"/>
  </r>
  <r>
    <x v="7"/>
    <x v="7"/>
    <x v="14"/>
    <n v="-0.11255084574617047"/>
  </r>
  <r>
    <x v="7"/>
    <x v="7"/>
    <x v="15"/>
    <n v="6.4029400893157229E-2"/>
  </r>
  <r>
    <x v="7"/>
    <x v="7"/>
    <x v="16"/>
    <n v="-5.4444591180330071E-2"/>
  </r>
  <r>
    <x v="7"/>
    <x v="7"/>
    <x v="17"/>
    <n v="7.1829697361605493E-2"/>
  </r>
  <r>
    <x v="7"/>
    <x v="7"/>
    <x v="18"/>
    <n v="-1.5902651863500816E-3"/>
  </r>
  <r>
    <x v="7"/>
    <x v="7"/>
    <x v="19"/>
    <n v="5.2414635701736989E-2"/>
  </r>
  <r>
    <x v="7"/>
    <x v="7"/>
    <x v="20"/>
    <n v="-8.629013626399995E-2"/>
  </r>
  <r>
    <x v="7"/>
    <x v="7"/>
    <x v="21"/>
    <n v="-0.11511259059828027"/>
  </r>
  <r>
    <x v="7"/>
    <x v="7"/>
    <x v="22"/>
    <n v="1.8594993184171127E-3"/>
  </r>
  <r>
    <x v="8"/>
    <x v="8"/>
    <x v="0"/>
    <n v="-2.1898729680708273E-2"/>
  </r>
  <r>
    <x v="8"/>
    <x v="8"/>
    <x v="1"/>
    <n v="5.3182271435221251E-2"/>
  </r>
  <r>
    <x v="8"/>
    <x v="8"/>
    <x v="2"/>
    <n v="-0.20947065259576436"/>
  </r>
  <r>
    <x v="8"/>
    <x v="8"/>
    <x v="3"/>
    <n v="-0.37576438710802462"/>
  </r>
  <r>
    <x v="8"/>
    <x v="8"/>
    <x v="4"/>
    <n v="-0.36058226719542108"/>
  </r>
  <r>
    <x v="8"/>
    <x v="8"/>
    <x v="5"/>
    <n v="-0.14835655663393432"/>
  </r>
  <r>
    <x v="8"/>
    <x v="8"/>
    <x v="6"/>
    <n v="-0.10503121316144537"/>
  </r>
  <r>
    <x v="8"/>
    <x v="8"/>
    <x v="7"/>
    <n v="-0.13132546821584756"/>
  </r>
  <r>
    <x v="8"/>
    <x v="8"/>
    <x v="8"/>
    <n v="-0.22183412537423719"/>
  </r>
  <r>
    <x v="8"/>
    <x v="8"/>
    <x v="9"/>
    <n v="-0.11629986763783084"/>
  </r>
  <r>
    <x v="8"/>
    <x v="8"/>
    <x v="10"/>
    <n v="-8.8485009732437225E-2"/>
  </r>
  <r>
    <x v="8"/>
    <x v="8"/>
    <x v="11"/>
    <n v="0.13467952398227845"/>
  </r>
  <r>
    <x v="8"/>
    <x v="8"/>
    <x v="12"/>
    <n v="0.12600333191799118"/>
  </r>
  <r>
    <x v="8"/>
    <x v="8"/>
    <x v="13"/>
    <n v="-6.5343178367376353E-2"/>
  </r>
  <r>
    <x v="8"/>
    <x v="8"/>
    <x v="14"/>
    <n v="-9.3880327365630567E-2"/>
  </r>
  <r>
    <x v="8"/>
    <x v="8"/>
    <x v="15"/>
    <n v="-7.7020208022077319E-2"/>
  </r>
  <r>
    <x v="8"/>
    <x v="8"/>
    <x v="16"/>
    <n v="-4.257274884092499E-2"/>
  </r>
  <r>
    <x v="8"/>
    <x v="8"/>
    <x v="17"/>
    <n v="7.0686054087471639E-2"/>
  </r>
  <r>
    <x v="8"/>
    <x v="8"/>
    <x v="18"/>
    <n v="-0.23005497201793945"/>
  </r>
  <r>
    <x v="8"/>
    <x v="8"/>
    <x v="19"/>
    <n v="6.592636564562171E-2"/>
  </r>
  <r>
    <x v="8"/>
    <x v="8"/>
    <x v="20"/>
    <n v="-0.207535318994305"/>
  </r>
  <r>
    <x v="8"/>
    <x v="8"/>
    <x v="21"/>
    <n v="-8.6291529324244332E-2"/>
  </r>
  <r>
    <x v="8"/>
    <x v="8"/>
    <x v="22"/>
    <n v="-0.1767408104230240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5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compact="0" outline="1" outlineData="1" compactData="0" multipleFieldFilters="0" chartFormat="1" fieldListSortAscending="1">
  <location ref="B34:D46" firstHeaderRow="1" firstDataRow="3" firstDataCol="1"/>
  <pivotFields count="4">
    <pivotField axis="axisRow" compact="0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showAll="0" defaultSubtotal="0"/>
    <pivotField axis="axisCol" compact="0" showAll="0" sortType="ascending">
      <items count="24">
        <item h="1" x="0"/>
        <item h="1" x="20"/>
        <item h="1" x="11"/>
        <item h="1" x="14"/>
        <item h="1" x="9"/>
        <item h="1" x="18"/>
        <item h="1" x="4"/>
        <item h="1" x="8"/>
        <item h="1" x="2"/>
        <item h="1" x="19"/>
        <item h="1" x="6"/>
        <item h="1" x="7"/>
        <item h="1" x="15"/>
        <item h="1" x="16"/>
        <item h="1" x="21"/>
        <item h="1" x="10"/>
        <item h="1" x="22"/>
        <item h="1" x="12"/>
        <item h="1" x="5"/>
        <item h="1" x="17"/>
        <item h="1" x="3"/>
        <item h="1" x="1"/>
        <item x="13"/>
        <item t="default"/>
      </items>
    </pivotField>
    <pivotField dataField="1" compact="0" showAl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2">
    <field x="2"/>
    <field x="-2"/>
  </colFields>
  <colItems count="2">
    <i>
      <x v="22"/>
      <x/>
    </i>
    <i r="1" i="1">
      <x v="1"/>
    </i>
  </colItems>
  <dataFields count="2">
    <dataField name=" " fld="3" baseField="0" baseItem="1" numFmtId="10"/>
    <dataField name="France fdv " fld="1" baseField="0" baseItem="1" numFmtId="10"/>
  </dataFields>
  <formats count="1">
    <format dxfId="9">
      <pivotArea dataOnly="0" labelOnly="1" outline="0" fieldPosition="0">
        <references count="1">
          <reference field="2" count="0"/>
        </references>
      </pivotArea>
    </format>
  </format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2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1"/>
          </reference>
          <reference field="2" count="1" selected="0">
            <x v="2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B21:D31" firstHeaderRow="0" firstDataRow="1" firstDataCol="1"/>
  <pivotFields count="25"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numFmtId="9" showAll="0"/>
    <pivotField numFmtId="9" showAll="0"/>
    <pivotField numFmtId="9" showAll="0"/>
    <pivotField numFmtId="9" showAll="0"/>
    <pivotField numFmtId="9" showAll="0"/>
    <pivotField numFmtId="9" showAll="0"/>
    <pivotField numFmtId="9" showAll="0"/>
    <pivotField numFmtId="9" showAll="0"/>
    <pivotField numFmtId="9" showAll="0"/>
    <pivotField numFmtId="9" showAll="0"/>
    <pivotField numFmtId="9" showAll="0"/>
    <pivotField numFmtId="9" showAll="0"/>
    <pivotField numFmtId="9" showAll="0"/>
    <pivotField dataField="1" numFmtId="9" showAll="0"/>
    <pivotField numFmtId="9" showAll="0"/>
    <pivotField numFmtId="9" showAll="0"/>
    <pivotField numFmtId="9" showAll="0"/>
    <pivotField numFmtId="9" showAll="0"/>
    <pivotField numFmtId="9" showAll="0"/>
    <pivotField numFmtId="9" showAll="0"/>
    <pivotField numFmtId="9" showAll="0"/>
    <pivotField numFmtId="9" showAll="0"/>
    <pivotField numFmtId="9" showAll="0"/>
    <pivotField dataField="1" numFmtId="9" showAl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France fdv " fld="24" baseField="0" baseItem="5"/>
    <dataField name="Somme de yazid" fld="14" baseField="0" baseItem="0"/>
  </dataFields>
  <chartFormats count="2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énom" sourceName="Prénom">
  <pivotTables>
    <pivotTable tabId="6" name="Tableau croisé dynamique1"/>
  </pivotTables>
  <data>
    <tabular pivotCacheId="2">
      <items count="23">
        <i x="0"/>
        <i x="20"/>
        <i x="11"/>
        <i x="14"/>
        <i x="9"/>
        <i x="18"/>
        <i x="4"/>
        <i x="8"/>
        <i x="2"/>
        <i x="19"/>
        <i x="6"/>
        <i x="7"/>
        <i x="15"/>
        <i x="16"/>
        <i x="21"/>
        <i x="10"/>
        <i x="22"/>
        <i x="12"/>
        <i x="5"/>
        <i x="17"/>
        <i x="3"/>
        <i x="1"/>
        <i x="1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rénom" cache="Segment_Prénom" caption="Prénom" columnCount="3" rowHeight="241300"/>
</slicers>
</file>

<file path=xl/tables/table1.xml><?xml version="1.0" encoding="utf-8"?>
<table xmlns="http://schemas.openxmlformats.org/spreadsheetml/2006/main" id="1" name="Ratios" displayName="Ratios" ref="B2:Z11" totalsRowShown="0" dataDxfId="12" dataCellStyle="Pourcentage">
  <autoFilter ref="B2:Z11"/>
  <tableColumns count="25">
    <tableColumn id="1" name="vrp"/>
    <tableColumn id="2" name="aissia" dataDxfId="36" dataCellStyle="Pourcentage"/>
    <tableColumn id="3" name="xavier" dataDxfId="35" dataCellStyle="Pourcentage"/>
    <tableColumn id="4" name="edwige" dataDxfId="34" dataCellStyle="Pourcentage"/>
    <tableColumn id="5" name="valerie" dataDxfId="33" dataCellStyle="Pourcentage"/>
    <tableColumn id="6" name="candice" dataDxfId="32" dataCellStyle="Pourcentage"/>
    <tableColumn id="7" name="remi" dataDxfId="31" dataCellStyle="Pourcentage"/>
    <tableColumn id="8" name="gregory" dataDxfId="30" dataCellStyle="Pourcentage"/>
    <tableColumn id="9" name="julien" dataDxfId="29" dataCellStyle="Pourcentage"/>
    <tableColumn id="10" name="delphine" dataDxfId="28" dataCellStyle="Pourcentage"/>
    <tableColumn id="11" name="anne sophie" dataDxfId="27" dataCellStyle="Pourcentage"/>
    <tableColumn id="12" name="nicolas l" dataDxfId="26" dataCellStyle="Pourcentage"/>
    <tableColumn id="13" name="anais" dataDxfId="25" dataCellStyle="Pourcentage"/>
    <tableColumn id="14" name="pauline" dataDxfId="24" dataCellStyle="Pourcentage"/>
    <tableColumn id="15" name="yazid" dataDxfId="23" dataCellStyle="Pourcentage"/>
    <tableColumn id="16" name="anne laure" dataDxfId="22" dataCellStyle="Pourcentage"/>
    <tableColumn id="17" name="kim" dataDxfId="21" dataCellStyle="Pourcentage"/>
    <tableColumn id="18" name="mamadou" dataDxfId="20" dataCellStyle="Pourcentage"/>
    <tableColumn id="19" name="sebastien" dataDxfId="19" dataCellStyle="Pourcentage"/>
    <tableColumn id="20" name="camille" dataDxfId="18" dataCellStyle="Pourcentage"/>
    <tableColumn id="21" name="gaelle" dataDxfId="17" dataCellStyle="Pourcentage"/>
    <tableColumn id="22" name="alexandre" dataDxfId="16" dataCellStyle="Pourcentage"/>
    <tableColumn id="23" name="marie liesse" dataDxfId="15" dataCellStyle="Pourcentage"/>
    <tableColumn id="24" name="nicolas p" dataDxfId="14" dataCellStyle="Pourcentage"/>
    <tableColumn id="25" name="France fdv" dataDxfId="13" dataCellStyle="Pourcentag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129"/>
  <sheetViews>
    <sheetView zoomScale="90" zoomScaleNormal="90" workbookViewId="0">
      <pane xSplit="2" ySplit="4" topLeftCell="AB101" activePane="bottomRight" state="frozen"/>
      <selection pane="topRight" activeCell="C1" sqref="C1"/>
      <selection pane="bottomLeft" activeCell="A5" sqref="A5"/>
      <selection pane="bottomRight" activeCell="A126" activeCellId="1" sqref="A122 A126"/>
    </sheetView>
  </sheetViews>
  <sheetFormatPr baseColWidth="10" defaultColWidth="11.5703125" defaultRowHeight="15" x14ac:dyDescent="0.25"/>
  <cols>
    <col min="1" max="1" width="11.42578125" style="1" bestFit="1" customWidth="1"/>
    <col min="2" max="2" width="16.7109375" style="1" bestFit="1" customWidth="1"/>
    <col min="3" max="3" width="11.42578125" style="1" hidden="1" customWidth="1"/>
    <col min="4" max="5" width="9.85546875" style="1" hidden="1" customWidth="1"/>
    <col min="6" max="7" width="11.42578125" style="1" hidden="1" customWidth="1"/>
    <col min="8" max="10" width="9.85546875" style="1" hidden="1" customWidth="1"/>
    <col min="11" max="14" width="11.42578125" style="1" hidden="1" customWidth="1"/>
    <col min="15" max="15" width="12.5703125" style="1" bestFit="1" customWidth="1"/>
    <col min="16" max="16" width="11.42578125" style="1" bestFit="1" customWidth="1"/>
    <col min="17" max="18" width="9.85546875" style="1" bestFit="1" customWidth="1"/>
    <col min="19" max="21" width="11.42578125" style="1" bestFit="1" customWidth="1"/>
    <col min="22" max="23" width="9.85546875" style="1" bestFit="1" customWidth="1"/>
    <col min="24" max="26" width="11.42578125" style="1" bestFit="1" customWidth="1"/>
    <col min="27" max="27" width="9.85546875" style="1" bestFit="1" customWidth="1"/>
    <col min="28" max="28" width="12.5703125" style="1" bestFit="1" customWidth="1"/>
    <col min="29" max="30" width="11.42578125" style="1" bestFit="1" customWidth="1"/>
    <col min="31" max="31" width="9.85546875" style="1" bestFit="1" customWidth="1"/>
    <col min="32" max="34" width="11.42578125" style="1" bestFit="1" customWidth="1"/>
    <col min="35" max="37" width="9.85546875" style="1" bestFit="1" customWidth="1"/>
    <col min="38" max="40" width="11.42578125" style="1" bestFit="1" customWidth="1"/>
    <col min="41" max="41" width="12.5703125" style="1" bestFit="1" customWidth="1"/>
    <col min="42" max="43" width="11.42578125" style="1" bestFit="1" customWidth="1"/>
    <col min="44" max="44" width="9.85546875" style="1" bestFit="1" customWidth="1"/>
    <col min="45" max="46" width="11.42578125" style="1" bestFit="1" customWidth="1"/>
    <col min="47" max="47" width="9.85546875" style="1" bestFit="1" customWidth="1"/>
    <col min="48" max="48" width="11.42578125" style="1" bestFit="1" customWidth="1"/>
    <col min="49" max="49" width="9.85546875" style="1" bestFit="1" customWidth="1"/>
    <col min="50" max="53" width="11.42578125" style="1" bestFit="1" customWidth="1"/>
    <col min="54" max="54" width="12.5703125" style="1" bestFit="1" customWidth="1"/>
    <col min="55" max="55" width="12" style="1" customWidth="1"/>
    <col min="56" max="16384" width="11.5703125" style="1"/>
  </cols>
  <sheetData>
    <row r="1" spans="1:55" thickBot="1" x14ac:dyDescent="0.35"/>
    <row r="2" spans="1:55" ht="15.6" thickTop="1" thickBot="1" x14ac:dyDescent="0.35">
      <c r="AO2" s="12">
        <f>11-COUNTBLANK(AC5:AN5)</f>
        <v>8</v>
      </c>
    </row>
    <row r="3" spans="1:55" ht="15.6" thickTop="1" thickBot="1" x14ac:dyDescent="0.35">
      <c r="A3" s="2" t="s">
        <v>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1"/>
      <c r="O3" s="33">
        <f>SUM(C3:N3)</f>
        <v>0</v>
      </c>
      <c r="P3" s="32">
        <v>22</v>
      </c>
      <c r="Q3" s="3">
        <v>20</v>
      </c>
      <c r="R3" s="3">
        <v>23</v>
      </c>
      <c r="S3" s="3">
        <v>19</v>
      </c>
      <c r="T3" s="3">
        <v>20</v>
      </c>
      <c r="U3" s="3">
        <v>21</v>
      </c>
      <c r="V3" s="3">
        <v>19</v>
      </c>
      <c r="W3" s="3">
        <v>21</v>
      </c>
      <c r="X3" s="3">
        <v>21</v>
      </c>
      <c r="Y3" s="3">
        <v>22</v>
      </c>
      <c r="Z3" s="3">
        <v>21</v>
      </c>
      <c r="AA3" s="31">
        <v>20</v>
      </c>
      <c r="AB3" s="33">
        <f>SUM(P3:AA3)</f>
        <v>249</v>
      </c>
      <c r="AC3" s="32">
        <v>22</v>
      </c>
      <c r="AD3" s="3">
        <v>20</v>
      </c>
      <c r="AE3" s="3">
        <v>22</v>
      </c>
      <c r="AF3" s="3">
        <v>20</v>
      </c>
      <c r="AG3" s="3">
        <v>19</v>
      </c>
      <c r="AH3" s="3">
        <v>21</v>
      </c>
      <c r="AI3" s="3">
        <v>22</v>
      </c>
      <c r="AJ3" s="3">
        <v>22</v>
      </c>
      <c r="AK3" s="3">
        <v>20</v>
      </c>
      <c r="AL3" s="3">
        <v>23</v>
      </c>
      <c r="AM3" s="3">
        <v>21</v>
      </c>
      <c r="AN3" s="31">
        <v>20</v>
      </c>
      <c r="AO3" s="33">
        <f>SUM(AC3:AN3)</f>
        <v>252</v>
      </c>
      <c r="AP3" s="3">
        <v>22</v>
      </c>
      <c r="AQ3" s="3">
        <v>20</v>
      </c>
      <c r="AR3" s="3">
        <v>21</v>
      </c>
      <c r="AS3" s="3">
        <v>21</v>
      </c>
      <c r="AT3" s="3">
        <v>20</v>
      </c>
      <c r="AU3" s="3">
        <v>19</v>
      </c>
      <c r="AV3" s="3">
        <v>22</v>
      </c>
      <c r="AW3" s="3">
        <v>21</v>
      </c>
      <c r="AX3" s="3">
        <v>21</v>
      </c>
      <c r="AY3" s="3">
        <v>23</v>
      </c>
      <c r="AZ3" s="3">
        <v>19</v>
      </c>
      <c r="BA3" s="31">
        <v>21</v>
      </c>
      <c r="BB3" s="33">
        <f>SUM(AP3:BA3)</f>
        <v>250</v>
      </c>
    </row>
    <row r="4" spans="1:55" ht="15.6" thickTop="1" thickBot="1" x14ac:dyDescent="0.35">
      <c r="A4" s="2" t="s">
        <v>0</v>
      </c>
      <c r="B4" s="3" t="s">
        <v>42</v>
      </c>
      <c r="C4" s="4">
        <v>42370</v>
      </c>
      <c r="D4" s="4">
        <v>42401</v>
      </c>
      <c r="E4" s="4">
        <v>42430</v>
      </c>
      <c r="F4" s="4">
        <v>42461</v>
      </c>
      <c r="G4" s="4">
        <v>42491</v>
      </c>
      <c r="H4" s="4">
        <v>42522</v>
      </c>
      <c r="I4" s="4">
        <v>42552</v>
      </c>
      <c r="J4" s="4">
        <v>42583</v>
      </c>
      <c r="K4" s="4">
        <v>42614</v>
      </c>
      <c r="L4" s="4">
        <v>42644</v>
      </c>
      <c r="M4" s="4">
        <v>42675</v>
      </c>
      <c r="N4" s="28">
        <v>42705</v>
      </c>
      <c r="O4" s="30" t="s">
        <v>5</v>
      </c>
      <c r="P4" s="29">
        <v>42736</v>
      </c>
      <c r="Q4" s="4">
        <v>42767</v>
      </c>
      <c r="R4" s="4">
        <v>42795</v>
      </c>
      <c r="S4" s="4">
        <v>42826</v>
      </c>
      <c r="T4" s="4">
        <v>42856</v>
      </c>
      <c r="U4" s="4">
        <v>42887</v>
      </c>
      <c r="V4" s="4">
        <v>42917</v>
      </c>
      <c r="W4" s="4">
        <v>42948</v>
      </c>
      <c r="X4" s="4">
        <v>42979</v>
      </c>
      <c r="Y4" s="4">
        <v>43009</v>
      </c>
      <c r="Z4" s="4">
        <v>43040</v>
      </c>
      <c r="AA4" s="28">
        <v>43070</v>
      </c>
      <c r="AB4" s="30" t="s">
        <v>1</v>
      </c>
      <c r="AC4" s="29">
        <v>43101</v>
      </c>
      <c r="AD4" s="4">
        <v>43132</v>
      </c>
      <c r="AE4" s="4">
        <v>43160</v>
      </c>
      <c r="AF4" s="4">
        <v>43191</v>
      </c>
      <c r="AG4" s="4">
        <v>43221</v>
      </c>
      <c r="AH4" s="4">
        <v>43252</v>
      </c>
      <c r="AI4" s="4">
        <v>43282</v>
      </c>
      <c r="AJ4" s="4">
        <v>43313</v>
      </c>
      <c r="AK4" s="4">
        <v>43344</v>
      </c>
      <c r="AL4" s="4">
        <v>43374</v>
      </c>
      <c r="AM4" s="4">
        <v>43405</v>
      </c>
      <c r="AN4" s="28">
        <v>43435</v>
      </c>
      <c r="AO4" s="30" t="s">
        <v>2</v>
      </c>
      <c r="AP4" s="4">
        <v>43466</v>
      </c>
      <c r="AQ4" s="4">
        <v>43497</v>
      </c>
      <c r="AR4" s="4">
        <v>43525</v>
      </c>
      <c r="AS4" s="4">
        <v>43556</v>
      </c>
      <c r="AT4" s="4">
        <v>43586</v>
      </c>
      <c r="AU4" s="4">
        <v>43617</v>
      </c>
      <c r="AV4" s="4">
        <v>43647</v>
      </c>
      <c r="AW4" s="4">
        <v>43678</v>
      </c>
      <c r="AX4" s="4">
        <v>43709</v>
      </c>
      <c r="AY4" s="4">
        <v>43739</v>
      </c>
      <c r="AZ4" s="4">
        <v>43770</v>
      </c>
      <c r="BA4" s="28">
        <v>43800</v>
      </c>
      <c r="BB4" s="30" t="s">
        <v>8</v>
      </c>
    </row>
    <row r="5" spans="1:55" thickTop="1" x14ac:dyDescent="0.3">
      <c r="A5" s="11" t="s">
        <v>6</v>
      </c>
      <c r="B5" s="13" t="s">
        <v>4</v>
      </c>
      <c r="C5" s="5">
        <v>73600.229190363301</v>
      </c>
      <c r="D5" s="5">
        <v>69889.677713270154</v>
      </c>
      <c r="E5" s="5">
        <v>60089.545312006288</v>
      </c>
      <c r="F5" s="5">
        <v>73925.244221958928</v>
      </c>
      <c r="G5" s="5">
        <v>63006.509198258165</v>
      </c>
      <c r="H5" s="5">
        <v>62267.076165086866</v>
      </c>
      <c r="I5" s="5">
        <v>53124.990098736198</v>
      </c>
      <c r="J5" s="5">
        <v>45937.346686413861</v>
      </c>
      <c r="K5" s="5">
        <v>60903.328305687202</v>
      </c>
      <c r="L5" s="5">
        <v>72188.897966034725</v>
      </c>
      <c r="M5" s="5">
        <v>72552.71624407584</v>
      </c>
      <c r="N5" s="18">
        <v>70660.312515797719</v>
      </c>
      <c r="O5" s="25">
        <f>SUM(C5:N5)</f>
        <v>778145.87361768913</v>
      </c>
      <c r="P5" s="22">
        <v>68786.629083933658</v>
      </c>
      <c r="Q5" s="5">
        <v>62836.011141000003</v>
      </c>
      <c r="R5" s="5">
        <v>57469.32759467615</v>
      </c>
      <c r="S5" s="5">
        <v>62860.556130157995</v>
      </c>
      <c r="T5" s="5">
        <v>67767.744002027946</v>
      </c>
      <c r="U5" s="5">
        <v>61273.679988533237</v>
      </c>
      <c r="V5" s="5">
        <v>52900.563698523089</v>
      </c>
      <c r="W5" s="5">
        <v>42485.83180654273</v>
      </c>
      <c r="X5" s="5">
        <v>67468.207429369344</v>
      </c>
      <c r="Y5" s="5">
        <v>84340.105161443498</v>
      </c>
      <c r="Z5" s="5">
        <v>79317.514391321762</v>
      </c>
      <c r="AA5" s="18">
        <v>70443.813753318871</v>
      </c>
      <c r="AB5" s="25">
        <f>SUM(P5:AA5)</f>
        <v>777949.98418084823</v>
      </c>
      <c r="AC5" s="22">
        <v>79391.997900518021</v>
      </c>
      <c r="AD5" s="5">
        <v>70608.583781917798</v>
      </c>
      <c r="AE5" s="5">
        <v>58018.014978320782</v>
      </c>
      <c r="AF5" s="5">
        <v>70548.298017877314</v>
      </c>
      <c r="AG5" s="5">
        <v>60323.425060277012</v>
      </c>
      <c r="AH5" s="5">
        <v>66465.666095789871</v>
      </c>
      <c r="AI5" s="5">
        <v>61852.851745308901</v>
      </c>
      <c r="AJ5" s="5">
        <v>43183.587833254518</v>
      </c>
      <c r="AK5" s="5">
        <v>65990.739392831631</v>
      </c>
      <c r="AL5" s="5"/>
      <c r="AM5" s="5"/>
      <c r="AN5" s="18"/>
      <c r="AO5" s="25">
        <f>SUM(AC5:AN5)</f>
        <v>576383.16480609588</v>
      </c>
      <c r="AP5" s="22"/>
      <c r="AQ5" s="5"/>
      <c r="AR5" s="5"/>
      <c r="AS5" s="5"/>
      <c r="AT5" s="5"/>
      <c r="AU5" s="5"/>
      <c r="AV5" s="5"/>
      <c r="AW5" s="5"/>
      <c r="AX5" s="5"/>
      <c r="AY5" s="5"/>
      <c r="AZ5" s="5"/>
      <c r="BA5" s="18"/>
      <c r="BB5" s="25"/>
    </row>
    <row r="6" spans="1:55" ht="15.75" thickBot="1" x14ac:dyDescent="0.3">
      <c r="A6" s="16" t="s">
        <v>6</v>
      </c>
      <c r="B6" s="14" t="s">
        <v>10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9"/>
      <c r="O6" s="26"/>
      <c r="P6" s="23">
        <f t="shared" ref="P6:AB6" si="0">P5/C5-1</f>
        <v>-6.5401971697391148E-2</v>
      </c>
      <c r="Q6" s="7">
        <f t="shared" si="0"/>
        <v>-0.10092572756178053</v>
      </c>
      <c r="R6" s="7">
        <f t="shared" si="0"/>
        <v>-4.3605217908124216E-2</v>
      </c>
      <c r="S6" s="7">
        <f t="shared" si="0"/>
        <v>-0.14967401471924058</v>
      </c>
      <c r="T6" s="7">
        <f t="shared" si="0"/>
        <v>7.5567347951112973E-2</v>
      </c>
      <c r="U6" s="7">
        <f t="shared" si="0"/>
        <v>-1.5953795131151915E-2</v>
      </c>
      <c r="V6" s="7">
        <f t="shared" si="0"/>
        <v>-4.2244977325359701E-3</v>
      </c>
      <c r="W6" s="7">
        <f t="shared" si="0"/>
        <v>-7.5135268552459222E-2</v>
      </c>
      <c r="X6" s="7">
        <f t="shared" si="0"/>
        <v>0.1077917957247192</v>
      </c>
      <c r="Y6" s="7">
        <f t="shared" si="0"/>
        <v>0.16832515161993444</v>
      </c>
      <c r="Z6" s="7">
        <f t="shared" si="0"/>
        <v>9.323976409771273E-2</v>
      </c>
      <c r="AA6" s="34">
        <f t="shared" si="0"/>
        <v>-3.0639372339380522E-3</v>
      </c>
      <c r="AB6" s="36">
        <f t="shared" si="0"/>
        <v>-2.5173870797534637E-4</v>
      </c>
      <c r="AC6" s="23">
        <f t="shared" ref="AC6:AN6" si="1">AC5/P5-1</f>
        <v>0.15417776619993484</v>
      </c>
      <c r="AD6" s="7">
        <f t="shared" si="1"/>
        <v>0.12369614970429366</v>
      </c>
      <c r="AE6" s="7">
        <f t="shared" si="1"/>
        <v>9.547482224160575E-3</v>
      </c>
      <c r="AF6" s="7">
        <f t="shared" si="1"/>
        <v>0.12229834352405677</v>
      </c>
      <c r="AG6" s="7">
        <f t="shared" si="1"/>
        <v>-0.10985047608384546</v>
      </c>
      <c r="AH6" s="7">
        <f t="shared" si="1"/>
        <v>8.473436079289276E-2</v>
      </c>
      <c r="AI6" s="7">
        <f t="shared" si="1"/>
        <v>0.16922859457234374</v>
      </c>
      <c r="AJ6" s="7">
        <f t="shared" si="1"/>
        <v>1.642326387509585E-2</v>
      </c>
      <c r="AK6" s="7">
        <f t="shared" si="1"/>
        <v>-2.1898729680708273E-2</v>
      </c>
      <c r="AL6" s="50">
        <f t="shared" si="1"/>
        <v>-1</v>
      </c>
      <c r="AM6" s="50">
        <f t="shared" si="1"/>
        <v>-1</v>
      </c>
      <c r="AN6" s="51">
        <f t="shared" si="1"/>
        <v>-1</v>
      </c>
      <c r="AO6" s="38">
        <f ca="1">AO5/SUM(P5:OFFSET(P5,0,$AO$2))-1</f>
        <v>5.9822930260641227E-2</v>
      </c>
      <c r="AP6" s="41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3"/>
      <c r="BB6" s="38"/>
    </row>
    <row r="7" spans="1:55" ht="16.5" thickTop="1" thickBot="1" x14ac:dyDescent="0.3">
      <c r="A7" s="16" t="s">
        <v>6</v>
      </c>
      <c r="B7" s="14" t="s">
        <v>11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20"/>
      <c r="O7" s="26"/>
      <c r="AB7" s="26"/>
      <c r="AL7" s="47">
        <f>IF(AL5="",AVERAGE(AC6:AK6),AVERAGE(AC6:AL6))</f>
        <v>6.0928528347580495E-2</v>
      </c>
      <c r="AM7" s="48">
        <f>AL7+1%</f>
        <v>7.0928528347580497E-2</v>
      </c>
      <c r="AN7" s="49">
        <f>AM7+1%</f>
        <v>8.0928528347580492E-2</v>
      </c>
      <c r="AO7" s="38"/>
      <c r="AP7" s="47">
        <f>AN7+0.5%</f>
        <v>8.5928528347580496E-2</v>
      </c>
      <c r="AQ7" s="48">
        <f>AP7+0.5%</f>
        <v>9.0928528347580501E-2</v>
      </c>
      <c r="AR7" s="48">
        <f>AQ7+0.5%</f>
        <v>9.5928528347580505E-2</v>
      </c>
      <c r="AS7" s="48">
        <f t="shared" ref="AS7:BA7" si="2">AR7+0.5%</f>
        <v>0.10092852834758051</v>
      </c>
      <c r="AT7" s="48">
        <f t="shared" si="2"/>
        <v>0.10592852834758051</v>
      </c>
      <c r="AU7" s="48">
        <f t="shared" si="2"/>
        <v>0.11092852834758052</v>
      </c>
      <c r="AV7" s="48">
        <f t="shared" si="2"/>
        <v>0.11592852834758052</v>
      </c>
      <c r="AW7" s="48">
        <f t="shared" si="2"/>
        <v>0.12092852834758053</v>
      </c>
      <c r="AX7" s="48">
        <f t="shared" si="2"/>
        <v>0.12592852834758053</v>
      </c>
      <c r="AY7" s="48">
        <f t="shared" si="2"/>
        <v>0.13092852834758054</v>
      </c>
      <c r="AZ7" s="48">
        <f t="shared" si="2"/>
        <v>0.13592852834758054</v>
      </c>
      <c r="BA7" s="49">
        <f t="shared" si="2"/>
        <v>0.14092852834758055</v>
      </c>
      <c r="BB7" s="38">
        <f>BB8/AO8-1</f>
        <v>0.10705339000048997</v>
      </c>
      <c r="BC7" s="39" t="s">
        <v>12</v>
      </c>
    </row>
    <row r="8" spans="1:55" ht="15.6" thickTop="1" thickBot="1" x14ac:dyDescent="0.35">
      <c r="A8" s="17" t="s">
        <v>6</v>
      </c>
      <c r="B8" s="15" t="s">
        <v>9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21"/>
      <c r="O8" s="27"/>
      <c r="P8" s="24"/>
      <c r="Q8" s="9"/>
      <c r="R8" s="9"/>
      <c r="S8" s="9"/>
      <c r="T8" s="9"/>
      <c r="U8" s="9"/>
      <c r="V8" s="9"/>
      <c r="W8" s="9"/>
      <c r="X8" s="9"/>
      <c r="Y8" s="9"/>
      <c r="Z8" s="9"/>
      <c r="AA8" s="35"/>
      <c r="AB8" s="37"/>
      <c r="AC8" s="24"/>
      <c r="AD8" s="9"/>
      <c r="AE8" s="9"/>
      <c r="AF8" s="9"/>
      <c r="AG8" s="9"/>
      <c r="AH8" s="9"/>
      <c r="AI8" s="9"/>
      <c r="AJ8" s="9"/>
      <c r="AK8" s="9"/>
      <c r="AL8" s="45">
        <f>AL7*Y5+Y5</f>
        <v>89478.823649610422</v>
      </c>
      <c r="AM8" s="45">
        <f>AM7*Z5+Z5</f>
        <v>84943.388959286254</v>
      </c>
      <c r="AN8" s="46">
        <f>AN7*AA5+AA5</f>
        <v>76144.727931566013</v>
      </c>
      <c r="AO8" s="37">
        <f>AO5+IF(AL5="",AL8,0)+IF(AM5="",AM8,0)+IF(AN5="",AN8,0)</f>
        <v>826950.10534655862</v>
      </c>
      <c r="AP8" s="44">
        <f>IF(AC8="",AP7*AC5+AC5,AC8+AC8*AP7)*AP$3/AC$3</f>
        <v>86214.035442683729</v>
      </c>
      <c r="AQ8" s="45">
        <f t="shared" ref="AQ8:BA8" si="3">IF(AD8="",AQ7*AD5+AD5,AD8+AD8*AQ7)*AQ$3/AD$3</f>
        <v>77028.918393914428</v>
      </c>
      <c r="AR8" s="45">
        <f t="shared" si="3"/>
        <v>60693.434237709938</v>
      </c>
      <c r="AS8" s="45">
        <f t="shared" si="3"/>
        <v>81552.065609960613</v>
      </c>
      <c r="AT8" s="45">
        <f t="shared" si="3"/>
        <v>70224.628107155484</v>
      </c>
      <c r="AU8" s="45">
        <f t="shared" si="3"/>
        <v>66806.356562253</v>
      </c>
      <c r="AV8" s="45">
        <f t="shared" si="3"/>
        <v>69023.361822243634</v>
      </c>
      <c r="AW8" s="45">
        <f t="shared" si="3"/>
        <v>46205.455760575816</v>
      </c>
      <c r="AX8" s="45">
        <f t="shared" si="3"/>
        <v>78015.898893596619</v>
      </c>
      <c r="AY8" s="45">
        <f t="shared" si="3"/>
        <v>101194.1543483266</v>
      </c>
      <c r="AZ8" s="45">
        <f t="shared" si="3"/>
        <v>87300.131307342133</v>
      </c>
      <c r="BA8" s="46">
        <f t="shared" si="3"/>
        <v>91219.476999407954</v>
      </c>
      <c r="BB8" s="37">
        <f>SUM(AP8:BA8)</f>
        <v>915477.91748516995</v>
      </c>
      <c r="BC8" s="40">
        <f>BB8-AO8</f>
        <v>88527.812138611334</v>
      </c>
    </row>
    <row r="9" spans="1:55" thickTop="1" x14ac:dyDescent="0.3">
      <c r="A9" s="11" t="s">
        <v>13</v>
      </c>
      <c r="B9" s="13" t="s">
        <v>4</v>
      </c>
      <c r="C9" s="5">
        <v>31620.388333333332</v>
      </c>
      <c r="D9" s="5">
        <v>30158.958333333339</v>
      </c>
      <c r="E9" s="5">
        <v>27730.898333333338</v>
      </c>
      <c r="F9" s="5">
        <v>32256.548333333336</v>
      </c>
      <c r="G9" s="5">
        <v>31416.926532385471</v>
      </c>
      <c r="H9" s="5">
        <v>29307.068333333333</v>
      </c>
      <c r="I9" s="5">
        <v>22357.818333333336</v>
      </c>
      <c r="J9" s="5">
        <v>20811.238333333346</v>
      </c>
      <c r="K9" s="5">
        <v>35873.908333333333</v>
      </c>
      <c r="L9" s="5">
        <v>41934.998333333315</v>
      </c>
      <c r="M9" s="5">
        <v>44197.228333333354</v>
      </c>
      <c r="N9" s="18">
        <v>35868.85833333333</v>
      </c>
      <c r="O9" s="25">
        <f>SUM(C9:N9)</f>
        <v>383534.83819905214</v>
      </c>
      <c r="P9" s="22">
        <v>38123.53061999999</v>
      </c>
      <c r="Q9" s="5">
        <v>34422.694439999992</v>
      </c>
      <c r="R9" s="5">
        <v>29870.54082000002</v>
      </c>
      <c r="S9" s="5">
        <v>37841.941859999999</v>
      </c>
      <c r="T9" s="5">
        <v>37838.475180000009</v>
      </c>
      <c r="U9" s="5">
        <v>37441.844779999999</v>
      </c>
      <c r="V9" s="5">
        <v>25287.339924968262</v>
      </c>
      <c r="W9" s="5">
        <v>24335.719733418318</v>
      </c>
      <c r="X9" s="5">
        <v>35395.138048556269</v>
      </c>
      <c r="Y9" s="5">
        <v>42157.678101199825</v>
      </c>
      <c r="Z9" s="5">
        <v>47154.372001892712</v>
      </c>
      <c r="AA9" s="18">
        <v>39597.629880981018</v>
      </c>
      <c r="AB9" s="25">
        <f>SUM(P9:AA9)</f>
        <v>429466.90539101639</v>
      </c>
      <c r="AC9" s="22">
        <v>41878.468392506547</v>
      </c>
      <c r="AD9" s="5">
        <v>42997.468510560742</v>
      </c>
      <c r="AE9" s="5">
        <v>33772.316555249359</v>
      </c>
      <c r="AF9" s="5">
        <v>48659.801611508323</v>
      </c>
      <c r="AG9" s="5">
        <v>40478.128062162337</v>
      </c>
      <c r="AH9" s="5">
        <v>39786.123928111432</v>
      </c>
      <c r="AI9" s="5">
        <v>34624.610838371576</v>
      </c>
      <c r="AJ9" s="5">
        <v>26276.683242857533</v>
      </c>
      <c r="AK9" s="5">
        <v>37277.531887741716</v>
      </c>
      <c r="AL9" s="5"/>
      <c r="AM9" s="5"/>
      <c r="AN9" s="18"/>
      <c r="AO9" s="25">
        <f>SUM(AC9:AN9)</f>
        <v>345751.13302906952</v>
      </c>
      <c r="AP9" s="22"/>
      <c r="AQ9" s="5"/>
      <c r="AR9" s="5"/>
      <c r="AS9" s="5"/>
      <c r="AT9" s="5"/>
      <c r="AU9" s="5"/>
      <c r="AV9" s="5"/>
      <c r="AW9" s="5"/>
      <c r="AX9" s="5"/>
      <c r="AY9" s="5"/>
      <c r="AZ9" s="5"/>
      <c r="BA9" s="18"/>
      <c r="BB9" s="25"/>
    </row>
    <row r="10" spans="1:55" ht="15.75" thickBot="1" x14ac:dyDescent="0.3">
      <c r="A10" s="16" t="s">
        <v>13</v>
      </c>
      <c r="B10" s="14" t="s">
        <v>10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9"/>
      <c r="O10" s="26"/>
      <c r="P10" s="23">
        <f t="shared" ref="P10:AN10" si="4">P9/C9-1</f>
        <v>0.20566294816219033</v>
      </c>
      <c r="Q10" s="7">
        <f t="shared" si="4"/>
        <v>0.14137544339368446</v>
      </c>
      <c r="R10" s="7">
        <f t="shared" si="4"/>
        <v>7.7157344884668522E-2</v>
      </c>
      <c r="S10" s="7">
        <f t="shared" si="4"/>
        <v>0.17315533791614079</v>
      </c>
      <c r="T10" s="7">
        <f t="shared" si="4"/>
        <v>0.20439773575543807</v>
      </c>
      <c r="U10" s="7">
        <f t="shared" si="4"/>
        <v>0.27757046027747223</v>
      </c>
      <c r="V10" s="7">
        <f t="shared" si="4"/>
        <v>0.13102895586495111</v>
      </c>
      <c r="W10" s="7">
        <f t="shared" si="4"/>
        <v>0.16935471804384727</v>
      </c>
      <c r="X10" s="7">
        <f t="shared" si="4"/>
        <v>-1.3345919277275908E-2</v>
      </c>
      <c r="Y10" s="7">
        <f t="shared" si="4"/>
        <v>5.3101174846001964E-3</v>
      </c>
      <c r="Z10" s="7">
        <f t="shared" si="4"/>
        <v>6.6907898528313137E-2</v>
      </c>
      <c r="AA10" s="34">
        <f t="shared" si="4"/>
        <v>0.10395567968725938</v>
      </c>
      <c r="AB10" s="36">
        <f t="shared" si="4"/>
        <v>0.11975983044368399</v>
      </c>
      <c r="AC10" s="23">
        <f t="shared" si="4"/>
        <v>9.8493967149429817E-2</v>
      </c>
      <c r="AD10" s="7">
        <f t="shared" si="4"/>
        <v>0.24910234977412626</v>
      </c>
      <c r="AE10" s="7">
        <f t="shared" si="4"/>
        <v>0.13062286882455365</v>
      </c>
      <c r="AF10" s="7">
        <f t="shared" si="4"/>
        <v>0.28586957274893732</v>
      </c>
      <c r="AG10" s="7">
        <f t="shared" si="4"/>
        <v>6.9761079684245608E-2</v>
      </c>
      <c r="AH10" s="7">
        <f t="shared" si="4"/>
        <v>6.2611208445681577E-2</v>
      </c>
      <c r="AI10" s="7">
        <f t="shared" si="4"/>
        <v>0.36924686191226708</v>
      </c>
      <c r="AJ10" s="7">
        <f t="shared" si="4"/>
        <v>7.9757801729358535E-2</v>
      </c>
      <c r="AK10" s="7">
        <f t="shared" si="4"/>
        <v>5.3182271435221251E-2</v>
      </c>
      <c r="AL10" s="50">
        <f t="shared" si="4"/>
        <v>-1</v>
      </c>
      <c r="AM10" s="50">
        <f t="shared" si="4"/>
        <v>-1</v>
      </c>
      <c r="AN10" s="51">
        <f t="shared" si="4"/>
        <v>-1</v>
      </c>
      <c r="AO10" s="38">
        <f ca="1">AO9/SUM(P9:OFFSET(P9,0,$AO$2))-1</f>
        <v>0.15036706424520596</v>
      </c>
      <c r="AP10" s="41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3"/>
      <c r="BB10" s="38"/>
    </row>
    <row r="11" spans="1:55" ht="16.5" thickTop="1" thickBot="1" x14ac:dyDescent="0.3">
      <c r="A11" s="16" t="s">
        <v>13</v>
      </c>
      <c r="B11" s="14" t="s">
        <v>11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20"/>
      <c r="O11" s="26"/>
      <c r="AB11" s="26"/>
      <c r="AL11" s="47">
        <f>IF(AL9="",AVERAGE(AC10:AK10),AVERAGE(AC10:AL10))</f>
        <v>0.15540533130042455</v>
      </c>
      <c r="AM11" s="48">
        <f>AL11+1%</f>
        <v>0.16540533130042456</v>
      </c>
      <c r="AN11" s="49">
        <f>AM11+1%</f>
        <v>0.17540533130042457</v>
      </c>
      <c r="AO11" s="38"/>
      <c r="AP11" s="47">
        <f>AN11+0.5%</f>
        <v>0.18040533130042458</v>
      </c>
      <c r="AQ11" s="48">
        <f t="shared" ref="AQ11:BA11" si="5">AP11+0.5%</f>
        <v>0.18540533130042458</v>
      </c>
      <c r="AR11" s="48">
        <f t="shared" si="5"/>
        <v>0.19040533130042459</v>
      </c>
      <c r="AS11" s="48">
        <f t="shared" si="5"/>
        <v>0.19540533130042459</v>
      </c>
      <c r="AT11" s="48">
        <f t="shared" si="5"/>
        <v>0.20040533130042459</v>
      </c>
      <c r="AU11" s="48">
        <f t="shared" si="5"/>
        <v>0.2054053313004246</v>
      </c>
      <c r="AV11" s="48">
        <f t="shared" si="5"/>
        <v>0.2104053313004246</v>
      </c>
      <c r="AW11" s="48">
        <f t="shared" si="5"/>
        <v>0.21540533130042461</v>
      </c>
      <c r="AX11" s="48">
        <f t="shared" si="5"/>
        <v>0.22040533130042461</v>
      </c>
      <c r="AY11" s="48">
        <f t="shared" si="5"/>
        <v>0.22540533130042462</v>
      </c>
      <c r="AZ11" s="48">
        <f t="shared" si="5"/>
        <v>0.23040533130042462</v>
      </c>
      <c r="BA11" s="49">
        <f t="shared" si="5"/>
        <v>0.23540533130042463</v>
      </c>
      <c r="BB11" s="38">
        <f>BB12/AO12-1</f>
        <v>0.20130465200624648</v>
      </c>
      <c r="BC11" s="39" t="s">
        <v>12</v>
      </c>
    </row>
    <row r="12" spans="1:55" ht="15.6" thickTop="1" thickBot="1" x14ac:dyDescent="0.35">
      <c r="A12" s="17" t="s">
        <v>13</v>
      </c>
      <c r="B12" s="15" t="s">
        <v>9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21"/>
      <c r="O12" s="27"/>
      <c r="P12" s="24"/>
      <c r="Q12" s="9"/>
      <c r="R12" s="9"/>
      <c r="S12" s="9"/>
      <c r="T12" s="9"/>
      <c r="U12" s="9"/>
      <c r="V12" s="9"/>
      <c r="W12" s="9"/>
      <c r="X12" s="9"/>
      <c r="Y12" s="9"/>
      <c r="Z12" s="9"/>
      <c r="AA12" s="35"/>
      <c r="AB12" s="37"/>
      <c r="AC12" s="24"/>
      <c r="AD12" s="9"/>
      <c r="AE12" s="9"/>
      <c r="AF12" s="9"/>
      <c r="AG12" s="9"/>
      <c r="AH12" s="9"/>
      <c r="AI12" s="9"/>
      <c r="AJ12" s="9"/>
      <c r="AK12" s="9"/>
      <c r="AL12" s="45">
        <f>AL11*Y9+Y9</f>
        <v>48709.206033373433</v>
      </c>
      <c r="AM12" s="45">
        <f>AM11*Z9+Z9</f>
        <v>54953.956525129237</v>
      </c>
      <c r="AN12" s="46">
        <f>AN11*AA9+AA9</f>
        <v>46543.265268966083</v>
      </c>
      <c r="AO12" s="37">
        <f>AO9+IF(AL9="",AL12,0)+IF(AM9="",AM12,0)+IF(AN9="",AN12,0)</f>
        <v>495957.56085653824</v>
      </c>
      <c r="AP12" s="44">
        <f t="shared" ref="AP12:BA12" si="6">IF(AC12="",AP11*AC9+AC9,AC12+AC12*AP11)*AP$3/AC$3</f>
        <v>49433.567357211054</v>
      </c>
      <c r="AQ12" s="45">
        <f t="shared" si="6"/>
        <v>50969.42840484083</v>
      </c>
      <c r="AR12" s="45">
        <f t="shared" si="6"/>
        <v>38375.348146928314</v>
      </c>
      <c r="AS12" s="45">
        <f t="shared" si="6"/>
        <v>61076.59557973894</v>
      </c>
      <c r="AT12" s="45">
        <f t="shared" si="6"/>
        <v>51147.537607243154</v>
      </c>
      <c r="AU12" s="45">
        <f t="shared" si="6"/>
        <v>43390.938666655878</v>
      </c>
      <c r="AV12" s="45">
        <f t="shared" si="6"/>
        <v>41909.813552967418</v>
      </c>
      <c r="AW12" s="45">
        <f t="shared" si="6"/>
        <v>30485.147224886048</v>
      </c>
      <c r="AX12" s="45">
        <f t="shared" si="6"/>
        <v>47768.383586197648</v>
      </c>
      <c r="AY12" s="45">
        <f t="shared" si="6"/>
        <v>59688.520756706603</v>
      </c>
      <c r="AZ12" s="45">
        <f t="shared" si="6"/>
        <v>61176.056219373553</v>
      </c>
      <c r="BA12" s="46">
        <f t="shared" si="6"/>
        <v>60374.78795188111</v>
      </c>
      <c r="BB12" s="37">
        <f>SUM(AP12:BA12)</f>
        <v>595796.12505463045</v>
      </c>
      <c r="BC12" s="40">
        <f>BB12-AO12</f>
        <v>99838.564198092208</v>
      </c>
    </row>
    <row r="13" spans="1:55" thickTop="1" x14ac:dyDescent="0.3">
      <c r="A13" s="11" t="s">
        <v>14</v>
      </c>
      <c r="B13" s="13" t="s">
        <v>4</v>
      </c>
      <c r="C13" s="5">
        <v>50333.725833333301</v>
      </c>
      <c r="D13" s="5">
        <v>53270.715833333314</v>
      </c>
      <c r="E13" s="5">
        <v>47339.085833333331</v>
      </c>
      <c r="F13" s="5">
        <v>49465.455833333319</v>
      </c>
      <c r="G13" s="5">
        <v>41363.165833333325</v>
      </c>
      <c r="H13" s="5">
        <v>44949.175833333313</v>
      </c>
      <c r="I13" s="5">
        <v>32296.445833333342</v>
      </c>
      <c r="J13" s="5">
        <v>24385.555833333339</v>
      </c>
      <c r="K13" s="5">
        <v>46683.575833333329</v>
      </c>
      <c r="L13" s="5">
        <v>59544.245833333334</v>
      </c>
      <c r="M13" s="5">
        <v>48559.145833333328</v>
      </c>
      <c r="N13" s="18">
        <v>44889.075833333358</v>
      </c>
      <c r="O13" s="25">
        <f>SUM(C13:N13)</f>
        <v>543079.37</v>
      </c>
      <c r="P13" s="22">
        <v>51970.347120000006</v>
      </c>
      <c r="Q13" s="5">
        <v>37786.80743999999</v>
      </c>
      <c r="R13" s="5">
        <v>43949.392320000021</v>
      </c>
      <c r="S13" s="5">
        <v>44157.221359999996</v>
      </c>
      <c r="T13" s="5">
        <v>46355.663679999976</v>
      </c>
      <c r="U13" s="5">
        <v>46715.703279999994</v>
      </c>
      <c r="V13" s="5">
        <v>29590.813868603902</v>
      </c>
      <c r="W13" s="5">
        <v>24281.421458951761</v>
      </c>
      <c r="X13" s="5">
        <v>48824.569418259605</v>
      </c>
      <c r="Y13" s="5">
        <v>48430.286839603155</v>
      </c>
      <c r="Z13" s="5">
        <v>56760.534207741533</v>
      </c>
      <c r="AA13" s="18">
        <v>36471.346973333195</v>
      </c>
      <c r="AB13" s="25">
        <f>SUM(P13:AA13)</f>
        <v>515294.10796649317</v>
      </c>
      <c r="AC13" s="22">
        <v>43787.347246718586</v>
      </c>
      <c r="AD13" s="5">
        <v>49607.236406917575</v>
      </c>
      <c r="AE13" s="5">
        <v>38680.90945110895</v>
      </c>
      <c r="AF13" s="5">
        <v>43023.349173026669</v>
      </c>
      <c r="AG13" s="5">
        <v>36835.576464647318</v>
      </c>
      <c r="AH13" s="5">
        <v>35558.176992509718</v>
      </c>
      <c r="AI13" s="5">
        <v>33630.824234705637</v>
      </c>
      <c r="AJ13" s="5">
        <v>20485.95017731241</v>
      </c>
      <c r="AK13" s="5">
        <v>38597.254999509569</v>
      </c>
      <c r="AL13" s="5"/>
      <c r="AM13" s="5"/>
      <c r="AN13" s="18"/>
      <c r="AO13" s="25">
        <f>SUM(AC13:AN13)</f>
        <v>340206.62514645641</v>
      </c>
      <c r="AP13" s="22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18"/>
      <c r="BB13" s="25"/>
    </row>
    <row r="14" spans="1:55" ht="15.75" thickBot="1" x14ac:dyDescent="0.3">
      <c r="A14" s="16" t="s">
        <v>14</v>
      </c>
      <c r="B14" s="14" t="s">
        <v>10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9"/>
      <c r="O14" s="26"/>
      <c r="P14" s="23">
        <f t="shared" ref="P14:AN14" si="7">P13/C13-1</f>
        <v>3.2515401146458789E-2</v>
      </c>
      <c r="Q14" s="7">
        <f t="shared" si="7"/>
        <v>-0.29066454525930197</v>
      </c>
      <c r="R14" s="7">
        <f t="shared" si="7"/>
        <v>-7.160454101854441E-2</v>
      </c>
      <c r="S14" s="7">
        <f t="shared" si="7"/>
        <v>-0.10731194899363006</v>
      </c>
      <c r="T14" s="7">
        <f t="shared" si="7"/>
        <v>0.12069912314698472</v>
      </c>
      <c r="U14" s="7">
        <f t="shared" si="7"/>
        <v>3.9300552544428768E-2</v>
      </c>
      <c r="V14" s="7">
        <f t="shared" si="7"/>
        <v>-8.3774913768899673E-2</v>
      </c>
      <c r="W14" s="7">
        <f t="shared" si="7"/>
        <v>-4.2703301533620897E-3</v>
      </c>
      <c r="X14" s="7">
        <f t="shared" si="7"/>
        <v>4.5861816424900947E-2</v>
      </c>
      <c r="Y14" s="7">
        <f t="shared" si="7"/>
        <v>-0.18665042840308332</v>
      </c>
      <c r="Z14" s="7">
        <f t="shared" si="7"/>
        <v>0.16889482369721542</v>
      </c>
      <c r="AA14" s="34">
        <f t="shared" si="7"/>
        <v>-0.1875228817642397</v>
      </c>
      <c r="AB14" s="36">
        <f t="shared" si="7"/>
        <v>-5.1162433280252939E-2</v>
      </c>
      <c r="AC14" s="23">
        <f t="shared" si="7"/>
        <v>-0.15745517062618031</v>
      </c>
      <c r="AD14" s="7">
        <f t="shared" si="7"/>
        <v>0.31281893781809234</v>
      </c>
      <c r="AE14" s="7">
        <f t="shared" si="7"/>
        <v>-0.11987612548839599</v>
      </c>
      <c r="AF14" s="7">
        <f t="shared" si="7"/>
        <v>-2.5678069227436762E-2</v>
      </c>
      <c r="AG14" s="7">
        <f t="shared" si="7"/>
        <v>-0.20537052993289517</v>
      </c>
      <c r="AH14" s="7">
        <f t="shared" si="7"/>
        <v>-0.23883888080663995</v>
      </c>
      <c r="AI14" s="7">
        <f t="shared" si="7"/>
        <v>0.13652920747773756</v>
      </c>
      <c r="AJ14" s="7">
        <f t="shared" si="7"/>
        <v>-0.15631174180044083</v>
      </c>
      <c r="AK14" s="7">
        <f t="shared" si="7"/>
        <v>-0.20947065259576436</v>
      </c>
      <c r="AL14" s="50">
        <f t="shared" si="7"/>
        <v>-1</v>
      </c>
      <c r="AM14" s="50">
        <f t="shared" si="7"/>
        <v>-1</v>
      </c>
      <c r="AN14" s="51">
        <f t="shared" si="7"/>
        <v>-1</v>
      </c>
      <c r="AO14" s="38">
        <f ca="1">AO13/SUM(P13:OFFSET(P13,0,$AO$2))-1</f>
        <v>-8.9460539171801634E-2</v>
      </c>
      <c r="AP14" s="41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3"/>
      <c r="BB14" s="38"/>
    </row>
    <row r="15" spans="1:55" ht="16.5" thickTop="1" thickBot="1" x14ac:dyDescent="0.3">
      <c r="A15" s="16" t="s">
        <v>14</v>
      </c>
      <c r="B15" s="14" t="s">
        <v>11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20"/>
      <c r="O15" s="26"/>
      <c r="AB15" s="26"/>
      <c r="AL15" s="47">
        <f>IF(AL13="",AVERAGE(AC14:AK14),AVERAGE(AC14:AL14))</f>
        <v>-7.3739225020213725E-2</v>
      </c>
      <c r="AM15" s="48">
        <f>AL15+1%</f>
        <v>-6.373922502021373E-2</v>
      </c>
      <c r="AN15" s="49">
        <f>AM15+1%</f>
        <v>-5.3739225020213728E-2</v>
      </c>
      <c r="AO15" s="38"/>
      <c r="AP15" s="47">
        <f>AN15+0.5%</f>
        <v>-4.8739225020213731E-2</v>
      </c>
      <c r="AQ15" s="48">
        <f t="shared" ref="AQ15:BA15" si="8">AP15+0.5%</f>
        <v>-4.3739225020213733E-2</v>
      </c>
      <c r="AR15" s="48">
        <f t="shared" si="8"/>
        <v>-3.8739225020213736E-2</v>
      </c>
      <c r="AS15" s="48">
        <f t="shared" si="8"/>
        <v>-3.3739225020213738E-2</v>
      </c>
      <c r="AT15" s="48">
        <f t="shared" si="8"/>
        <v>-2.8739225020213737E-2</v>
      </c>
      <c r="AU15" s="48">
        <f t="shared" si="8"/>
        <v>-2.3739225020213736E-2</v>
      </c>
      <c r="AV15" s="48">
        <f t="shared" si="8"/>
        <v>-1.8739225020213735E-2</v>
      </c>
      <c r="AW15" s="48">
        <f t="shared" si="8"/>
        <v>-1.3739225020213734E-2</v>
      </c>
      <c r="AX15" s="48">
        <f t="shared" si="8"/>
        <v>-8.7392250202137332E-3</v>
      </c>
      <c r="AY15" s="48">
        <f t="shared" si="8"/>
        <v>-3.7392250202137331E-3</v>
      </c>
      <c r="AZ15" s="48">
        <f t="shared" si="8"/>
        <v>1.260774979786267E-3</v>
      </c>
      <c r="BA15" s="49">
        <f t="shared" si="8"/>
        <v>6.2607749797862671E-3</v>
      </c>
      <c r="BB15" s="38">
        <f>BB16/AO16-1</f>
        <v>-2.8900036955120223E-2</v>
      </c>
      <c r="BC15" s="39" t="s">
        <v>12</v>
      </c>
    </row>
    <row r="16" spans="1:55" ht="15.6" thickTop="1" thickBot="1" x14ac:dyDescent="0.35">
      <c r="A16" s="17" t="s">
        <v>14</v>
      </c>
      <c r="B16" s="15" t="s">
        <v>9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21"/>
      <c r="O16" s="27"/>
      <c r="P16" s="24"/>
      <c r="Q16" s="9"/>
      <c r="R16" s="9"/>
      <c r="S16" s="9"/>
      <c r="T16" s="9"/>
      <c r="U16" s="9"/>
      <c r="V16" s="9"/>
      <c r="W16" s="9"/>
      <c r="X16" s="9"/>
      <c r="Y16" s="9"/>
      <c r="Z16" s="9"/>
      <c r="AA16" s="35"/>
      <c r="AB16" s="37"/>
      <c r="AC16" s="24"/>
      <c r="AD16" s="9"/>
      <c r="AE16" s="9"/>
      <c r="AF16" s="9"/>
      <c r="AG16" s="9"/>
      <c r="AH16" s="9"/>
      <c r="AI16" s="9"/>
      <c r="AJ16" s="9"/>
      <c r="AK16" s="9"/>
      <c r="AL16" s="45">
        <f>AL15*Y13+Y13</f>
        <v>44859.075020544165</v>
      </c>
      <c r="AM16" s="45">
        <f>AM15*Z13+Z13</f>
        <v>53142.661745606754</v>
      </c>
      <c r="AN16" s="46">
        <f>AN15*AA13+AA13</f>
        <v>34511.405051542948</v>
      </c>
      <c r="AO16" s="37">
        <f>AO13+IF(AL13="",AL16,0)+IF(AM13="",AM16,0)+IF(AN13="",AN16,0)</f>
        <v>472719.7669641503</v>
      </c>
      <c r="AP16" s="44">
        <f t="shared" ref="AP16:BA16" si="9">IF(AC16="",AP15*AC13+AC13,AC16+AC16*AP15)*AP$3/AC$3</f>
        <v>41653.185876222531</v>
      </c>
      <c r="AQ16" s="45">
        <f t="shared" si="9"/>
        <v>47437.454331084467</v>
      </c>
      <c r="AR16" s="45">
        <f t="shared" si="9"/>
        <v>35492.330041537025</v>
      </c>
      <c r="AS16" s="45">
        <f t="shared" si="9"/>
        <v>43650.363449862431</v>
      </c>
      <c r="AT16" s="45">
        <f t="shared" si="9"/>
        <v>37659.947940926868</v>
      </c>
      <c r="AU16" s="45">
        <f t="shared" si="9"/>
        <v>31407.953101140138</v>
      </c>
      <c r="AV16" s="45">
        <f t="shared" si="9"/>
        <v>33000.608651756229</v>
      </c>
      <c r="AW16" s="45">
        <f t="shared" si="9"/>
        <v>19286.10322997918</v>
      </c>
      <c r="AX16" s="45">
        <f t="shared" si="9"/>
        <v>40172.942148051596</v>
      </c>
      <c r="AY16" s="45">
        <f t="shared" si="9"/>
        <v>44691.336844843703</v>
      </c>
      <c r="AZ16" s="45">
        <f t="shared" si="9"/>
        <v>48142.075761619155</v>
      </c>
      <c r="BA16" s="46">
        <f t="shared" si="9"/>
        <v>36463.846852447263</v>
      </c>
      <c r="BB16" s="37">
        <f>SUM(AP16:BA16)</f>
        <v>459058.14822947053</v>
      </c>
      <c r="BC16" s="40">
        <f>BB16-AO16</f>
        <v>-13661.618734679767</v>
      </c>
    </row>
    <row r="17" spans="1:55" thickTop="1" x14ac:dyDescent="0.3">
      <c r="A17" s="11" t="s">
        <v>15</v>
      </c>
      <c r="B17" s="13" t="s">
        <v>4</v>
      </c>
      <c r="C17" s="5">
        <v>31539.030833333341</v>
      </c>
      <c r="D17" s="5">
        <v>28439.110833333336</v>
      </c>
      <c r="E17" s="5">
        <v>26632.890833333327</v>
      </c>
      <c r="F17" s="5">
        <v>30056.880833333329</v>
      </c>
      <c r="G17" s="5">
        <v>23042.880833333333</v>
      </c>
      <c r="H17" s="5">
        <v>24890.910833333335</v>
      </c>
      <c r="I17" s="5">
        <v>23278.260833333326</v>
      </c>
      <c r="J17" s="5">
        <v>18078.590833333332</v>
      </c>
      <c r="K17" s="5">
        <v>33305.49083333333</v>
      </c>
      <c r="L17" s="5">
        <v>37618.700833333321</v>
      </c>
      <c r="M17" s="5">
        <v>36868.02083333335</v>
      </c>
      <c r="N17" s="18">
        <v>38551.290833333333</v>
      </c>
      <c r="O17" s="25">
        <f>SUM(C17:N17)</f>
        <v>352302.06</v>
      </c>
      <c r="P17" s="22">
        <v>47858.785829999993</v>
      </c>
      <c r="Q17" s="5">
        <v>28267.495460000006</v>
      </c>
      <c r="R17" s="5">
        <v>32799.120130000003</v>
      </c>
      <c r="S17" s="5">
        <v>36981.607490000009</v>
      </c>
      <c r="T17" s="5">
        <v>35714.958869999988</v>
      </c>
      <c r="U17" s="5">
        <v>37988.50026999999</v>
      </c>
      <c r="V17" s="5">
        <v>31986.125366257143</v>
      </c>
      <c r="W17" s="5">
        <v>22872.393370743601</v>
      </c>
      <c r="X17" s="5">
        <v>46555.160304894351</v>
      </c>
      <c r="Y17" s="5">
        <v>44210.710655857234</v>
      </c>
      <c r="Z17" s="5">
        <v>33366.296300927454</v>
      </c>
      <c r="AA17" s="18">
        <v>26136.901454461819</v>
      </c>
      <c r="AB17" s="25">
        <f>SUM(P17:AA17)</f>
        <v>424738.0555031416</v>
      </c>
      <c r="AC17" s="22">
        <v>29537.990852192506</v>
      </c>
      <c r="AD17" s="5">
        <v>33423.425405599817</v>
      </c>
      <c r="AE17" s="5">
        <v>29212.136217945706</v>
      </c>
      <c r="AF17" s="5">
        <v>31839.917379659251</v>
      </c>
      <c r="AG17" s="5">
        <v>28139.472857386994</v>
      </c>
      <c r="AH17" s="5">
        <v>35543.973042640224</v>
      </c>
      <c r="AI17" s="5">
        <v>29034.705643965637</v>
      </c>
      <c r="AJ17" s="5">
        <v>18900.672736738765</v>
      </c>
      <c r="AK17" s="5">
        <v>29061.38902620989</v>
      </c>
      <c r="AL17" s="5"/>
      <c r="AM17" s="5"/>
      <c r="AN17" s="18"/>
      <c r="AO17" s="25">
        <f>SUM(AC17:AN17)</f>
        <v>264693.6831623388</v>
      </c>
      <c r="AP17" s="22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18"/>
      <c r="BB17" s="25"/>
    </row>
    <row r="18" spans="1:55" ht="15.75" thickBot="1" x14ac:dyDescent="0.3">
      <c r="A18" s="16" t="s">
        <v>15</v>
      </c>
      <c r="B18" s="14" t="s">
        <v>10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9"/>
      <c r="O18" s="26"/>
      <c r="P18" s="23">
        <f t="shared" ref="P18:AN18" si="10">P17/C17-1</f>
        <v>0.51744630590926199</v>
      </c>
      <c r="Q18" s="7">
        <f t="shared" si="10"/>
        <v>-6.0344844935229514E-3</v>
      </c>
      <c r="R18" s="7">
        <f t="shared" si="10"/>
        <v>0.23152684908500865</v>
      </c>
      <c r="S18" s="7">
        <f t="shared" si="10"/>
        <v>0.23038740097698707</v>
      </c>
      <c r="T18" s="7">
        <f t="shared" si="10"/>
        <v>0.54993462528936488</v>
      </c>
      <c r="U18" s="7">
        <f t="shared" si="10"/>
        <v>0.5261996848715822</v>
      </c>
      <c r="V18" s="7">
        <f t="shared" si="10"/>
        <v>0.37407710976649011</v>
      </c>
      <c r="W18" s="7">
        <f t="shared" si="10"/>
        <v>0.26516461275131298</v>
      </c>
      <c r="X18" s="7">
        <f t="shared" si="10"/>
        <v>0.39782237523130193</v>
      </c>
      <c r="Y18" s="7">
        <f t="shared" si="10"/>
        <v>0.17523225620494687</v>
      </c>
      <c r="Z18" s="7">
        <f t="shared" si="10"/>
        <v>-9.4979997658021675E-2</v>
      </c>
      <c r="AA18" s="34">
        <f t="shared" si="10"/>
        <v>-0.32202266410590397</v>
      </c>
      <c r="AB18" s="36">
        <f t="shared" si="10"/>
        <v>0.20560764107692586</v>
      </c>
      <c r="AC18" s="23">
        <f t="shared" si="10"/>
        <v>-0.38280943948066493</v>
      </c>
      <c r="AD18" s="7">
        <f t="shared" si="10"/>
        <v>0.18239783403859477</v>
      </c>
      <c r="AE18" s="7">
        <f t="shared" si="10"/>
        <v>-0.10936219928574942</v>
      </c>
      <c r="AF18" s="7">
        <f t="shared" si="10"/>
        <v>-0.13903371052031999</v>
      </c>
      <c r="AG18" s="7">
        <f t="shared" si="10"/>
        <v>-0.21210961043486698</v>
      </c>
      <c r="AH18" s="7">
        <f t="shared" si="10"/>
        <v>-6.4349137501757081E-2</v>
      </c>
      <c r="AI18" s="7">
        <f t="shared" si="10"/>
        <v>-9.2271873773277391E-2</v>
      </c>
      <c r="AJ18" s="7">
        <f t="shared" si="10"/>
        <v>-0.17364691878223459</v>
      </c>
      <c r="AK18" s="7">
        <f t="shared" si="10"/>
        <v>-0.37576438710802462</v>
      </c>
      <c r="AL18" s="50">
        <f t="shared" si="10"/>
        <v>-1</v>
      </c>
      <c r="AM18" s="50">
        <f t="shared" si="10"/>
        <v>-1</v>
      </c>
      <c r="AN18" s="51">
        <f t="shared" si="10"/>
        <v>-1</v>
      </c>
      <c r="AO18" s="38">
        <f ca="1">AO17/SUM(P17:OFFSET(P17,0,$AO$2))-1</f>
        <v>-0.17547111156542183</v>
      </c>
      <c r="AP18" s="41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3"/>
      <c r="BB18" s="38"/>
    </row>
    <row r="19" spans="1:55" ht="16.5" thickTop="1" thickBot="1" x14ac:dyDescent="0.3">
      <c r="A19" s="16" t="s">
        <v>15</v>
      </c>
      <c r="B19" s="14" t="s">
        <v>11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20"/>
      <c r="O19" s="26"/>
      <c r="AB19" s="26"/>
      <c r="AL19" s="47">
        <f>IF(AL17="",AVERAGE(AC18:AK18),AVERAGE(AC18:AL18))</f>
        <v>-0.15188327142758892</v>
      </c>
      <c r="AM19" s="48">
        <f>AL19+1%</f>
        <v>-0.14188327142758891</v>
      </c>
      <c r="AN19" s="49">
        <f>AM19+1%</f>
        <v>-0.13188327142758891</v>
      </c>
      <c r="AO19" s="38"/>
      <c r="AP19" s="47">
        <f>AN19+0.5%</f>
        <v>-0.1268832714275889</v>
      </c>
      <c r="AQ19" s="48">
        <f t="shared" ref="AQ19:BA19" si="11">AP19+0.5%</f>
        <v>-0.1218832714275889</v>
      </c>
      <c r="AR19" s="48">
        <f t="shared" si="11"/>
        <v>-0.11688327142758889</v>
      </c>
      <c r="AS19" s="48">
        <f t="shared" si="11"/>
        <v>-0.11188327142758889</v>
      </c>
      <c r="AT19" s="48">
        <f t="shared" si="11"/>
        <v>-0.10688327142758888</v>
      </c>
      <c r="AU19" s="48">
        <f t="shared" si="11"/>
        <v>-0.10188327142758888</v>
      </c>
      <c r="AV19" s="48">
        <f t="shared" si="11"/>
        <v>-9.6883271427588874E-2</v>
      </c>
      <c r="AW19" s="48">
        <f t="shared" si="11"/>
        <v>-9.188327142758887E-2</v>
      </c>
      <c r="AX19" s="48">
        <f t="shared" si="11"/>
        <v>-8.6883271427588865E-2</v>
      </c>
      <c r="AY19" s="48">
        <f t="shared" si="11"/>
        <v>-8.1883271427588861E-2</v>
      </c>
      <c r="AZ19" s="48">
        <f t="shared" si="11"/>
        <v>-7.6883271427588856E-2</v>
      </c>
      <c r="BA19" s="49">
        <f t="shared" si="11"/>
        <v>-7.1883271427588852E-2</v>
      </c>
      <c r="BB19" s="38">
        <f>BB20/AO20-1</f>
        <v>-0.10692295765886672</v>
      </c>
      <c r="BC19" s="39" t="s">
        <v>12</v>
      </c>
    </row>
    <row r="20" spans="1:55" ht="15.6" thickTop="1" thickBot="1" x14ac:dyDescent="0.35">
      <c r="A20" s="17" t="s">
        <v>15</v>
      </c>
      <c r="B20" s="15" t="s">
        <v>9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21"/>
      <c r="O20" s="27"/>
      <c r="P20" s="24"/>
      <c r="Q20" s="9"/>
      <c r="R20" s="9"/>
      <c r="S20" s="9"/>
      <c r="T20" s="9"/>
      <c r="U20" s="9"/>
      <c r="V20" s="9"/>
      <c r="W20" s="9"/>
      <c r="X20" s="9"/>
      <c r="Y20" s="9"/>
      <c r="Z20" s="9"/>
      <c r="AA20" s="35"/>
      <c r="AB20" s="37"/>
      <c r="AC20" s="24"/>
      <c r="AD20" s="9"/>
      <c r="AE20" s="9"/>
      <c r="AF20" s="9"/>
      <c r="AG20" s="9"/>
      <c r="AH20" s="9"/>
      <c r="AI20" s="9"/>
      <c r="AJ20" s="9"/>
      <c r="AK20" s="9"/>
      <c r="AL20" s="45">
        <f>AL19*Y17+Y17</f>
        <v>37495.843289307071</v>
      </c>
      <c r="AM20" s="45">
        <f>AM19*Z17+Z17</f>
        <v>28632.177026329606</v>
      </c>
      <c r="AN20" s="46">
        <f>AN19*AA17+AA17</f>
        <v>22689.881385666886</v>
      </c>
      <c r="AO20" s="37">
        <f>AO17+IF(AL17="",AL20,0)+IF(AM17="",AM20,0)+IF(AN17="",AN20,0)</f>
        <v>353511.58486364241</v>
      </c>
      <c r="AP20" s="44">
        <f t="shared" ref="AP20:BA20" si="12">IF(AC20="",AP19*AC17+AC17,AC20+AC20*AP19)*AP$3/AC$3</f>
        <v>25790.113941468127</v>
      </c>
      <c r="AQ20" s="45">
        <f t="shared" si="12"/>
        <v>29349.668974849326</v>
      </c>
      <c r="AR20" s="45">
        <f t="shared" si="12"/>
        <v>24625.102254521862</v>
      </c>
      <c r="AS20" s="45">
        <f t="shared" si="12"/>
        <v>29691.44142430077</v>
      </c>
      <c r="AT20" s="45">
        <f t="shared" si="12"/>
        <v>26454.562044359613</v>
      </c>
      <c r="AU20" s="45">
        <f t="shared" si="12"/>
        <v>28882.385666710386</v>
      </c>
      <c r="AV20" s="45">
        <f t="shared" si="12"/>
        <v>26221.728376241168</v>
      </c>
      <c r="AW20" s="45">
        <f t="shared" si="12"/>
        <v>16383.83449834565</v>
      </c>
      <c r="AX20" s="45">
        <f t="shared" si="12"/>
        <v>27863.26249915209</v>
      </c>
      <c r="AY20" s="45">
        <f t="shared" si="12"/>
        <v>34425.560975842403</v>
      </c>
      <c r="AZ20" s="45">
        <f t="shared" si="12"/>
        <v>23913.618580027578</v>
      </c>
      <c r="BA20" s="46">
        <f t="shared" si="12"/>
        <v>22111.801407529256</v>
      </c>
      <c r="BB20" s="37">
        <f>SUM(AP20:BA20)</f>
        <v>315713.08064334828</v>
      </c>
      <c r="BC20" s="40">
        <f>BB20-AO20</f>
        <v>-37798.504220294126</v>
      </c>
    </row>
    <row r="21" spans="1:55" thickTop="1" x14ac:dyDescent="0.3">
      <c r="A21" s="11" t="s">
        <v>16</v>
      </c>
      <c r="B21" s="13" t="s">
        <v>4</v>
      </c>
      <c r="C21" s="5">
        <v>26293.986666666671</v>
      </c>
      <c r="D21" s="5">
        <v>24246.916666666657</v>
      </c>
      <c r="E21" s="5">
        <v>20798.976666666662</v>
      </c>
      <c r="F21" s="5">
        <v>25208.198088467616</v>
      </c>
      <c r="G21" s="5">
        <v>20503.986666666668</v>
      </c>
      <c r="H21" s="5">
        <v>23989.536666666667</v>
      </c>
      <c r="I21" s="5">
        <v>18884.326666666664</v>
      </c>
      <c r="J21" s="5">
        <v>16861.806666666667</v>
      </c>
      <c r="K21" s="5">
        <v>25231.986666666664</v>
      </c>
      <c r="L21" s="5">
        <v>27976.686666666679</v>
      </c>
      <c r="M21" s="5">
        <v>28107.116666666665</v>
      </c>
      <c r="N21" s="18">
        <v>27510.366666666665</v>
      </c>
      <c r="O21" s="25">
        <f>SUM(C21:N21)</f>
        <v>285613.89142180094</v>
      </c>
      <c r="P21" s="22">
        <v>28427.689279999995</v>
      </c>
      <c r="Q21" s="5">
        <v>29117.819360000009</v>
      </c>
      <c r="R21" s="5">
        <v>26856.358080000002</v>
      </c>
      <c r="S21" s="5">
        <v>31274.21783999999</v>
      </c>
      <c r="T21" s="5">
        <v>27842.755919999992</v>
      </c>
      <c r="U21" s="5">
        <v>26554.568319999995</v>
      </c>
      <c r="V21" s="5">
        <v>24505.345664930701</v>
      </c>
      <c r="W21" s="5">
        <v>18617.606124887287</v>
      </c>
      <c r="X21" s="5">
        <v>29328.611160459641</v>
      </c>
      <c r="Y21" s="5">
        <v>35950.905006415203</v>
      </c>
      <c r="Z21" s="5">
        <v>34057.620716536025</v>
      </c>
      <c r="AA21" s="18">
        <v>28863.094029872547</v>
      </c>
      <c r="AB21" s="25">
        <f>SUM(P21:AA21)</f>
        <v>341396.5915031014</v>
      </c>
      <c r="AC21" s="22">
        <v>29517.063338681532</v>
      </c>
      <c r="AD21" s="5">
        <v>22618.920472597874</v>
      </c>
      <c r="AE21" s="5">
        <v>18772.691344183</v>
      </c>
      <c r="AF21" s="5">
        <v>18639.411442350356</v>
      </c>
      <c r="AG21" s="5">
        <v>19825.641334971246</v>
      </c>
      <c r="AH21" s="5">
        <v>21089.39494483966</v>
      </c>
      <c r="AI21" s="5">
        <v>19388.899240613151</v>
      </c>
      <c r="AJ21" s="5">
        <v>13413.760492350919</v>
      </c>
      <c r="AK21" s="5">
        <v>18753.234054528173</v>
      </c>
      <c r="AL21" s="5"/>
      <c r="AM21" s="5"/>
      <c r="AN21" s="18"/>
      <c r="AO21" s="25">
        <f>SUM(AC21:AN21)</f>
        <v>182019.01666511589</v>
      </c>
      <c r="AP21" s="22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18"/>
      <c r="BB21" s="25"/>
    </row>
    <row r="22" spans="1:55" ht="15.75" thickBot="1" x14ac:dyDescent="0.3">
      <c r="A22" s="16" t="s">
        <v>16</v>
      </c>
      <c r="B22" s="14" t="s">
        <v>10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9"/>
      <c r="O22" s="26"/>
      <c r="P22" s="23">
        <f t="shared" ref="P22:AN22" si="13">P21/C21-1</f>
        <v>8.1147930908410215E-2</v>
      </c>
      <c r="Q22" s="7">
        <f t="shared" si="13"/>
        <v>0.20088750913346454</v>
      </c>
      <c r="R22" s="7">
        <f t="shared" si="13"/>
        <v>0.29123458862479334</v>
      </c>
      <c r="S22" s="7">
        <f t="shared" si="13"/>
        <v>0.2406367853126119</v>
      </c>
      <c r="T22" s="7">
        <f t="shared" si="13"/>
        <v>0.35791913897720007</v>
      </c>
      <c r="U22" s="7">
        <f t="shared" si="13"/>
        <v>0.1069229343181699</v>
      </c>
      <c r="V22" s="7">
        <f t="shared" si="13"/>
        <v>0.29765525122936354</v>
      </c>
      <c r="W22" s="7">
        <f t="shared" si="13"/>
        <v>0.10412878601505837</v>
      </c>
      <c r="X22" s="7">
        <f t="shared" si="13"/>
        <v>0.16235838057115504</v>
      </c>
      <c r="Y22" s="7">
        <f t="shared" si="13"/>
        <v>0.28503083423561915</v>
      </c>
      <c r="Z22" s="7">
        <f t="shared" si="13"/>
        <v>0.21170809231123644</v>
      </c>
      <c r="AA22" s="34">
        <f t="shared" si="13"/>
        <v>4.917154975055027E-2</v>
      </c>
      <c r="AB22" s="36">
        <f t="shared" si="13"/>
        <v>0.19530807764150149</v>
      </c>
      <c r="AC22" s="23">
        <f t="shared" si="13"/>
        <v>3.8320879616760006E-2</v>
      </c>
      <c r="AD22" s="7">
        <f t="shared" si="13"/>
        <v>-0.22319318651759545</v>
      </c>
      <c r="AE22" s="7">
        <f t="shared" si="13"/>
        <v>-0.30099638646972493</v>
      </c>
      <c r="AF22" s="7">
        <f t="shared" si="13"/>
        <v>-0.40400071593444009</v>
      </c>
      <c r="AG22" s="7">
        <f t="shared" si="13"/>
        <v>-0.28794256603276469</v>
      </c>
      <c r="AH22" s="7">
        <f t="shared" si="13"/>
        <v>-0.20580915906074637</v>
      </c>
      <c r="AI22" s="7">
        <f t="shared" si="13"/>
        <v>-0.20878899217649616</v>
      </c>
      <c r="AJ22" s="7">
        <f t="shared" si="13"/>
        <v>-0.27951207032895975</v>
      </c>
      <c r="AK22" s="7">
        <f t="shared" si="13"/>
        <v>-0.36058226719542108</v>
      </c>
      <c r="AL22" s="50">
        <f t="shared" si="13"/>
        <v>-1</v>
      </c>
      <c r="AM22" s="50">
        <f t="shared" si="13"/>
        <v>-1</v>
      </c>
      <c r="AN22" s="51">
        <f t="shared" si="13"/>
        <v>-1</v>
      </c>
      <c r="AO22" s="38">
        <f ca="1">AO21/SUM(P21:OFFSET(P21,0,$AO$2))-1</f>
        <v>-0.24948340225955501</v>
      </c>
      <c r="AP22" s="41"/>
      <c r="AQ22" s="42"/>
      <c r="AR22" s="42"/>
      <c r="AS22" s="42"/>
      <c r="AT22" s="42"/>
      <c r="AU22" s="42"/>
      <c r="AV22" s="42"/>
      <c r="AW22" s="42"/>
      <c r="AX22" s="42"/>
      <c r="AY22" s="42"/>
      <c r="AZ22" s="42"/>
      <c r="BA22" s="43"/>
      <c r="BB22" s="38"/>
    </row>
    <row r="23" spans="1:55" ht="16.5" thickTop="1" thickBot="1" x14ac:dyDescent="0.3">
      <c r="A23" s="16" t="s">
        <v>16</v>
      </c>
      <c r="B23" s="14" t="s">
        <v>11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20"/>
      <c r="O23" s="26"/>
      <c r="AB23" s="26"/>
      <c r="AL23" s="47">
        <f>IF(AL21="",AVERAGE(AC22:AK22),AVERAGE(AC22:AL22))</f>
        <v>-0.24805605156659874</v>
      </c>
      <c r="AM23" s="48">
        <f>AL23+1%</f>
        <v>-0.23805605156659873</v>
      </c>
      <c r="AN23" s="49">
        <f>AM23+1%</f>
        <v>-0.22805605156659872</v>
      </c>
      <c r="AO23" s="38"/>
      <c r="AP23" s="47">
        <f>AN23+0.5%</f>
        <v>-0.22305605156659872</v>
      </c>
      <c r="AQ23" s="48">
        <f t="shared" ref="AQ23:BA23" si="14">AP23+0.5%</f>
        <v>-0.21805605156659871</v>
      </c>
      <c r="AR23" s="48">
        <f t="shared" si="14"/>
        <v>-0.21305605156659871</v>
      </c>
      <c r="AS23" s="48">
        <f t="shared" si="14"/>
        <v>-0.2080560515665987</v>
      </c>
      <c r="AT23" s="48">
        <f t="shared" si="14"/>
        <v>-0.2030560515665987</v>
      </c>
      <c r="AU23" s="48">
        <f t="shared" si="14"/>
        <v>-0.1980560515665987</v>
      </c>
      <c r="AV23" s="48">
        <f t="shared" si="14"/>
        <v>-0.19305605156659869</v>
      </c>
      <c r="AW23" s="48">
        <f t="shared" si="14"/>
        <v>-0.18805605156659869</v>
      </c>
      <c r="AX23" s="48">
        <f t="shared" si="14"/>
        <v>-0.18305605156659868</v>
      </c>
      <c r="AY23" s="48">
        <f t="shared" si="14"/>
        <v>-0.17805605156659868</v>
      </c>
      <c r="AZ23" s="48">
        <f t="shared" si="14"/>
        <v>-0.17305605156659867</v>
      </c>
      <c r="BA23" s="49">
        <f t="shared" si="14"/>
        <v>-0.16805605156659867</v>
      </c>
      <c r="BB23" s="38">
        <f>BB24/AO24-1</f>
        <v>-0.2017319160426656</v>
      </c>
      <c r="BC23" s="39" t="s">
        <v>12</v>
      </c>
    </row>
    <row r="24" spans="1:55" ht="15.6" thickTop="1" thickBot="1" x14ac:dyDescent="0.35">
      <c r="A24" s="17" t="s">
        <v>16</v>
      </c>
      <c r="B24" s="15" t="s">
        <v>9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21"/>
      <c r="O24" s="27"/>
      <c r="P24" s="24"/>
      <c r="Q24" s="9"/>
      <c r="R24" s="9"/>
      <c r="S24" s="9"/>
      <c r="T24" s="9"/>
      <c r="U24" s="9"/>
      <c r="V24" s="9"/>
      <c r="W24" s="9"/>
      <c r="X24" s="9"/>
      <c r="Y24" s="9"/>
      <c r="Z24" s="9"/>
      <c r="AA24" s="35"/>
      <c r="AB24" s="37"/>
      <c r="AC24" s="24"/>
      <c r="AD24" s="9"/>
      <c r="AE24" s="9"/>
      <c r="AF24" s="9"/>
      <c r="AG24" s="9"/>
      <c r="AH24" s="9"/>
      <c r="AI24" s="9"/>
      <c r="AJ24" s="9"/>
      <c r="AK24" s="9"/>
      <c r="AL24" s="45">
        <f>AL23*Y21+Y21</f>
        <v>27033.065460277983</v>
      </c>
      <c r="AM24" s="45">
        <f>AM23*Z21+Z21</f>
        <v>25949.998003004664</v>
      </c>
      <c r="AN24" s="46">
        <f>AN23*AA21+AA21</f>
        <v>22280.690769424345</v>
      </c>
      <c r="AO24" s="37">
        <f>AO21+IF(AL21="",AL24,0)+IF(AM21="",AM24,0)+IF(AN21="",AN24,0)</f>
        <v>257282.77089782289</v>
      </c>
      <c r="AP24" s="44">
        <f t="shared" ref="AP24:BA24" si="15">IF(AC24="",AP23*AC21+AC21,AC24+AC24*AP23)*AP$3/AC$3</f>
        <v>22933.103736514022</v>
      </c>
      <c r="AQ24" s="45">
        <f t="shared" si="15"/>
        <v>17686.727983644276</v>
      </c>
      <c r="AR24" s="45">
        <f t="shared" si="15"/>
        <v>14101.553310516865</v>
      </c>
      <c r="AS24" s="45">
        <f t="shared" si="15"/>
        <v>15499.437548836144</v>
      </c>
      <c r="AT24" s="45">
        <f t="shared" si="15"/>
        <v>16631.499879701511</v>
      </c>
      <c r="AU24" s="45">
        <f t="shared" si="15"/>
        <v>15301.797161456499</v>
      </c>
      <c r="AV24" s="45">
        <f t="shared" si="15"/>
        <v>15645.754908997753</v>
      </c>
      <c r="AW24" s="45">
        <f t="shared" si="15"/>
        <v>10396.166127613034</v>
      </c>
      <c r="AX24" s="45">
        <f t="shared" si="15"/>
        <v>16086.358128122069</v>
      </c>
      <c r="AY24" s="45">
        <f t="shared" si="15"/>
        <v>22219.664562679489</v>
      </c>
      <c r="AZ24" s="45">
        <f t="shared" si="15"/>
        <v>19415.46106659179</v>
      </c>
      <c r="BA24" s="46">
        <f t="shared" si="15"/>
        <v>19463.100145165452</v>
      </c>
      <c r="BB24" s="37">
        <f>SUM(AP24:BA24)</f>
        <v>205380.62455983891</v>
      </c>
      <c r="BC24" s="40">
        <f>BB24-AO24</f>
        <v>-51902.146337983984</v>
      </c>
    </row>
    <row r="25" spans="1:55" s="99" customFormat="1" thickTop="1" x14ac:dyDescent="0.3">
      <c r="A25" s="93" t="s">
        <v>17</v>
      </c>
      <c r="B25" s="94" t="s">
        <v>4</v>
      </c>
      <c r="C25" s="95">
        <f>C5+C9+C13+C17+C21</f>
        <v>213387.36085702997</v>
      </c>
      <c r="D25" s="95">
        <f t="shared" ref="D25:N25" si="16">D5+D9+D13+D17+D21</f>
        <v>206005.37937993681</v>
      </c>
      <c r="E25" s="95">
        <f t="shared" si="16"/>
        <v>182591.39697867294</v>
      </c>
      <c r="F25" s="95">
        <f t="shared" si="16"/>
        <v>210912.32731042654</v>
      </c>
      <c r="G25" s="95">
        <f t="shared" si="16"/>
        <v>179333.46906397695</v>
      </c>
      <c r="H25" s="95">
        <f t="shared" si="16"/>
        <v>185403.76783175353</v>
      </c>
      <c r="I25" s="95">
        <f t="shared" si="16"/>
        <v>149941.84176540287</v>
      </c>
      <c r="J25" s="95">
        <f t="shared" si="16"/>
        <v>126074.53835308056</v>
      </c>
      <c r="K25" s="95">
        <f t="shared" si="16"/>
        <v>201998.28997235387</v>
      </c>
      <c r="L25" s="95">
        <f t="shared" si="16"/>
        <v>239263.52963270133</v>
      </c>
      <c r="M25" s="95">
        <f t="shared" si="16"/>
        <v>230284.22791074251</v>
      </c>
      <c r="N25" s="96">
        <f t="shared" si="16"/>
        <v>217479.90418246441</v>
      </c>
      <c r="O25" s="97">
        <f>SUM(C25:N25)</f>
        <v>2342676.0332385423</v>
      </c>
      <c r="P25" s="98">
        <f t="shared" ref="P25:AA25" si="17">P5+P9+P13+P17+P21</f>
        <v>235166.98193393362</v>
      </c>
      <c r="Q25" s="95">
        <f t="shared" si="17"/>
        <v>192430.82784099999</v>
      </c>
      <c r="R25" s="95">
        <f t="shared" si="17"/>
        <v>190944.73894467618</v>
      </c>
      <c r="S25" s="95">
        <f t="shared" si="17"/>
        <v>213115.54468015803</v>
      </c>
      <c r="T25" s="95">
        <f t="shared" si="17"/>
        <v>215519.59765202794</v>
      </c>
      <c r="U25" s="95">
        <f t="shared" si="17"/>
        <v>209974.29663853321</v>
      </c>
      <c r="V25" s="95">
        <f t="shared" si="17"/>
        <v>164270.18852328311</v>
      </c>
      <c r="W25" s="95">
        <f t="shared" si="17"/>
        <v>132592.9724945437</v>
      </c>
      <c r="X25" s="95">
        <f t="shared" si="17"/>
        <v>227571.68636153921</v>
      </c>
      <c r="Y25" s="95">
        <f t="shared" si="17"/>
        <v>255089.68576451892</v>
      </c>
      <c r="Z25" s="95">
        <f t="shared" si="17"/>
        <v>250656.33761841949</v>
      </c>
      <c r="AA25" s="96">
        <f t="shared" si="17"/>
        <v>201512.78609196743</v>
      </c>
      <c r="AB25" s="97">
        <f>SUM(P25:AA25)</f>
        <v>2488845.644544601</v>
      </c>
      <c r="AC25" s="98">
        <f t="shared" ref="AC25:AN25" si="18">AC5+AC9+AC13+AC17+AC21</f>
        <v>224112.8677306172</v>
      </c>
      <c r="AD25" s="95">
        <f t="shared" si="18"/>
        <v>219255.6345775938</v>
      </c>
      <c r="AE25" s="95">
        <f t="shared" si="18"/>
        <v>178456.0685468078</v>
      </c>
      <c r="AF25" s="95">
        <f t="shared" si="18"/>
        <v>212710.77762442193</v>
      </c>
      <c r="AG25" s="95">
        <f t="shared" si="18"/>
        <v>185602.24377944489</v>
      </c>
      <c r="AH25" s="95">
        <f t="shared" si="18"/>
        <v>198443.33500389091</v>
      </c>
      <c r="AI25" s="95">
        <f t="shared" si="18"/>
        <v>178531.8917029649</v>
      </c>
      <c r="AJ25" s="95">
        <f t="shared" si="18"/>
        <v>122260.65448251415</v>
      </c>
      <c r="AK25" s="95">
        <f t="shared" si="18"/>
        <v>189680.14936082097</v>
      </c>
      <c r="AL25" s="95">
        <f t="shared" si="18"/>
        <v>0</v>
      </c>
      <c r="AM25" s="95">
        <f t="shared" si="18"/>
        <v>0</v>
      </c>
      <c r="AN25" s="96">
        <f t="shared" si="18"/>
        <v>0</v>
      </c>
      <c r="AO25" s="97">
        <f>SUM(AC25:AN25)</f>
        <v>1709053.6228090764</v>
      </c>
      <c r="AP25" s="98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6"/>
      <c r="BB25" s="97"/>
    </row>
    <row r="26" spans="1:55" s="99" customFormat="1" ht="15.75" thickBot="1" x14ac:dyDescent="0.3">
      <c r="A26" s="100" t="s">
        <v>17</v>
      </c>
      <c r="B26" s="101" t="s">
        <v>10</v>
      </c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3"/>
      <c r="O26" s="104"/>
      <c r="P26" s="105">
        <f t="shared" ref="P26:AN26" si="19">P25/C25-1</f>
        <v>0.10206612514176072</v>
      </c>
      <c r="Q26" s="106">
        <f t="shared" si="19"/>
        <v>-6.5894160530153956E-2</v>
      </c>
      <c r="R26" s="106">
        <f t="shared" si="19"/>
        <v>4.5748825542853533E-2</v>
      </c>
      <c r="S26" s="106">
        <f t="shared" si="19"/>
        <v>1.0446128957122269E-2</v>
      </c>
      <c r="T26" s="106">
        <f t="shared" si="19"/>
        <v>0.2017812334581095</v>
      </c>
      <c r="U26" s="106">
        <f t="shared" si="19"/>
        <v>0.13252443083614374</v>
      </c>
      <c r="V26" s="106">
        <f t="shared" si="19"/>
        <v>9.555936214454519E-2</v>
      </c>
      <c r="W26" s="106">
        <f t="shared" si="19"/>
        <v>5.1703018124149791E-2</v>
      </c>
      <c r="X26" s="106">
        <f t="shared" si="19"/>
        <v>0.12660204397119101</v>
      </c>
      <c r="Y26" s="106">
        <f t="shared" si="19"/>
        <v>6.6145292415073387E-2</v>
      </c>
      <c r="Z26" s="106">
        <f t="shared" si="19"/>
        <v>8.8465067245391937E-2</v>
      </c>
      <c r="AA26" s="107">
        <f t="shared" si="19"/>
        <v>-7.3418820697569664E-2</v>
      </c>
      <c r="AB26" s="108">
        <f t="shared" si="19"/>
        <v>6.2394291499193066E-2</v>
      </c>
      <c r="AC26" s="105">
        <f t="shared" si="19"/>
        <v>-4.7005383631711917E-2</v>
      </c>
      <c r="AD26" s="106">
        <f t="shared" si="19"/>
        <v>0.13939973671348738</v>
      </c>
      <c r="AE26" s="106">
        <f t="shared" si="19"/>
        <v>-6.5404632077801339E-2</v>
      </c>
      <c r="AF26" s="106">
        <f t="shared" si="19"/>
        <v>-1.899284523536604E-3</v>
      </c>
      <c r="AG26" s="106">
        <f t="shared" si="19"/>
        <v>-0.13881500428971094</v>
      </c>
      <c r="AH26" s="106">
        <f t="shared" si="19"/>
        <v>-5.4916062676436228E-2</v>
      </c>
      <c r="AI26" s="106">
        <f t="shared" si="19"/>
        <v>8.6818571938634959E-2</v>
      </c>
      <c r="AJ26" s="106">
        <f t="shared" si="19"/>
        <v>-7.792508017311961E-2</v>
      </c>
      <c r="AK26" s="106">
        <f t="shared" si="19"/>
        <v>-0.16650374045442806</v>
      </c>
      <c r="AL26" s="109">
        <f t="shared" si="19"/>
        <v>-1</v>
      </c>
      <c r="AM26" s="109">
        <f t="shared" si="19"/>
        <v>-1</v>
      </c>
      <c r="AN26" s="110">
        <f t="shared" si="19"/>
        <v>-1</v>
      </c>
      <c r="AO26" s="111">
        <f ca="1">AO25/SUM(P25:OFFSET(P25,0,$AO$2))-1</f>
        <v>-4.0712701077958546E-2</v>
      </c>
      <c r="AP26" s="112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4"/>
      <c r="BB26" s="111"/>
    </row>
    <row r="27" spans="1:55" s="99" customFormat="1" ht="16.5" thickTop="1" thickBot="1" x14ac:dyDescent="0.3">
      <c r="A27" s="100" t="s">
        <v>17</v>
      </c>
      <c r="B27" s="101" t="s">
        <v>11</v>
      </c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6"/>
      <c r="O27" s="104"/>
      <c r="AB27" s="104"/>
      <c r="AL27" s="117">
        <f>AL25/Y25-1</f>
        <v>-1</v>
      </c>
      <c r="AM27" s="118">
        <f>AM25/Z25-1</f>
        <v>-1</v>
      </c>
      <c r="AN27" s="119">
        <f>AN25/AA25-1</f>
        <v>-1</v>
      </c>
      <c r="AO27" s="111"/>
      <c r="AP27" s="117">
        <f t="shared" ref="AP27:BA27" si="20">AP25/AC25-1</f>
        <v>-1</v>
      </c>
      <c r="AQ27" s="118">
        <f t="shared" si="20"/>
        <v>-1</v>
      </c>
      <c r="AR27" s="118">
        <f t="shared" si="20"/>
        <v>-1</v>
      </c>
      <c r="AS27" s="118">
        <f t="shared" si="20"/>
        <v>-1</v>
      </c>
      <c r="AT27" s="118">
        <f t="shared" si="20"/>
        <v>-1</v>
      </c>
      <c r="AU27" s="118">
        <f t="shared" si="20"/>
        <v>-1</v>
      </c>
      <c r="AV27" s="118">
        <f t="shared" si="20"/>
        <v>-1</v>
      </c>
      <c r="AW27" s="118">
        <f t="shared" si="20"/>
        <v>-1</v>
      </c>
      <c r="AX27" s="118">
        <f t="shared" si="20"/>
        <v>-1</v>
      </c>
      <c r="AY27" s="118" t="e">
        <f t="shared" si="20"/>
        <v>#DIV/0!</v>
      </c>
      <c r="AZ27" s="118" t="e">
        <f t="shared" si="20"/>
        <v>#DIV/0!</v>
      </c>
      <c r="BA27" s="119" t="e">
        <f t="shared" si="20"/>
        <v>#DIV/0!</v>
      </c>
      <c r="BB27" s="111">
        <f>BB28/AO28-1</f>
        <v>3.53238602787036E-2</v>
      </c>
      <c r="BC27" s="120" t="s">
        <v>12</v>
      </c>
    </row>
    <row r="28" spans="1:55" s="99" customFormat="1" ht="15.6" thickTop="1" thickBot="1" x14ac:dyDescent="0.35">
      <c r="A28" s="121" t="s">
        <v>17</v>
      </c>
      <c r="B28" s="122" t="s">
        <v>9</v>
      </c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4"/>
      <c r="O28" s="125"/>
      <c r="P28" s="126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8"/>
      <c r="AB28" s="129"/>
      <c r="AC28" s="126"/>
      <c r="AD28" s="127"/>
      <c r="AE28" s="127"/>
      <c r="AF28" s="127"/>
      <c r="AG28" s="127"/>
      <c r="AH28" s="127"/>
      <c r="AI28" s="127"/>
      <c r="AJ28" s="127"/>
      <c r="AK28" s="127"/>
      <c r="AL28" s="130">
        <f>AL24+AL20+AL16+AL12+AL8</f>
        <v>247576.01345311306</v>
      </c>
      <c r="AM28" s="130">
        <f t="shared" ref="AM28:BA28" si="21">AM24+AM20+AM16+AM12+AM8</f>
        <v>247622.18225935654</v>
      </c>
      <c r="AN28" s="131">
        <f t="shared" si="21"/>
        <v>202169.97040716629</v>
      </c>
      <c r="AO28" s="129">
        <f t="shared" si="21"/>
        <v>2406421.7889287123</v>
      </c>
      <c r="AP28" s="132">
        <f t="shared" si="21"/>
        <v>226024.00635409946</v>
      </c>
      <c r="AQ28" s="130">
        <f t="shared" si="21"/>
        <v>222472.1980883333</v>
      </c>
      <c r="AR28" s="130">
        <f t="shared" si="21"/>
        <v>173287.767991214</v>
      </c>
      <c r="AS28" s="130">
        <f t="shared" si="21"/>
        <v>231469.90361269889</v>
      </c>
      <c r="AT28" s="130">
        <f t="shared" si="21"/>
        <v>202118.17557938665</v>
      </c>
      <c r="AU28" s="130">
        <f t="shared" si="21"/>
        <v>185789.43115821591</v>
      </c>
      <c r="AV28" s="130">
        <f t="shared" si="21"/>
        <v>185801.26731220621</v>
      </c>
      <c r="AW28" s="130">
        <f t="shared" si="21"/>
        <v>122756.70684139973</v>
      </c>
      <c r="AX28" s="130">
        <f t="shared" si="21"/>
        <v>209906.84525512002</v>
      </c>
      <c r="AY28" s="130">
        <f t="shared" si="21"/>
        <v>262219.23748839879</v>
      </c>
      <c r="AZ28" s="130">
        <f t="shared" si="21"/>
        <v>239947.34293495421</v>
      </c>
      <c r="BA28" s="131">
        <f t="shared" si="21"/>
        <v>229633.01335643101</v>
      </c>
      <c r="BB28" s="129">
        <f>SUM(AP28:BA28)</f>
        <v>2491425.8959724582</v>
      </c>
      <c r="BC28" s="133">
        <f>BB28-AO28</f>
        <v>85004.107043745928</v>
      </c>
    </row>
    <row r="29" spans="1:55" thickTop="1" x14ac:dyDescent="0.3">
      <c r="A29" s="11" t="s">
        <v>18</v>
      </c>
      <c r="B29" s="13" t="s">
        <v>4</v>
      </c>
      <c r="C29" s="5">
        <v>59280.346666666672</v>
      </c>
      <c r="D29" s="5">
        <v>59897.09666666665</v>
      </c>
      <c r="E29" s="5">
        <v>50698.546666666691</v>
      </c>
      <c r="F29" s="5">
        <v>53584.636666666687</v>
      </c>
      <c r="G29" s="5">
        <v>54421.026666666665</v>
      </c>
      <c r="H29" s="5">
        <v>47431.676666666666</v>
      </c>
      <c r="I29" s="5">
        <v>44190.356666666667</v>
      </c>
      <c r="J29" s="5">
        <v>33265.776666666665</v>
      </c>
      <c r="K29" s="5">
        <v>55465.856666666652</v>
      </c>
      <c r="L29" s="5">
        <v>65711.356666666659</v>
      </c>
      <c r="M29" s="5">
        <v>51778.136666666651</v>
      </c>
      <c r="N29" s="18">
        <v>50904.436666666683</v>
      </c>
      <c r="O29" s="25">
        <f>SUM(C29:N29)</f>
        <v>626629.25</v>
      </c>
      <c r="P29" s="22">
        <v>55991.475259999985</v>
      </c>
      <c r="Q29" s="5">
        <v>57360.814119999981</v>
      </c>
      <c r="R29" s="5">
        <v>45804.299860000006</v>
      </c>
      <c r="S29" s="5">
        <v>50517.275780000004</v>
      </c>
      <c r="T29" s="5">
        <v>50042.758140000005</v>
      </c>
      <c r="U29" s="5">
        <v>45939.748939999998</v>
      </c>
      <c r="V29" s="5">
        <v>56787.962708219151</v>
      </c>
      <c r="W29" s="5">
        <v>33457.041769398747</v>
      </c>
      <c r="X29" s="5">
        <v>57599.806104018782</v>
      </c>
      <c r="Y29" s="5">
        <v>65377.408215631003</v>
      </c>
      <c r="Z29" s="5">
        <v>58769.854529446449</v>
      </c>
      <c r="AA29" s="18">
        <v>53199.602538186686</v>
      </c>
      <c r="AB29" s="25">
        <f>SUM(P29:AA29)</f>
        <v>630848.04796490073</v>
      </c>
      <c r="AC29" s="22">
        <v>65102.921788039537</v>
      </c>
      <c r="AD29" s="5">
        <v>59548.367252368007</v>
      </c>
      <c r="AE29" s="5">
        <v>45162.099840705829</v>
      </c>
      <c r="AF29" s="5">
        <v>49280.810694430133</v>
      </c>
      <c r="AG29" s="5">
        <v>56407.294994429489</v>
      </c>
      <c r="AH29" s="5">
        <v>44894.458729165628</v>
      </c>
      <c r="AI29" s="5">
        <v>50500.451870184588</v>
      </c>
      <c r="AJ29" s="5">
        <v>30628.616884887077</v>
      </c>
      <c r="AK29" s="5">
        <v>49054.497207644286</v>
      </c>
      <c r="AL29" s="5"/>
      <c r="AM29" s="5"/>
      <c r="AN29" s="18"/>
      <c r="AO29" s="25">
        <f>SUM(AC29:AN29)</f>
        <v>450579.51926185458</v>
      </c>
      <c r="AP29" s="22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18"/>
      <c r="BB29" s="25"/>
    </row>
    <row r="30" spans="1:55" ht="15.75" thickBot="1" x14ac:dyDescent="0.3">
      <c r="A30" s="16" t="s">
        <v>18</v>
      </c>
      <c r="B30" s="14" t="s">
        <v>10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9"/>
      <c r="O30" s="26"/>
      <c r="P30" s="23">
        <f t="shared" ref="P30:AN30" si="22">P29/C29-1</f>
        <v>-5.5479962442865016E-2</v>
      </c>
      <c r="Q30" s="7">
        <f t="shared" si="22"/>
        <v>-4.2343998086941226E-2</v>
      </c>
      <c r="R30" s="7">
        <f t="shared" si="22"/>
        <v>-9.6536234832241385E-2</v>
      </c>
      <c r="S30" s="7">
        <f t="shared" si="22"/>
        <v>-5.7243289821069077E-2</v>
      </c>
      <c r="T30" s="7">
        <f t="shared" si="22"/>
        <v>-8.0451781137535705E-2</v>
      </c>
      <c r="U30" s="7">
        <f t="shared" si="22"/>
        <v>-3.1454248120963979E-2</v>
      </c>
      <c r="V30" s="7">
        <f t="shared" si="22"/>
        <v>0.28507590777277003</v>
      </c>
      <c r="W30" s="7">
        <f t="shared" si="22"/>
        <v>5.749605808053726E-3</v>
      </c>
      <c r="X30" s="7">
        <f t="shared" si="22"/>
        <v>3.8473207944421217E-2</v>
      </c>
      <c r="Y30" s="7">
        <f t="shared" si="22"/>
        <v>-5.0820507744144816E-3</v>
      </c>
      <c r="Z30" s="7">
        <f t="shared" si="22"/>
        <v>0.13503224165424399</v>
      </c>
      <c r="AA30" s="34">
        <f t="shared" si="22"/>
        <v>4.5087737372466075E-2</v>
      </c>
      <c r="AB30" s="36">
        <f t="shared" si="22"/>
        <v>6.7325263940372082E-3</v>
      </c>
      <c r="AC30" s="23">
        <f t="shared" si="22"/>
        <v>0.16272917414177734</v>
      </c>
      <c r="AD30" s="7">
        <f t="shared" si="22"/>
        <v>3.8136716954393579E-2</v>
      </c>
      <c r="AE30" s="7">
        <f t="shared" si="22"/>
        <v>-1.4020518188402664E-2</v>
      </c>
      <c r="AF30" s="7">
        <f t="shared" si="22"/>
        <v>-2.4476084002522436E-2</v>
      </c>
      <c r="AG30" s="7">
        <f t="shared" si="22"/>
        <v>0.12718197579405999</v>
      </c>
      <c r="AH30" s="7">
        <f t="shared" si="22"/>
        <v>-2.2753502902237877E-2</v>
      </c>
      <c r="AI30" s="7">
        <f t="shared" si="22"/>
        <v>-0.11071907739216269</v>
      </c>
      <c r="AJ30" s="7">
        <f t="shared" si="22"/>
        <v>-8.4539000907685402E-2</v>
      </c>
      <c r="AK30" s="7">
        <f t="shared" si="22"/>
        <v>-0.14835655663393432</v>
      </c>
      <c r="AL30" s="50">
        <f t="shared" si="22"/>
        <v>-1</v>
      </c>
      <c r="AM30" s="50">
        <f t="shared" si="22"/>
        <v>-1</v>
      </c>
      <c r="AN30" s="51">
        <f t="shared" si="22"/>
        <v>-1</v>
      </c>
      <c r="AO30" s="38">
        <f ca="1">AO29/SUM(P29:OFFSET(P29,0,$AO$2))-1</f>
        <v>-6.4424604198508595E-3</v>
      </c>
      <c r="AP30" s="41"/>
      <c r="AQ30" s="42"/>
      <c r="AR30" s="42"/>
      <c r="AS30" s="42"/>
      <c r="AT30" s="42"/>
      <c r="AU30" s="42"/>
      <c r="AV30" s="42"/>
      <c r="AW30" s="42"/>
      <c r="AX30" s="42"/>
      <c r="AY30" s="42"/>
      <c r="AZ30" s="42"/>
      <c r="BA30" s="43"/>
      <c r="BB30" s="38"/>
    </row>
    <row r="31" spans="1:55" ht="16.5" thickTop="1" thickBot="1" x14ac:dyDescent="0.3">
      <c r="A31" s="16" t="s">
        <v>18</v>
      </c>
      <c r="B31" s="14" t="s">
        <v>11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20"/>
      <c r="O31" s="26"/>
      <c r="AB31" s="26"/>
      <c r="AL31" s="47">
        <f>IF(AL29="",AVERAGE(AC30:AK30),AVERAGE(AC30:AL30))</f>
        <v>-8.5352081263016088E-3</v>
      </c>
      <c r="AM31" s="48">
        <f>AL31+1%</f>
        <v>1.4647918736983914E-3</v>
      </c>
      <c r="AN31" s="49">
        <f>AM31+1%</f>
        <v>1.1464791873698392E-2</v>
      </c>
      <c r="AO31" s="38"/>
      <c r="AP31" s="47">
        <f>AN31+0.5%</f>
        <v>1.6464791873698391E-2</v>
      </c>
      <c r="AQ31" s="48">
        <f t="shared" ref="AQ31:BA31" si="23">AP31+0.5%</f>
        <v>2.1464791873698392E-2</v>
      </c>
      <c r="AR31" s="48">
        <f t="shared" si="23"/>
        <v>2.6464791873698393E-2</v>
      </c>
      <c r="AS31" s="48">
        <f t="shared" si="23"/>
        <v>3.146479187369839E-2</v>
      </c>
      <c r="AT31" s="48">
        <f t="shared" si="23"/>
        <v>3.6464791873698388E-2</v>
      </c>
      <c r="AU31" s="48">
        <f t="shared" si="23"/>
        <v>4.1464791873698385E-2</v>
      </c>
      <c r="AV31" s="48">
        <f t="shared" si="23"/>
        <v>4.6464791873698383E-2</v>
      </c>
      <c r="AW31" s="48">
        <f t="shared" si="23"/>
        <v>5.146479187369838E-2</v>
      </c>
      <c r="AX31" s="48">
        <f t="shared" si="23"/>
        <v>5.6464791873698378E-2</v>
      </c>
      <c r="AY31" s="48">
        <f t="shared" si="23"/>
        <v>6.1464791873698375E-2</v>
      </c>
      <c r="AZ31" s="48">
        <f t="shared" si="23"/>
        <v>6.6464791873698373E-2</v>
      </c>
      <c r="BA31" s="49">
        <f t="shared" si="23"/>
        <v>7.1464791873698377E-2</v>
      </c>
      <c r="BB31" s="38">
        <f>BB32/AO32-1</f>
        <v>3.907111357403914E-2</v>
      </c>
      <c r="BC31" s="39" t="s">
        <v>12</v>
      </c>
    </row>
    <row r="32" spans="1:55" ht="15.6" thickTop="1" thickBot="1" x14ac:dyDescent="0.35">
      <c r="A32" s="17" t="s">
        <v>18</v>
      </c>
      <c r="B32" s="15" t="s">
        <v>9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21"/>
      <c r="O32" s="27"/>
      <c r="P32" s="24"/>
      <c r="Q32" s="9"/>
      <c r="R32" s="9"/>
      <c r="S32" s="9"/>
      <c r="T32" s="9"/>
      <c r="U32" s="9"/>
      <c r="V32" s="9"/>
      <c r="W32" s="9"/>
      <c r="X32" s="9"/>
      <c r="Y32" s="9"/>
      <c r="Z32" s="9"/>
      <c r="AA32" s="35"/>
      <c r="AB32" s="37"/>
      <c r="AC32" s="24"/>
      <c r="AD32" s="9"/>
      <c r="AE32" s="9"/>
      <c r="AF32" s="9"/>
      <c r="AG32" s="9"/>
      <c r="AH32" s="9"/>
      <c r="AI32" s="9"/>
      <c r="AJ32" s="9"/>
      <c r="AK32" s="9"/>
      <c r="AL32" s="45">
        <f>AL31*Y29+Y29</f>
        <v>64819.398429752415</v>
      </c>
      <c r="AM32" s="45">
        <f>AM31*Z29+Z29</f>
        <v>58855.940134779616</v>
      </c>
      <c r="AN32" s="46">
        <f>AN31*AA29+AA29</f>
        <v>53809.524909050473</v>
      </c>
      <c r="AO32" s="37">
        <f>AO29+IF(AL29="",AL32,0)+IF(AM29="",AM32,0)+IF(AN29="",AN32,0)</f>
        <v>628064.38273543713</v>
      </c>
      <c r="AP32" s="44">
        <f t="shared" ref="AP32:BA32" si="24">IF(AC32="",AP31*AC29+AC29,AC32+AC32*AP31)*AP$3/AC$3</f>
        <v>66174.82784564927</v>
      </c>
      <c r="AQ32" s="45">
        <f t="shared" si="24"/>
        <v>60826.560561858641</v>
      </c>
      <c r="AR32" s="45">
        <f t="shared" si="24"/>
        <v>44250.155167497964</v>
      </c>
      <c r="AS32" s="45">
        <f t="shared" si="24"/>
        <v>53372.992203612383</v>
      </c>
      <c r="AT32" s="45">
        <f t="shared" si="24"/>
        <v>61541.237122694401</v>
      </c>
      <c r="AU32" s="45">
        <f t="shared" si="24"/>
        <v>42303.045915066839</v>
      </c>
      <c r="AV32" s="45">
        <f t="shared" si="24"/>
        <v>52846.944855860434</v>
      </c>
      <c r="AW32" s="45">
        <f t="shared" si="24"/>
        <v>30741.052629235804</v>
      </c>
      <c r="AX32" s="45">
        <f t="shared" si="24"/>
        <v>54415.56664208998</v>
      </c>
      <c r="AY32" s="45">
        <f t="shared" si="24"/>
        <v>68803.509263615473</v>
      </c>
      <c r="AZ32" s="45">
        <f t="shared" si="24"/>
        <v>56789.903380047777</v>
      </c>
      <c r="BA32" s="46">
        <f t="shared" si="24"/>
        <v>60537.761977873277</v>
      </c>
      <c r="BB32" s="37">
        <f>SUM(AP32:BA32)</f>
        <v>652603.55756510212</v>
      </c>
      <c r="BC32" s="40">
        <f>BB32-AO32</f>
        <v>24539.174829664989</v>
      </c>
    </row>
    <row r="33" spans="1:55" thickTop="1" x14ac:dyDescent="0.3">
      <c r="A33" s="11" t="s">
        <v>19</v>
      </c>
      <c r="B33" s="13" t="s">
        <v>4</v>
      </c>
      <c r="C33" s="5">
        <v>53609.349101282147</v>
      </c>
      <c r="D33" s="5">
        <v>46181.00575959999</v>
      </c>
      <c r="E33" s="5">
        <v>52083.463875137182</v>
      </c>
      <c r="F33" s="5">
        <v>46636.017340258411</v>
      </c>
      <c r="G33" s="5">
        <v>53118.518735348182</v>
      </c>
      <c r="H33" s="5">
        <v>46213.667232651176</v>
      </c>
      <c r="I33" s="5">
        <v>39006.402737114695</v>
      </c>
      <c r="J33" s="5">
        <v>31636.540541623159</v>
      </c>
      <c r="K33" s="5">
        <v>51313.689329547931</v>
      </c>
      <c r="L33" s="5">
        <v>54582.792390856768</v>
      </c>
      <c r="M33" s="5">
        <v>56418.302250884866</v>
      </c>
      <c r="N33" s="18">
        <v>45340.654072044454</v>
      </c>
      <c r="O33" s="25">
        <f>SUM(C33:N33)</f>
        <v>576140.40336634882</v>
      </c>
      <c r="P33" s="22">
        <v>53609.349101282147</v>
      </c>
      <c r="Q33" s="5">
        <v>46181.00575959999</v>
      </c>
      <c r="R33" s="5">
        <v>52083.463875137182</v>
      </c>
      <c r="S33" s="5">
        <v>46636.017340258411</v>
      </c>
      <c r="T33" s="5">
        <v>53118.518735348182</v>
      </c>
      <c r="U33" s="5">
        <v>46213.667232651176</v>
      </c>
      <c r="V33" s="5">
        <v>39006.402737114695</v>
      </c>
      <c r="W33" s="5">
        <v>31636.540541623159</v>
      </c>
      <c r="X33" s="5">
        <v>51313.689329547931</v>
      </c>
      <c r="Y33" s="5">
        <v>54582.792390856768</v>
      </c>
      <c r="Z33" s="5">
        <v>56418.302250884866</v>
      </c>
      <c r="AA33" s="18">
        <v>45340.654072044454</v>
      </c>
      <c r="AB33" s="25">
        <f>SUM(P33:AA33)</f>
        <v>576140.40336634882</v>
      </c>
      <c r="AC33" s="22">
        <v>55226.874383197835</v>
      </c>
      <c r="AD33" s="5">
        <v>50738.26435181011</v>
      </c>
      <c r="AE33" s="5">
        <v>47899.773369304261</v>
      </c>
      <c r="AF33" s="5">
        <v>51006.221475040053</v>
      </c>
      <c r="AG33" s="5">
        <v>47598.583193199411</v>
      </c>
      <c r="AH33" s="5">
        <v>48400.295759161876</v>
      </c>
      <c r="AI33" s="5">
        <v>42971.726347469703</v>
      </c>
      <c r="AJ33" s="5">
        <v>32283.786113501978</v>
      </c>
      <c r="AK33" s="5">
        <v>45924.150287475997</v>
      </c>
      <c r="AL33" s="5"/>
      <c r="AM33" s="5"/>
      <c r="AN33" s="18"/>
      <c r="AO33" s="25">
        <f>SUM(AC33:AN33)</f>
        <v>422049.67528016132</v>
      </c>
      <c r="AP33" s="22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18"/>
      <c r="BB33" s="25"/>
    </row>
    <row r="34" spans="1:55" ht="15.75" thickBot="1" x14ac:dyDescent="0.3">
      <c r="A34" s="16" t="s">
        <v>19</v>
      </c>
      <c r="B34" s="14" t="s">
        <v>10</v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9"/>
      <c r="O34" s="26"/>
      <c r="P34" s="23">
        <f t="shared" ref="P34:AN34" si="25">P33/C33-1</f>
        <v>0</v>
      </c>
      <c r="Q34" s="7">
        <f t="shared" si="25"/>
        <v>0</v>
      </c>
      <c r="R34" s="7">
        <f t="shared" si="25"/>
        <v>0</v>
      </c>
      <c r="S34" s="7">
        <f t="shared" si="25"/>
        <v>0</v>
      </c>
      <c r="T34" s="7">
        <f t="shared" si="25"/>
        <v>0</v>
      </c>
      <c r="U34" s="7">
        <f t="shared" si="25"/>
        <v>0</v>
      </c>
      <c r="V34" s="7">
        <f t="shared" si="25"/>
        <v>0</v>
      </c>
      <c r="W34" s="7">
        <f t="shared" si="25"/>
        <v>0</v>
      </c>
      <c r="X34" s="7">
        <f t="shared" si="25"/>
        <v>0</v>
      </c>
      <c r="Y34" s="7">
        <f t="shared" si="25"/>
        <v>0</v>
      </c>
      <c r="Z34" s="7">
        <f t="shared" si="25"/>
        <v>0</v>
      </c>
      <c r="AA34" s="34">
        <f t="shared" si="25"/>
        <v>0</v>
      </c>
      <c r="AB34" s="36">
        <f t="shared" si="25"/>
        <v>0</v>
      </c>
      <c r="AC34" s="23">
        <f t="shared" si="25"/>
        <v>3.0172447698623595E-2</v>
      </c>
      <c r="AD34" s="7">
        <f t="shared" si="25"/>
        <v>9.8682532293328684E-2</v>
      </c>
      <c r="AE34" s="7">
        <f t="shared" si="25"/>
        <v>-8.0326656381048966E-2</v>
      </c>
      <c r="AF34" s="7">
        <f t="shared" si="25"/>
        <v>9.3708776692839058E-2</v>
      </c>
      <c r="AG34" s="7">
        <f t="shared" si="25"/>
        <v>-0.10391734697367383</v>
      </c>
      <c r="AH34" s="7">
        <f t="shared" si="25"/>
        <v>4.7315624520829935E-2</v>
      </c>
      <c r="AI34" s="7">
        <f t="shared" si="25"/>
        <v>0.10165827484988754</v>
      </c>
      <c r="AJ34" s="7">
        <f t="shared" si="25"/>
        <v>2.04587973526138E-2</v>
      </c>
      <c r="AK34" s="7">
        <f t="shared" si="25"/>
        <v>-0.10503121316144537</v>
      </c>
      <c r="AL34" s="50">
        <f t="shared" si="25"/>
        <v>-1</v>
      </c>
      <c r="AM34" s="50">
        <f t="shared" si="25"/>
        <v>-1</v>
      </c>
      <c r="AN34" s="51">
        <f t="shared" si="25"/>
        <v>-1</v>
      </c>
      <c r="AO34" s="38">
        <f ca="1">AO33/SUM(P33:OFFSET(P33,0,$AO$2))-1</f>
        <v>5.3621435005823948E-3</v>
      </c>
      <c r="AP34" s="41"/>
      <c r="AQ34" s="42"/>
      <c r="AR34" s="42"/>
      <c r="AS34" s="42"/>
      <c r="AT34" s="42"/>
      <c r="AU34" s="42"/>
      <c r="AV34" s="42"/>
      <c r="AW34" s="42"/>
      <c r="AX34" s="42"/>
      <c r="AY34" s="42"/>
      <c r="AZ34" s="42"/>
      <c r="BA34" s="43"/>
      <c r="BB34" s="38"/>
    </row>
    <row r="35" spans="1:55" ht="16.5" thickTop="1" thickBot="1" x14ac:dyDescent="0.3">
      <c r="A35" s="16" t="s">
        <v>19</v>
      </c>
      <c r="B35" s="14" t="s">
        <v>11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20"/>
      <c r="O35" s="26"/>
      <c r="AB35" s="26"/>
      <c r="AL35" s="47">
        <f>IF(AL33="",AVERAGE(AC34:AK34),AVERAGE(AC34:AL34))</f>
        <v>1.1413470765772716E-2</v>
      </c>
      <c r="AM35" s="48">
        <f>AL35+1%</f>
        <v>2.1413470765772716E-2</v>
      </c>
      <c r="AN35" s="49">
        <f>AM35+1%</f>
        <v>3.1413470765772715E-2</v>
      </c>
      <c r="AO35" s="38"/>
      <c r="AP35" s="47">
        <f>AN35+0.5%</f>
        <v>3.6413470765772712E-2</v>
      </c>
      <c r="AQ35" s="48">
        <f t="shared" ref="AQ35:BA35" si="26">AP35+0.5%</f>
        <v>4.141347076577271E-2</v>
      </c>
      <c r="AR35" s="48">
        <f t="shared" si="26"/>
        <v>4.6413470765772707E-2</v>
      </c>
      <c r="AS35" s="48">
        <f t="shared" si="26"/>
        <v>5.1413470765772705E-2</v>
      </c>
      <c r="AT35" s="48">
        <f t="shared" si="26"/>
        <v>5.6413470765772702E-2</v>
      </c>
      <c r="AU35" s="48">
        <f t="shared" si="26"/>
        <v>6.14134707657727E-2</v>
      </c>
      <c r="AV35" s="48">
        <f t="shared" si="26"/>
        <v>6.6413470765772697E-2</v>
      </c>
      <c r="AW35" s="48">
        <f t="shared" si="26"/>
        <v>7.1413470765772702E-2</v>
      </c>
      <c r="AX35" s="48">
        <f t="shared" si="26"/>
        <v>7.6413470765772706E-2</v>
      </c>
      <c r="AY35" s="48">
        <f t="shared" si="26"/>
        <v>8.1413470765772711E-2</v>
      </c>
      <c r="AZ35" s="48">
        <f t="shared" si="26"/>
        <v>8.6413470765772715E-2</v>
      </c>
      <c r="BA35" s="49">
        <f t="shared" si="26"/>
        <v>9.141347076577272E-2</v>
      </c>
      <c r="BB35" s="38">
        <f>BB36/AO36-1</f>
        <v>5.6183872319538697E-2</v>
      </c>
      <c r="BC35" s="39" t="s">
        <v>12</v>
      </c>
    </row>
    <row r="36" spans="1:55" ht="15.6" thickTop="1" thickBot="1" x14ac:dyDescent="0.35">
      <c r="A36" s="17" t="s">
        <v>19</v>
      </c>
      <c r="B36" s="15" t="s">
        <v>9</v>
      </c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21"/>
      <c r="O36" s="27"/>
      <c r="P36" s="24"/>
      <c r="Q36" s="9"/>
      <c r="R36" s="9"/>
      <c r="S36" s="9"/>
      <c r="T36" s="9"/>
      <c r="U36" s="9"/>
      <c r="V36" s="9"/>
      <c r="W36" s="9"/>
      <c r="X36" s="9"/>
      <c r="Y36" s="9"/>
      <c r="Z36" s="9"/>
      <c r="AA36" s="35"/>
      <c r="AB36" s="37"/>
      <c r="AC36" s="24"/>
      <c r="AD36" s="9"/>
      <c r="AE36" s="9"/>
      <c r="AF36" s="9"/>
      <c r="AG36" s="9"/>
      <c r="AH36" s="9"/>
      <c r="AI36" s="9"/>
      <c r="AJ36" s="9"/>
      <c r="AK36" s="9"/>
      <c r="AL36" s="45">
        <f>AL35*Y33+Y33</f>
        <v>55205.771496124056</v>
      </c>
      <c r="AM36" s="45">
        <f>AM35*Z33+Z33</f>
        <v>57626.413916788719</v>
      </c>
      <c r="AN36" s="46">
        <f>AN35*AA33+AA33</f>
        <v>46764.961383237634</v>
      </c>
      <c r="AO36" s="37">
        <f>AO33+IF(AL33="",AL36,0)+IF(AM33="",AM36,0)+IF(AN33="",AN36,0)</f>
        <v>581646.82207631168</v>
      </c>
      <c r="AP36" s="44">
        <f t="shared" ref="AP36:BA36" si="27">IF(AC36="",AP35*AC33+AC33,AC36+AC36*AP35)*AP$3/AC$3</f>
        <v>57237.876559035409</v>
      </c>
      <c r="AQ36" s="45">
        <f t="shared" si="27"/>
        <v>52839.511979249844</v>
      </c>
      <c r="AR36" s="45">
        <f t="shared" si="27"/>
        <v>47844.651368437248</v>
      </c>
      <c r="AS36" s="45">
        <f t="shared" si="27"/>
        <v>56310.059769305532</v>
      </c>
      <c r="AT36" s="45">
        <f t="shared" si="27"/>
        <v>52930.299447011756</v>
      </c>
      <c r="AU36" s="45">
        <f t="shared" si="27"/>
        <v>46480.085345172207</v>
      </c>
      <c r="AV36" s="45">
        <f t="shared" si="27"/>
        <v>45825.627839002169</v>
      </c>
      <c r="AW36" s="45">
        <f t="shared" si="27"/>
        <v>33017.043177993961</v>
      </c>
      <c r="AX36" s="45">
        <f t="shared" si="27"/>
        <v>51905.042703056548</v>
      </c>
      <c r="AY36" s="45">
        <f t="shared" si="27"/>
        <v>59700.264959925684</v>
      </c>
      <c r="AZ36" s="45">
        <f t="shared" si="27"/>
        <v>56643.625460540279</v>
      </c>
      <c r="BA36" s="46">
        <f t="shared" si="27"/>
        <v>53591.904254182053</v>
      </c>
      <c r="BB36" s="37">
        <f>SUM(AP36:BA36)</f>
        <v>614325.99286291259</v>
      </c>
      <c r="BC36" s="40">
        <f>BB36-AO36</f>
        <v>32679.170786600909</v>
      </c>
    </row>
    <row r="37" spans="1:55" thickTop="1" x14ac:dyDescent="0.3">
      <c r="A37" s="11" t="s">
        <v>20</v>
      </c>
      <c r="B37" s="13" t="s">
        <v>4</v>
      </c>
      <c r="C37" s="5">
        <v>29434.608333333334</v>
      </c>
      <c r="D37" s="5">
        <v>27412.468333333338</v>
      </c>
      <c r="E37" s="5">
        <v>27215.818333333336</v>
      </c>
      <c r="F37" s="5">
        <v>30487.90833333334</v>
      </c>
      <c r="G37" s="5">
        <v>30129.478333333347</v>
      </c>
      <c r="H37" s="5">
        <v>27472.808333333331</v>
      </c>
      <c r="I37" s="5">
        <v>21492.268333333326</v>
      </c>
      <c r="J37" s="5">
        <v>19200.988333333327</v>
      </c>
      <c r="K37" s="5">
        <v>25634.338333333333</v>
      </c>
      <c r="L37" s="5">
        <v>29846.258333333339</v>
      </c>
      <c r="M37" s="5">
        <v>29092.188333333332</v>
      </c>
      <c r="N37" s="18">
        <v>27198.96833333332</v>
      </c>
      <c r="O37" s="25">
        <f>SUM(C37:N37)</f>
        <v>324618.10000000003</v>
      </c>
      <c r="P37" s="22">
        <v>25295.104640000009</v>
      </c>
      <c r="Q37" s="5">
        <v>25343.029680000003</v>
      </c>
      <c r="R37" s="5">
        <v>29625.289039999996</v>
      </c>
      <c r="S37" s="5">
        <v>23686.913920000003</v>
      </c>
      <c r="T37" s="5">
        <v>26735.312960000003</v>
      </c>
      <c r="U37" s="5">
        <v>25560.874160000018</v>
      </c>
      <c r="V37" s="5">
        <v>21518.626775315712</v>
      </c>
      <c r="W37" s="5">
        <v>17326.80903542375</v>
      </c>
      <c r="X37" s="5">
        <v>27445.113234430206</v>
      </c>
      <c r="Y37" s="5">
        <v>30834.633748798682</v>
      </c>
      <c r="Z37" s="5">
        <v>26284.412677829368</v>
      </c>
      <c r="AA37" s="18">
        <v>24796.476080376848</v>
      </c>
      <c r="AB37" s="25">
        <f>SUM(P37:AA37)</f>
        <v>304452.59595217457</v>
      </c>
      <c r="AC37" s="22">
        <v>21686.19649933129</v>
      </c>
      <c r="AD37" s="5">
        <v>21319.285054660155</v>
      </c>
      <c r="AE37" s="5">
        <v>25166.927963497776</v>
      </c>
      <c r="AF37" s="5">
        <v>25445.555590674401</v>
      </c>
      <c r="AG37" s="5">
        <v>20961.335349507586</v>
      </c>
      <c r="AH37" s="5">
        <v>25587.997613317322</v>
      </c>
      <c r="AI37" s="5">
        <v>21274.152490634864</v>
      </c>
      <c r="AJ37" s="5">
        <v>18765.088915157838</v>
      </c>
      <c r="AK37" s="5">
        <v>23840.870888681704</v>
      </c>
      <c r="AL37" s="5"/>
      <c r="AM37" s="5"/>
      <c r="AN37" s="18"/>
      <c r="AO37" s="25">
        <f>SUM(AC37:AN37)</f>
        <v>204047.41036546291</v>
      </c>
      <c r="AP37" s="22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18"/>
      <c r="BB37" s="25"/>
    </row>
    <row r="38" spans="1:55" ht="15.75" thickBot="1" x14ac:dyDescent="0.3">
      <c r="A38" s="16" t="s">
        <v>20</v>
      </c>
      <c r="B38" s="14" t="s">
        <v>10</v>
      </c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9"/>
      <c r="O38" s="26"/>
      <c r="P38" s="23">
        <f t="shared" ref="P38:AN38" si="28">P37/C37-1</f>
        <v>-0.14063389756898947</v>
      </c>
      <c r="Q38" s="7">
        <f t="shared" si="28"/>
        <v>-7.5492605341815011E-2</v>
      </c>
      <c r="R38" s="7">
        <f t="shared" si="28"/>
        <v>8.8531995516577755E-2</v>
      </c>
      <c r="S38" s="7">
        <f t="shared" si="28"/>
        <v>-0.22307185980015587</v>
      </c>
      <c r="T38" s="7">
        <f t="shared" si="28"/>
        <v>-0.11265264322808588</v>
      </c>
      <c r="U38" s="7">
        <f t="shared" si="28"/>
        <v>-6.9593692429816945E-2</v>
      </c>
      <c r="V38" s="7">
        <f t="shared" si="28"/>
        <v>1.2264150797662854E-3</v>
      </c>
      <c r="W38" s="7">
        <f t="shared" si="28"/>
        <v>-9.7608480635132833E-2</v>
      </c>
      <c r="X38" s="7">
        <f t="shared" si="28"/>
        <v>7.0638644054340727E-2</v>
      </c>
      <c r="Y38" s="7">
        <f t="shared" si="28"/>
        <v>3.311555520383247E-2</v>
      </c>
      <c r="Z38" s="7">
        <f t="shared" si="28"/>
        <v>-9.6513044097368939E-2</v>
      </c>
      <c r="AA38" s="34">
        <f t="shared" si="28"/>
        <v>-8.8330271336509836E-2</v>
      </c>
      <c r="AB38" s="36">
        <f t="shared" si="28"/>
        <v>-6.2120701365159459E-2</v>
      </c>
      <c r="AC38" s="23">
        <f t="shared" si="28"/>
        <v>-0.14267219653884444</v>
      </c>
      <c r="AD38" s="7">
        <f t="shared" si="28"/>
        <v>-0.15877125490308974</v>
      </c>
      <c r="AE38" s="7">
        <f t="shared" si="28"/>
        <v>-0.15049173260326854</v>
      </c>
      <c r="AF38" s="7">
        <f t="shared" si="28"/>
        <v>7.424528482747994E-2</v>
      </c>
      <c r="AG38" s="7">
        <f t="shared" si="28"/>
        <v>-0.21596820725948274</v>
      </c>
      <c r="AH38" s="7">
        <f t="shared" si="28"/>
        <v>1.0611316791251379E-3</v>
      </c>
      <c r="AI38" s="7">
        <f t="shared" si="28"/>
        <v>-1.1361054180338614E-2</v>
      </c>
      <c r="AJ38" s="7">
        <f t="shared" si="28"/>
        <v>8.3008930080177956E-2</v>
      </c>
      <c r="AK38" s="7">
        <f t="shared" si="28"/>
        <v>-0.13132546821584756</v>
      </c>
      <c r="AL38" s="50">
        <f t="shared" si="28"/>
        <v>-1</v>
      </c>
      <c r="AM38" s="50">
        <f t="shared" si="28"/>
        <v>-1</v>
      </c>
      <c r="AN38" s="51">
        <f t="shared" si="28"/>
        <v>-1</v>
      </c>
      <c r="AO38" s="38">
        <f ca="1">AO37/SUM(P37:OFFSET(P37,0,$AO$2))-1</f>
        <v>-8.3085765411857859E-2</v>
      </c>
      <c r="AP38" s="41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3"/>
      <c r="BB38" s="38"/>
    </row>
    <row r="39" spans="1:55" ht="16.5" thickTop="1" thickBot="1" x14ac:dyDescent="0.3">
      <c r="A39" s="16" t="s">
        <v>20</v>
      </c>
      <c r="B39" s="14" t="s">
        <v>11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20"/>
      <c r="O39" s="26"/>
      <c r="AB39" s="26"/>
      <c r="AL39" s="47">
        <f>IF(AL37="",AVERAGE(AC38:AK38),AVERAGE(AC38:AL38))</f>
        <v>-7.2474951901565401E-2</v>
      </c>
      <c r="AM39" s="48">
        <f>AL39+1%</f>
        <v>-6.24749519015654E-2</v>
      </c>
      <c r="AN39" s="49">
        <f>AM39+1%</f>
        <v>-5.2474951901565398E-2</v>
      </c>
      <c r="AO39" s="38"/>
      <c r="AP39" s="47">
        <f>AN39+0.5%</f>
        <v>-4.74749519015654E-2</v>
      </c>
      <c r="AQ39" s="48">
        <f t="shared" ref="AQ39:BA39" si="29">AP39+0.5%</f>
        <v>-4.2474951901565403E-2</v>
      </c>
      <c r="AR39" s="48">
        <f t="shared" si="29"/>
        <v>-3.7474951901565405E-2</v>
      </c>
      <c r="AS39" s="48">
        <f t="shared" si="29"/>
        <v>-3.2474951901565408E-2</v>
      </c>
      <c r="AT39" s="48">
        <f t="shared" si="29"/>
        <v>-2.7474951901565407E-2</v>
      </c>
      <c r="AU39" s="48">
        <f t="shared" si="29"/>
        <v>-2.2474951901565406E-2</v>
      </c>
      <c r="AV39" s="48">
        <f t="shared" si="29"/>
        <v>-1.7474951901565405E-2</v>
      </c>
      <c r="AW39" s="48">
        <f t="shared" si="29"/>
        <v>-1.2474951901565404E-2</v>
      </c>
      <c r="AX39" s="48">
        <f t="shared" si="29"/>
        <v>-7.4749519015654036E-3</v>
      </c>
      <c r="AY39" s="48">
        <f t="shared" si="29"/>
        <v>-2.4749519015654035E-3</v>
      </c>
      <c r="AZ39" s="48">
        <f t="shared" si="29"/>
        <v>2.5250480984345966E-3</v>
      </c>
      <c r="BA39" s="49">
        <f t="shared" si="29"/>
        <v>7.5250480984345967E-3</v>
      </c>
      <c r="BB39" s="38">
        <f>BB40/AO40-1</f>
        <v>-2.663662914366538E-2</v>
      </c>
      <c r="BC39" s="39" t="s">
        <v>12</v>
      </c>
    </row>
    <row r="40" spans="1:55" ht="15.6" thickTop="1" thickBot="1" x14ac:dyDescent="0.35">
      <c r="A40" s="17" t="s">
        <v>20</v>
      </c>
      <c r="B40" s="15" t="s">
        <v>9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21"/>
      <c r="O40" s="27"/>
      <c r="P40" s="24"/>
      <c r="Q40" s="9"/>
      <c r="R40" s="9"/>
      <c r="S40" s="9"/>
      <c r="T40" s="9"/>
      <c r="U40" s="9"/>
      <c r="V40" s="9"/>
      <c r="W40" s="9"/>
      <c r="X40" s="9"/>
      <c r="Y40" s="9"/>
      <c r="Z40" s="9"/>
      <c r="AA40" s="35"/>
      <c r="AB40" s="37"/>
      <c r="AC40" s="24"/>
      <c r="AD40" s="9"/>
      <c r="AE40" s="9"/>
      <c r="AF40" s="9"/>
      <c r="AG40" s="9"/>
      <c r="AH40" s="9"/>
      <c r="AI40" s="9"/>
      <c r="AJ40" s="9"/>
      <c r="AK40" s="9"/>
      <c r="AL40" s="45">
        <f>AL39*Y37+Y37</f>
        <v>28599.895150952114</v>
      </c>
      <c r="AM40" s="45">
        <f>AM39*Z37+Z37</f>
        <v>24642.295260021085</v>
      </c>
      <c r="AN40" s="46">
        <f>AN39*AA37+AA37</f>
        <v>23495.282190730755</v>
      </c>
      <c r="AO40" s="37">
        <f>AO37+IF(AL37="",AL40,0)+IF(AM37="",AM40,0)+IF(AN37="",AN40,0)</f>
        <v>280784.88296716689</v>
      </c>
      <c r="AP40" s="44">
        <f t="shared" ref="AP40:BA40" si="30">IF(AC40="",AP39*AC37+AC37,AC40+AC40*AP39)*AP$3/AC$3</f>
        <v>20656.645363597643</v>
      </c>
      <c r="AQ40" s="45">
        <f t="shared" si="30"/>
        <v>20413.749447387701</v>
      </c>
      <c r="AR40" s="45">
        <f t="shared" si="30"/>
        <v>23122.716796348468</v>
      </c>
      <c r="AS40" s="45">
        <f t="shared" si="30"/>
        <v>25850.173016596575</v>
      </c>
      <c r="AT40" s="45">
        <f t="shared" si="30"/>
        <v>21458.340704197137</v>
      </c>
      <c r="AU40" s="45">
        <f t="shared" si="30"/>
        <v>22630.72682649106</v>
      </c>
      <c r="AV40" s="45">
        <f t="shared" si="30"/>
        <v>20902.387699114453</v>
      </c>
      <c r="AW40" s="45">
        <f t="shared" si="30"/>
        <v>17688.677363807525</v>
      </c>
      <c r="AX40" s="45">
        <f t="shared" si="30"/>
        <v>24845.794601772246</v>
      </c>
      <c r="AY40" s="45">
        <f t="shared" si="30"/>
        <v>28529.111786063695</v>
      </c>
      <c r="AZ40" s="45">
        <f t="shared" si="30"/>
        <v>22351.70697977909</v>
      </c>
      <c r="BA40" s="46">
        <f t="shared" si="30"/>
        <v>24855.689585267413</v>
      </c>
      <c r="BB40" s="37">
        <f>SUM(AP40:BA40)</f>
        <v>273305.72017042298</v>
      </c>
      <c r="BC40" s="40">
        <f>BB40-AO40</f>
        <v>-7479.1627967439126</v>
      </c>
    </row>
    <row r="41" spans="1:55" thickTop="1" x14ac:dyDescent="0.3">
      <c r="A41" s="11" t="s">
        <v>21</v>
      </c>
      <c r="B41" s="13" t="s">
        <v>4</v>
      </c>
      <c r="C41" s="5">
        <v>48382.147500000006</v>
      </c>
      <c r="D41" s="5">
        <v>47353.647499999985</v>
      </c>
      <c r="E41" s="5">
        <v>34097.217500000006</v>
      </c>
      <c r="F41" s="5">
        <v>48336.897499999977</v>
      </c>
      <c r="G41" s="5">
        <v>49666.447499999966</v>
      </c>
      <c r="H41" s="5">
        <v>49740.027499999989</v>
      </c>
      <c r="I41" s="5">
        <v>36192.507499999985</v>
      </c>
      <c r="J41" s="5">
        <v>33163.027499999989</v>
      </c>
      <c r="K41" s="5">
        <v>43532.297500000001</v>
      </c>
      <c r="L41" s="5">
        <v>51917.17750000002</v>
      </c>
      <c r="M41" s="5">
        <v>54511.497500000019</v>
      </c>
      <c r="N41" s="18">
        <v>48721.317500000019</v>
      </c>
      <c r="O41" s="25">
        <f>SUM(C41:N41)</f>
        <v>545614.21</v>
      </c>
      <c r="P41" s="22">
        <v>45345.887940000015</v>
      </c>
      <c r="Q41" s="5">
        <v>47701.744280000006</v>
      </c>
      <c r="R41" s="5">
        <v>40471.475340000012</v>
      </c>
      <c r="S41" s="5">
        <v>42676.783819999982</v>
      </c>
      <c r="T41" s="5">
        <v>47676.35665999999</v>
      </c>
      <c r="U41" s="5">
        <v>39702.851860000002</v>
      </c>
      <c r="V41" s="5">
        <v>37099.290768286788</v>
      </c>
      <c r="W41" s="5">
        <v>31402.402380111977</v>
      </c>
      <c r="X41" s="5">
        <v>46521.005904149453</v>
      </c>
      <c r="Y41" s="5">
        <v>52776.98380518912</v>
      </c>
      <c r="Z41" s="5">
        <v>53416.414408368277</v>
      </c>
      <c r="AA41" s="18">
        <v>44819.356688639156</v>
      </c>
      <c r="AB41" s="25">
        <f>SUM(P41:AA41)</f>
        <v>529610.55385474488</v>
      </c>
      <c r="AC41" s="22">
        <v>54239.896835525877</v>
      </c>
      <c r="AD41" s="5">
        <v>48105.864860105881</v>
      </c>
      <c r="AE41" s="5">
        <v>27128.479465337445</v>
      </c>
      <c r="AF41" s="5">
        <v>52185.797571271934</v>
      </c>
      <c r="AG41" s="5">
        <v>41067.00665083537</v>
      </c>
      <c r="AH41" s="5">
        <v>40964.358250071309</v>
      </c>
      <c r="AI41" s="5">
        <v>39249.252541448863</v>
      </c>
      <c r="AJ41" s="5">
        <v>26891.886759980709</v>
      </c>
      <c r="AK41" s="5">
        <v>36201.059247872734</v>
      </c>
      <c r="AL41" s="5"/>
      <c r="AM41" s="5"/>
      <c r="AN41" s="18"/>
      <c r="AO41" s="25">
        <f>SUM(AC41:AN41)</f>
        <v>366033.60218245012</v>
      </c>
      <c r="AP41" s="22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18"/>
      <c r="BB41" s="25"/>
    </row>
    <row r="42" spans="1:55" ht="15.75" thickBot="1" x14ac:dyDescent="0.3">
      <c r="A42" s="16" t="s">
        <v>21</v>
      </c>
      <c r="B42" s="14" t="s">
        <v>10</v>
      </c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9"/>
      <c r="O42" s="26"/>
      <c r="P42" s="23">
        <f t="shared" ref="P42:AN42" si="31">P41/C41-1</f>
        <v>-6.2755783215285965E-2</v>
      </c>
      <c r="Q42" s="7">
        <f t="shared" si="31"/>
        <v>7.3510024755754078E-3</v>
      </c>
      <c r="R42" s="7">
        <f t="shared" si="31"/>
        <v>0.18694363667651204</v>
      </c>
      <c r="S42" s="7">
        <f t="shared" si="31"/>
        <v>-0.11709716536937431</v>
      </c>
      <c r="T42" s="7">
        <f t="shared" si="31"/>
        <v>-4.006911990232398E-2</v>
      </c>
      <c r="U42" s="7">
        <f t="shared" si="31"/>
        <v>-0.20179272397869075</v>
      </c>
      <c r="V42" s="7">
        <f t="shared" si="31"/>
        <v>2.5054447202554453E-2</v>
      </c>
      <c r="W42" s="7">
        <f t="shared" si="31"/>
        <v>-5.3089999695836387E-2</v>
      </c>
      <c r="X42" s="7">
        <f t="shared" si="31"/>
        <v>6.8654965985874172E-2</v>
      </c>
      <c r="Y42" s="7">
        <f t="shared" si="31"/>
        <v>1.6561114193642368E-2</v>
      </c>
      <c r="Z42" s="7">
        <f t="shared" si="31"/>
        <v>-2.0089029688310056E-2</v>
      </c>
      <c r="AA42" s="34">
        <f t="shared" si="31"/>
        <v>-8.0087341877831175E-2</v>
      </c>
      <c r="AB42" s="36">
        <f t="shared" si="31"/>
        <v>-2.9331450413021876E-2</v>
      </c>
      <c r="AC42" s="23">
        <f t="shared" si="31"/>
        <v>0.19613705452838603</v>
      </c>
      <c r="AD42" s="7">
        <f t="shared" si="31"/>
        <v>8.4718197668782746E-3</v>
      </c>
      <c r="AE42" s="7">
        <f t="shared" si="31"/>
        <v>-0.32968889230175924</v>
      </c>
      <c r="AF42" s="7">
        <f t="shared" si="31"/>
        <v>0.22281467580543546</v>
      </c>
      <c r="AG42" s="7">
        <f t="shared" si="31"/>
        <v>-0.13862951098169385</v>
      </c>
      <c r="AH42" s="7">
        <f t="shared" si="31"/>
        <v>3.1773697126836753E-2</v>
      </c>
      <c r="AI42" s="7">
        <f t="shared" si="31"/>
        <v>5.7951559952728493E-2</v>
      </c>
      <c r="AJ42" s="7">
        <f t="shared" si="31"/>
        <v>-0.1436360048359836</v>
      </c>
      <c r="AK42" s="7">
        <f t="shared" si="31"/>
        <v>-0.22183412537423719</v>
      </c>
      <c r="AL42" s="50">
        <f t="shared" si="31"/>
        <v>-1</v>
      </c>
      <c r="AM42" s="50">
        <f t="shared" si="31"/>
        <v>-1</v>
      </c>
      <c r="AN42" s="51">
        <f t="shared" si="31"/>
        <v>-1</v>
      </c>
      <c r="AO42" s="38">
        <f ca="1">AO41/SUM(P41:OFFSET(P41,0,$AO$2))-1</f>
        <v>-3.3186132631671361E-2</v>
      </c>
      <c r="AP42" s="41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3"/>
      <c r="BB42" s="38"/>
    </row>
    <row r="43" spans="1:55" ht="16.5" thickTop="1" thickBot="1" x14ac:dyDescent="0.3">
      <c r="A43" s="16" t="s">
        <v>21</v>
      </c>
      <c r="B43" s="14" t="s">
        <v>11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20"/>
      <c r="O43" s="26"/>
      <c r="AB43" s="26"/>
      <c r="AL43" s="47">
        <f>IF(AL41="",AVERAGE(AC42:AK42),AVERAGE(AC42:AL42))</f>
        <v>-3.5182191812600988E-2</v>
      </c>
      <c r="AM43" s="48">
        <f>AL43+1%</f>
        <v>-2.5182191812600986E-2</v>
      </c>
      <c r="AN43" s="49">
        <f>AM43+1%</f>
        <v>-1.5182191812600986E-2</v>
      </c>
      <c r="AO43" s="38"/>
      <c r="AP43" s="47">
        <f>AN43+0.5%</f>
        <v>-1.0182191812600987E-2</v>
      </c>
      <c r="AQ43" s="48">
        <f t="shared" ref="AQ43:BA43" si="32">AP43+0.5%</f>
        <v>-5.1821918126009866E-3</v>
      </c>
      <c r="AR43" s="48">
        <f t="shared" si="32"/>
        <v>-1.8219181260098645E-4</v>
      </c>
      <c r="AS43" s="48">
        <f t="shared" si="32"/>
        <v>4.8178081873990137E-3</v>
      </c>
      <c r="AT43" s="48">
        <f t="shared" si="32"/>
        <v>9.8178081873990138E-3</v>
      </c>
      <c r="AU43" s="48">
        <f t="shared" si="32"/>
        <v>1.4817808187399015E-2</v>
      </c>
      <c r="AV43" s="48">
        <f t="shared" si="32"/>
        <v>1.9817808187399016E-2</v>
      </c>
      <c r="AW43" s="48">
        <f t="shared" si="32"/>
        <v>2.4817808187399017E-2</v>
      </c>
      <c r="AX43" s="48">
        <f t="shared" si="32"/>
        <v>2.9817808187399018E-2</v>
      </c>
      <c r="AY43" s="48">
        <f t="shared" si="32"/>
        <v>3.4817808187399019E-2</v>
      </c>
      <c r="AZ43" s="48">
        <f t="shared" si="32"/>
        <v>3.9817808187399016E-2</v>
      </c>
      <c r="BA43" s="49">
        <f t="shared" si="32"/>
        <v>4.4817808187399014E-2</v>
      </c>
      <c r="BB43" s="38">
        <f>BB44/AO44-1</f>
        <v>1.2037584533873602E-2</v>
      </c>
      <c r="BC43" s="39" t="s">
        <v>12</v>
      </c>
    </row>
    <row r="44" spans="1:55" ht="15.6" thickTop="1" thickBot="1" x14ac:dyDescent="0.35">
      <c r="A44" s="17" t="s">
        <v>21</v>
      </c>
      <c r="B44" s="15" t="s">
        <v>9</v>
      </c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21"/>
      <c r="O44" s="27"/>
      <c r="P44" s="24"/>
      <c r="Q44" s="9"/>
      <c r="R44" s="9"/>
      <c r="S44" s="9"/>
      <c r="T44" s="9"/>
      <c r="U44" s="9"/>
      <c r="V44" s="9"/>
      <c r="W44" s="9"/>
      <c r="X44" s="9"/>
      <c r="Y44" s="9"/>
      <c r="Z44" s="9"/>
      <c r="AA44" s="35"/>
      <c r="AB44" s="37"/>
      <c r="AC44" s="24"/>
      <c r="AD44" s="9"/>
      <c r="AE44" s="9"/>
      <c r="AF44" s="9"/>
      <c r="AG44" s="9"/>
      <c r="AH44" s="9"/>
      <c r="AI44" s="9"/>
      <c r="AJ44" s="9"/>
      <c r="AK44" s="9"/>
      <c r="AL44" s="45">
        <f>AL43*Y41+Y41</f>
        <v>50920.173837664421</v>
      </c>
      <c r="AM44" s="45">
        <f>AM43*Z41+Z41</f>
        <v>52071.272014795366</v>
      </c>
      <c r="AN44" s="46">
        <f>AN43*AA41+AA41</f>
        <v>44138.900618474858</v>
      </c>
      <c r="AO44" s="37">
        <f>AO41+IF(AL41="",AL44,0)+IF(AM41="",AM44,0)+IF(AN41="",AN44,0)</f>
        <v>513163.94865338475</v>
      </c>
      <c r="AP44" s="44">
        <f t="shared" ref="AP44:BA44" si="33">IF(AC44="",AP43*AC41+AC41,AC44+AC44*AP43)*AP$3/AC$3</f>
        <v>53687.615802050866</v>
      </c>
      <c r="AQ44" s="45">
        <f t="shared" si="33"/>
        <v>47856.571041089752</v>
      </c>
      <c r="AR44" s="45">
        <f t="shared" si="33"/>
        <v>25890.648838559162</v>
      </c>
      <c r="AS44" s="45">
        <f t="shared" si="33"/>
        <v>55059.079670780593</v>
      </c>
      <c r="AT44" s="45">
        <f t="shared" si="33"/>
        <v>43652.836468383066</v>
      </c>
      <c r="AU44" s="45">
        <f t="shared" si="33"/>
        <v>37612.18308617497</v>
      </c>
      <c r="AV44" s="45">
        <f t="shared" si="33"/>
        <v>40027.086699814077</v>
      </c>
      <c r="AW44" s="45">
        <f t="shared" si="33"/>
        <v>26306.589699778659</v>
      </c>
      <c r="AX44" s="45">
        <f t="shared" si="33"/>
        <v>39144.520263141792</v>
      </c>
      <c r="AY44" s="45">
        <f t="shared" si="33"/>
        <v>52693.102683213234</v>
      </c>
      <c r="AZ44" s="45">
        <f t="shared" si="33"/>
        <v>48988.003942053947</v>
      </c>
      <c r="BA44" s="46">
        <f t="shared" si="33"/>
        <v>48422.964869996147</v>
      </c>
      <c r="BB44" s="37">
        <f>SUM(AP44:BA44)</f>
        <v>519341.20306503621</v>
      </c>
      <c r="BC44" s="40">
        <f>BB44-AO44</f>
        <v>6177.2544116514619</v>
      </c>
    </row>
    <row r="45" spans="1:55" thickTop="1" x14ac:dyDescent="0.3">
      <c r="A45" s="11" t="s">
        <v>22</v>
      </c>
      <c r="B45" s="13" t="s">
        <v>4</v>
      </c>
      <c r="C45" s="5">
        <v>55619.955833333319</v>
      </c>
      <c r="D45" s="5">
        <v>56577.705833333333</v>
      </c>
      <c r="E45" s="5">
        <v>37436.625833333346</v>
      </c>
      <c r="F45" s="5">
        <v>51168.445833333324</v>
      </c>
      <c r="G45" s="5">
        <v>59958.965833333357</v>
      </c>
      <c r="H45" s="5">
        <v>56761.225833333345</v>
      </c>
      <c r="I45" s="5">
        <v>46312.205833333333</v>
      </c>
      <c r="J45" s="5">
        <v>40375.94583333336</v>
      </c>
      <c r="K45" s="5">
        <v>65645.74583333332</v>
      </c>
      <c r="L45" s="5">
        <v>66268.975833333359</v>
      </c>
      <c r="M45" s="5">
        <v>55996.315833333305</v>
      </c>
      <c r="N45" s="18">
        <v>56065.325833333343</v>
      </c>
      <c r="O45" s="25">
        <f>SUM(C45:N45)</f>
        <v>648187.43999999994</v>
      </c>
      <c r="P45" s="22">
        <v>57688.29659999998</v>
      </c>
      <c r="Q45" s="5">
        <v>53047.059199999989</v>
      </c>
      <c r="R45" s="5">
        <v>42614.462600000006</v>
      </c>
      <c r="S45" s="5">
        <v>52401.749799999998</v>
      </c>
      <c r="T45" s="5">
        <v>55775.777399999999</v>
      </c>
      <c r="U45" s="5">
        <v>49308.905399999974</v>
      </c>
      <c r="V45" s="5">
        <v>36060.437649220847</v>
      </c>
      <c r="W45" s="5">
        <v>34344.416434075742</v>
      </c>
      <c r="X45" s="5">
        <v>51491.67722650271</v>
      </c>
      <c r="Y45" s="5">
        <v>60008.311743118735</v>
      </c>
      <c r="Z45" s="5">
        <v>53019.327042744117</v>
      </c>
      <c r="AA45" s="18">
        <v>42343.911886116621</v>
      </c>
      <c r="AB45" s="25">
        <f>SUM(P45:AA45)</f>
        <v>588104.33298177866</v>
      </c>
      <c r="AC45" s="22">
        <v>48657.369467361968</v>
      </c>
      <c r="AD45" s="5">
        <v>48845.26721594375</v>
      </c>
      <c r="AE45" s="5">
        <v>29531.949322135515</v>
      </c>
      <c r="AF45" s="5">
        <v>50906.467879118252</v>
      </c>
      <c r="AG45" s="5">
        <v>43919.249166994668</v>
      </c>
      <c r="AH45" s="5">
        <v>43317.043350260261</v>
      </c>
      <c r="AI45" s="5">
        <v>40574.239585602263</v>
      </c>
      <c r="AJ45" s="5">
        <v>32702.246475190885</v>
      </c>
      <c r="AK45" s="5">
        <v>45503.201980610538</v>
      </c>
      <c r="AL45" s="5"/>
      <c r="AM45" s="5"/>
      <c r="AN45" s="18"/>
      <c r="AO45" s="25">
        <f>SUM(AC45:AN45)</f>
        <v>383957.03444321809</v>
      </c>
      <c r="AP45" s="22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18"/>
      <c r="BB45" s="25"/>
    </row>
    <row r="46" spans="1:55" ht="15.75" thickBot="1" x14ac:dyDescent="0.3">
      <c r="A46" s="16" t="s">
        <v>22</v>
      </c>
      <c r="B46" s="14" t="s">
        <v>10</v>
      </c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9"/>
      <c r="O46" s="26"/>
      <c r="P46" s="23">
        <f t="shared" ref="P46:AN46" si="34">P45/C45-1</f>
        <v>3.718702641304672E-2</v>
      </c>
      <c r="Q46" s="7">
        <f t="shared" si="34"/>
        <v>-6.2403495888184723E-2</v>
      </c>
      <c r="R46" s="7">
        <f t="shared" si="34"/>
        <v>0.13830938690143246</v>
      </c>
      <c r="S46" s="7">
        <f t="shared" si="34"/>
        <v>2.4102822483289987E-2</v>
      </c>
      <c r="T46" s="7">
        <f t="shared" si="34"/>
        <v>-6.9767521423923062E-2</v>
      </c>
      <c r="U46" s="7">
        <f t="shared" si="34"/>
        <v>-0.13129245050512905</v>
      </c>
      <c r="V46" s="7">
        <f t="shared" si="34"/>
        <v>-0.22136212256885746</v>
      </c>
      <c r="W46" s="7">
        <f t="shared" si="34"/>
        <v>-0.14938422555238673</v>
      </c>
      <c r="X46" s="7">
        <f t="shared" si="34"/>
        <v>-0.21561288438653881</v>
      </c>
      <c r="Y46" s="7">
        <f t="shared" si="34"/>
        <v>-9.4473530207562106E-2</v>
      </c>
      <c r="Z46" s="7">
        <f t="shared" si="34"/>
        <v>-5.3164011708374814E-2</v>
      </c>
      <c r="AA46" s="34">
        <f t="shared" si="34"/>
        <v>-0.24473975212427512</v>
      </c>
      <c r="AB46" s="36">
        <f t="shared" si="34"/>
        <v>-9.2694031557015832E-2</v>
      </c>
      <c r="AC46" s="23">
        <f t="shared" si="34"/>
        <v>-0.15654695431998622</v>
      </c>
      <c r="AD46" s="7">
        <f t="shared" si="34"/>
        <v>-7.920876383013975E-2</v>
      </c>
      <c r="AE46" s="7">
        <f t="shared" si="34"/>
        <v>-0.30699702588445854</v>
      </c>
      <c r="AF46" s="7">
        <f t="shared" si="34"/>
        <v>-2.8534961648966628E-2</v>
      </c>
      <c r="AG46" s="7">
        <f t="shared" si="34"/>
        <v>-0.21257486288313632</v>
      </c>
      <c r="AH46" s="7">
        <f t="shared" si="34"/>
        <v>-0.1215168335442246</v>
      </c>
      <c r="AI46" s="7">
        <f t="shared" si="34"/>
        <v>0.12517324332803659</v>
      </c>
      <c r="AJ46" s="7">
        <f t="shared" si="34"/>
        <v>-4.7814757954528386E-2</v>
      </c>
      <c r="AK46" s="7">
        <f t="shared" si="34"/>
        <v>-0.11629986763783084</v>
      </c>
      <c r="AL46" s="50">
        <f t="shared" si="34"/>
        <v>-1</v>
      </c>
      <c r="AM46" s="50">
        <f t="shared" si="34"/>
        <v>-1</v>
      </c>
      <c r="AN46" s="51">
        <f t="shared" si="34"/>
        <v>-1</v>
      </c>
      <c r="AO46" s="38">
        <f ca="1">AO45/SUM(P45:OFFSET(P45,0,$AO$2))-1</f>
        <v>-0.11271562927641088</v>
      </c>
      <c r="AP46" s="41"/>
      <c r="AQ46" s="42"/>
      <c r="AR46" s="42"/>
      <c r="AS46" s="42"/>
      <c r="AT46" s="42"/>
      <c r="AU46" s="42"/>
      <c r="AV46" s="42"/>
      <c r="AW46" s="42"/>
      <c r="AX46" s="42"/>
      <c r="AY46" s="42"/>
      <c r="AZ46" s="42"/>
      <c r="BA46" s="43"/>
      <c r="BB46" s="38"/>
    </row>
    <row r="47" spans="1:55" ht="16.5" thickTop="1" thickBot="1" x14ac:dyDescent="0.3">
      <c r="A47" s="16" t="s">
        <v>22</v>
      </c>
      <c r="B47" s="14" t="s">
        <v>11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20"/>
      <c r="O47" s="26"/>
      <c r="AB47" s="26"/>
      <c r="AL47" s="47">
        <f>IF(AL45="",AVERAGE(AC46:AK46),AVERAGE(AC46:AL46))</f>
        <v>-0.10492453159724829</v>
      </c>
      <c r="AM47" s="48">
        <f>AL47+1%</f>
        <v>-9.4924531597248299E-2</v>
      </c>
      <c r="AN47" s="49">
        <f>AM47+1%</f>
        <v>-8.4924531597248304E-2</v>
      </c>
      <c r="AO47" s="38"/>
      <c r="AP47" s="47">
        <f>AN47+0.5%</f>
        <v>-7.9924531597248299E-2</v>
      </c>
      <c r="AQ47" s="48">
        <f t="shared" ref="AQ47:BA47" si="35">AP47+0.5%</f>
        <v>-7.4924531597248295E-2</v>
      </c>
      <c r="AR47" s="48">
        <f t="shared" si="35"/>
        <v>-6.9924531597248291E-2</v>
      </c>
      <c r="AS47" s="48">
        <f t="shared" si="35"/>
        <v>-6.4924531597248286E-2</v>
      </c>
      <c r="AT47" s="48">
        <f t="shared" si="35"/>
        <v>-5.9924531597248289E-2</v>
      </c>
      <c r="AU47" s="48">
        <f t="shared" si="35"/>
        <v>-5.4924531597248291E-2</v>
      </c>
      <c r="AV47" s="48">
        <f t="shared" si="35"/>
        <v>-4.9924531597248294E-2</v>
      </c>
      <c r="AW47" s="48">
        <f t="shared" si="35"/>
        <v>-4.4924531597248296E-2</v>
      </c>
      <c r="AX47" s="48">
        <f t="shared" si="35"/>
        <v>-3.9924531597248299E-2</v>
      </c>
      <c r="AY47" s="48">
        <f t="shared" si="35"/>
        <v>-3.4924531597248301E-2</v>
      </c>
      <c r="AZ47" s="48">
        <f t="shared" si="35"/>
        <v>-2.99245315972483E-2</v>
      </c>
      <c r="BA47" s="49">
        <f t="shared" si="35"/>
        <v>-2.4924531597248299E-2</v>
      </c>
      <c r="BB47" s="38">
        <f>BB48/AO48-1</f>
        <v>-5.7003257683999498E-2</v>
      </c>
      <c r="BC47" s="39" t="s">
        <v>12</v>
      </c>
    </row>
    <row r="48" spans="1:55" ht="15.6" thickTop="1" thickBot="1" x14ac:dyDescent="0.35">
      <c r="A48" s="17" t="s">
        <v>22</v>
      </c>
      <c r="B48" s="15" t="s">
        <v>9</v>
      </c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21"/>
      <c r="O48" s="27"/>
      <c r="P48" s="24"/>
      <c r="Q48" s="9"/>
      <c r="R48" s="9"/>
      <c r="S48" s="9"/>
      <c r="T48" s="9"/>
      <c r="U48" s="9"/>
      <c r="V48" s="9"/>
      <c r="W48" s="9"/>
      <c r="X48" s="9"/>
      <c r="Y48" s="9"/>
      <c r="Z48" s="9"/>
      <c r="AA48" s="35"/>
      <c r="AB48" s="37"/>
      <c r="AC48" s="24"/>
      <c r="AD48" s="9"/>
      <c r="AE48" s="9"/>
      <c r="AF48" s="9"/>
      <c r="AG48" s="9"/>
      <c r="AH48" s="9"/>
      <c r="AI48" s="9"/>
      <c r="AJ48" s="9"/>
      <c r="AK48" s="9"/>
      <c r="AL48" s="45">
        <f>AL47*Y45+Y45</f>
        <v>53711.967741530345</v>
      </c>
      <c r="AM48" s="45">
        <f>AM47*Z45+Z45</f>
        <v>47986.492257610313</v>
      </c>
      <c r="AN48" s="46">
        <f>AN47*AA45+AA45</f>
        <v>38747.87500319301</v>
      </c>
      <c r="AO48" s="37">
        <f>AO45+IF(AL45="",AL48,0)+IF(AM45="",AM48,0)+IF(AN45="",AN48,0)</f>
        <v>524403.36944555177</v>
      </c>
      <c r="AP48" s="44">
        <f t="shared" ref="AP48:BA48" si="36">IF(AC48="",AP47*AC45+AC45,AC48+AC48*AP47)*AP$3/AC$3</f>
        <v>44768.452003928811</v>
      </c>
      <c r="AQ48" s="45">
        <f t="shared" si="36"/>
        <v>45185.558449046737</v>
      </c>
      <c r="AR48" s="45">
        <f t="shared" si="36"/>
        <v>26218.444253239173</v>
      </c>
      <c r="AS48" s="45">
        <f t="shared" si="36"/>
        <v>49981.458761635942</v>
      </c>
      <c r="AT48" s="45">
        <f t="shared" si="36"/>
        <v>43460.43024479966</v>
      </c>
      <c r="AU48" s="45">
        <f t="shared" si="36"/>
        <v>37039.029792729569</v>
      </c>
      <c r="AV48" s="45">
        <f t="shared" si="36"/>
        <v>38548.589679376542</v>
      </c>
      <c r="AW48" s="45">
        <f t="shared" si="36"/>
        <v>29813.426398746298</v>
      </c>
      <c r="AX48" s="45">
        <f t="shared" si="36"/>
        <v>45870.833353127666</v>
      </c>
      <c r="AY48" s="45">
        <f t="shared" si="36"/>
        <v>51836.102426990888</v>
      </c>
      <c r="AZ48" s="45">
        <f t="shared" si="36"/>
        <v>42117.136196300977</v>
      </c>
      <c r="BA48" s="46">
        <f t="shared" si="36"/>
        <v>39671.207486767184</v>
      </c>
      <c r="BB48" s="37">
        <f>SUM(AP48:BA48)</f>
        <v>494510.66904668941</v>
      </c>
      <c r="BC48" s="40">
        <f>BB48-AO48</f>
        <v>-29892.700398862362</v>
      </c>
    </row>
    <row r="49" spans="1:55" thickTop="1" x14ac:dyDescent="0.3">
      <c r="A49" s="11" t="s">
        <v>23</v>
      </c>
      <c r="B49" s="13" t="s">
        <v>4</v>
      </c>
      <c r="C49" s="5">
        <v>43340.205000000002</v>
      </c>
      <c r="D49" s="5">
        <v>40160.394999999975</v>
      </c>
      <c r="E49" s="5">
        <v>38565.344999999987</v>
      </c>
      <c r="F49" s="5">
        <v>49034.475000000006</v>
      </c>
      <c r="G49" s="5">
        <v>48827.425000000003</v>
      </c>
      <c r="H49" s="5">
        <v>44705.405000000006</v>
      </c>
      <c r="I49" s="5">
        <v>37832.504999999997</v>
      </c>
      <c r="J49" s="5">
        <v>28875.354999999996</v>
      </c>
      <c r="K49" s="5">
        <v>50391.814999999988</v>
      </c>
      <c r="L49" s="5">
        <v>49521.544999999991</v>
      </c>
      <c r="M49" s="5">
        <v>47973.034999999989</v>
      </c>
      <c r="N49" s="18">
        <v>47021.02499999998</v>
      </c>
      <c r="O49" s="25">
        <f>SUM(C49:N49)</f>
        <v>526248.52999999991</v>
      </c>
      <c r="P49" s="22">
        <v>45725.01382</v>
      </c>
      <c r="Q49" s="5">
        <v>35967.992839999992</v>
      </c>
      <c r="R49" s="5">
        <v>37964.756019999986</v>
      </c>
      <c r="S49" s="5">
        <v>51338.931459999993</v>
      </c>
      <c r="T49" s="5">
        <v>47215.389980000022</v>
      </c>
      <c r="U49" s="5">
        <v>46800.665579999993</v>
      </c>
      <c r="V49" s="5">
        <v>36405.394121580452</v>
      </c>
      <c r="W49" s="5">
        <v>33542.886374108311</v>
      </c>
      <c r="X49" s="5">
        <v>50983.23046739852</v>
      </c>
      <c r="Y49" s="5">
        <v>57958.058219066821</v>
      </c>
      <c r="Z49" s="5">
        <v>49613.646163487952</v>
      </c>
      <c r="AA49" s="18">
        <v>42691.040790773848</v>
      </c>
      <c r="AB49" s="25">
        <f>SUM(P49:AA49)</f>
        <v>536207.00583641592</v>
      </c>
      <c r="AC49" s="22">
        <v>49751.510070381744</v>
      </c>
      <c r="AD49" s="5">
        <v>49110.909814609811</v>
      </c>
      <c r="AE49" s="5">
        <v>37845.344302735459</v>
      </c>
      <c r="AF49" s="5">
        <v>57547.426955710369</v>
      </c>
      <c r="AG49" s="5">
        <v>47201.14386605272</v>
      </c>
      <c r="AH49" s="5">
        <v>41795.274309818458</v>
      </c>
      <c r="AI49" s="5">
        <v>49514.255729470548</v>
      </c>
      <c r="AJ49" s="5">
        <v>33124.978833284207</v>
      </c>
      <c r="AK49" s="5">
        <v>46471.978823299673</v>
      </c>
      <c r="AL49" s="5"/>
      <c r="AM49" s="5"/>
      <c r="AN49" s="18"/>
      <c r="AO49" s="25">
        <f>SUM(AC49:AN49)</f>
        <v>412362.82270536298</v>
      </c>
      <c r="AP49" s="22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18"/>
      <c r="BB49" s="25"/>
    </row>
    <row r="50" spans="1:55" ht="15.75" thickBot="1" x14ac:dyDescent="0.3">
      <c r="A50" s="16" t="s">
        <v>23</v>
      </c>
      <c r="B50" s="14" t="s">
        <v>10</v>
      </c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9"/>
      <c r="O50" s="26"/>
      <c r="P50" s="23">
        <f t="shared" ref="P50:AN50" si="37">P49/C49-1</f>
        <v>5.5025323945744997E-2</v>
      </c>
      <c r="Q50" s="7">
        <f t="shared" si="37"/>
        <v>-0.10439145730513821</v>
      </c>
      <c r="R50" s="7">
        <f t="shared" si="37"/>
        <v>-1.5573281659998162E-2</v>
      </c>
      <c r="S50" s="7">
        <f t="shared" si="37"/>
        <v>4.6996658167544059E-2</v>
      </c>
      <c r="T50" s="7">
        <f t="shared" si="37"/>
        <v>-3.3014950511930152E-2</v>
      </c>
      <c r="U50" s="7">
        <f t="shared" si="37"/>
        <v>4.6868171309486728E-2</v>
      </c>
      <c r="V50" s="7">
        <f t="shared" si="37"/>
        <v>-3.7721818272925534E-2</v>
      </c>
      <c r="W50" s="7">
        <f t="shared" si="37"/>
        <v>0.16164412088122604</v>
      </c>
      <c r="X50" s="7">
        <f t="shared" si="37"/>
        <v>1.1736339867864043E-2</v>
      </c>
      <c r="Y50" s="7">
        <f t="shared" si="37"/>
        <v>0.17036046066549071</v>
      </c>
      <c r="Z50" s="7">
        <f t="shared" si="37"/>
        <v>3.4198611021545089E-2</v>
      </c>
      <c r="AA50" s="34">
        <f t="shared" si="37"/>
        <v>-9.2086129752087187E-2</v>
      </c>
      <c r="AB50" s="36">
        <f t="shared" si="37"/>
        <v>1.8923522382886304E-2</v>
      </c>
      <c r="AC50" s="23">
        <f t="shared" si="37"/>
        <v>8.8058940041709999E-2</v>
      </c>
      <c r="AD50" s="7">
        <f t="shared" si="37"/>
        <v>0.36540590499655523</v>
      </c>
      <c r="AE50" s="7">
        <f t="shared" si="37"/>
        <v>-3.1453308221346399E-3</v>
      </c>
      <c r="AF50" s="7">
        <f t="shared" si="37"/>
        <v>0.12093152933164641</v>
      </c>
      <c r="AG50" s="7">
        <f t="shared" si="37"/>
        <v>-3.0172606756684317E-4</v>
      </c>
      <c r="AH50" s="7">
        <f t="shared" si="37"/>
        <v>-0.10695128387918829</v>
      </c>
      <c r="AI50" s="7">
        <f t="shared" si="37"/>
        <v>0.36008020031623289</v>
      </c>
      <c r="AJ50" s="7">
        <f t="shared" si="37"/>
        <v>-1.2458902199504407E-2</v>
      </c>
      <c r="AK50" s="7">
        <f t="shared" si="37"/>
        <v>-8.8485009732437225E-2</v>
      </c>
      <c r="AL50" s="50">
        <f t="shared" si="37"/>
        <v>-1</v>
      </c>
      <c r="AM50" s="50">
        <f t="shared" si="37"/>
        <v>-1</v>
      </c>
      <c r="AN50" s="51">
        <f t="shared" si="37"/>
        <v>-1</v>
      </c>
      <c r="AO50" s="38">
        <f ca="1">AO49/SUM(P49:OFFSET(P49,0,$AO$2))-1</f>
        <v>6.8451755175439555E-2</v>
      </c>
      <c r="AP50" s="41"/>
      <c r="AQ50" s="42"/>
      <c r="AR50" s="42"/>
      <c r="AS50" s="42"/>
      <c r="AT50" s="42"/>
      <c r="AU50" s="42"/>
      <c r="AV50" s="42"/>
      <c r="AW50" s="42"/>
      <c r="AX50" s="42"/>
      <c r="AY50" s="42"/>
      <c r="AZ50" s="42"/>
      <c r="BA50" s="43"/>
      <c r="BB50" s="38"/>
    </row>
    <row r="51" spans="1:55" ht="16.5" thickTop="1" thickBot="1" x14ac:dyDescent="0.3">
      <c r="A51" s="16" t="s">
        <v>23</v>
      </c>
      <c r="B51" s="14" t="s">
        <v>11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20"/>
      <c r="O51" s="26"/>
      <c r="AB51" s="26"/>
      <c r="AL51" s="47">
        <f>IF(AL49="",AVERAGE(AC50:AK50),AVERAGE(AC50:AL50))</f>
        <v>8.0348257998368131E-2</v>
      </c>
      <c r="AM51" s="48">
        <f>AL51+1%</f>
        <v>9.0348257998368126E-2</v>
      </c>
      <c r="AN51" s="49">
        <f>AM51+1%</f>
        <v>0.10034825799836812</v>
      </c>
      <c r="AO51" s="38"/>
      <c r="AP51" s="47">
        <f>AN51+0.5%</f>
        <v>0.10534825799836812</v>
      </c>
      <c r="AQ51" s="48">
        <f t="shared" ref="AQ51:BA51" si="38">AP51+0.5%</f>
        <v>0.11034825799836813</v>
      </c>
      <c r="AR51" s="48">
        <f t="shared" si="38"/>
        <v>0.11534825799836813</v>
      </c>
      <c r="AS51" s="48">
        <f t="shared" si="38"/>
        <v>0.12034825799836814</v>
      </c>
      <c r="AT51" s="48">
        <f t="shared" si="38"/>
        <v>0.12534825799836813</v>
      </c>
      <c r="AU51" s="48">
        <f t="shared" si="38"/>
        <v>0.13034825799836813</v>
      </c>
      <c r="AV51" s="48">
        <f t="shared" si="38"/>
        <v>0.13534825799836814</v>
      </c>
      <c r="AW51" s="48">
        <f t="shared" si="38"/>
        <v>0.14034825799836814</v>
      </c>
      <c r="AX51" s="48">
        <f t="shared" si="38"/>
        <v>0.14534825799836815</v>
      </c>
      <c r="AY51" s="48">
        <f t="shared" si="38"/>
        <v>0.15034825799836815</v>
      </c>
      <c r="AZ51" s="48">
        <f t="shared" si="38"/>
        <v>0.15534825799836816</v>
      </c>
      <c r="BA51" s="49">
        <f t="shared" si="38"/>
        <v>0.16034825799836816</v>
      </c>
      <c r="BB51" s="38">
        <f>BB52/AO52-1</f>
        <v>0.12861805344432065</v>
      </c>
      <c r="BC51" s="39" t="s">
        <v>12</v>
      </c>
    </row>
    <row r="52" spans="1:55" ht="15.6" thickTop="1" thickBot="1" x14ac:dyDescent="0.35">
      <c r="A52" s="17" t="s">
        <v>23</v>
      </c>
      <c r="B52" s="15" t="s">
        <v>9</v>
      </c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21"/>
      <c r="O52" s="27"/>
      <c r="P52" s="24"/>
      <c r="Q52" s="9"/>
      <c r="R52" s="9"/>
      <c r="S52" s="9"/>
      <c r="T52" s="9"/>
      <c r="U52" s="9"/>
      <c r="V52" s="9"/>
      <c r="W52" s="9"/>
      <c r="X52" s="9"/>
      <c r="Y52" s="9"/>
      <c r="Z52" s="9"/>
      <c r="AA52" s="35"/>
      <c r="AB52" s="37"/>
      <c r="AC52" s="24"/>
      <c r="AD52" s="9"/>
      <c r="AE52" s="9"/>
      <c r="AF52" s="9"/>
      <c r="AG52" s="9"/>
      <c r="AH52" s="9"/>
      <c r="AI52" s="9"/>
      <c r="AJ52" s="9"/>
      <c r="AK52" s="9"/>
      <c r="AL52" s="45">
        <f>AL51*Y49+Y49</f>
        <v>62614.887233936839</v>
      </c>
      <c r="AM52" s="45">
        <f>AM51*Z49+Z49</f>
        <v>54096.152667306509</v>
      </c>
      <c r="AN52" s="46">
        <f>AN51*AA49+AA49</f>
        <v>46975.012366265277</v>
      </c>
      <c r="AO52" s="37">
        <f>AO49+IF(AL49="",AL52,0)+IF(AM49="",AM52,0)+IF(AN49="",AN52,0)</f>
        <v>576048.87497287162</v>
      </c>
      <c r="AP52" s="44">
        <f t="shared" ref="AP52:BA52" si="39">IF(AC52="",AP51*AC49+AC49,AC52+AC52*AP51)*AP$3/AC$3</f>
        <v>54992.744989084727</v>
      </c>
      <c r="AQ52" s="45">
        <f t="shared" si="39"/>
        <v>54530.21316136697</v>
      </c>
      <c r="AR52" s="45">
        <f t="shared" si="39"/>
        <v>40292.068894067896</v>
      </c>
      <c r="AS52" s="45">
        <f t="shared" si="39"/>
        <v>67696.817519224365</v>
      </c>
      <c r="AT52" s="45">
        <f t="shared" si="39"/>
        <v>55913.394763360826</v>
      </c>
      <c r="AU52" s="45">
        <f t="shared" si="39"/>
        <v>42743.861650698935</v>
      </c>
      <c r="AV52" s="45">
        <f t="shared" si="39"/>
        <v>56215.923988540104</v>
      </c>
      <c r="AW52" s="45">
        <f t="shared" si="39"/>
        <v>36057.011367460807</v>
      </c>
      <c r="AX52" s="45">
        <f t="shared" si="39"/>
        <v>55887.929990553508</v>
      </c>
      <c r="AY52" s="45">
        <f t="shared" si="39"/>
        <v>72028.926454323504</v>
      </c>
      <c r="AZ52" s="45">
        <f t="shared" si="39"/>
        <v>56547.524724911455</v>
      </c>
      <c r="BA52" s="46">
        <f t="shared" si="39"/>
        <v>57232.742457080109</v>
      </c>
      <c r="BB52" s="37">
        <f>SUM(AP52:BA52)</f>
        <v>650139.15996067319</v>
      </c>
      <c r="BC52" s="40">
        <f>BB52-AO52</f>
        <v>74090.28498780157</v>
      </c>
    </row>
    <row r="53" spans="1:55" s="58" customFormat="1" thickTop="1" x14ac:dyDescent="0.3">
      <c r="A53" s="52" t="s">
        <v>24</v>
      </c>
      <c r="B53" s="53" t="s">
        <v>4</v>
      </c>
      <c r="C53" s="54">
        <f>C49+C45+C41+C37+C33+C29</f>
        <v>289666.6124346155</v>
      </c>
      <c r="D53" s="54">
        <f t="shared" ref="D53:N53" si="40">D49+D45+D41+D37+D33+D29</f>
        <v>277582.31909293326</v>
      </c>
      <c r="E53" s="54">
        <f t="shared" si="40"/>
        <v>240097.01720847053</v>
      </c>
      <c r="F53" s="54">
        <f t="shared" si="40"/>
        <v>279248.38067359175</v>
      </c>
      <c r="G53" s="54">
        <f t="shared" si="40"/>
        <v>296121.86206868151</v>
      </c>
      <c r="H53" s="54">
        <f t="shared" si="40"/>
        <v>272324.81056598452</v>
      </c>
      <c r="I53" s="54">
        <f t="shared" si="40"/>
        <v>225026.24607044799</v>
      </c>
      <c r="J53" s="54">
        <f t="shared" si="40"/>
        <v>186517.63387495649</v>
      </c>
      <c r="K53" s="54">
        <f t="shared" si="40"/>
        <v>291983.74266288121</v>
      </c>
      <c r="L53" s="54">
        <f t="shared" si="40"/>
        <v>317848.10572419013</v>
      </c>
      <c r="M53" s="54">
        <f t="shared" si="40"/>
        <v>295769.47558421816</v>
      </c>
      <c r="N53" s="55">
        <f t="shared" si="40"/>
        <v>275251.72740537778</v>
      </c>
      <c r="O53" s="56">
        <f>SUM(C53:N53)</f>
        <v>3247437.933366349</v>
      </c>
      <c r="P53" s="57">
        <f t="shared" ref="P53:AA53" si="41">P49+P45+P41+P37+P33+P29</f>
        <v>283655.12736128212</v>
      </c>
      <c r="Q53" s="54">
        <f t="shared" si="41"/>
        <v>265601.64587959996</v>
      </c>
      <c r="R53" s="54">
        <f t="shared" si="41"/>
        <v>248563.74673513719</v>
      </c>
      <c r="S53" s="54">
        <f t="shared" si="41"/>
        <v>267257.67212025839</v>
      </c>
      <c r="T53" s="54">
        <f t="shared" si="41"/>
        <v>280564.11387534824</v>
      </c>
      <c r="U53" s="54">
        <f t="shared" si="41"/>
        <v>253526.71317265113</v>
      </c>
      <c r="V53" s="54">
        <f t="shared" si="41"/>
        <v>226878.11475973765</v>
      </c>
      <c r="W53" s="54">
        <f t="shared" si="41"/>
        <v>181710.09653474169</v>
      </c>
      <c r="X53" s="54">
        <f t="shared" si="41"/>
        <v>285354.5222660476</v>
      </c>
      <c r="Y53" s="54">
        <f t="shared" si="41"/>
        <v>321538.18812266114</v>
      </c>
      <c r="Z53" s="54">
        <f t="shared" si="41"/>
        <v>297521.95707276103</v>
      </c>
      <c r="AA53" s="55">
        <f t="shared" si="41"/>
        <v>253191.04205613761</v>
      </c>
      <c r="AB53" s="56">
        <f>SUM(P53:AA53)</f>
        <v>3165362.9399563638</v>
      </c>
      <c r="AC53" s="57">
        <f t="shared" ref="AC53:AN53" si="42">AC49+AC45+AC41+AC37+AC33+AC29</f>
        <v>294664.76904383826</v>
      </c>
      <c r="AD53" s="54">
        <f t="shared" si="42"/>
        <v>277667.95854949771</v>
      </c>
      <c r="AE53" s="54">
        <f t="shared" si="42"/>
        <v>212734.57426371629</v>
      </c>
      <c r="AF53" s="54">
        <f t="shared" si="42"/>
        <v>286372.28016624512</v>
      </c>
      <c r="AG53" s="54">
        <f t="shared" si="42"/>
        <v>257154.61322101924</v>
      </c>
      <c r="AH53" s="54">
        <f t="shared" si="42"/>
        <v>244959.42801179487</v>
      </c>
      <c r="AI53" s="54">
        <f t="shared" si="42"/>
        <v>244084.07856481083</v>
      </c>
      <c r="AJ53" s="54">
        <f t="shared" si="42"/>
        <v>174396.60398200268</v>
      </c>
      <c r="AK53" s="54">
        <f t="shared" si="42"/>
        <v>246995.75843558492</v>
      </c>
      <c r="AL53" s="54">
        <f t="shared" si="42"/>
        <v>0</v>
      </c>
      <c r="AM53" s="54">
        <f t="shared" si="42"/>
        <v>0</v>
      </c>
      <c r="AN53" s="55">
        <f t="shared" si="42"/>
        <v>0</v>
      </c>
      <c r="AO53" s="56">
        <f>SUM(AC53:AN53)</f>
        <v>2239030.0642385101</v>
      </c>
      <c r="AP53" s="57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5"/>
      <c r="BB53" s="56"/>
    </row>
    <row r="54" spans="1:55" s="58" customFormat="1" ht="15.75" thickBot="1" x14ac:dyDescent="0.3">
      <c r="A54" s="59" t="s">
        <v>24</v>
      </c>
      <c r="B54" s="60" t="s">
        <v>10</v>
      </c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2"/>
      <c r="O54" s="63"/>
      <c r="P54" s="64">
        <f t="shared" ref="P54:AN54" si="43">P53/C53-1</f>
        <v>-2.0753116911913061E-2</v>
      </c>
      <c r="Q54" s="65">
        <f t="shared" si="43"/>
        <v>-4.3160793715114942E-2</v>
      </c>
      <c r="R54" s="65">
        <f t="shared" si="43"/>
        <v>3.5263784719637759E-2</v>
      </c>
      <c r="S54" s="65">
        <f t="shared" si="43"/>
        <v>-4.2939223226325818E-2</v>
      </c>
      <c r="T54" s="65">
        <f t="shared" si="43"/>
        <v>-5.2538330282837609E-2</v>
      </c>
      <c r="U54" s="65">
        <f t="shared" si="43"/>
        <v>-6.9028221682278956E-2</v>
      </c>
      <c r="V54" s="65">
        <f t="shared" si="43"/>
        <v>8.2295675354682185E-3</v>
      </c>
      <c r="W54" s="65">
        <f t="shared" si="43"/>
        <v>-2.5775243017707505E-2</v>
      </c>
      <c r="X54" s="65">
        <f t="shared" si="43"/>
        <v>-2.2704073645934408E-2</v>
      </c>
      <c r="Y54" s="65">
        <f t="shared" si="43"/>
        <v>1.1609578072090398E-2</v>
      </c>
      <c r="Z54" s="65">
        <f t="shared" si="43"/>
        <v>5.9251600763778889E-3</v>
      </c>
      <c r="AA54" s="66">
        <f t="shared" si="43"/>
        <v>-8.0147309363658326E-2</v>
      </c>
      <c r="AB54" s="67">
        <f t="shared" si="43"/>
        <v>-2.5273768150175235E-2</v>
      </c>
      <c r="AC54" s="64">
        <f t="shared" si="43"/>
        <v>3.8813476720741757E-2</v>
      </c>
      <c r="AD54" s="65">
        <f t="shared" si="43"/>
        <v>4.5430112565520542E-2</v>
      </c>
      <c r="AE54" s="65">
        <f t="shared" si="43"/>
        <v>-0.14414480366519211</v>
      </c>
      <c r="AF54" s="65">
        <f t="shared" si="43"/>
        <v>7.1521269695807632E-2</v>
      </c>
      <c r="AG54" s="65">
        <f t="shared" si="43"/>
        <v>-8.3437259067029479E-2</v>
      </c>
      <c r="AH54" s="65">
        <f t="shared" si="43"/>
        <v>-3.3792435730517933E-2</v>
      </c>
      <c r="AI54" s="65">
        <f t="shared" si="43"/>
        <v>7.5837917744045802E-2</v>
      </c>
      <c r="AJ54" s="65">
        <f t="shared" si="43"/>
        <v>-4.0248135311186317E-2</v>
      </c>
      <c r="AK54" s="65">
        <f t="shared" si="43"/>
        <v>-0.13442493753331597</v>
      </c>
      <c r="AL54" s="68">
        <f t="shared" si="43"/>
        <v>-1</v>
      </c>
      <c r="AM54" s="68">
        <f t="shared" si="43"/>
        <v>-1</v>
      </c>
      <c r="AN54" s="69">
        <f t="shared" si="43"/>
        <v>-1</v>
      </c>
      <c r="AO54" s="70">
        <f ca="1">AO53/SUM(P53:OFFSET(P53,0,$AO$2))-1</f>
        <v>-2.3584410311666026E-2</v>
      </c>
      <c r="AP54" s="71"/>
      <c r="AQ54" s="72"/>
      <c r="AR54" s="72"/>
      <c r="AS54" s="72"/>
      <c r="AT54" s="72"/>
      <c r="AU54" s="72"/>
      <c r="AV54" s="72"/>
      <c r="AW54" s="72"/>
      <c r="AX54" s="72"/>
      <c r="AY54" s="72"/>
      <c r="AZ54" s="72"/>
      <c r="BA54" s="73"/>
      <c r="BB54" s="70"/>
    </row>
    <row r="55" spans="1:55" s="58" customFormat="1" ht="16.5" thickTop="1" thickBot="1" x14ac:dyDescent="0.3">
      <c r="A55" s="59" t="s">
        <v>24</v>
      </c>
      <c r="B55" s="60" t="s">
        <v>11</v>
      </c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5"/>
      <c r="O55" s="63"/>
      <c r="AB55" s="63"/>
      <c r="AL55" s="76">
        <f>AL53/Y53-1</f>
        <v>-1</v>
      </c>
      <c r="AM55" s="77">
        <f>AM53/Z53-1</f>
        <v>-1</v>
      </c>
      <c r="AN55" s="78">
        <f>AN53/AA53-1</f>
        <v>-1</v>
      </c>
      <c r="AO55" s="70"/>
      <c r="AP55" s="76">
        <f t="shared" ref="AP55:BA55" si="44">AP53/AC53-1</f>
        <v>-1</v>
      </c>
      <c r="AQ55" s="77">
        <f t="shared" si="44"/>
        <v>-1</v>
      </c>
      <c r="AR55" s="77">
        <f t="shared" si="44"/>
        <v>-1</v>
      </c>
      <c r="AS55" s="77">
        <f t="shared" si="44"/>
        <v>-1</v>
      </c>
      <c r="AT55" s="77">
        <f t="shared" si="44"/>
        <v>-1</v>
      </c>
      <c r="AU55" s="77">
        <f t="shared" si="44"/>
        <v>-1</v>
      </c>
      <c r="AV55" s="77">
        <f t="shared" si="44"/>
        <v>-1</v>
      </c>
      <c r="AW55" s="77">
        <f t="shared" si="44"/>
        <v>-1</v>
      </c>
      <c r="AX55" s="77">
        <f t="shared" si="44"/>
        <v>-1</v>
      </c>
      <c r="AY55" s="77" t="e">
        <f t="shared" si="44"/>
        <v>#DIV/0!</v>
      </c>
      <c r="AZ55" s="77" t="e">
        <f t="shared" si="44"/>
        <v>#DIV/0!</v>
      </c>
      <c r="BA55" s="78" t="e">
        <f t="shared" si="44"/>
        <v>#DIV/0!</v>
      </c>
      <c r="BB55" s="70">
        <f>BB56/AO56-1</f>
        <v>3.225206202678832E-2</v>
      </c>
      <c r="BC55" s="79" t="s">
        <v>12</v>
      </c>
    </row>
    <row r="56" spans="1:55" s="58" customFormat="1" ht="15.6" thickTop="1" thickBot="1" x14ac:dyDescent="0.35">
      <c r="A56" s="80" t="s">
        <v>24</v>
      </c>
      <c r="B56" s="81" t="s">
        <v>9</v>
      </c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3"/>
      <c r="O56" s="84"/>
      <c r="P56" s="85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7"/>
      <c r="AB56" s="88"/>
      <c r="AC56" s="85"/>
      <c r="AD56" s="86"/>
      <c r="AE56" s="86"/>
      <c r="AF56" s="86"/>
      <c r="AG56" s="86"/>
      <c r="AH56" s="86"/>
      <c r="AI56" s="86"/>
      <c r="AJ56" s="86"/>
      <c r="AK56" s="86"/>
      <c r="AL56" s="89">
        <f>AL52+AL48+AL44+AL40+AL36+AL32</f>
        <v>315872.0938899602</v>
      </c>
      <c r="AM56" s="89">
        <f>AM52+AM48+AM44+AM40+AM36+AM32</f>
        <v>295278.56625130161</v>
      </c>
      <c r="AN56" s="90">
        <f>AN52+AN48+AN44+AN40+AN36+AN32</f>
        <v>253931.55647095203</v>
      </c>
      <c r="AO56" s="88">
        <f>AO52+AO48+AO44+AO40+AO36+AO32</f>
        <v>3104112.2808507239</v>
      </c>
      <c r="AP56" s="91">
        <f t="shared" ref="AP56:BA56" si="45">AP52+AP48+AP44+AP40+AP36+AP32</f>
        <v>297518.16256334673</v>
      </c>
      <c r="AQ56" s="89">
        <f t="shared" si="45"/>
        <v>281652.16463999962</v>
      </c>
      <c r="AR56" s="89">
        <f t="shared" si="45"/>
        <v>207618.68531814989</v>
      </c>
      <c r="AS56" s="89">
        <f t="shared" si="45"/>
        <v>308270.58094115544</v>
      </c>
      <c r="AT56" s="89">
        <f t="shared" si="45"/>
        <v>278956.53875044687</v>
      </c>
      <c r="AU56" s="89">
        <f t="shared" si="45"/>
        <v>228808.93261633359</v>
      </c>
      <c r="AV56" s="89">
        <f t="shared" si="45"/>
        <v>254366.56076170778</v>
      </c>
      <c r="AW56" s="89">
        <f t="shared" si="45"/>
        <v>173623.80063702306</v>
      </c>
      <c r="AX56" s="89">
        <f t="shared" si="45"/>
        <v>272069.68755374174</v>
      </c>
      <c r="AY56" s="89">
        <f t="shared" si="45"/>
        <v>333591.01757413248</v>
      </c>
      <c r="AZ56" s="89">
        <f t="shared" si="45"/>
        <v>283437.90068363352</v>
      </c>
      <c r="BA56" s="90">
        <f t="shared" si="45"/>
        <v>284312.27063116618</v>
      </c>
      <c r="BB56" s="88">
        <f>SUM(AP56:BA56)</f>
        <v>3204226.3026708369</v>
      </c>
      <c r="BC56" s="92">
        <f>BB56-AO56</f>
        <v>100114.02182011306</v>
      </c>
    </row>
    <row r="57" spans="1:55" thickTop="1" x14ac:dyDescent="0.3">
      <c r="A57" s="11" t="s">
        <v>7</v>
      </c>
      <c r="B57" s="13" t="s">
        <v>4</v>
      </c>
      <c r="C57" s="5">
        <v>35694.468333333323</v>
      </c>
      <c r="D57" s="5">
        <v>32546.788333333341</v>
      </c>
      <c r="E57" s="5">
        <v>29391.068333333329</v>
      </c>
      <c r="F57" s="5">
        <v>33756.098333333328</v>
      </c>
      <c r="G57" s="5">
        <v>37215.958333333336</v>
      </c>
      <c r="H57" s="5">
        <v>33265.758333333324</v>
      </c>
      <c r="I57" s="5">
        <v>29834.088333333333</v>
      </c>
      <c r="J57" s="5">
        <v>25903.168333333331</v>
      </c>
      <c r="K57" s="5">
        <v>29127.378333333323</v>
      </c>
      <c r="L57" s="5">
        <v>37222.578333333331</v>
      </c>
      <c r="M57" s="5">
        <v>31621.868333333339</v>
      </c>
      <c r="N57" s="18">
        <v>30001.738333333346</v>
      </c>
      <c r="O57" s="25">
        <f>SUM(C57:N57)</f>
        <v>385580.95999999996</v>
      </c>
      <c r="P57" s="22">
        <v>30105.802629999987</v>
      </c>
      <c r="Q57" s="5">
        <v>33840.157060000005</v>
      </c>
      <c r="R57" s="5">
        <v>25789.964930000006</v>
      </c>
      <c r="S57" s="5">
        <v>33675.147889999978</v>
      </c>
      <c r="T57" s="5">
        <v>36142.044070000004</v>
      </c>
      <c r="U57" s="5">
        <v>29851.149470000008</v>
      </c>
      <c r="V57" s="5">
        <v>29047.314591415448</v>
      </c>
      <c r="W57" s="5">
        <v>22742.614586677853</v>
      </c>
      <c r="X57" s="5">
        <v>35333.690770605208</v>
      </c>
      <c r="Y57" s="5">
        <v>36341.791543917592</v>
      </c>
      <c r="Z57" s="5">
        <v>33703.783428536619</v>
      </c>
      <c r="AA57" s="18">
        <v>25269.224193998147</v>
      </c>
      <c r="AB57" s="25">
        <f>SUM(P57:AA57)</f>
        <v>371842.68516515091</v>
      </c>
      <c r="AC57" s="22">
        <v>41006.702883677979</v>
      </c>
      <c r="AD57" s="5">
        <v>40953.877934353033</v>
      </c>
      <c r="AE57" s="5">
        <v>31339.252666825269</v>
      </c>
      <c r="AF57" s="5">
        <v>39749.340645465541</v>
      </c>
      <c r="AG57" s="5">
        <v>37899.600381373566</v>
      </c>
      <c r="AH57" s="5">
        <v>42662.518410612975</v>
      </c>
      <c r="AI57" s="5">
        <v>27289.824855069459</v>
      </c>
      <c r="AJ57" s="5">
        <v>25324.299972339104</v>
      </c>
      <c r="AK57" s="5">
        <v>40092.415424127343</v>
      </c>
      <c r="AL57" s="5"/>
      <c r="AM57" s="5"/>
      <c r="AN57" s="18"/>
      <c r="AO57" s="25">
        <f>SUM(AC57:AN57)</f>
        <v>326317.83317384432</v>
      </c>
      <c r="AP57" s="22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18"/>
      <c r="BB57" s="25"/>
    </row>
    <row r="58" spans="1:55" ht="15.75" thickBot="1" x14ac:dyDescent="0.3">
      <c r="A58" s="16" t="s">
        <v>7</v>
      </c>
      <c r="B58" s="14" t="s">
        <v>10</v>
      </c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9"/>
      <c r="O58" s="26"/>
      <c r="P58" s="23">
        <f t="shared" ref="P58:AN58" si="46">P57/C57-1</f>
        <v>-0.15656951803129548</v>
      </c>
      <c r="Q58" s="7">
        <f t="shared" si="46"/>
        <v>3.9738751283856732E-2</v>
      </c>
      <c r="R58" s="7">
        <f t="shared" si="46"/>
        <v>-0.122523732805221</v>
      </c>
      <c r="S58" s="7">
        <f t="shared" si="46"/>
        <v>-2.3980983386759913E-3</v>
      </c>
      <c r="T58" s="7">
        <f t="shared" si="46"/>
        <v>-2.8856284008988098E-2</v>
      </c>
      <c r="U58" s="7">
        <f t="shared" si="46"/>
        <v>-0.10264635572464231</v>
      </c>
      <c r="V58" s="7">
        <f t="shared" si="46"/>
        <v>-2.6371636804427889E-2</v>
      </c>
      <c r="W58" s="7">
        <f t="shared" si="46"/>
        <v>-0.12201417625767186</v>
      </c>
      <c r="X58" s="7">
        <f t="shared" si="46"/>
        <v>0.2130748729338745</v>
      </c>
      <c r="Y58" s="7">
        <f t="shared" si="46"/>
        <v>-2.366270228591294E-2</v>
      </c>
      <c r="Z58" s="7">
        <f t="shared" si="46"/>
        <v>6.5837826951188783E-2</v>
      </c>
      <c r="AA58" s="34">
        <f t="shared" si="46"/>
        <v>-0.15774133107737798</v>
      </c>
      <c r="AB58" s="36">
        <f t="shared" si="46"/>
        <v>-3.5630065433856162E-2</v>
      </c>
      <c r="AC58" s="23">
        <f t="shared" si="46"/>
        <v>0.36208635217768315</v>
      </c>
      <c r="AD58" s="7">
        <f t="shared" si="46"/>
        <v>0.21021536223192183</v>
      </c>
      <c r="AE58" s="7">
        <f t="shared" si="46"/>
        <v>0.2151723645955832</v>
      </c>
      <c r="AF58" s="7">
        <f t="shared" si="46"/>
        <v>0.1803761270865667</v>
      </c>
      <c r="AG58" s="7">
        <f t="shared" si="46"/>
        <v>4.8629134200863788E-2</v>
      </c>
      <c r="AH58" s="7">
        <f t="shared" si="46"/>
        <v>0.42917506253781679</v>
      </c>
      <c r="AI58" s="7">
        <f t="shared" si="46"/>
        <v>-6.0504379185034596E-2</v>
      </c>
      <c r="AJ58" s="7">
        <f t="shared" si="46"/>
        <v>0.11351752789116643</v>
      </c>
      <c r="AK58" s="7">
        <f t="shared" si="46"/>
        <v>0.13467952398227845</v>
      </c>
      <c r="AL58" s="50">
        <f t="shared" si="46"/>
        <v>-1</v>
      </c>
      <c r="AM58" s="50">
        <f t="shared" si="46"/>
        <v>-1</v>
      </c>
      <c r="AN58" s="51">
        <f t="shared" si="46"/>
        <v>-1</v>
      </c>
      <c r="AO58" s="38">
        <f ca="1">AO57/SUM(P57:OFFSET(P57,0,$AO$2))-1</f>
        <v>0.18005398260405503</v>
      </c>
      <c r="AP58" s="41"/>
      <c r="AQ58" s="42"/>
      <c r="AR58" s="42"/>
      <c r="AS58" s="42"/>
      <c r="AT58" s="42"/>
      <c r="AU58" s="42"/>
      <c r="AV58" s="42"/>
      <c r="AW58" s="42"/>
      <c r="AX58" s="42"/>
      <c r="AY58" s="42"/>
      <c r="AZ58" s="42"/>
      <c r="BA58" s="43"/>
      <c r="BB58" s="38"/>
    </row>
    <row r="59" spans="1:55" ht="16.5" thickTop="1" thickBot="1" x14ac:dyDescent="0.3">
      <c r="A59" s="16" t="s">
        <v>7</v>
      </c>
      <c r="B59" s="14" t="s">
        <v>11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20"/>
      <c r="O59" s="26"/>
      <c r="AB59" s="26"/>
      <c r="AL59" s="47">
        <f>IF(AL57="",AVERAGE(AC58:AK58),AVERAGE(AC58:AL58))</f>
        <v>0.18148300839098286</v>
      </c>
      <c r="AM59" s="48">
        <f>AL59+1%</f>
        <v>0.19148300839098287</v>
      </c>
      <c r="AN59" s="49">
        <f>AM59+1%</f>
        <v>0.20148300839098288</v>
      </c>
      <c r="AO59" s="38"/>
      <c r="AP59" s="47">
        <f>AN59+0.5%</f>
        <v>0.20648300839098288</v>
      </c>
      <c r="AQ59" s="48">
        <f t="shared" ref="AQ59:BA59" si="47">AP59+0.5%</f>
        <v>0.21148300839098289</v>
      </c>
      <c r="AR59" s="48">
        <f t="shared" si="47"/>
        <v>0.21648300839098289</v>
      </c>
      <c r="AS59" s="48">
        <f t="shared" si="47"/>
        <v>0.22148300839098289</v>
      </c>
      <c r="AT59" s="48">
        <f t="shared" si="47"/>
        <v>0.2264830083909829</v>
      </c>
      <c r="AU59" s="48">
        <f t="shared" si="47"/>
        <v>0.2314830083909829</v>
      </c>
      <c r="AV59" s="48">
        <f t="shared" si="47"/>
        <v>0.23648300839098291</v>
      </c>
      <c r="AW59" s="48">
        <f t="shared" si="47"/>
        <v>0.24148300839098291</v>
      </c>
      <c r="AX59" s="48">
        <f t="shared" si="47"/>
        <v>0.24648300839098292</v>
      </c>
      <c r="AY59" s="48">
        <f t="shared" si="47"/>
        <v>0.25148300839098292</v>
      </c>
      <c r="AZ59" s="48">
        <f t="shared" si="47"/>
        <v>0.25648300839098293</v>
      </c>
      <c r="BA59" s="49">
        <f t="shared" si="47"/>
        <v>0.26148300839098293</v>
      </c>
      <c r="BB59" s="38">
        <f>BB60/AO60-1</f>
        <v>0.22507068090018323</v>
      </c>
      <c r="BC59" s="39" t="s">
        <v>12</v>
      </c>
    </row>
    <row r="60" spans="1:55" ht="15.6" thickTop="1" thickBot="1" x14ac:dyDescent="0.35">
      <c r="A60" s="17" t="s">
        <v>7</v>
      </c>
      <c r="B60" s="15" t="s">
        <v>9</v>
      </c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21"/>
      <c r="O60" s="27"/>
      <c r="P60" s="24"/>
      <c r="Q60" s="9"/>
      <c r="R60" s="9"/>
      <c r="S60" s="9"/>
      <c r="T60" s="9"/>
      <c r="U60" s="9"/>
      <c r="V60" s="9"/>
      <c r="W60" s="9"/>
      <c r="X60" s="9"/>
      <c r="Y60" s="9"/>
      <c r="Z60" s="9"/>
      <c r="AA60" s="35"/>
      <c r="AB60" s="37"/>
      <c r="AC60" s="24"/>
      <c r="AD60" s="9"/>
      <c r="AE60" s="9"/>
      <c r="AF60" s="9"/>
      <c r="AG60" s="9"/>
      <c r="AH60" s="9"/>
      <c r="AI60" s="9"/>
      <c r="AJ60" s="9"/>
      <c r="AK60" s="9"/>
      <c r="AL60" s="45">
        <f>AL59*Y57+Y57</f>
        <v>42937.209203625738</v>
      </c>
      <c r="AM60" s="45">
        <f>AM59*Z57+Z57</f>
        <v>40157.485273590966</v>
      </c>
      <c r="AN60" s="46">
        <f>AN59*AA57+AA57</f>
        <v>30360.543504311103</v>
      </c>
      <c r="AO60" s="37">
        <f>AO57+IF(AL57="",AL60,0)+IF(AM57="",AM60,0)+IF(AN57="",AN60,0)</f>
        <v>439773.07115537213</v>
      </c>
      <c r="AP60" s="44">
        <f t="shared" ref="AP60:BA60" si="48">IF(AC60="",AP59*AC57+AC57,AC60+AC60*AP59)*AP$3/AC$3</f>
        <v>49473.890259295003</v>
      </c>
      <c r="AQ60" s="45">
        <f t="shared" si="48"/>
        <v>49614.927245187107</v>
      </c>
      <c r="AR60" s="45">
        <f t="shared" si="48"/>
        <v>36390.774348279978</v>
      </c>
      <c r="AS60" s="45">
        <f t="shared" si="48"/>
        <v>50980.801402840283</v>
      </c>
      <c r="AT60" s="45">
        <f t="shared" si="48"/>
        <v>48929.700939540104</v>
      </c>
      <c r="AU60" s="45">
        <f t="shared" si="48"/>
        <v>47534.53161137666</v>
      </c>
      <c r="AV60" s="45">
        <f t="shared" si="48"/>
        <v>33743.404735259304</v>
      </c>
      <c r="AW60" s="45">
        <f t="shared" si="48"/>
        <v>30010.611382552725</v>
      </c>
      <c r="AX60" s="45">
        <f t="shared" si="48"/>
        <v>52473.240321103658</v>
      </c>
      <c r="AY60" s="45">
        <f t="shared" si="48"/>
        <v>53735.187746066542</v>
      </c>
      <c r="AZ60" s="45">
        <f t="shared" si="48"/>
        <v>45651.750486361205</v>
      </c>
      <c r="BA60" s="46">
        <f t="shared" si="48"/>
        <v>40214.275244013872</v>
      </c>
      <c r="BB60" s="37">
        <f>SUM(AP60:BA60)</f>
        <v>538753.09572187648</v>
      </c>
      <c r="BC60" s="40">
        <f>BB60-AO60</f>
        <v>98980.024566504348</v>
      </c>
    </row>
    <row r="61" spans="1:55" thickTop="1" x14ac:dyDescent="0.3">
      <c r="A61" s="11" t="s">
        <v>25</v>
      </c>
      <c r="B61" s="13" t="s">
        <v>4</v>
      </c>
      <c r="C61" s="5">
        <v>20383.832499999997</v>
      </c>
      <c r="D61" s="5">
        <v>19500.592500000002</v>
      </c>
      <c r="E61" s="5">
        <v>20276.262500000001</v>
      </c>
      <c r="F61" s="5">
        <v>20552.602499999997</v>
      </c>
      <c r="G61" s="5">
        <v>20330.172499999997</v>
      </c>
      <c r="H61" s="5">
        <v>21301.762499999997</v>
      </c>
      <c r="I61" s="5">
        <v>17038.252500000002</v>
      </c>
      <c r="J61" s="5">
        <v>15609.152499999998</v>
      </c>
      <c r="K61" s="5">
        <v>21172.942500000005</v>
      </c>
      <c r="L61" s="5">
        <v>25325.852499999997</v>
      </c>
      <c r="M61" s="5">
        <v>24674.59250000001</v>
      </c>
      <c r="N61" s="18">
        <v>21721.522500000003</v>
      </c>
      <c r="O61" s="25">
        <f>SUM(C61:N61)</f>
        <v>247887.53999999998</v>
      </c>
      <c r="P61" s="22">
        <v>23923.598610000001</v>
      </c>
      <c r="Q61" s="5">
        <v>20789.371819999993</v>
      </c>
      <c r="R61" s="5">
        <v>23596.046709999995</v>
      </c>
      <c r="S61" s="5">
        <v>23132.395830000001</v>
      </c>
      <c r="T61" s="5">
        <v>26594.836290000003</v>
      </c>
      <c r="U61" s="5">
        <v>22685.840089999998</v>
      </c>
      <c r="V61" s="5">
        <v>20406.688391371626</v>
      </c>
      <c r="W61" s="5">
        <v>13804.595393326284</v>
      </c>
      <c r="X61" s="5">
        <v>21425.635264431767</v>
      </c>
      <c r="Y61" s="5">
        <v>28479.689415284574</v>
      </c>
      <c r="Z61" s="5">
        <v>25592.242931338718</v>
      </c>
      <c r="AA61" s="18">
        <v>24204.379396676886</v>
      </c>
      <c r="AB61" s="25">
        <f>SUM(P61:AA61)</f>
        <v>274635.32014242985</v>
      </c>
      <c r="AC61" s="22">
        <v>27914.524845622811</v>
      </c>
      <c r="AD61" s="5">
        <v>28509.163418124695</v>
      </c>
      <c r="AE61" s="5">
        <v>23376.902162977702</v>
      </c>
      <c r="AF61" s="5">
        <v>24193.056838172739</v>
      </c>
      <c r="AG61" s="5">
        <v>21118.81186105324</v>
      </c>
      <c r="AH61" s="5">
        <v>24018.598009452318</v>
      </c>
      <c r="AI61" s="5">
        <v>21442.347904094964</v>
      </c>
      <c r="AJ61" s="5">
        <v>14645.303371544218</v>
      </c>
      <c r="AK61" s="5">
        <v>24125.336696209779</v>
      </c>
      <c r="AL61" s="5"/>
      <c r="AM61" s="5"/>
      <c r="AN61" s="18"/>
      <c r="AO61" s="25">
        <f>SUM(AC61:AN61)</f>
        <v>209344.04510725249</v>
      </c>
      <c r="AP61" s="22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18"/>
      <c r="BB61" s="25"/>
    </row>
    <row r="62" spans="1:55" ht="15.75" thickBot="1" x14ac:dyDescent="0.3">
      <c r="A62" s="16" t="s">
        <v>25</v>
      </c>
      <c r="B62" s="14" t="s">
        <v>10</v>
      </c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9"/>
      <c r="O62" s="26"/>
      <c r="P62" s="23">
        <f t="shared" ref="P62:AN62" si="49">P61/C61-1</f>
        <v>0.17365557286638844</v>
      </c>
      <c r="Q62" s="7">
        <f t="shared" si="49"/>
        <v>6.608923908337605E-2</v>
      </c>
      <c r="R62" s="7">
        <f t="shared" si="49"/>
        <v>0.16372762041327849</v>
      </c>
      <c r="S62" s="7">
        <f t="shared" si="49"/>
        <v>0.12552149198623397</v>
      </c>
      <c r="T62" s="7">
        <f t="shared" si="49"/>
        <v>0.30814612074737724</v>
      </c>
      <c r="U62" s="7">
        <f t="shared" si="49"/>
        <v>6.4974792109338431E-2</v>
      </c>
      <c r="V62" s="7">
        <f t="shared" si="49"/>
        <v>0.19769843717080859</v>
      </c>
      <c r="W62" s="7">
        <f t="shared" si="49"/>
        <v>-0.11560891000800422</v>
      </c>
      <c r="X62" s="7">
        <f t="shared" si="49"/>
        <v>1.1934702247066609E-2</v>
      </c>
      <c r="Y62" s="7">
        <f t="shared" si="49"/>
        <v>0.12453033576202732</v>
      </c>
      <c r="Z62" s="7">
        <f t="shared" si="49"/>
        <v>3.7190094682970187E-2</v>
      </c>
      <c r="AA62" s="34">
        <f t="shared" si="49"/>
        <v>0.11430399948608039</v>
      </c>
      <c r="AB62" s="36">
        <f t="shared" si="49"/>
        <v>0.10790288266376713</v>
      </c>
      <c r="AC62" s="23">
        <f t="shared" si="49"/>
        <v>0.16681964535028659</v>
      </c>
      <c r="AD62" s="7">
        <f t="shared" si="49"/>
        <v>0.37133356721716981</v>
      </c>
      <c r="AE62" s="7">
        <f t="shared" si="49"/>
        <v>-9.2873416346230808E-3</v>
      </c>
      <c r="AF62" s="7">
        <f t="shared" si="49"/>
        <v>4.5851757680766658E-2</v>
      </c>
      <c r="AG62" s="7">
        <f t="shared" si="49"/>
        <v>-0.20590555133463329</v>
      </c>
      <c r="AH62" s="7">
        <f t="shared" si="49"/>
        <v>5.8748448995715297E-2</v>
      </c>
      <c r="AI62" s="7">
        <f t="shared" si="49"/>
        <v>5.0750983837300812E-2</v>
      </c>
      <c r="AJ62" s="7">
        <f t="shared" si="49"/>
        <v>6.0900588120414323E-2</v>
      </c>
      <c r="AK62" s="7">
        <f t="shared" si="49"/>
        <v>0.12600333191799118</v>
      </c>
      <c r="AL62" s="50">
        <f t="shared" si="49"/>
        <v>-1</v>
      </c>
      <c r="AM62" s="50">
        <f t="shared" si="49"/>
        <v>-1</v>
      </c>
      <c r="AN62" s="51">
        <f t="shared" si="49"/>
        <v>-1</v>
      </c>
      <c r="AO62" s="38">
        <f ca="1">AO61/SUM(P61:OFFSET(P61,0,$AO$2))-1</f>
        <v>6.6129060306358678E-2</v>
      </c>
      <c r="AP62" s="41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3"/>
      <c r="BB62" s="38"/>
    </row>
    <row r="63" spans="1:55" ht="16.5" thickTop="1" thickBot="1" x14ac:dyDescent="0.3">
      <c r="A63" s="16" t="s">
        <v>25</v>
      </c>
      <c r="B63" s="14" t="s">
        <v>11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20"/>
      <c r="O63" s="26"/>
      <c r="AB63" s="26"/>
      <c r="AL63" s="47">
        <f>IF(AL61="",AVERAGE(AC62:AK62),AVERAGE(AC62:AL62))</f>
        <v>7.3912825572265362E-2</v>
      </c>
      <c r="AM63" s="48">
        <f>AL63+1%</f>
        <v>8.3912825572265357E-2</v>
      </c>
      <c r="AN63" s="49">
        <f>AM63+1%</f>
        <v>9.3912825572265352E-2</v>
      </c>
      <c r="AO63" s="38"/>
      <c r="AP63" s="47">
        <f>AN63+0.5%</f>
        <v>9.8912825572265356E-2</v>
      </c>
      <c r="AQ63" s="48">
        <f t="shared" ref="AQ63:BA63" si="50">AP63+0.5%</f>
        <v>0.10391282557226536</v>
      </c>
      <c r="AR63" s="48">
        <f t="shared" si="50"/>
        <v>0.10891282557226536</v>
      </c>
      <c r="AS63" s="48">
        <f t="shared" si="50"/>
        <v>0.11391282557226537</v>
      </c>
      <c r="AT63" s="48">
        <f t="shared" si="50"/>
        <v>0.11891282557226537</v>
      </c>
      <c r="AU63" s="48">
        <f t="shared" si="50"/>
        <v>0.12391282557226538</v>
      </c>
      <c r="AV63" s="48">
        <f t="shared" si="50"/>
        <v>0.12891282557226538</v>
      </c>
      <c r="AW63" s="48">
        <f t="shared" si="50"/>
        <v>0.13391282557226539</v>
      </c>
      <c r="AX63" s="48">
        <f t="shared" si="50"/>
        <v>0.13891282557226539</v>
      </c>
      <c r="AY63" s="48">
        <f t="shared" si="50"/>
        <v>0.1439128255722654</v>
      </c>
      <c r="AZ63" s="48">
        <f t="shared" si="50"/>
        <v>0.1489128255722654</v>
      </c>
      <c r="BA63" s="49">
        <f t="shared" si="50"/>
        <v>0.1539128255722654</v>
      </c>
      <c r="BB63" s="38">
        <f>BB64/AO64-1</f>
        <v>0.11950024013961147</v>
      </c>
      <c r="BC63" s="39" t="s">
        <v>12</v>
      </c>
    </row>
    <row r="64" spans="1:55" ht="15.6" thickTop="1" thickBot="1" x14ac:dyDescent="0.35">
      <c r="A64" s="17" t="s">
        <v>25</v>
      </c>
      <c r="B64" s="15" t="s">
        <v>9</v>
      </c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21"/>
      <c r="O64" s="27"/>
      <c r="P64" s="24"/>
      <c r="Q64" s="9"/>
      <c r="R64" s="9"/>
      <c r="S64" s="9"/>
      <c r="T64" s="9"/>
      <c r="U64" s="9"/>
      <c r="V64" s="9"/>
      <c r="W64" s="9"/>
      <c r="X64" s="9"/>
      <c r="Y64" s="9"/>
      <c r="Z64" s="9"/>
      <c r="AA64" s="35"/>
      <c r="AB64" s="37"/>
      <c r="AC64" s="24"/>
      <c r="AD64" s="9"/>
      <c r="AE64" s="9"/>
      <c r="AF64" s="9"/>
      <c r="AG64" s="9"/>
      <c r="AH64" s="9"/>
      <c r="AI64" s="9"/>
      <c r="AJ64" s="9"/>
      <c r="AK64" s="9"/>
      <c r="AL64" s="45">
        <f>AL63*Y61+Y61</f>
        <v>30584.703731388796</v>
      </c>
      <c r="AM64" s="45">
        <f>AM63*Z61+Z61</f>
        <v>27739.760348439184</v>
      </c>
      <c r="AN64" s="46">
        <f>AN63*AA61+AA61</f>
        <v>26477.481057041936</v>
      </c>
      <c r="AO64" s="37">
        <f>AO61+IF(AL61="",AL64,0)+IF(AM61="",AM64,0)+IF(AN61="",AN64,0)</f>
        <v>294145.99024412234</v>
      </c>
      <c r="AP64" s="44">
        <f t="shared" ref="AP64:BA64" si="51">IF(AC64="",AP63*AC61+AC61,AC64+AC64*AP63)*AP$3/AC$3</f>
        <v>30675.629372610569</v>
      </c>
      <c r="AQ64" s="45">
        <f t="shared" si="51"/>
        <v>31471.631143603496</v>
      </c>
      <c r="AR64" s="45">
        <f t="shared" si="51"/>
        <v>24744.630874734277</v>
      </c>
      <c r="AS64" s="45">
        <f t="shared" si="51"/>
        <v>28296.404116931382</v>
      </c>
      <c r="AT64" s="45">
        <f t="shared" si="51"/>
        <v>24873.799423347529</v>
      </c>
      <c r="AU64" s="45">
        <f t="shared" si="51"/>
        <v>24423.876035555761</v>
      </c>
      <c r="AV64" s="45">
        <f t="shared" si="51"/>
        <v>24206.541559315388</v>
      </c>
      <c r="AW64" s="45">
        <f t="shared" si="51"/>
        <v>15851.656539782061</v>
      </c>
      <c r="AX64" s="45">
        <f t="shared" si="51"/>
        <v>28850.488153790669</v>
      </c>
      <c r="AY64" s="45">
        <f t="shared" si="51"/>
        <v>34986.234864663566</v>
      </c>
      <c r="AZ64" s="45">
        <f t="shared" si="51"/>
        <v>28835.274400468206</v>
      </c>
      <c r="BA64" s="46">
        <f t="shared" si="51"/>
        <v>32080.34022959576</v>
      </c>
      <c r="BB64" s="37">
        <f>SUM(AP64:BA64)</f>
        <v>329296.50671439874</v>
      </c>
      <c r="BC64" s="40">
        <f>BB64-AO64</f>
        <v>35150.516470276401</v>
      </c>
    </row>
    <row r="65" spans="1:55" thickTop="1" x14ac:dyDescent="0.3">
      <c r="A65" s="11" t="s">
        <v>26</v>
      </c>
      <c r="B65" s="13" t="s">
        <v>4</v>
      </c>
      <c r="C65" s="5">
        <v>62599.916666666672</v>
      </c>
      <c r="D65" s="5">
        <v>77861.036666666696</v>
      </c>
      <c r="E65" s="5">
        <v>62331.856666666674</v>
      </c>
      <c r="F65" s="5">
        <v>66668.956666666723</v>
      </c>
      <c r="G65" s="5">
        <v>68141.406666666662</v>
      </c>
      <c r="H65" s="5">
        <v>70154.486666666679</v>
      </c>
      <c r="I65" s="5">
        <v>62473.346666666643</v>
      </c>
      <c r="J65" s="5">
        <v>44806.376666666671</v>
      </c>
      <c r="K65" s="5">
        <v>70787.006666666697</v>
      </c>
      <c r="L65" s="5">
        <v>83417.776666666687</v>
      </c>
      <c r="M65" s="5">
        <v>74366.16666666673</v>
      </c>
      <c r="N65" s="18">
        <v>69823.58666666667</v>
      </c>
      <c r="O65" s="25">
        <f>SUM(C65:N65)</f>
        <v>813431.92000000027</v>
      </c>
      <c r="P65" s="22">
        <v>72686.555060000013</v>
      </c>
      <c r="Q65" s="5">
        <v>65475.231720000011</v>
      </c>
      <c r="R65" s="5">
        <v>72751.057659999991</v>
      </c>
      <c r="S65" s="5">
        <v>81014.005179999993</v>
      </c>
      <c r="T65" s="5">
        <v>80778.25033999997</v>
      </c>
      <c r="U65" s="5">
        <v>75862.435139999958</v>
      </c>
      <c r="V65" s="5">
        <v>64500.017229325073</v>
      </c>
      <c r="W65" s="5">
        <v>49496.717204176945</v>
      </c>
      <c r="X65" s="5">
        <v>84350.091275941959</v>
      </c>
      <c r="Y65" s="5">
        <v>95212.056335251313</v>
      </c>
      <c r="Z65" s="5">
        <v>86583.449147709311</v>
      </c>
      <c r="AA65" s="18">
        <v>81783.023788444814</v>
      </c>
      <c r="AB65" s="25">
        <f>SUM(P65:AA65)</f>
        <v>910492.89008084929</v>
      </c>
      <c r="AC65" s="22">
        <v>80410.18657946818</v>
      </c>
      <c r="AD65" s="5">
        <v>77935.217257542492</v>
      </c>
      <c r="AE65" s="5">
        <v>66704.907796507308</v>
      </c>
      <c r="AF65" s="5">
        <v>92124.22907868812</v>
      </c>
      <c r="AG65" s="5">
        <v>79357.370659631502</v>
      </c>
      <c r="AH65" s="5">
        <v>82514.281121558757</v>
      </c>
      <c r="AI65" s="5">
        <v>80256.325368113889</v>
      </c>
      <c r="AJ65" s="5">
        <v>43767.56935079168</v>
      </c>
      <c r="AK65" s="5">
        <v>78838.388216393607</v>
      </c>
      <c r="AL65" s="5"/>
      <c r="AM65" s="5"/>
      <c r="AN65" s="18"/>
      <c r="AO65" s="25">
        <f>SUM(AC65:AN65)</f>
        <v>681908.47542869556</v>
      </c>
      <c r="AP65" s="22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18"/>
      <c r="BB65" s="25"/>
    </row>
    <row r="66" spans="1:55" ht="15.75" thickBot="1" x14ac:dyDescent="0.3">
      <c r="A66" s="16" t="s">
        <v>26</v>
      </c>
      <c r="B66" s="14" t="s">
        <v>10</v>
      </c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9"/>
      <c r="O66" s="26"/>
      <c r="P66" s="23">
        <f t="shared" ref="P66:AN66" si="52">P65/C65-1</f>
        <v>0.16112862333416333</v>
      </c>
      <c r="Q66" s="7">
        <f t="shared" si="52"/>
        <v>-0.15907577752518165</v>
      </c>
      <c r="R66" s="7">
        <f t="shared" si="52"/>
        <v>0.16715691703284707</v>
      </c>
      <c r="S66" s="7">
        <f t="shared" si="52"/>
        <v>0.21516833666763424</v>
      </c>
      <c r="T66" s="7">
        <f t="shared" si="52"/>
        <v>0.18545029067495</v>
      </c>
      <c r="U66" s="7">
        <f t="shared" si="52"/>
        <v>8.1362557757056031E-2</v>
      </c>
      <c r="V66" s="7">
        <f t="shared" si="52"/>
        <v>3.2440563388927313E-2</v>
      </c>
      <c r="W66" s="7">
        <f t="shared" si="52"/>
        <v>0.10468020149015111</v>
      </c>
      <c r="X66" s="7">
        <f t="shared" si="52"/>
        <v>0.19160415516852281</v>
      </c>
      <c r="Y66" s="7">
        <f t="shared" si="52"/>
        <v>0.14138808464907893</v>
      </c>
      <c r="Z66" s="7">
        <f t="shared" si="52"/>
        <v>0.1642854947170318</v>
      </c>
      <c r="AA66" s="34">
        <f t="shared" si="52"/>
        <v>0.17128076188454378</v>
      </c>
      <c r="AB66" s="36">
        <f t="shared" si="52"/>
        <v>0.11932279480850583</v>
      </c>
      <c r="AC66" s="23">
        <f t="shared" si="52"/>
        <v>0.10625942463627003</v>
      </c>
      <c r="AD66" s="7">
        <f t="shared" si="52"/>
        <v>0.19030074747694958</v>
      </c>
      <c r="AE66" s="7">
        <f t="shared" si="52"/>
        <v>-8.3107380950380061E-2</v>
      </c>
      <c r="AF66" s="7">
        <f t="shared" si="52"/>
        <v>0.13713954610691093</v>
      </c>
      <c r="AG66" s="7">
        <f t="shared" si="52"/>
        <v>-1.7589879384461882E-2</v>
      </c>
      <c r="AH66" s="7">
        <f t="shared" si="52"/>
        <v>8.7683001070070876E-2</v>
      </c>
      <c r="AI66" s="7">
        <f t="shared" si="52"/>
        <v>0.24428378185959887</v>
      </c>
      <c r="AJ66" s="7">
        <f t="shared" si="52"/>
        <v>-0.11574803698096148</v>
      </c>
      <c r="AK66" s="7">
        <f t="shared" si="52"/>
        <v>-6.5343178367376353E-2</v>
      </c>
      <c r="AL66" s="50">
        <f t="shared" si="52"/>
        <v>-1</v>
      </c>
      <c r="AM66" s="50">
        <f t="shared" si="52"/>
        <v>-1</v>
      </c>
      <c r="AN66" s="51">
        <f t="shared" si="52"/>
        <v>-1</v>
      </c>
      <c r="AO66" s="38">
        <f ca="1">AO65/SUM(P65:OFFSET(P65,0,$AO$2))-1</f>
        <v>5.4093890535164002E-2</v>
      </c>
      <c r="AP66" s="41"/>
      <c r="AQ66" s="42"/>
      <c r="AR66" s="42"/>
      <c r="AS66" s="42"/>
      <c r="AT66" s="42"/>
      <c r="AU66" s="42"/>
      <c r="AV66" s="42"/>
      <c r="AW66" s="42"/>
      <c r="AX66" s="42"/>
      <c r="AY66" s="42"/>
      <c r="AZ66" s="42"/>
      <c r="BA66" s="43"/>
      <c r="BB66" s="38"/>
    </row>
    <row r="67" spans="1:55" ht="16.5" thickTop="1" thickBot="1" x14ac:dyDescent="0.3">
      <c r="A67" s="16" t="s">
        <v>26</v>
      </c>
      <c r="B67" s="14" t="s">
        <v>11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20"/>
      <c r="O67" s="26"/>
      <c r="AB67" s="26"/>
      <c r="AL67" s="47">
        <f>IF(AL65="",AVERAGE(AC66:AK66),AVERAGE(AC66:AL66))</f>
        <v>5.376422505184672E-2</v>
      </c>
      <c r="AM67" s="48">
        <f>AL67+1%</f>
        <v>6.3764225051846715E-2</v>
      </c>
      <c r="AN67" s="49">
        <f>AM67+1%</f>
        <v>7.376422505184671E-2</v>
      </c>
      <c r="AO67" s="38"/>
      <c r="AP67" s="47">
        <f>AN67+0.5%</f>
        <v>7.8764225051846715E-2</v>
      </c>
      <c r="AQ67" s="48">
        <f t="shared" ref="AQ67:BA67" si="53">AP67+0.5%</f>
        <v>8.3764225051846719E-2</v>
      </c>
      <c r="AR67" s="48">
        <f t="shared" si="53"/>
        <v>8.8764225051846724E-2</v>
      </c>
      <c r="AS67" s="48">
        <f t="shared" si="53"/>
        <v>9.3764225051846728E-2</v>
      </c>
      <c r="AT67" s="48">
        <f t="shared" si="53"/>
        <v>9.8764225051846732E-2</v>
      </c>
      <c r="AU67" s="48">
        <f t="shared" si="53"/>
        <v>0.10376422505184674</v>
      </c>
      <c r="AV67" s="48">
        <f t="shared" si="53"/>
        <v>0.10876422505184674</v>
      </c>
      <c r="AW67" s="48">
        <f t="shared" si="53"/>
        <v>0.11376422505184675</v>
      </c>
      <c r="AX67" s="48">
        <f t="shared" si="53"/>
        <v>0.11876422505184675</v>
      </c>
      <c r="AY67" s="48">
        <f t="shared" si="53"/>
        <v>0.12376422505184675</v>
      </c>
      <c r="AZ67" s="48">
        <f t="shared" si="53"/>
        <v>0.12876422505184676</v>
      </c>
      <c r="BA67" s="49">
        <f t="shared" si="53"/>
        <v>0.13376422505184676</v>
      </c>
      <c r="BB67" s="38">
        <f>BB68/AO68-1</f>
        <v>0.10168657367539757</v>
      </c>
      <c r="BC67" s="39" t="s">
        <v>12</v>
      </c>
    </row>
    <row r="68" spans="1:55" ht="15.6" thickTop="1" thickBot="1" x14ac:dyDescent="0.35">
      <c r="A68" s="17" t="s">
        <v>26</v>
      </c>
      <c r="B68" s="15" t="s">
        <v>9</v>
      </c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21"/>
      <c r="O68" s="27"/>
      <c r="P68" s="24"/>
      <c r="Q68" s="9"/>
      <c r="R68" s="9"/>
      <c r="S68" s="9"/>
      <c r="T68" s="9"/>
      <c r="U68" s="9"/>
      <c r="V68" s="9"/>
      <c r="W68" s="9"/>
      <c r="X68" s="9"/>
      <c r="Y68" s="9"/>
      <c r="Z68" s="9"/>
      <c r="AA68" s="35"/>
      <c r="AB68" s="37"/>
      <c r="AC68" s="24"/>
      <c r="AD68" s="9"/>
      <c r="AE68" s="9"/>
      <c r="AF68" s="9"/>
      <c r="AG68" s="9"/>
      <c r="AH68" s="9"/>
      <c r="AI68" s="9"/>
      <c r="AJ68" s="9"/>
      <c r="AK68" s="9"/>
      <c r="AL68" s="45">
        <f>AL67*Y65+Y65</f>
        <v>100331.05875970887</v>
      </c>
      <c r="AM68" s="45">
        <f>AM67*Z65+Z65</f>
        <v>92104.375684928978</v>
      </c>
      <c r="AN68" s="46">
        <f>AN67*AA65+AA65</f>
        <v>87815.685160596186</v>
      </c>
      <c r="AO68" s="37">
        <f>AO65+IF(AL65="",AL68,0)+IF(AM65="",AM68,0)+IF(AN65="",AN68,0)</f>
        <v>962159.59503392957</v>
      </c>
      <c r="AP68" s="44">
        <f t="shared" ref="AP68:BA68" si="54">IF(AC68="",AP67*AC65+AC65,AC68+AC68*AP67)*AP$3/AC$3</f>
        <v>86743.632611674402</v>
      </c>
      <c r="AQ68" s="45">
        <f t="shared" si="54"/>
        <v>84463.400335367856</v>
      </c>
      <c r="AR68" s="45">
        <f t="shared" si="54"/>
        <v>69324.739187663756</v>
      </c>
      <c r="AS68" s="45">
        <f t="shared" si="54"/>
        <v>105800.29532808761</v>
      </c>
      <c r="AT68" s="45">
        <f t="shared" si="54"/>
        <v>91784.252499981216</v>
      </c>
      <c r="AU68" s="45">
        <f t="shared" si="54"/>
        <v>82402.377123766812</v>
      </c>
      <c r="AV68" s="45">
        <f t="shared" si="54"/>
        <v>88985.342402285663</v>
      </c>
      <c r="AW68" s="45">
        <f t="shared" si="54"/>
        <v>46530.991462188023</v>
      </c>
      <c r="AX68" s="45">
        <f t="shared" si="54"/>
        <v>92611.64671211275</v>
      </c>
      <c r="AY68" s="45">
        <f t="shared" si="54"/>
        <v>112748.45449573555</v>
      </c>
      <c r="AZ68" s="45">
        <f t="shared" si="54"/>
        <v>94062.779077798914</v>
      </c>
      <c r="BA68" s="46">
        <f t="shared" si="54"/>
        <v>104540.39634517531</v>
      </c>
      <c r="BB68" s="37">
        <f>SUM(AP68:BA68)</f>
        <v>1059998.307581838</v>
      </c>
      <c r="BC68" s="40">
        <f>BB68-AO68</f>
        <v>97838.712547908421</v>
      </c>
    </row>
    <row r="69" spans="1:55" thickTop="1" x14ac:dyDescent="0.3">
      <c r="A69" s="11" t="s">
        <v>27</v>
      </c>
      <c r="B69" s="13" t="s">
        <v>4</v>
      </c>
      <c r="C69" s="5">
        <v>45356.407499999987</v>
      </c>
      <c r="D69" s="5">
        <v>45649.677499999998</v>
      </c>
      <c r="E69" s="5">
        <v>43719.957499999982</v>
      </c>
      <c r="F69" s="5">
        <v>46763.917499999996</v>
      </c>
      <c r="G69" s="5">
        <v>43988.027499999997</v>
      </c>
      <c r="H69" s="5">
        <v>55735.03750000002</v>
      </c>
      <c r="I69" s="5">
        <v>40137.097500000003</v>
      </c>
      <c r="J69" s="5">
        <v>25517.897499999988</v>
      </c>
      <c r="K69" s="5">
        <v>40740.917499999981</v>
      </c>
      <c r="L69" s="5">
        <v>57439.12750000001</v>
      </c>
      <c r="M69" s="5">
        <v>49854.447500000002</v>
      </c>
      <c r="N69" s="18">
        <v>49717.577500000007</v>
      </c>
      <c r="O69" s="25">
        <f>SUM(C69:N69)</f>
        <v>544620.08999999985</v>
      </c>
      <c r="P69" s="22">
        <v>60903.750519999965</v>
      </c>
      <c r="Q69" s="5">
        <v>51355.578239999988</v>
      </c>
      <c r="R69" s="5">
        <v>61111.04972000001</v>
      </c>
      <c r="S69" s="5">
        <v>52314.531559999996</v>
      </c>
      <c r="T69" s="5">
        <v>57437.086279999996</v>
      </c>
      <c r="U69" s="5">
        <v>56485.177879999981</v>
      </c>
      <c r="V69" s="5">
        <v>42796.513247920142</v>
      </c>
      <c r="W69" s="5">
        <v>32127.391960665507</v>
      </c>
      <c r="X69" s="5">
        <v>52883.211496662501</v>
      </c>
      <c r="Y69" s="5">
        <v>54432.947224339827</v>
      </c>
      <c r="Z69" s="5">
        <v>60942.936060190877</v>
      </c>
      <c r="AA69" s="18">
        <v>53128.290305159338</v>
      </c>
      <c r="AB69" s="25">
        <f>SUM(P69:AA69)</f>
        <v>635918.46449493815</v>
      </c>
      <c r="AC69" s="22">
        <v>57553.520449379444</v>
      </c>
      <c r="AD69" s="5">
        <v>52604.937027350039</v>
      </c>
      <c r="AE69" s="5">
        <v>47039.683405974363</v>
      </c>
      <c r="AF69" s="5">
        <v>59687.108378291472</v>
      </c>
      <c r="AG69" s="5">
        <v>54861.264209251414</v>
      </c>
      <c r="AH69" s="5">
        <v>53124.456363062003</v>
      </c>
      <c r="AI69" s="5">
        <v>51972.204435284439</v>
      </c>
      <c r="AJ69" s="5">
        <v>28511.426823873888</v>
      </c>
      <c r="AK69" s="5">
        <v>47918.518289209947</v>
      </c>
      <c r="AL69" s="5"/>
      <c r="AM69" s="5"/>
      <c r="AN69" s="18"/>
      <c r="AO69" s="25">
        <f>SUM(AC69:AN69)</f>
        <v>453273.11938167701</v>
      </c>
      <c r="AP69" s="22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18"/>
      <c r="BB69" s="25"/>
    </row>
    <row r="70" spans="1:55" ht="15.75" thickBot="1" x14ac:dyDescent="0.3">
      <c r="A70" s="16" t="s">
        <v>27</v>
      </c>
      <c r="B70" s="14" t="s">
        <v>10</v>
      </c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9"/>
      <c r="O70" s="26"/>
      <c r="P70" s="23">
        <f t="shared" ref="P70:AN70" si="55">P69/C69-1</f>
        <v>0.34278162396349354</v>
      </c>
      <c r="Q70" s="7">
        <f t="shared" si="55"/>
        <v>0.1249932322084859</v>
      </c>
      <c r="R70" s="7">
        <f t="shared" si="55"/>
        <v>0.39778383178894972</v>
      </c>
      <c r="S70" s="7">
        <f t="shared" si="55"/>
        <v>0.11869437713382336</v>
      </c>
      <c r="T70" s="7">
        <f t="shared" si="55"/>
        <v>0.30574362035215152</v>
      </c>
      <c r="U70" s="7">
        <f t="shared" si="55"/>
        <v>1.3459045039665662E-2</v>
      </c>
      <c r="V70" s="7">
        <f t="shared" si="55"/>
        <v>6.625829752438217E-2</v>
      </c>
      <c r="W70" s="7">
        <f t="shared" si="55"/>
        <v>0.25901406887716827</v>
      </c>
      <c r="X70" s="7">
        <f t="shared" si="55"/>
        <v>0.29803683229918732</v>
      </c>
      <c r="Y70" s="7">
        <f t="shared" si="55"/>
        <v>-5.2336802568252461E-2</v>
      </c>
      <c r="Z70" s="7">
        <f t="shared" si="55"/>
        <v>0.22241723890713816</v>
      </c>
      <c r="AA70" s="34">
        <f t="shared" si="55"/>
        <v>6.8601749656031163E-2</v>
      </c>
      <c r="AB70" s="36">
        <f t="shared" si="55"/>
        <v>0.16763680989979335</v>
      </c>
      <c r="AC70" s="23">
        <f t="shared" si="55"/>
        <v>-5.5008600324545687E-2</v>
      </c>
      <c r="AD70" s="7">
        <f t="shared" si="55"/>
        <v>2.4327616009139685E-2</v>
      </c>
      <c r="AE70" s="7">
        <f t="shared" si="55"/>
        <v>-0.23025895281619524</v>
      </c>
      <c r="AF70" s="7">
        <f t="shared" si="55"/>
        <v>0.14092789514584103</v>
      </c>
      <c r="AG70" s="7">
        <f t="shared" si="55"/>
        <v>-4.4845973874644507E-2</v>
      </c>
      <c r="AH70" s="7">
        <f t="shared" si="55"/>
        <v>-5.9497405214473553E-2</v>
      </c>
      <c r="AI70" s="7">
        <f t="shared" si="55"/>
        <v>0.21440277468889879</v>
      </c>
      <c r="AJ70" s="7">
        <f t="shared" si="55"/>
        <v>-0.11255084574617047</v>
      </c>
      <c r="AK70" s="7">
        <f t="shared" si="55"/>
        <v>-9.3880327365630567E-2</v>
      </c>
      <c r="AL70" s="50">
        <f t="shared" si="55"/>
        <v>-1</v>
      </c>
      <c r="AM70" s="50">
        <f t="shared" si="55"/>
        <v>-1</v>
      </c>
      <c r="AN70" s="51">
        <f t="shared" si="55"/>
        <v>-1</v>
      </c>
      <c r="AO70" s="38">
        <f ca="1">AO69/SUM(P69:OFFSET(P69,0,$AO$2))-1</f>
        <v>-3.0254041861201397E-2</v>
      </c>
      <c r="AP70" s="41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3"/>
      <c r="BB70" s="38"/>
    </row>
    <row r="71" spans="1:55" ht="16.5" thickTop="1" thickBot="1" x14ac:dyDescent="0.3">
      <c r="A71" s="16" t="s">
        <v>27</v>
      </c>
      <c r="B71" s="14" t="s">
        <v>11</v>
      </c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20"/>
      <c r="O71" s="26"/>
      <c r="AB71" s="26"/>
      <c r="AL71" s="47">
        <f>IF(AL69="",AVERAGE(AC70:AK70),AVERAGE(AC70:AL70))</f>
        <v>-2.4042646610864502E-2</v>
      </c>
      <c r="AM71" s="48">
        <f>AL71+1%</f>
        <v>-1.4042646610864502E-2</v>
      </c>
      <c r="AN71" s="49">
        <f>AM71+1%</f>
        <v>-4.0426466108645018E-3</v>
      </c>
      <c r="AO71" s="38"/>
      <c r="AP71" s="47">
        <f>AN71+0.5%</f>
        <v>9.5735338913549833E-4</v>
      </c>
      <c r="AQ71" s="48">
        <f t="shared" ref="AQ71:BA71" si="56">AP71+0.5%</f>
        <v>5.9573533891354984E-3</v>
      </c>
      <c r="AR71" s="48">
        <f t="shared" si="56"/>
        <v>1.0957353389135498E-2</v>
      </c>
      <c r="AS71" s="48">
        <f t="shared" si="56"/>
        <v>1.5957353389135499E-2</v>
      </c>
      <c r="AT71" s="48">
        <f t="shared" si="56"/>
        <v>2.09573533891355E-2</v>
      </c>
      <c r="AU71" s="48">
        <f t="shared" si="56"/>
        <v>2.5957353389135501E-2</v>
      </c>
      <c r="AV71" s="48">
        <f t="shared" si="56"/>
        <v>3.0957353389135502E-2</v>
      </c>
      <c r="AW71" s="48">
        <f t="shared" si="56"/>
        <v>3.5957353389135499E-2</v>
      </c>
      <c r="AX71" s="48">
        <f t="shared" si="56"/>
        <v>4.0957353389135497E-2</v>
      </c>
      <c r="AY71" s="48">
        <f t="shared" si="56"/>
        <v>4.5957353389135494E-2</v>
      </c>
      <c r="AZ71" s="48">
        <f t="shared" si="56"/>
        <v>5.0957353389135492E-2</v>
      </c>
      <c r="BA71" s="49">
        <f t="shared" si="56"/>
        <v>5.5957353389135489E-2</v>
      </c>
      <c r="BB71" s="38">
        <f>BB72/AO72-1</f>
        <v>2.257770197358977E-2</v>
      </c>
      <c r="BC71" s="39" t="s">
        <v>12</v>
      </c>
    </row>
    <row r="72" spans="1:55" ht="15.6" thickTop="1" thickBot="1" x14ac:dyDescent="0.35">
      <c r="A72" s="17" t="s">
        <v>27</v>
      </c>
      <c r="B72" s="15" t="s">
        <v>9</v>
      </c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21"/>
      <c r="O72" s="27"/>
      <c r="P72" s="24"/>
      <c r="Q72" s="9"/>
      <c r="R72" s="9"/>
      <c r="S72" s="9"/>
      <c r="T72" s="9"/>
      <c r="U72" s="9"/>
      <c r="V72" s="9"/>
      <c r="W72" s="9"/>
      <c r="X72" s="9"/>
      <c r="Y72" s="9"/>
      <c r="Z72" s="9"/>
      <c r="AA72" s="35"/>
      <c r="AB72" s="37"/>
      <c r="AC72" s="24"/>
      <c r="AD72" s="9"/>
      <c r="AE72" s="9"/>
      <c r="AF72" s="9"/>
      <c r="AG72" s="9"/>
      <c r="AH72" s="9"/>
      <c r="AI72" s="9"/>
      <c r="AJ72" s="9"/>
      <c r="AK72" s="9"/>
      <c r="AL72" s="45">
        <f>AL71*Y69+Y69</f>
        <v>53124.235110237183</v>
      </c>
      <c r="AM72" s="45">
        <f>AM71*Z69+Z69</f>
        <v>60087.135945669106</v>
      </c>
      <c r="AN72" s="46">
        <f>AN71*AA69+AA69</f>
        <v>52913.511402416159</v>
      </c>
      <c r="AO72" s="37">
        <f>AO69+IF(AL69="",AL72,0)+IF(AM69="",AM72,0)+IF(AN69="",AN72,0)</f>
        <v>619398.00183999946</v>
      </c>
      <c r="AP72" s="44">
        <f t="shared" ref="AP72:BA72" si="57">IF(AC72="",AP71*AC69+AC69,AC72+AC72*AP71)*AP$3/AC$3</f>
        <v>57608.619507238334</v>
      </c>
      <c r="AQ72" s="45">
        <f t="shared" si="57"/>
        <v>52918.323227235189</v>
      </c>
      <c r="AR72" s="45">
        <f t="shared" si="57"/>
        <v>45393.517756713642</v>
      </c>
      <c r="AS72" s="45">
        <f t="shared" si="57"/>
        <v>63671.534492432475</v>
      </c>
      <c r="AT72" s="45">
        <f t="shared" si="57"/>
        <v>58958.959063852031</v>
      </c>
      <c r="AU72" s="45">
        <f t="shared" si="57"/>
        <v>49312.624112342404</v>
      </c>
      <c r="AV72" s="45">
        <f t="shared" si="57"/>
        <v>53581.126334399924</v>
      </c>
      <c r="AW72" s="45">
        <f t="shared" si="57"/>
        <v>28194.048534089838</v>
      </c>
      <c r="AX72" s="45">
        <f t="shared" si="57"/>
        <v>52375.190675498117</v>
      </c>
      <c r="AY72" s="45">
        <f t="shared" si="57"/>
        <v>55565.684356725877</v>
      </c>
      <c r="AZ72" s="45">
        <f t="shared" si="57"/>
        <v>57134.825236079916</v>
      </c>
      <c r="BA72" s="46">
        <f t="shared" si="57"/>
        <v>58668.132031972273</v>
      </c>
      <c r="BB72" s="37">
        <f>SUM(AP72:BA72)</f>
        <v>633382.58532858</v>
      </c>
      <c r="BC72" s="40">
        <f>BB72-AO72</f>
        <v>13984.583488580538</v>
      </c>
    </row>
    <row r="73" spans="1:55" thickTop="1" x14ac:dyDescent="0.3">
      <c r="A73" s="11" t="s">
        <v>28</v>
      </c>
      <c r="B73" s="13" t="s">
        <v>4</v>
      </c>
      <c r="C73" s="5">
        <v>66671.629166666695</v>
      </c>
      <c r="D73" s="5">
        <v>65529.479166666642</v>
      </c>
      <c r="E73" s="5">
        <v>47759.90916666665</v>
      </c>
      <c r="F73" s="5">
        <v>68782.459166666653</v>
      </c>
      <c r="G73" s="5">
        <v>68372.959166666638</v>
      </c>
      <c r="H73" s="5">
        <v>66108.939166666649</v>
      </c>
      <c r="I73" s="5">
        <v>55405.109166666662</v>
      </c>
      <c r="J73" s="5">
        <v>36321.479166666672</v>
      </c>
      <c r="K73" s="5">
        <v>58194.859166666683</v>
      </c>
      <c r="L73" s="5">
        <v>69320.999166666646</v>
      </c>
      <c r="M73" s="5">
        <v>80280.719166666691</v>
      </c>
      <c r="N73" s="18">
        <v>69303.109166666662</v>
      </c>
      <c r="O73" s="25">
        <f>SUM(C73:N73)</f>
        <v>752051.65</v>
      </c>
      <c r="P73" s="22">
        <v>76911.031560000018</v>
      </c>
      <c r="Q73" s="5">
        <v>65705.144720000026</v>
      </c>
      <c r="R73" s="5">
        <v>65858.419160000005</v>
      </c>
      <c r="S73" s="5">
        <v>65810.514680000022</v>
      </c>
      <c r="T73" s="5">
        <v>72075.11884000001</v>
      </c>
      <c r="U73" s="5">
        <v>68584.983640000006</v>
      </c>
      <c r="V73" s="5">
        <v>54302.461514985131</v>
      </c>
      <c r="W73" s="5">
        <v>41448.523264601121</v>
      </c>
      <c r="X73" s="5">
        <v>78474.010397258928</v>
      </c>
      <c r="Y73" s="5">
        <v>77043.565387442432</v>
      </c>
      <c r="Z73" s="5">
        <v>77191.029815720176</v>
      </c>
      <c r="AA73" s="18">
        <v>70849.303145996848</v>
      </c>
      <c r="AB73" s="25">
        <f>SUM(P73:AA73)</f>
        <v>814254.10612600483</v>
      </c>
      <c r="AC73" s="22">
        <v>81837.107692432939</v>
      </c>
      <c r="AD73" s="5">
        <v>65665.824993869755</v>
      </c>
      <c r="AE73" s="5">
        <v>57834.714032799056</v>
      </c>
      <c r="AF73" s="5">
        <v>75113.788611514829</v>
      </c>
      <c r="AG73" s="5">
        <v>68108.649174539125</v>
      </c>
      <c r="AH73" s="5">
        <v>69831.182741117693</v>
      </c>
      <c r="AI73" s="5">
        <v>68229.288567169526</v>
      </c>
      <c r="AJ73" s="5">
        <v>44102.447377139622</v>
      </c>
      <c r="AK73" s="5">
        <v>72429.925792135386</v>
      </c>
      <c r="AL73" s="5"/>
      <c r="AM73" s="5"/>
      <c r="AN73" s="18"/>
      <c r="AO73" s="25">
        <f>SUM(AC73:AN73)</f>
        <v>603152.92898271803</v>
      </c>
      <c r="AP73" s="22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18"/>
      <c r="BB73" s="25"/>
    </row>
    <row r="74" spans="1:55" ht="15.75" thickBot="1" x14ac:dyDescent="0.3">
      <c r="A74" s="16" t="s">
        <v>28</v>
      </c>
      <c r="B74" s="14" t="s">
        <v>10</v>
      </c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9"/>
      <c r="O74" s="26"/>
      <c r="P74" s="23">
        <f t="shared" ref="P74:AN74" si="58">P73/C73-1</f>
        <v>0.15357960381824065</v>
      </c>
      <c r="Q74" s="7">
        <f t="shared" si="58"/>
        <v>2.6807103545962718E-3</v>
      </c>
      <c r="R74" s="7">
        <f t="shared" si="58"/>
        <v>0.37894774737061176</v>
      </c>
      <c r="S74" s="7">
        <f t="shared" si="58"/>
        <v>-4.3207883560332117E-2</v>
      </c>
      <c r="T74" s="7">
        <f t="shared" si="58"/>
        <v>5.414654738445579E-2</v>
      </c>
      <c r="U74" s="7">
        <f t="shared" si="58"/>
        <v>3.7454004020409659E-2</v>
      </c>
      <c r="V74" s="7">
        <f t="shared" si="58"/>
        <v>-1.9901551829175301E-2</v>
      </c>
      <c r="W74" s="7">
        <f t="shared" si="58"/>
        <v>0.14115735965510168</v>
      </c>
      <c r="X74" s="7">
        <f t="shared" si="58"/>
        <v>0.34846980508216263</v>
      </c>
      <c r="Y74" s="7">
        <f t="shared" si="58"/>
        <v>0.11140298486189759</v>
      </c>
      <c r="Z74" s="7">
        <f t="shared" si="58"/>
        <v>-3.8486069669258605E-2</v>
      </c>
      <c r="AA74" s="34">
        <f t="shared" si="58"/>
        <v>2.2310600461109997E-2</v>
      </c>
      <c r="AB74" s="36">
        <f t="shared" si="58"/>
        <v>8.271035124516346E-2</v>
      </c>
      <c r="AC74" s="23">
        <f t="shared" si="58"/>
        <v>6.404901913960126E-2</v>
      </c>
      <c r="AD74" s="7">
        <f t="shared" si="58"/>
        <v>-5.9842690093492301E-4</v>
      </c>
      <c r="AE74" s="7">
        <f t="shared" si="58"/>
        <v>-0.12183264083074519</v>
      </c>
      <c r="AF74" s="7">
        <f t="shared" si="58"/>
        <v>0.1413645521046516</v>
      </c>
      <c r="AG74" s="7">
        <f t="shared" si="58"/>
        <v>-5.5032440172122055E-2</v>
      </c>
      <c r="AH74" s="7">
        <f t="shared" si="58"/>
        <v>1.8170145051851883E-2</v>
      </c>
      <c r="AI74" s="7">
        <f t="shared" si="58"/>
        <v>0.25646769342751052</v>
      </c>
      <c r="AJ74" s="7">
        <f t="shared" si="58"/>
        <v>6.4029400893157229E-2</v>
      </c>
      <c r="AK74" s="7">
        <f t="shared" si="58"/>
        <v>-7.7020208022077319E-2</v>
      </c>
      <c r="AL74" s="50">
        <f t="shared" si="58"/>
        <v>-1</v>
      </c>
      <c r="AM74" s="50">
        <f t="shared" si="58"/>
        <v>-1</v>
      </c>
      <c r="AN74" s="51">
        <f t="shared" si="58"/>
        <v>-1</v>
      </c>
      <c r="AO74" s="38">
        <f ca="1">AO73/SUM(P73:OFFSET(P73,0,$AO$2))-1</f>
        <v>2.3732906079271476E-2</v>
      </c>
      <c r="AP74" s="41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3"/>
      <c r="BB74" s="38"/>
    </row>
    <row r="75" spans="1:55" ht="16.5" thickTop="1" thickBot="1" x14ac:dyDescent="0.3">
      <c r="A75" s="16" t="s">
        <v>28</v>
      </c>
      <c r="B75" s="14" t="s">
        <v>11</v>
      </c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20"/>
      <c r="O75" s="26"/>
      <c r="AB75" s="26"/>
      <c r="AL75" s="47">
        <f>IF(AL73="",AVERAGE(AC74:AK74),AVERAGE(AC74:AL74))</f>
        <v>3.217745496565478E-2</v>
      </c>
      <c r="AM75" s="48">
        <f>AL75+1%</f>
        <v>4.2177454965654781E-2</v>
      </c>
      <c r="AN75" s="49">
        <f>AM75+1%</f>
        <v>5.2177454965654783E-2</v>
      </c>
      <c r="AO75" s="38"/>
      <c r="AP75" s="47">
        <f>AN75+0.5%</f>
        <v>5.7177454965654781E-2</v>
      </c>
      <c r="AQ75" s="48">
        <f t="shared" ref="AQ75:BA75" si="59">AP75+0.5%</f>
        <v>6.2177454965654778E-2</v>
      </c>
      <c r="AR75" s="48">
        <f t="shared" si="59"/>
        <v>6.7177454965654776E-2</v>
      </c>
      <c r="AS75" s="48">
        <f t="shared" si="59"/>
        <v>7.217745496565478E-2</v>
      </c>
      <c r="AT75" s="48">
        <f t="shared" si="59"/>
        <v>7.7177454965654785E-2</v>
      </c>
      <c r="AU75" s="48">
        <f t="shared" si="59"/>
        <v>8.2177454965654789E-2</v>
      </c>
      <c r="AV75" s="48">
        <f t="shared" si="59"/>
        <v>8.7177454965654794E-2</v>
      </c>
      <c r="AW75" s="48">
        <f t="shared" si="59"/>
        <v>9.2177454965654798E-2</v>
      </c>
      <c r="AX75" s="48">
        <f t="shared" si="59"/>
        <v>9.7177454965654803E-2</v>
      </c>
      <c r="AY75" s="48">
        <f t="shared" si="59"/>
        <v>0.10217745496565481</v>
      </c>
      <c r="AZ75" s="48">
        <f t="shared" si="59"/>
        <v>0.10717745496565481</v>
      </c>
      <c r="BA75" s="49">
        <f t="shared" si="59"/>
        <v>0.11217745496565482</v>
      </c>
      <c r="BB75" s="38">
        <f>BB76/AO76-1</f>
        <v>7.9456037135546165E-2</v>
      </c>
      <c r="BC75" s="39" t="s">
        <v>12</v>
      </c>
    </row>
    <row r="76" spans="1:55" ht="15.6" thickTop="1" thickBot="1" x14ac:dyDescent="0.35">
      <c r="A76" s="17" t="s">
        <v>28</v>
      </c>
      <c r="B76" s="15" t="s">
        <v>9</v>
      </c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21"/>
      <c r="O76" s="27"/>
      <c r="P76" s="24"/>
      <c r="Q76" s="9"/>
      <c r="R76" s="9"/>
      <c r="S76" s="9"/>
      <c r="T76" s="9"/>
      <c r="U76" s="9"/>
      <c r="V76" s="9"/>
      <c r="W76" s="9"/>
      <c r="X76" s="9"/>
      <c r="Y76" s="9"/>
      <c r="Z76" s="9"/>
      <c r="AA76" s="35"/>
      <c r="AB76" s="37"/>
      <c r="AC76" s="24"/>
      <c r="AD76" s="9"/>
      <c r="AE76" s="9"/>
      <c r="AF76" s="9"/>
      <c r="AG76" s="9"/>
      <c r="AH76" s="9"/>
      <c r="AI76" s="9"/>
      <c r="AJ76" s="9"/>
      <c r="AK76" s="9"/>
      <c r="AL76" s="45">
        <f>AL75*Y73+Y73</f>
        <v>79522.631243090334</v>
      </c>
      <c r="AM76" s="45">
        <f>AM75*Z73+Z73</f>
        <v>80446.750999525233</v>
      </c>
      <c r="AN76" s="46">
        <f>AN75*AA73+AA73</f>
        <v>74546.039470245116</v>
      </c>
      <c r="AO76" s="37">
        <f>AO73+IF(AL73="",AL76,0)+IF(AM73="",AM76,0)+IF(AN73="",AN76,0)</f>
        <v>837668.35069557873</v>
      </c>
      <c r="AP76" s="44">
        <f t="shared" ref="AP76:BA76" si="60">IF(AC76="",AP75*AC73+AC73,AC76+AC76*AP75)*AP$3/AC$3</f>
        <v>86516.345232036459</v>
      </c>
      <c r="AQ76" s="45">
        <f t="shared" si="60"/>
        <v>69748.758870208665</v>
      </c>
      <c r="AR76" s="45">
        <f t="shared" si="60"/>
        <v>58914.452796998528</v>
      </c>
      <c r="AS76" s="45">
        <f t="shared" si="60"/>
        <v>84562.076241638264</v>
      </c>
      <c r="AT76" s="45">
        <f t="shared" si="60"/>
        <v>77226.4225041881</v>
      </c>
      <c r="AU76" s="45">
        <f t="shared" si="60"/>
        <v>68372.614319260087</v>
      </c>
      <c r="AV76" s="45">
        <f t="shared" si="60"/>
        <v>74177.344298572614</v>
      </c>
      <c r="AW76" s="45">
        <f t="shared" si="60"/>
        <v>45978.257882570113</v>
      </c>
      <c r="AX76" s="45">
        <f t="shared" si="60"/>
        <v>83441.905726164667</v>
      </c>
      <c r="AY76" s="45">
        <f t="shared" si="60"/>
        <v>87648.051315681572</v>
      </c>
      <c r="AZ76" s="45">
        <f t="shared" si="60"/>
        <v>80586.083409823419</v>
      </c>
      <c r="BA76" s="46">
        <f t="shared" si="60"/>
        <v>87053.845678575773</v>
      </c>
      <c r="BB76" s="37">
        <f>SUM(AP76:BA76)</f>
        <v>904226.15827571834</v>
      </c>
      <c r="BC76" s="40">
        <f>BB76-AO76</f>
        <v>66557.807580139604</v>
      </c>
    </row>
    <row r="77" spans="1:55" thickTop="1" x14ac:dyDescent="0.3">
      <c r="A77" s="11" t="s">
        <v>29</v>
      </c>
      <c r="B77" s="13" t="s">
        <v>4</v>
      </c>
      <c r="C77" s="5">
        <v>69258.49000000002</v>
      </c>
      <c r="D77" s="5">
        <v>74611.739999999976</v>
      </c>
      <c r="E77" s="5">
        <v>57087.030000000021</v>
      </c>
      <c r="F77" s="5">
        <v>71777.019999999975</v>
      </c>
      <c r="G77" s="5">
        <v>75014.48</v>
      </c>
      <c r="H77" s="5">
        <v>77227.270000000019</v>
      </c>
      <c r="I77" s="5">
        <v>71304.559999999983</v>
      </c>
      <c r="J77" s="5">
        <v>42508.880000000005</v>
      </c>
      <c r="K77" s="5">
        <v>67658.819999999992</v>
      </c>
      <c r="L77" s="5">
        <v>85031.930000000008</v>
      </c>
      <c r="M77" s="5">
        <v>76589.76999999996</v>
      </c>
      <c r="N77" s="18">
        <v>74044.079999999987</v>
      </c>
      <c r="O77" s="25">
        <f>SUM(C77:N77)</f>
        <v>842114.07</v>
      </c>
      <c r="P77" s="22">
        <v>70968.044959999985</v>
      </c>
      <c r="Q77" s="5">
        <v>68476.355519999997</v>
      </c>
      <c r="R77" s="5">
        <v>66511.35656</v>
      </c>
      <c r="S77" s="5">
        <v>64911.204879999998</v>
      </c>
      <c r="T77" s="5">
        <v>83562.07144</v>
      </c>
      <c r="U77" s="5">
        <v>77118.268239999976</v>
      </c>
      <c r="V77" s="5">
        <v>70437.888377757874</v>
      </c>
      <c r="W77" s="5">
        <v>46955.23761587037</v>
      </c>
      <c r="X77" s="5">
        <v>76327.080607283118</v>
      </c>
      <c r="Y77" s="5">
        <v>89842.119096739028</v>
      </c>
      <c r="Z77" s="5">
        <v>82988.653111727719</v>
      </c>
      <c r="AA77" s="18">
        <v>67413.662593946414</v>
      </c>
      <c r="AB77" s="25">
        <f>SUM(P77:AA77)</f>
        <v>865511.94300332444</v>
      </c>
      <c r="AC77" s="22">
        <v>89462.902044089802</v>
      </c>
      <c r="AD77" s="5">
        <v>70646.506157854994</v>
      </c>
      <c r="AE77" s="5">
        <v>63148.072860420885</v>
      </c>
      <c r="AF77" s="5">
        <v>83877.468657079371</v>
      </c>
      <c r="AG77" s="5">
        <v>79905.394544732975</v>
      </c>
      <c r="AH77" s="5">
        <v>93267.326490061489</v>
      </c>
      <c r="AI77" s="5">
        <v>81999.393161356595</v>
      </c>
      <c r="AJ77" s="5">
        <v>44398.778900099052</v>
      </c>
      <c r="AK77" s="5">
        <v>73077.626974828221</v>
      </c>
      <c r="AL77" s="5"/>
      <c r="AM77" s="5"/>
      <c r="AN77" s="18"/>
      <c r="AO77" s="25">
        <f>SUM(AC77:AN77)</f>
        <v>679783.46979052341</v>
      </c>
      <c r="AP77" s="22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18"/>
      <c r="BB77" s="25"/>
    </row>
    <row r="78" spans="1:55" ht="15.75" thickBot="1" x14ac:dyDescent="0.3">
      <c r="A78" s="16" t="s">
        <v>29</v>
      </c>
      <c r="B78" s="14" t="s">
        <v>10</v>
      </c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9"/>
      <c r="O78" s="26"/>
      <c r="P78" s="23">
        <f t="shared" ref="P78:AN78" si="61">P77/C77-1</f>
        <v>2.4683688021496897E-2</v>
      </c>
      <c r="Q78" s="7">
        <f t="shared" si="61"/>
        <v>-8.2230818903298308E-2</v>
      </c>
      <c r="R78" s="7">
        <f t="shared" si="61"/>
        <v>0.16508700067248161</v>
      </c>
      <c r="S78" s="7">
        <f t="shared" si="61"/>
        <v>-9.5654780875550127E-2</v>
      </c>
      <c r="T78" s="7">
        <f t="shared" si="61"/>
        <v>0.11394588671413852</v>
      </c>
      <c r="U78" s="7">
        <f t="shared" si="61"/>
        <v>-1.4114413211815391E-3</v>
      </c>
      <c r="V78" s="7">
        <f t="shared" si="61"/>
        <v>-1.21545048765761E-2</v>
      </c>
      <c r="W78" s="7">
        <f t="shared" si="61"/>
        <v>0.1045983243000137</v>
      </c>
      <c r="X78" s="7">
        <f t="shared" si="61"/>
        <v>0.12811723005637887</v>
      </c>
      <c r="Y78" s="7">
        <f t="shared" si="61"/>
        <v>5.656920990431491E-2</v>
      </c>
      <c r="Z78" s="7">
        <f t="shared" si="61"/>
        <v>8.3547490895034215E-2</v>
      </c>
      <c r="AA78" s="34">
        <f t="shared" si="61"/>
        <v>-8.954689431016738E-2</v>
      </c>
      <c r="AB78" s="36">
        <f t="shared" si="61"/>
        <v>2.7784683615753591E-2</v>
      </c>
      <c r="AC78" s="23">
        <f t="shared" si="61"/>
        <v>0.26060823705252334</v>
      </c>
      <c r="AD78" s="7">
        <f t="shared" si="61"/>
        <v>3.1691970482003118E-2</v>
      </c>
      <c r="AE78" s="7">
        <f t="shared" si="61"/>
        <v>-5.056705912388193E-2</v>
      </c>
      <c r="AF78" s="7">
        <f t="shared" si="61"/>
        <v>0.29218782507799568</v>
      </c>
      <c r="AG78" s="7">
        <f t="shared" si="61"/>
        <v>-4.3760007767311371E-2</v>
      </c>
      <c r="AH78" s="7">
        <f t="shared" si="61"/>
        <v>0.20940639123020732</v>
      </c>
      <c r="AI78" s="7">
        <f t="shared" si="61"/>
        <v>0.16413758347772234</v>
      </c>
      <c r="AJ78" s="7">
        <f t="shared" si="61"/>
        <v>-5.4444591180330071E-2</v>
      </c>
      <c r="AK78" s="7">
        <f t="shared" si="61"/>
        <v>-4.257274884092499E-2</v>
      </c>
      <c r="AL78" s="50">
        <f t="shared" si="61"/>
        <v>-1</v>
      </c>
      <c r="AM78" s="50">
        <f t="shared" si="61"/>
        <v>-1</v>
      </c>
      <c r="AN78" s="51">
        <f t="shared" si="61"/>
        <v>-1</v>
      </c>
      <c r="AO78" s="38">
        <f ca="1">AO77/SUM(P77:OFFSET(P77,0,$AO$2))-1</f>
        <v>8.7188220840822783E-2</v>
      </c>
      <c r="AP78" s="41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3"/>
      <c r="BB78" s="38"/>
    </row>
    <row r="79" spans="1:55" ht="16.5" thickTop="1" thickBot="1" x14ac:dyDescent="0.3">
      <c r="A79" s="16" t="s">
        <v>29</v>
      </c>
      <c r="B79" s="14" t="s">
        <v>11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20"/>
      <c r="O79" s="26"/>
      <c r="AB79" s="26"/>
      <c r="AL79" s="47">
        <f>IF(AL77="",AVERAGE(AC78:AK78),AVERAGE(AC78:AL78))</f>
        <v>8.5187511156444823E-2</v>
      </c>
      <c r="AM79" s="48">
        <f>AL79+1%</f>
        <v>9.5187511156444818E-2</v>
      </c>
      <c r="AN79" s="49">
        <f>AM79+1%</f>
        <v>0.10518751115644481</v>
      </c>
      <c r="AO79" s="38"/>
      <c r="AP79" s="47">
        <f>AN79+0.5%</f>
        <v>0.11018751115644482</v>
      </c>
      <c r="AQ79" s="48">
        <f t="shared" ref="AQ79:BA79" si="62">AP79+0.5%</f>
        <v>0.11518751115644482</v>
      </c>
      <c r="AR79" s="48">
        <f t="shared" si="62"/>
        <v>0.12018751115644483</v>
      </c>
      <c r="AS79" s="48">
        <f t="shared" si="62"/>
        <v>0.12518751115644483</v>
      </c>
      <c r="AT79" s="48">
        <f t="shared" si="62"/>
        <v>0.13018751115644484</v>
      </c>
      <c r="AU79" s="48">
        <f t="shared" si="62"/>
        <v>0.13518751115644484</v>
      </c>
      <c r="AV79" s="48">
        <f t="shared" si="62"/>
        <v>0.14018751115644484</v>
      </c>
      <c r="AW79" s="48">
        <f t="shared" si="62"/>
        <v>0.14518751115644485</v>
      </c>
      <c r="AX79" s="48">
        <f t="shared" si="62"/>
        <v>0.15018751115644485</v>
      </c>
      <c r="AY79" s="48">
        <f t="shared" si="62"/>
        <v>0.15518751115644486</v>
      </c>
      <c r="AZ79" s="48">
        <f t="shared" si="62"/>
        <v>0.16018751115644486</v>
      </c>
      <c r="BA79" s="49">
        <f t="shared" si="62"/>
        <v>0.16518751115644487</v>
      </c>
      <c r="BB79" s="38">
        <f>BB80/AO80-1</f>
        <v>0.12981456990628226</v>
      </c>
      <c r="BC79" s="39" t="s">
        <v>12</v>
      </c>
    </row>
    <row r="80" spans="1:55" ht="15.6" thickTop="1" thickBot="1" x14ac:dyDescent="0.35">
      <c r="A80" s="17" t="s">
        <v>29</v>
      </c>
      <c r="B80" s="15" t="s">
        <v>9</v>
      </c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21"/>
      <c r="O80" s="27"/>
      <c r="P80" s="24"/>
      <c r="Q80" s="9"/>
      <c r="R80" s="9"/>
      <c r="S80" s="9"/>
      <c r="T80" s="9"/>
      <c r="U80" s="9"/>
      <c r="V80" s="9"/>
      <c r="W80" s="9"/>
      <c r="X80" s="9"/>
      <c r="Y80" s="9"/>
      <c r="Z80" s="9"/>
      <c r="AA80" s="35"/>
      <c r="AB80" s="37"/>
      <c r="AC80" s="24"/>
      <c r="AD80" s="9"/>
      <c r="AE80" s="9"/>
      <c r="AF80" s="9"/>
      <c r="AG80" s="9"/>
      <c r="AH80" s="9"/>
      <c r="AI80" s="9"/>
      <c r="AJ80" s="9"/>
      <c r="AK80" s="9"/>
      <c r="AL80" s="45">
        <f>AL79*Y77+Y77</f>
        <v>97495.545619611134</v>
      </c>
      <c r="AM80" s="45">
        <f>AM79*Z77+Z77</f>
        <v>90888.136455658634</v>
      </c>
      <c r="AN80" s="46">
        <f>AN79*AA77+AA77</f>
        <v>74504.737980143953</v>
      </c>
      <c r="AO80" s="37">
        <f>AO77+IF(AL77="",AL80,0)+IF(AM77="",AM80,0)+IF(AN77="",AN80,0)</f>
        <v>942671.88984593714</v>
      </c>
      <c r="AP80" s="44">
        <f t="shared" ref="AP80:BA80" si="63">IF(AC80="",AP79*AC77+AC77,AC80+AC80*AP79)*AP$3/AC$3</f>
        <v>99320.59656116087</v>
      </c>
      <c r="AQ80" s="45">
        <f t="shared" si="63"/>
        <v>78784.101374076767</v>
      </c>
      <c r="AR80" s="45">
        <f t="shared" si="63"/>
        <v>67522.333364029764</v>
      </c>
      <c r="AS80" s="45">
        <f t="shared" si="63"/>
        <v>99096.774210379939</v>
      </c>
      <c r="AT80" s="45">
        <f t="shared" si="63"/>
        <v>95061.135777353193</v>
      </c>
      <c r="AU80" s="45">
        <f t="shared" si="63"/>
        <v>95792.484779947641</v>
      </c>
      <c r="AV80" s="45">
        <f t="shared" si="63"/>
        <v>93494.684004985975</v>
      </c>
      <c r="AW80" s="45">
        <f t="shared" si="63"/>
        <v>48533.794056671992</v>
      </c>
      <c r="AX80" s="45">
        <f t="shared" si="63"/>
        <v>88255.622585966572</v>
      </c>
      <c r="AY80" s="45">
        <f t="shared" si="63"/>
        <v>112625.6366931582</v>
      </c>
      <c r="AZ80" s="45">
        <f t="shared" si="63"/>
        <v>95404.682654029573</v>
      </c>
      <c r="BA80" s="46">
        <f t="shared" si="63"/>
        <v>91152.58972726934</v>
      </c>
      <c r="BB80" s="37">
        <f>SUM(AP80:BA80)</f>
        <v>1065044.4357890298</v>
      </c>
      <c r="BC80" s="40">
        <f>BB80-AO80</f>
        <v>122372.54594309267</v>
      </c>
    </row>
    <row r="81" spans="1:55" thickTop="1" x14ac:dyDescent="0.3">
      <c r="A81" s="11" t="s">
        <v>30</v>
      </c>
      <c r="B81" s="13" t="s">
        <v>4</v>
      </c>
      <c r="C81" s="5">
        <v>46655.596666666665</v>
      </c>
      <c r="D81" s="5">
        <v>46303.796666666669</v>
      </c>
      <c r="E81" s="5">
        <v>38046.916666666686</v>
      </c>
      <c r="F81" s="5">
        <v>46591.546666666662</v>
      </c>
      <c r="G81" s="5">
        <v>50112.316666666651</v>
      </c>
      <c r="H81" s="5">
        <v>50622.146666666646</v>
      </c>
      <c r="I81" s="5">
        <v>38600.576666666668</v>
      </c>
      <c r="J81" s="5">
        <v>27895.566666666655</v>
      </c>
      <c r="K81" s="5">
        <v>48139.616666666654</v>
      </c>
      <c r="L81" s="5">
        <v>52046.886666666644</v>
      </c>
      <c r="M81" s="5">
        <v>46086.716666666667</v>
      </c>
      <c r="N81" s="18">
        <v>44377.096666666672</v>
      </c>
      <c r="O81" s="25">
        <f>SUM(C81:N81)</f>
        <v>535478.77999999991</v>
      </c>
      <c r="P81" s="22">
        <v>51862.678509999991</v>
      </c>
      <c r="Q81" s="5">
        <v>40576.555620000006</v>
      </c>
      <c r="R81" s="5">
        <v>54813.335609999995</v>
      </c>
      <c r="S81" s="5">
        <v>43109.005529999966</v>
      </c>
      <c r="T81" s="5">
        <v>46607.537389999983</v>
      </c>
      <c r="U81" s="5">
        <v>48619.263189999969</v>
      </c>
      <c r="V81" s="5">
        <v>43365.58543725784</v>
      </c>
      <c r="W81" s="5">
        <v>30569.55448088095</v>
      </c>
      <c r="X81" s="5">
        <v>50709.068904997068</v>
      </c>
      <c r="Y81" s="5">
        <v>59848.527961358443</v>
      </c>
      <c r="Z81" s="5">
        <v>53180.194791062982</v>
      </c>
      <c r="AA81" s="18">
        <v>51348.055302084875</v>
      </c>
      <c r="AB81" s="25">
        <f>SUM(P81:AA81)</f>
        <v>574609.36272764206</v>
      </c>
      <c r="AC81" s="22">
        <v>51543.106502351766</v>
      </c>
      <c r="AD81" s="5">
        <v>49490.706328245542</v>
      </c>
      <c r="AE81" s="5">
        <v>48944.187774412749</v>
      </c>
      <c r="AF81" s="5">
        <v>59328.926638140234</v>
      </c>
      <c r="AG81" s="5">
        <v>57761.359066892081</v>
      </c>
      <c r="AH81" s="5">
        <v>65489.944992166718</v>
      </c>
      <c r="AI81" s="5">
        <v>50143.206918126045</v>
      </c>
      <c r="AJ81" s="5">
        <v>32765.35632772174</v>
      </c>
      <c r="AK81" s="5">
        <v>54293.492892341019</v>
      </c>
      <c r="AL81" s="5"/>
      <c r="AM81" s="5"/>
      <c r="AN81" s="18"/>
      <c r="AO81" s="25">
        <f>SUM(AC81:AN81)</f>
        <v>469760.28744039789</v>
      </c>
      <c r="AP81" s="22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18"/>
      <c r="BB81" s="25"/>
    </row>
    <row r="82" spans="1:55" ht="15.75" thickBot="1" x14ac:dyDescent="0.3">
      <c r="A82" s="16" t="s">
        <v>30</v>
      </c>
      <c r="B82" s="14" t="s">
        <v>10</v>
      </c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9"/>
      <c r="O82" s="26"/>
      <c r="P82" s="23">
        <f t="shared" ref="P82:AN82" si="64">P81/C81-1</f>
        <v>0.1116067999416146</v>
      </c>
      <c r="Q82" s="7">
        <f t="shared" si="64"/>
        <v>-0.12368836810286032</v>
      </c>
      <c r="R82" s="7">
        <f t="shared" si="64"/>
        <v>0.44067746908969752</v>
      </c>
      <c r="S82" s="7">
        <f t="shared" si="64"/>
        <v>-7.4746201528403833E-2</v>
      </c>
      <c r="T82" s="7">
        <f t="shared" si="64"/>
        <v>-6.9938480393542668E-2</v>
      </c>
      <c r="U82" s="7">
        <f t="shared" si="64"/>
        <v>-3.956536039167069E-2</v>
      </c>
      <c r="V82" s="7">
        <f t="shared" si="64"/>
        <v>0.12344397887469838</v>
      </c>
      <c r="W82" s="7">
        <f t="shared" si="64"/>
        <v>9.5857088911892596E-2</v>
      </c>
      <c r="X82" s="7">
        <f t="shared" si="64"/>
        <v>5.3375004128555448E-2</v>
      </c>
      <c r="Y82" s="7">
        <f t="shared" si="64"/>
        <v>0.14989640676602378</v>
      </c>
      <c r="Z82" s="7">
        <f t="shared" si="64"/>
        <v>0.15391589241866832</v>
      </c>
      <c r="AA82" s="34">
        <f t="shared" si="64"/>
        <v>0.15708460352374409</v>
      </c>
      <c r="AB82" s="36">
        <f t="shared" si="64"/>
        <v>7.3075879360975149E-2</v>
      </c>
      <c r="AC82" s="23">
        <f t="shared" si="64"/>
        <v>-6.1618878320487402E-3</v>
      </c>
      <c r="AD82" s="7">
        <f t="shared" si="64"/>
        <v>0.21968722017035347</v>
      </c>
      <c r="AE82" s="7">
        <f t="shared" si="64"/>
        <v>-0.10707518107174807</v>
      </c>
      <c r="AF82" s="7">
        <f t="shared" si="64"/>
        <v>0.37625365996561144</v>
      </c>
      <c r="AG82" s="7">
        <f t="shared" si="64"/>
        <v>0.23931368833242073</v>
      </c>
      <c r="AH82" s="7">
        <f t="shared" si="64"/>
        <v>0.34699583447485716</v>
      </c>
      <c r="AI82" s="7">
        <f t="shared" si="64"/>
        <v>0.15629032590080438</v>
      </c>
      <c r="AJ82" s="7">
        <f t="shared" si="64"/>
        <v>7.1829697361605493E-2</v>
      </c>
      <c r="AK82" s="7">
        <f t="shared" si="64"/>
        <v>7.0686054087471639E-2</v>
      </c>
      <c r="AL82" s="50">
        <f t="shared" si="64"/>
        <v>-1</v>
      </c>
      <c r="AM82" s="50">
        <f t="shared" si="64"/>
        <v>-1</v>
      </c>
      <c r="AN82" s="51">
        <f t="shared" si="64"/>
        <v>-1</v>
      </c>
      <c r="AO82" s="38">
        <f ca="1">AO81/SUM(P81:OFFSET(P81,0,$AO$2))-1</f>
        <v>0.14510720257556442</v>
      </c>
      <c r="AP82" s="41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3"/>
      <c r="BB82" s="38"/>
    </row>
    <row r="83" spans="1:55" ht="16.5" thickTop="1" thickBot="1" x14ac:dyDescent="0.3">
      <c r="A83" s="16" t="s">
        <v>30</v>
      </c>
      <c r="B83" s="14" t="s">
        <v>11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20"/>
      <c r="O83" s="26"/>
      <c r="AB83" s="26"/>
      <c r="AL83" s="47">
        <f>IF(AL81="",AVERAGE(AC82:AK82),AVERAGE(AC82:AL82))</f>
        <v>0.15197993459881415</v>
      </c>
      <c r="AM83" s="48">
        <f>AL83+1%</f>
        <v>0.16197993459881416</v>
      </c>
      <c r="AN83" s="49">
        <f>AM83+1%</f>
        <v>0.17197993459881417</v>
      </c>
      <c r="AO83" s="38"/>
      <c r="AP83" s="47">
        <f>AN83+0.5%</f>
        <v>0.17697993459881417</v>
      </c>
      <c r="AQ83" s="48">
        <f t="shared" ref="AQ83:BA83" si="65">AP83+0.5%</f>
        <v>0.18197993459881417</v>
      </c>
      <c r="AR83" s="48">
        <f t="shared" si="65"/>
        <v>0.18697993459881418</v>
      </c>
      <c r="AS83" s="48">
        <f t="shared" si="65"/>
        <v>0.19197993459881418</v>
      </c>
      <c r="AT83" s="48">
        <f t="shared" si="65"/>
        <v>0.19697993459881419</v>
      </c>
      <c r="AU83" s="48">
        <f t="shared" si="65"/>
        <v>0.20197993459881419</v>
      </c>
      <c r="AV83" s="48">
        <f t="shared" si="65"/>
        <v>0.2069799345988142</v>
      </c>
      <c r="AW83" s="48">
        <f t="shared" si="65"/>
        <v>0.2119799345988142</v>
      </c>
      <c r="AX83" s="48">
        <f t="shared" si="65"/>
        <v>0.21697993459881421</v>
      </c>
      <c r="AY83" s="48">
        <f t="shared" si="65"/>
        <v>0.22197993459881421</v>
      </c>
      <c r="AZ83" s="48">
        <f t="shared" si="65"/>
        <v>0.22697993459881421</v>
      </c>
      <c r="BA83" s="49">
        <f t="shared" si="65"/>
        <v>0.23197993459881422</v>
      </c>
      <c r="BB83" s="38">
        <f>BB84/AO84-1</f>
        <v>0.19781615180805412</v>
      </c>
      <c r="BC83" s="39" t="s">
        <v>12</v>
      </c>
    </row>
    <row r="84" spans="1:55" ht="15.6" thickTop="1" thickBot="1" x14ac:dyDescent="0.35">
      <c r="A84" s="17" t="s">
        <v>30</v>
      </c>
      <c r="B84" s="15" t="s">
        <v>9</v>
      </c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21"/>
      <c r="O84" s="27"/>
      <c r="P84" s="24"/>
      <c r="Q84" s="9"/>
      <c r="R84" s="9"/>
      <c r="S84" s="9"/>
      <c r="T84" s="9"/>
      <c r="U84" s="9"/>
      <c r="V84" s="9"/>
      <c r="W84" s="9"/>
      <c r="X84" s="9"/>
      <c r="Y84" s="9"/>
      <c r="Z84" s="9"/>
      <c r="AA84" s="35"/>
      <c r="AB84" s="37"/>
      <c r="AC84" s="24"/>
      <c r="AD84" s="9"/>
      <c r="AE84" s="9"/>
      <c r="AF84" s="9"/>
      <c r="AG84" s="9"/>
      <c r="AH84" s="9"/>
      <c r="AI84" s="9"/>
      <c r="AJ84" s="9"/>
      <c r="AK84" s="9"/>
      <c r="AL84" s="45">
        <f>AL83*Y81+Y81</f>
        <v>68944.303326761001</v>
      </c>
      <c r="AM84" s="45">
        <f>AM83*Z81+Z81</f>
        <v>61794.319265271566</v>
      </c>
      <c r="AN84" s="46">
        <f>AN83*AA81+AA81</f>
        <v>60178.890494713727</v>
      </c>
      <c r="AO84" s="37">
        <f>AO81+IF(AL81="",AL84,0)+IF(AM81="",AM84,0)+IF(AN81="",AN84,0)</f>
        <v>660677.80052714411</v>
      </c>
      <c r="AP84" s="44">
        <f t="shared" ref="AP84:BA84" si="66">IF(AC84="",AP83*AC81+AC81,AC84+AC84*AP83)*AP$3/AC$3</f>
        <v>60665.202120157686</v>
      </c>
      <c r="AQ84" s="45">
        <f t="shared" si="66"/>
        <v>58497.02182910878</v>
      </c>
      <c r="AR84" s="45">
        <f t="shared" si="66"/>
        <v>55455.052039670685</v>
      </c>
      <c r="AS84" s="45">
        <f t="shared" si="66"/>
        <v>74254.834598645655</v>
      </c>
      <c r="AT84" s="45">
        <f t="shared" si="66"/>
        <v>72778.092419186432</v>
      </c>
      <c r="AU84" s="45">
        <f t="shared" si="66"/>
        <v>71220.685532034535</v>
      </c>
      <c r="AV84" s="45">
        <f t="shared" si="66"/>
        <v>60521.844606614584</v>
      </c>
      <c r="AW84" s="45">
        <f t="shared" si="66"/>
        <v>37905.911036489073</v>
      </c>
      <c r="AX84" s="45">
        <f t="shared" si="66"/>
        <v>69377.796000725488</v>
      </c>
      <c r="AY84" s="45">
        <f t="shared" si="66"/>
        <v>84248.555270196215</v>
      </c>
      <c r="AZ84" s="45">
        <f t="shared" si="66"/>
        <v>68599.400304901996</v>
      </c>
      <c r="BA84" s="46">
        <f t="shared" si="66"/>
        <v>77846.144854701954</v>
      </c>
      <c r="BB84" s="37">
        <f>SUM(AP84:BA84)</f>
        <v>791370.54061243299</v>
      </c>
      <c r="BC84" s="40">
        <f>BB84-AO84</f>
        <v>130692.74008528888</v>
      </c>
    </row>
    <row r="85" spans="1:55" s="140" customFormat="1" thickTop="1" x14ac:dyDescent="0.3">
      <c r="A85" s="134" t="s">
        <v>31</v>
      </c>
      <c r="B85" s="135" t="s">
        <v>4</v>
      </c>
      <c r="C85" s="136">
        <f>C81+C77+C73+C69+C65+C61+C57</f>
        <v>346620.34083333338</v>
      </c>
      <c r="D85" s="136">
        <f t="shared" ref="D85:N85" si="67">D81+D77+D73+D69+D65+D61+D57</f>
        <v>362003.11083333334</v>
      </c>
      <c r="E85" s="136">
        <f t="shared" si="67"/>
        <v>298613.00083333335</v>
      </c>
      <c r="F85" s="136">
        <f t="shared" si="67"/>
        <v>354892.60083333333</v>
      </c>
      <c r="G85" s="136">
        <f t="shared" si="67"/>
        <v>363175.32083333324</v>
      </c>
      <c r="H85" s="136">
        <f t="shared" si="67"/>
        <v>374415.40083333332</v>
      </c>
      <c r="I85" s="136">
        <f t="shared" si="67"/>
        <v>314793.03083333327</v>
      </c>
      <c r="J85" s="136">
        <f t="shared" si="67"/>
        <v>218562.52083333331</v>
      </c>
      <c r="K85" s="136">
        <f t="shared" si="67"/>
        <v>335821.54083333333</v>
      </c>
      <c r="L85" s="136">
        <f t="shared" si="67"/>
        <v>409805.15083333326</v>
      </c>
      <c r="M85" s="136">
        <f t="shared" si="67"/>
        <v>383474.28083333344</v>
      </c>
      <c r="N85" s="137">
        <f t="shared" si="67"/>
        <v>358988.71083333337</v>
      </c>
      <c r="O85" s="138">
        <f>SUM(C85:N85)</f>
        <v>4121165.0100000002</v>
      </c>
      <c r="P85" s="139">
        <f t="shared" ref="P85:AA85" si="68">P81+P77+P73+P69+P65+P61+P57</f>
        <v>387361.46184999996</v>
      </c>
      <c r="Q85" s="136">
        <f t="shared" si="68"/>
        <v>346218.39470000006</v>
      </c>
      <c r="R85" s="136">
        <f t="shared" si="68"/>
        <v>370431.23034999997</v>
      </c>
      <c r="S85" s="136">
        <f t="shared" si="68"/>
        <v>363966.80554999993</v>
      </c>
      <c r="T85" s="136">
        <f t="shared" si="68"/>
        <v>403196.94464999996</v>
      </c>
      <c r="U85" s="136">
        <f t="shared" si="68"/>
        <v>379207.11764999991</v>
      </c>
      <c r="V85" s="136">
        <f t="shared" si="68"/>
        <v>324856.46879003313</v>
      </c>
      <c r="W85" s="136">
        <f t="shared" si="68"/>
        <v>237144.63450619899</v>
      </c>
      <c r="X85" s="136">
        <f t="shared" si="68"/>
        <v>399502.78871718055</v>
      </c>
      <c r="Y85" s="136">
        <f t="shared" si="68"/>
        <v>441200.69696433318</v>
      </c>
      <c r="Z85" s="136">
        <f t="shared" si="68"/>
        <v>420182.2892862864</v>
      </c>
      <c r="AA85" s="137">
        <f t="shared" si="68"/>
        <v>373995.93872630736</v>
      </c>
      <c r="AB85" s="138">
        <f>SUM(P85:AA85)</f>
        <v>4447264.7717403397</v>
      </c>
      <c r="AC85" s="139">
        <f t="shared" ref="AC85:AN85" si="69">AC81+AC77+AC73+AC69+AC65+AC61+AC57</f>
        <v>429728.05099702295</v>
      </c>
      <c r="AD85" s="136">
        <f t="shared" si="69"/>
        <v>385806.23311734054</v>
      </c>
      <c r="AE85" s="136">
        <f t="shared" si="69"/>
        <v>338387.72069991735</v>
      </c>
      <c r="AF85" s="136">
        <f t="shared" si="69"/>
        <v>434073.91884735232</v>
      </c>
      <c r="AG85" s="136">
        <f t="shared" si="69"/>
        <v>399012.44989747391</v>
      </c>
      <c r="AH85" s="136">
        <f t="shared" si="69"/>
        <v>430908.30812803202</v>
      </c>
      <c r="AI85" s="136">
        <f t="shared" si="69"/>
        <v>381332.59120921488</v>
      </c>
      <c r="AJ85" s="136">
        <f t="shared" si="69"/>
        <v>233515.18212350932</v>
      </c>
      <c r="AK85" s="136">
        <f t="shared" si="69"/>
        <v>390775.70428524533</v>
      </c>
      <c r="AL85" s="136">
        <f t="shared" si="69"/>
        <v>0</v>
      </c>
      <c r="AM85" s="136">
        <f t="shared" si="69"/>
        <v>0</v>
      </c>
      <c r="AN85" s="137">
        <f t="shared" si="69"/>
        <v>0</v>
      </c>
      <c r="AO85" s="138">
        <f>SUM(AC85:AN85)</f>
        <v>3423540.1593051087</v>
      </c>
      <c r="AP85" s="139"/>
      <c r="AQ85" s="136"/>
      <c r="AR85" s="136"/>
      <c r="AS85" s="136"/>
      <c r="AT85" s="136"/>
      <c r="AU85" s="136"/>
      <c r="AV85" s="136"/>
      <c r="AW85" s="136"/>
      <c r="AX85" s="136"/>
      <c r="AY85" s="136"/>
      <c r="AZ85" s="136"/>
      <c r="BA85" s="137"/>
      <c r="BB85" s="138"/>
    </row>
    <row r="86" spans="1:55" s="140" customFormat="1" ht="15.75" thickBot="1" x14ac:dyDescent="0.3">
      <c r="A86" s="141" t="s">
        <v>31</v>
      </c>
      <c r="B86" s="142" t="s">
        <v>10</v>
      </c>
      <c r="C86" s="143"/>
      <c r="D86" s="143"/>
      <c r="E86" s="143"/>
      <c r="F86" s="143"/>
      <c r="G86" s="143"/>
      <c r="H86" s="143"/>
      <c r="I86" s="143"/>
      <c r="J86" s="143"/>
      <c r="K86" s="143"/>
      <c r="L86" s="143"/>
      <c r="M86" s="143"/>
      <c r="N86" s="144"/>
      <c r="O86" s="145"/>
      <c r="P86" s="146">
        <f t="shared" ref="P86:AN86" si="70">P85/C85-1</f>
        <v>0.11753817135693212</v>
      </c>
      <c r="Q86" s="147">
        <f t="shared" si="70"/>
        <v>-4.36038135059027E-2</v>
      </c>
      <c r="R86" s="147">
        <f t="shared" si="70"/>
        <v>0.24050603729993303</v>
      </c>
      <c r="S86" s="147">
        <f t="shared" si="70"/>
        <v>2.5568875472070207E-2</v>
      </c>
      <c r="T86" s="147">
        <f t="shared" si="70"/>
        <v>0.11019918348205504</v>
      </c>
      <c r="U86" s="147">
        <f t="shared" si="70"/>
        <v>1.2797862497113455E-2</v>
      </c>
      <c r="V86" s="147">
        <f t="shared" si="70"/>
        <v>3.196842677888867E-2</v>
      </c>
      <c r="W86" s="147">
        <f t="shared" si="70"/>
        <v>8.5019671268504515E-2</v>
      </c>
      <c r="X86" s="147">
        <f t="shared" si="70"/>
        <v>0.18962824042145621</v>
      </c>
      <c r="Y86" s="147">
        <f t="shared" si="70"/>
        <v>7.6610911471360232E-2</v>
      </c>
      <c r="Z86" s="147">
        <f t="shared" si="70"/>
        <v>9.5724825073489228E-2</v>
      </c>
      <c r="AA86" s="148">
        <f t="shared" si="70"/>
        <v>4.180417779193446E-2</v>
      </c>
      <c r="AB86" s="149">
        <f t="shared" si="70"/>
        <v>7.9128052613534949E-2</v>
      </c>
      <c r="AC86" s="146">
        <f t="shared" si="70"/>
        <v>0.10937223580447153</v>
      </c>
      <c r="AD86" s="147">
        <f t="shared" si="70"/>
        <v>0.11434354448914696</v>
      </c>
      <c r="AE86" s="147">
        <f t="shared" si="70"/>
        <v>-8.6503261671016407E-2</v>
      </c>
      <c r="AF86" s="147">
        <f t="shared" si="70"/>
        <v>0.19261952526525516</v>
      </c>
      <c r="AG86" s="147">
        <f t="shared" si="70"/>
        <v>-1.0378289835897614E-2</v>
      </c>
      <c r="AH86" s="147">
        <f t="shared" si="70"/>
        <v>0.13634024276345791</v>
      </c>
      <c r="AI86" s="147">
        <f t="shared" si="70"/>
        <v>0.17384946228570985</v>
      </c>
      <c r="AJ86" s="147">
        <f t="shared" si="70"/>
        <v>-1.5304804977971265E-2</v>
      </c>
      <c r="AK86" s="147">
        <f t="shared" si="70"/>
        <v>-2.1844864863041935E-2</v>
      </c>
      <c r="AL86" s="150">
        <f t="shared" si="70"/>
        <v>-1</v>
      </c>
      <c r="AM86" s="150">
        <f t="shared" si="70"/>
        <v>-1</v>
      </c>
      <c r="AN86" s="151">
        <f t="shared" si="70"/>
        <v>-1</v>
      </c>
      <c r="AO86" s="152">
        <f ca="1">AO85/SUM(P85:OFFSET(P85,0,$AO$2))-1</f>
        <v>6.5897208879630353E-2</v>
      </c>
      <c r="AP86" s="153"/>
      <c r="AQ86" s="154"/>
      <c r="AR86" s="154"/>
      <c r="AS86" s="154"/>
      <c r="AT86" s="154"/>
      <c r="AU86" s="154"/>
      <c r="AV86" s="154"/>
      <c r="AW86" s="154"/>
      <c r="AX86" s="154"/>
      <c r="AY86" s="154"/>
      <c r="AZ86" s="154"/>
      <c r="BA86" s="155"/>
      <c r="BB86" s="152"/>
    </row>
    <row r="87" spans="1:55" s="140" customFormat="1" ht="16.5" thickTop="1" thickBot="1" x14ac:dyDescent="0.3">
      <c r="A87" s="141" t="s">
        <v>31</v>
      </c>
      <c r="B87" s="142" t="s">
        <v>11</v>
      </c>
      <c r="C87" s="156"/>
      <c r="D87" s="156"/>
      <c r="E87" s="156"/>
      <c r="F87" s="156"/>
      <c r="G87" s="156"/>
      <c r="H87" s="156"/>
      <c r="I87" s="156"/>
      <c r="J87" s="156"/>
      <c r="K87" s="156"/>
      <c r="L87" s="156"/>
      <c r="M87" s="156"/>
      <c r="N87" s="157"/>
      <c r="O87" s="145"/>
      <c r="AB87" s="145"/>
      <c r="AL87" s="158">
        <f>AL85/Y85-1</f>
        <v>-1</v>
      </c>
      <c r="AM87" s="159">
        <f>AM85/Z85-1</f>
        <v>-1</v>
      </c>
      <c r="AN87" s="160">
        <f>AN85/AA85-1</f>
        <v>-1</v>
      </c>
      <c r="AO87" s="152"/>
      <c r="AP87" s="158">
        <f t="shared" ref="AP87:BA87" si="71">AP85/AC85-1</f>
        <v>-1</v>
      </c>
      <c r="AQ87" s="159">
        <f t="shared" si="71"/>
        <v>-1</v>
      </c>
      <c r="AR87" s="159">
        <f t="shared" si="71"/>
        <v>-1</v>
      </c>
      <c r="AS87" s="159">
        <f t="shared" si="71"/>
        <v>-1</v>
      </c>
      <c r="AT87" s="159">
        <f t="shared" si="71"/>
        <v>-1</v>
      </c>
      <c r="AU87" s="159">
        <f t="shared" si="71"/>
        <v>-1</v>
      </c>
      <c r="AV87" s="159">
        <f t="shared" si="71"/>
        <v>-1</v>
      </c>
      <c r="AW87" s="159">
        <f t="shared" si="71"/>
        <v>-1</v>
      </c>
      <c r="AX87" s="159">
        <f t="shared" si="71"/>
        <v>-1</v>
      </c>
      <c r="AY87" s="159" t="e">
        <f t="shared" si="71"/>
        <v>#DIV/0!</v>
      </c>
      <c r="AZ87" s="159" t="e">
        <f t="shared" si="71"/>
        <v>#DIV/0!</v>
      </c>
      <c r="BA87" s="160" t="e">
        <f t="shared" si="71"/>
        <v>#DIV/0!</v>
      </c>
      <c r="BB87" s="152">
        <f>BB88/AO88-1</f>
        <v>0.1189062463919115</v>
      </c>
      <c r="BC87" s="161" t="s">
        <v>12</v>
      </c>
    </row>
    <row r="88" spans="1:55" s="140" customFormat="1" ht="15.6" thickTop="1" thickBot="1" x14ac:dyDescent="0.35">
      <c r="A88" s="162" t="s">
        <v>31</v>
      </c>
      <c r="B88" s="163" t="s">
        <v>9</v>
      </c>
      <c r="C88" s="164"/>
      <c r="D88" s="164"/>
      <c r="E88" s="164"/>
      <c r="F88" s="164"/>
      <c r="G88" s="164"/>
      <c r="H88" s="164"/>
      <c r="I88" s="164"/>
      <c r="J88" s="164"/>
      <c r="K88" s="164"/>
      <c r="L88" s="164"/>
      <c r="M88" s="164"/>
      <c r="N88" s="165"/>
      <c r="O88" s="166"/>
      <c r="P88" s="167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9"/>
      <c r="AB88" s="170"/>
      <c r="AC88" s="167"/>
      <c r="AD88" s="168"/>
      <c r="AE88" s="168"/>
      <c r="AF88" s="168"/>
      <c r="AG88" s="168"/>
      <c r="AH88" s="168"/>
      <c r="AI88" s="168"/>
      <c r="AJ88" s="168"/>
      <c r="AK88" s="168"/>
      <c r="AL88" s="171">
        <f>AL84+AL80+AL76+AL72+AL68+AL64+AL60</f>
        <v>472939.6869944231</v>
      </c>
      <c r="AM88" s="171">
        <f>AM84+AM80+AM76+AM72+AM68+AM64+AM60</f>
        <v>453217.96397308359</v>
      </c>
      <c r="AN88" s="172">
        <f>AN84+AN80+AN76+AN72+AN68+AN64+AN60</f>
        <v>406796.88906946813</v>
      </c>
      <c r="AO88" s="170">
        <f>AO84+AO80+AO76+AO72+AO68+AO64+AO60</f>
        <v>4756494.6993420841</v>
      </c>
      <c r="AP88" s="173">
        <f t="shared" ref="AP88:BA88" si="72">AP84+AP80+AP76+AP72+AP68+AP64+AP60</f>
        <v>471003.91566417331</v>
      </c>
      <c r="AQ88" s="171">
        <f t="shared" si="72"/>
        <v>425498.16402478784</v>
      </c>
      <c r="AR88" s="171">
        <f t="shared" si="72"/>
        <v>357745.50036809064</v>
      </c>
      <c r="AS88" s="171">
        <f t="shared" si="72"/>
        <v>506662.72039095568</v>
      </c>
      <c r="AT88" s="171">
        <f t="shared" si="72"/>
        <v>469612.36262744857</v>
      </c>
      <c r="AU88" s="171">
        <f t="shared" si="72"/>
        <v>439059.19351428386</v>
      </c>
      <c r="AV88" s="171">
        <f t="shared" si="72"/>
        <v>428710.28794143349</v>
      </c>
      <c r="AW88" s="171">
        <f t="shared" si="72"/>
        <v>253005.27089434382</v>
      </c>
      <c r="AX88" s="171">
        <f t="shared" si="72"/>
        <v>467385.89017536194</v>
      </c>
      <c r="AY88" s="171">
        <f t="shared" si="72"/>
        <v>541557.80474222754</v>
      </c>
      <c r="AZ88" s="171">
        <f t="shared" si="72"/>
        <v>470274.79556946328</v>
      </c>
      <c r="BA88" s="172">
        <f t="shared" si="72"/>
        <v>491555.72411130427</v>
      </c>
      <c r="BB88" s="170">
        <f>SUM(AP88:BA88)</f>
        <v>5322071.6300238753</v>
      </c>
      <c r="BC88" s="174">
        <f>BB88-AO88</f>
        <v>565576.93068179116</v>
      </c>
    </row>
    <row r="89" spans="1:55" thickTop="1" x14ac:dyDescent="0.3">
      <c r="A89" s="11" t="s">
        <v>32</v>
      </c>
      <c r="B89" s="13" t="s">
        <v>4</v>
      </c>
      <c r="C89" s="5">
        <v>24085.709166666664</v>
      </c>
      <c r="D89" s="5">
        <v>22684.759166666667</v>
      </c>
      <c r="E89" s="5">
        <v>21818.399166666666</v>
      </c>
      <c r="F89" s="5">
        <v>25729.329166666663</v>
      </c>
      <c r="G89" s="5">
        <v>22180.769166666658</v>
      </c>
      <c r="H89" s="5">
        <v>24899.762500000004</v>
      </c>
      <c r="I89" s="5">
        <v>17331.449166666669</v>
      </c>
      <c r="J89" s="5">
        <v>16013.409166666663</v>
      </c>
      <c r="K89" s="5">
        <v>28841.800833333335</v>
      </c>
      <c r="L89" s="5">
        <v>25954.839166666672</v>
      </c>
      <c r="M89" s="5">
        <v>25144.717160345583</v>
      </c>
      <c r="N89" s="18">
        <v>22088.549166666664</v>
      </c>
      <c r="O89" s="25">
        <f>SUM(C89:N89)</f>
        <v>276773.4929936789</v>
      </c>
      <c r="P89" s="22">
        <v>23877.913300000015</v>
      </c>
      <c r="Q89" s="5">
        <v>19344.354600000002</v>
      </c>
      <c r="R89" s="5">
        <v>22799.806299999997</v>
      </c>
      <c r="S89" s="5">
        <v>25355.339899999999</v>
      </c>
      <c r="T89" s="5">
        <v>24327.673700000003</v>
      </c>
      <c r="U89" s="5">
        <v>22877.679151673499</v>
      </c>
      <c r="V89" s="5">
        <v>19408.310977717545</v>
      </c>
      <c r="W89" s="5">
        <v>15694.820827580514</v>
      </c>
      <c r="X89" s="5">
        <v>28870.143869438296</v>
      </c>
      <c r="Y89" s="5">
        <v>30228.511728560305</v>
      </c>
      <c r="Z89" s="5">
        <v>28398.733683001326</v>
      </c>
      <c r="AA89" s="18">
        <v>21941.171427752695</v>
      </c>
      <c r="AB89" s="25">
        <f>SUM(P89:AA89)</f>
        <v>283124.45946572418</v>
      </c>
      <c r="AC89" s="22">
        <v>26234.031279139526</v>
      </c>
      <c r="AD89" s="5">
        <v>21309.899184227252</v>
      </c>
      <c r="AE89" s="5">
        <v>22037.282920776579</v>
      </c>
      <c r="AF89" s="5">
        <v>29173.832641015088</v>
      </c>
      <c r="AG89" s="5">
        <v>23327.711618439029</v>
      </c>
      <c r="AH89" s="5">
        <v>26785.811282547042</v>
      </c>
      <c r="AI89" s="5">
        <v>20744.39326242706</v>
      </c>
      <c r="AJ89" s="5">
        <v>15669.86190041241</v>
      </c>
      <c r="AK89" s="5">
        <v>22228.423729400783</v>
      </c>
      <c r="AL89" s="5"/>
      <c r="AM89" s="5"/>
      <c r="AN89" s="18"/>
      <c r="AO89" s="25">
        <f>SUM(AC89:AN89)</f>
        <v>207511.24781838479</v>
      </c>
      <c r="AP89" s="22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18"/>
      <c r="BB89" s="25"/>
    </row>
    <row r="90" spans="1:55" ht="15.75" thickBot="1" x14ac:dyDescent="0.3">
      <c r="A90" s="16" t="s">
        <v>32</v>
      </c>
      <c r="B90" s="14" t="s">
        <v>10</v>
      </c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9"/>
      <c r="O90" s="26"/>
      <c r="P90" s="23">
        <f t="shared" ref="P90:AN90" si="73">P89/C89-1</f>
        <v>-8.627350983471449E-3</v>
      </c>
      <c r="Q90" s="7">
        <f t="shared" si="73"/>
        <v>-0.14725325237638431</v>
      </c>
      <c r="R90" s="7">
        <f t="shared" si="73"/>
        <v>4.498071218866917E-2</v>
      </c>
      <c r="S90" s="7">
        <f t="shared" si="73"/>
        <v>-1.4535523419366148E-2</v>
      </c>
      <c r="T90" s="7">
        <f t="shared" si="73"/>
        <v>9.6791257201293224E-2</v>
      </c>
      <c r="U90" s="7">
        <f t="shared" si="73"/>
        <v>-8.1208941182732364E-2</v>
      </c>
      <c r="V90" s="7">
        <f t="shared" si="73"/>
        <v>0.11983197660385336</v>
      </c>
      <c r="W90" s="7">
        <f t="shared" si="73"/>
        <v>-1.989509765036912E-2</v>
      </c>
      <c r="X90" s="7">
        <f t="shared" si="73"/>
        <v>9.8270687980783755E-4</v>
      </c>
      <c r="Y90" s="7">
        <f t="shared" si="73"/>
        <v>0.16465802521258666</v>
      </c>
      <c r="Z90" s="7">
        <f t="shared" si="73"/>
        <v>0.12941153809387385</v>
      </c>
      <c r="AA90" s="34">
        <f t="shared" si="73"/>
        <v>-6.6721330496605225E-3</v>
      </c>
      <c r="AB90" s="36">
        <f t="shared" si="73"/>
        <v>2.2946440438898374E-2</v>
      </c>
      <c r="AC90" s="23">
        <f t="shared" si="73"/>
        <v>9.8673529363200618E-2</v>
      </c>
      <c r="AD90" s="7">
        <f t="shared" si="73"/>
        <v>0.10160817586683657</v>
      </c>
      <c r="AE90" s="7">
        <f t="shared" si="73"/>
        <v>-3.3444291990472608E-2</v>
      </c>
      <c r="AF90" s="7">
        <f t="shared" si="73"/>
        <v>0.1505991541061964</v>
      </c>
      <c r="AG90" s="7">
        <f t="shared" si="73"/>
        <v>-4.1103892377550855E-2</v>
      </c>
      <c r="AH90" s="7">
        <f t="shared" si="73"/>
        <v>0.17082729873793445</v>
      </c>
      <c r="AI90" s="7">
        <f t="shared" si="73"/>
        <v>6.8840729429956893E-2</v>
      </c>
      <c r="AJ90" s="7">
        <f t="shared" si="73"/>
        <v>-1.5902651863500816E-3</v>
      </c>
      <c r="AK90" s="7">
        <f t="shared" si="73"/>
        <v>-0.23005497201793945</v>
      </c>
      <c r="AL90" s="50">
        <f t="shared" si="73"/>
        <v>-1</v>
      </c>
      <c r="AM90" s="50">
        <f t="shared" si="73"/>
        <v>-1</v>
      </c>
      <c r="AN90" s="51">
        <f t="shared" si="73"/>
        <v>-1</v>
      </c>
      <c r="AO90" s="38">
        <f ca="1">AO89/SUM(P89:OFFSET(P89,0,$AO$2))-1</f>
        <v>2.4463378765323673E-2</v>
      </c>
      <c r="AP90" s="41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3"/>
      <c r="BB90" s="38"/>
    </row>
    <row r="91" spans="1:55" ht="16.5" thickTop="1" thickBot="1" x14ac:dyDescent="0.3">
      <c r="A91" s="16" t="s">
        <v>32</v>
      </c>
      <c r="B91" s="14" t="s">
        <v>11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20"/>
      <c r="O91" s="26"/>
      <c r="AB91" s="26"/>
      <c r="AL91" s="47">
        <f>IF(AL89="",AVERAGE(AC90:AK90),AVERAGE(AC90:AL90))</f>
        <v>3.1595051770201325E-2</v>
      </c>
      <c r="AM91" s="48">
        <f>AL91+1%</f>
        <v>4.1595051770201327E-2</v>
      </c>
      <c r="AN91" s="49">
        <f>AM91+1%</f>
        <v>5.1595051770201329E-2</v>
      </c>
      <c r="AO91" s="38"/>
      <c r="AP91" s="47">
        <f>AN91+0.5%</f>
        <v>5.6595051770201327E-2</v>
      </c>
      <c r="AQ91" s="48">
        <f t="shared" ref="AQ91:BA91" si="74">AP91+0.5%</f>
        <v>6.1595051770201324E-2</v>
      </c>
      <c r="AR91" s="48">
        <f t="shared" si="74"/>
        <v>6.6595051770201322E-2</v>
      </c>
      <c r="AS91" s="48">
        <f t="shared" si="74"/>
        <v>7.1595051770201326E-2</v>
      </c>
      <c r="AT91" s="48">
        <f t="shared" si="74"/>
        <v>7.6595051770201331E-2</v>
      </c>
      <c r="AU91" s="48">
        <f t="shared" si="74"/>
        <v>8.1595051770201335E-2</v>
      </c>
      <c r="AV91" s="48">
        <f t="shared" si="74"/>
        <v>8.6595051770201339E-2</v>
      </c>
      <c r="AW91" s="48">
        <f t="shared" si="74"/>
        <v>9.1595051770201344E-2</v>
      </c>
      <c r="AX91" s="48">
        <f t="shared" si="74"/>
        <v>9.6595051770201348E-2</v>
      </c>
      <c r="AY91" s="48">
        <f t="shared" si="74"/>
        <v>0.10159505177020135</v>
      </c>
      <c r="AZ91" s="48">
        <f t="shared" si="74"/>
        <v>0.10659505177020136</v>
      </c>
      <c r="BA91" s="49">
        <f t="shared" si="74"/>
        <v>0.11159505177020136</v>
      </c>
      <c r="BB91" s="38">
        <f>BB92/AO92-1</f>
        <v>7.6418532610690315E-2</v>
      </c>
      <c r="BC91" s="39" t="s">
        <v>12</v>
      </c>
    </row>
    <row r="92" spans="1:55" ht="15.6" thickTop="1" thickBot="1" x14ac:dyDescent="0.35">
      <c r="A92" s="17" t="s">
        <v>32</v>
      </c>
      <c r="B92" s="15" t="s">
        <v>9</v>
      </c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21"/>
      <c r="O92" s="27"/>
      <c r="P92" s="24"/>
      <c r="Q92" s="9"/>
      <c r="R92" s="9"/>
      <c r="S92" s="9"/>
      <c r="T92" s="9"/>
      <c r="U92" s="9"/>
      <c r="V92" s="9"/>
      <c r="W92" s="9"/>
      <c r="X92" s="9"/>
      <c r="Y92" s="9"/>
      <c r="Z92" s="9"/>
      <c r="AA92" s="35"/>
      <c r="AB92" s="37"/>
      <c r="AC92" s="24"/>
      <c r="AD92" s="9"/>
      <c r="AE92" s="9"/>
      <c r="AF92" s="9"/>
      <c r="AG92" s="9"/>
      <c r="AH92" s="9"/>
      <c r="AI92" s="9"/>
      <c r="AJ92" s="9"/>
      <c r="AK92" s="9"/>
      <c r="AL92" s="45">
        <f>AL91*Y89+Y89</f>
        <v>31183.583121560307</v>
      </c>
      <c r="AM92" s="45">
        <f>AM91*Z89+Z89</f>
        <v>29579.980480753926</v>
      </c>
      <c r="AN92" s="46">
        <f>AN91*AA89+AA89</f>
        <v>23073.227303466458</v>
      </c>
      <c r="AO92" s="37">
        <f>AO89+IF(AL89="",AL92,0)+IF(AM89="",AM92,0)+IF(AN89="",AN92,0)</f>
        <v>291348.03872416547</v>
      </c>
      <c r="AP92" s="44">
        <f t="shared" ref="AP92:BA92" si="75">IF(AC92="",AP91*AC89+AC89,AC92+AC92*AP91)*AP$3/AC$3</f>
        <v>27718.747637523509</v>
      </c>
      <c r="AQ92" s="45">
        <f t="shared" si="75"/>
        <v>22622.483527697499</v>
      </c>
      <c r="AR92" s="45">
        <f t="shared" si="75"/>
        <v>22436.454330589346</v>
      </c>
      <c r="AS92" s="45">
        <f t="shared" si="75"/>
        <v>32825.661434247937</v>
      </c>
      <c r="AT92" s="45">
        <f t="shared" si="75"/>
        <v>26436.314628982833</v>
      </c>
      <c r="AU92" s="45">
        <f t="shared" si="75"/>
        <v>26212.219898867283</v>
      </c>
      <c r="AV92" s="45">
        <f t="shared" si="75"/>
        <v>22540.755070928346</v>
      </c>
      <c r="AW92" s="45">
        <f t="shared" si="75"/>
        <v>16327.6371800302</v>
      </c>
      <c r="AX92" s="45">
        <f t="shared" si="75"/>
        <v>25594.358443827834</v>
      </c>
      <c r="AY92" s="45">
        <f t="shared" si="75"/>
        <v>34351.680863175599</v>
      </c>
      <c r="AZ92" s="45">
        <f t="shared" si="75"/>
        <v>29615.625742750824</v>
      </c>
      <c r="BA92" s="46">
        <f t="shared" si="75"/>
        <v>26930.489563847543</v>
      </c>
      <c r="BB92" s="37">
        <f>SUM(AP92:BA92)</f>
        <v>313612.42832246877</v>
      </c>
      <c r="BC92" s="40">
        <f>BB92-AO92</f>
        <v>22264.3895983033</v>
      </c>
    </row>
    <row r="93" spans="1:55" thickTop="1" x14ac:dyDescent="0.3">
      <c r="A93" s="11" t="s">
        <v>33</v>
      </c>
      <c r="B93" s="13" t="s">
        <v>4</v>
      </c>
      <c r="C93" s="5">
        <v>38166.09917999999</v>
      </c>
      <c r="D93" s="5">
        <v>39928.573159999993</v>
      </c>
      <c r="E93" s="5">
        <v>40766.076979999998</v>
      </c>
      <c r="F93" s="5">
        <v>37050.047540000007</v>
      </c>
      <c r="G93" s="5">
        <v>46441.877019999978</v>
      </c>
      <c r="H93" s="5">
        <v>41794.331419999995</v>
      </c>
      <c r="I93" s="5">
        <v>30404.80403988632</v>
      </c>
      <c r="J93" s="5">
        <v>27208.872510069214</v>
      </c>
      <c r="K93" s="5">
        <v>45218.122641149654</v>
      </c>
      <c r="L93" s="5">
        <v>46771.08974310667</v>
      </c>
      <c r="M93" s="5">
        <v>41134.403751157406</v>
      </c>
      <c r="N93" s="18">
        <v>41732.571959326298</v>
      </c>
      <c r="O93" s="25">
        <f>SUM(C93:N93)</f>
        <v>476616.86994469556</v>
      </c>
      <c r="P93" s="22">
        <v>38166.09917999999</v>
      </c>
      <c r="Q93" s="5">
        <v>39928.573159999993</v>
      </c>
      <c r="R93" s="5">
        <v>40766.076979999998</v>
      </c>
      <c r="S93" s="5">
        <v>37050.047540000007</v>
      </c>
      <c r="T93" s="5">
        <v>46441.877019999978</v>
      </c>
      <c r="U93" s="5">
        <v>41794.331419999995</v>
      </c>
      <c r="V93" s="5">
        <v>30404.80403988632</v>
      </c>
      <c r="W93" s="5">
        <v>27208.872510069214</v>
      </c>
      <c r="X93" s="5">
        <v>45218.122641149654</v>
      </c>
      <c r="Y93" s="5">
        <v>46771.08974310667</v>
      </c>
      <c r="Z93" s="5">
        <v>41134.403751157406</v>
      </c>
      <c r="AA93" s="18">
        <v>41732.571959326298</v>
      </c>
      <c r="AB93" s="25">
        <f>SUM(P93:AA93)</f>
        <v>476616.86994469556</v>
      </c>
      <c r="AC93" s="22">
        <v>43425.966285802722</v>
      </c>
      <c r="AD93" s="5">
        <v>43920.812806981383</v>
      </c>
      <c r="AE93" s="5">
        <v>30863.51560863046</v>
      </c>
      <c r="AF93" s="5">
        <v>44985.151038480341</v>
      </c>
      <c r="AG93" s="5">
        <v>37268.421375039667</v>
      </c>
      <c r="AH93" s="5">
        <v>40400.181173000448</v>
      </c>
      <c r="AI93" s="5">
        <v>36148.47904794685</v>
      </c>
      <c r="AJ93" s="5">
        <v>28635.015650539499</v>
      </c>
      <c r="AK93" s="5">
        <v>48199.189128198654</v>
      </c>
      <c r="AL93" s="5"/>
      <c r="AM93" s="5"/>
      <c r="AN93" s="18"/>
      <c r="AO93" s="25">
        <f>SUM(AC93:AN93)</f>
        <v>353846.73211462004</v>
      </c>
      <c r="AP93" s="22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18"/>
      <c r="BB93" s="25"/>
    </row>
    <row r="94" spans="1:55" ht="15.75" thickBot="1" x14ac:dyDescent="0.3">
      <c r="A94" s="16" t="s">
        <v>33</v>
      </c>
      <c r="B94" s="14" t="s">
        <v>10</v>
      </c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9"/>
      <c r="O94" s="26"/>
      <c r="P94" s="23">
        <f t="shared" ref="P94:AN94" si="76">P93/C93-1</f>
        <v>0</v>
      </c>
      <c r="Q94" s="7">
        <f t="shared" si="76"/>
        <v>0</v>
      </c>
      <c r="R94" s="7">
        <f t="shared" si="76"/>
        <v>0</v>
      </c>
      <c r="S94" s="7">
        <f t="shared" si="76"/>
        <v>0</v>
      </c>
      <c r="T94" s="7">
        <f t="shared" si="76"/>
        <v>0</v>
      </c>
      <c r="U94" s="7">
        <f t="shared" si="76"/>
        <v>0</v>
      </c>
      <c r="V94" s="7">
        <f t="shared" si="76"/>
        <v>0</v>
      </c>
      <c r="W94" s="7">
        <f t="shared" si="76"/>
        <v>0</v>
      </c>
      <c r="X94" s="7">
        <f t="shared" si="76"/>
        <v>0</v>
      </c>
      <c r="Y94" s="7">
        <f t="shared" si="76"/>
        <v>0</v>
      </c>
      <c r="Z94" s="7">
        <f t="shared" si="76"/>
        <v>0</v>
      </c>
      <c r="AA94" s="34">
        <f t="shared" si="76"/>
        <v>0</v>
      </c>
      <c r="AB94" s="36">
        <f t="shared" si="76"/>
        <v>0</v>
      </c>
      <c r="AC94" s="23">
        <f t="shared" si="76"/>
        <v>0.13781516106731284</v>
      </c>
      <c r="AD94" s="7">
        <f t="shared" si="76"/>
        <v>9.9984530651367587E-2</v>
      </c>
      <c r="AE94" s="7">
        <f t="shared" si="76"/>
        <v>-0.24291180572091287</v>
      </c>
      <c r="AF94" s="7">
        <f t="shared" si="76"/>
        <v>0.21417255915565092</v>
      </c>
      <c r="AG94" s="7">
        <f t="shared" si="76"/>
        <v>-0.19752551433288978</v>
      </c>
      <c r="AH94" s="7">
        <f t="shared" si="76"/>
        <v>-3.3357400384981362E-2</v>
      </c>
      <c r="AI94" s="7">
        <f t="shared" si="76"/>
        <v>0.18890682539922743</v>
      </c>
      <c r="AJ94" s="7">
        <f t="shared" si="76"/>
        <v>5.2414635701736989E-2</v>
      </c>
      <c r="AK94" s="7">
        <f t="shared" si="76"/>
        <v>6.592636564562171E-2</v>
      </c>
      <c r="AL94" s="50">
        <f t="shared" si="76"/>
        <v>-1</v>
      </c>
      <c r="AM94" s="50">
        <f t="shared" si="76"/>
        <v>-1</v>
      </c>
      <c r="AN94" s="51">
        <f t="shared" si="76"/>
        <v>-1</v>
      </c>
      <c r="AO94" s="38">
        <f ca="1">AO93/SUM(P93:OFFSET(P93,0,$AO$2))-1</f>
        <v>1.9793507657009934E-2</v>
      </c>
      <c r="AP94" s="41"/>
      <c r="AQ94" s="42"/>
      <c r="AR94" s="42"/>
      <c r="AS94" s="42"/>
      <c r="AT94" s="42"/>
      <c r="AU94" s="42"/>
      <c r="AV94" s="42"/>
      <c r="AW94" s="42"/>
      <c r="AX94" s="42"/>
      <c r="AY94" s="42"/>
      <c r="AZ94" s="42"/>
      <c r="BA94" s="43"/>
      <c r="BB94" s="38"/>
    </row>
    <row r="95" spans="1:55" ht="16.5" thickTop="1" thickBot="1" x14ac:dyDescent="0.3">
      <c r="A95" s="16" t="s">
        <v>33</v>
      </c>
      <c r="B95" s="14" t="s">
        <v>11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20"/>
      <c r="O95" s="26"/>
      <c r="AB95" s="26"/>
      <c r="AL95" s="47">
        <f>IF(AL93="",AVERAGE(AC94:AK94),AVERAGE(AC94:AL94))</f>
        <v>3.171392857579261E-2</v>
      </c>
      <c r="AM95" s="48">
        <f>AL95+1%</f>
        <v>4.1713928575792612E-2</v>
      </c>
      <c r="AN95" s="49">
        <f>AM95+1%</f>
        <v>5.1713928575792614E-2</v>
      </c>
      <c r="AO95" s="38"/>
      <c r="AP95" s="47">
        <f>AN95+0.5%</f>
        <v>5.6713928575792612E-2</v>
      </c>
      <c r="AQ95" s="48">
        <f t="shared" ref="AQ95:BA95" si="77">AP95+0.5%</f>
        <v>6.1713928575792609E-2</v>
      </c>
      <c r="AR95" s="48">
        <f t="shared" si="77"/>
        <v>6.6713928575792614E-2</v>
      </c>
      <c r="AS95" s="48">
        <f t="shared" si="77"/>
        <v>7.1713928575792618E-2</v>
      </c>
      <c r="AT95" s="48">
        <f t="shared" si="77"/>
        <v>7.6713928575792623E-2</v>
      </c>
      <c r="AU95" s="48">
        <f t="shared" si="77"/>
        <v>8.1713928575792627E-2</v>
      </c>
      <c r="AV95" s="48">
        <f t="shared" si="77"/>
        <v>8.6713928575792631E-2</v>
      </c>
      <c r="AW95" s="48">
        <f t="shared" si="77"/>
        <v>9.1713928575792636E-2</v>
      </c>
      <c r="AX95" s="48">
        <f t="shared" si="77"/>
        <v>9.671392857579264E-2</v>
      </c>
      <c r="AY95" s="48">
        <f t="shared" si="77"/>
        <v>0.10171392857579264</v>
      </c>
      <c r="AZ95" s="48">
        <f t="shared" si="77"/>
        <v>0.10671392857579265</v>
      </c>
      <c r="BA95" s="49">
        <f t="shared" si="77"/>
        <v>0.11171392857579265</v>
      </c>
      <c r="BB95" s="38">
        <f>BB96/AO96-1</f>
        <v>8.0669082687570004E-2</v>
      </c>
      <c r="BC95" s="39" t="s">
        <v>12</v>
      </c>
    </row>
    <row r="96" spans="1:55" ht="15.6" thickTop="1" thickBot="1" x14ac:dyDescent="0.35">
      <c r="A96" s="17" t="s">
        <v>33</v>
      </c>
      <c r="B96" s="15" t="s">
        <v>9</v>
      </c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21"/>
      <c r="O96" s="27"/>
      <c r="P96" s="24"/>
      <c r="Q96" s="9"/>
      <c r="R96" s="9"/>
      <c r="S96" s="9"/>
      <c r="T96" s="9"/>
      <c r="U96" s="9"/>
      <c r="V96" s="9"/>
      <c r="W96" s="9"/>
      <c r="X96" s="9"/>
      <c r="Y96" s="9"/>
      <c r="Z96" s="9"/>
      <c r="AA96" s="35"/>
      <c r="AB96" s="37"/>
      <c r="AC96" s="24"/>
      <c r="AD96" s="9"/>
      <c r="AE96" s="9"/>
      <c r="AF96" s="9"/>
      <c r="AG96" s="9"/>
      <c r="AH96" s="9"/>
      <c r="AI96" s="9"/>
      <c r="AJ96" s="9"/>
      <c r="AK96" s="9"/>
      <c r="AL96" s="45">
        <f>AL95*Y93+Y93</f>
        <v>48254.384742631541</v>
      </c>
      <c r="AM96" s="45">
        <f>AM95*Z93+Z93</f>
        <v>42850.281331241</v>
      </c>
      <c r="AN96" s="46">
        <f>AN95*AA93+AA93</f>
        <v>43890.727204915027</v>
      </c>
      <c r="AO96" s="37">
        <f>AO93+IF(AL93="",AL96,0)+IF(AM93="",AM96,0)+IF(AN93="",AN96,0)</f>
        <v>488842.12539340759</v>
      </c>
      <c r="AP96" s="44">
        <f t="shared" ref="AP96:BA96" si="78">IF(AC96="",AP95*AC93+AC93,AC96+AC96*AP95)*AP$3/AC$3</f>
        <v>45888.823436070517</v>
      </c>
      <c r="AQ96" s="45">
        <f t="shared" si="78"/>
        <v>46631.338711542187</v>
      </c>
      <c r="AR96" s="45">
        <f t="shared" si="78"/>
        <v>31426.062803426921</v>
      </c>
      <c r="AS96" s="45">
        <f t="shared" si="78"/>
        <v>50621.773594376413</v>
      </c>
      <c r="AT96" s="45">
        <f t="shared" si="78"/>
        <v>42239.398305828428</v>
      </c>
      <c r="AU96" s="45">
        <f t="shared" si="78"/>
        <v>39539.396911646749</v>
      </c>
      <c r="AV96" s="45">
        <f t="shared" si="78"/>
        <v>39283.05567823405</v>
      </c>
      <c r="AW96" s="45">
        <f t="shared" si="78"/>
        <v>29840.279729285245</v>
      </c>
      <c r="AX96" s="45">
        <f t="shared" si="78"/>
        <v>55503.758166102096</v>
      </c>
      <c r="AY96" s="45">
        <f t="shared" si="78"/>
        <v>53162.527785812381</v>
      </c>
      <c r="AZ96" s="45">
        <f t="shared" si="78"/>
        <v>42906.526698135131</v>
      </c>
      <c r="BA96" s="46">
        <f t="shared" si="78"/>
        <v>51233.629407475732</v>
      </c>
      <c r="BB96" s="37">
        <f>SUM(AP96:BA96)</f>
        <v>528276.57122793584</v>
      </c>
      <c r="BC96" s="40">
        <f>BB96-AO96</f>
        <v>39434.445834528247</v>
      </c>
    </row>
    <row r="97" spans="1:55" thickTop="1" x14ac:dyDescent="0.3">
      <c r="A97" s="11" t="s">
        <v>34</v>
      </c>
      <c r="B97" s="13" t="s">
        <v>4</v>
      </c>
      <c r="C97" s="5">
        <v>19406.432987208336</v>
      </c>
      <c r="D97" s="5">
        <v>17682.658406669991</v>
      </c>
      <c r="E97" s="5">
        <v>20488.620536683484</v>
      </c>
      <c r="F97" s="5">
        <v>19730.139331965187</v>
      </c>
      <c r="G97" s="5">
        <v>18823.310181653553</v>
      </c>
      <c r="H97" s="5">
        <v>18036.309773615492</v>
      </c>
      <c r="I97" s="5">
        <v>12306.253525295257</v>
      </c>
      <c r="J97" s="5">
        <v>11308.731103650181</v>
      </c>
      <c r="K97" s="5">
        <v>21411.726636008807</v>
      </c>
      <c r="L97" s="5">
        <v>25667.8486794932</v>
      </c>
      <c r="M97" s="5">
        <v>23367.234218475714</v>
      </c>
      <c r="N97" s="18">
        <v>18420.133905112139</v>
      </c>
      <c r="O97" s="25">
        <f>SUM(C97:N97)</f>
        <v>226649.39928583134</v>
      </c>
      <c r="P97" s="22">
        <v>19406.432987208336</v>
      </c>
      <c r="Q97" s="5">
        <v>17682.658406669991</v>
      </c>
      <c r="R97" s="5">
        <v>20488.620536683484</v>
      </c>
      <c r="S97" s="5">
        <v>19730.139331965187</v>
      </c>
      <c r="T97" s="5">
        <v>18823.310181653553</v>
      </c>
      <c r="U97" s="5">
        <v>18036.309773615492</v>
      </c>
      <c r="V97" s="5">
        <v>12306.253525295257</v>
      </c>
      <c r="W97" s="5">
        <v>11308.731103650181</v>
      </c>
      <c r="X97" s="5">
        <v>21411.726636008807</v>
      </c>
      <c r="Y97" s="5">
        <v>25667.8486794932</v>
      </c>
      <c r="Z97" s="5">
        <v>23367.234218475714</v>
      </c>
      <c r="AA97" s="18">
        <v>18420.133905112139</v>
      </c>
      <c r="AB97" s="25">
        <f>SUM(P97:AA97)</f>
        <v>226649.39928583134</v>
      </c>
      <c r="AC97" s="22">
        <v>17491.275429747762</v>
      </c>
      <c r="AD97" s="5">
        <v>17098.425069218578</v>
      </c>
      <c r="AE97" s="5">
        <v>14654.832463555986</v>
      </c>
      <c r="AF97" s="5">
        <v>21248.881426652279</v>
      </c>
      <c r="AG97" s="5">
        <v>16129.383143101113</v>
      </c>
      <c r="AH97" s="5">
        <v>17622.00800227527</v>
      </c>
      <c r="AI97" s="5">
        <v>15303.079186621469</v>
      </c>
      <c r="AJ97" s="5">
        <v>10332.899155743273</v>
      </c>
      <c r="AK97" s="5">
        <v>16968.037118385862</v>
      </c>
      <c r="AL97" s="5"/>
      <c r="AM97" s="5"/>
      <c r="AN97" s="18"/>
      <c r="AO97" s="25">
        <f>SUM(AC97:AN97)</f>
        <v>146848.82099530159</v>
      </c>
      <c r="AP97" s="22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18"/>
      <c r="BB97" s="25"/>
    </row>
    <row r="98" spans="1:55" ht="15.75" thickBot="1" x14ac:dyDescent="0.3">
      <c r="A98" s="16" t="s">
        <v>34</v>
      </c>
      <c r="B98" s="14" t="s">
        <v>10</v>
      </c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9"/>
      <c r="O98" s="26"/>
      <c r="P98" s="23">
        <f t="shared" ref="P98:AN98" si="79">P97/C97-1</f>
        <v>0</v>
      </c>
      <c r="Q98" s="7">
        <f t="shared" si="79"/>
        <v>0</v>
      </c>
      <c r="R98" s="7">
        <f t="shared" si="79"/>
        <v>0</v>
      </c>
      <c r="S98" s="7">
        <f t="shared" si="79"/>
        <v>0</v>
      </c>
      <c r="T98" s="7">
        <f t="shared" si="79"/>
        <v>0</v>
      </c>
      <c r="U98" s="7">
        <f t="shared" si="79"/>
        <v>0</v>
      </c>
      <c r="V98" s="7">
        <f t="shared" si="79"/>
        <v>0</v>
      </c>
      <c r="W98" s="7">
        <f t="shared" si="79"/>
        <v>0</v>
      </c>
      <c r="X98" s="7">
        <f t="shared" si="79"/>
        <v>0</v>
      </c>
      <c r="Y98" s="7">
        <f t="shared" si="79"/>
        <v>0</v>
      </c>
      <c r="Z98" s="7">
        <f t="shared" si="79"/>
        <v>0</v>
      </c>
      <c r="AA98" s="34">
        <f t="shared" si="79"/>
        <v>0</v>
      </c>
      <c r="AB98" s="36">
        <f t="shared" si="79"/>
        <v>0</v>
      </c>
      <c r="AC98" s="23">
        <f t="shared" si="79"/>
        <v>-9.8686737471174735E-2</v>
      </c>
      <c r="AD98" s="7">
        <f t="shared" si="79"/>
        <v>-3.3039904069573467E-2</v>
      </c>
      <c r="AE98" s="7">
        <f t="shared" si="79"/>
        <v>-0.2847330820873224</v>
      </c>
      <c r="AF98" s="7">
        <f t="shared" si="79"/>
        <v>7.6975740978501239E-2</v>
      </c>
      <c r="AG98" s="7">
        <f t="shared" si="79"/>
        <v>-0.14311654074415237</v>
      </c>
      <c r="AH98" s="7">
        <f t="shared" si="79"/>
        <v>-2.2970428903715479E-2</v>
      </c>
      <c r="AI98" s="7">
        <f t="shared" si="79"/>
        <v>0.24352055279588525</v>
      </c>
      <c r="AJ98" s="7">
        <f t="shared" si="79"/>
        <v>-8.629013626399995E-2</v>
      </c>
      <c r="AK98" s="7">
        <f t="shared" si="79"/>
        <v>-0.207535318994305</v>
      </c>
      <c r="AL98" s="50">
        <f t="shared" si="79"/>
        <v>-1</v>
      </c>
      <c r="AM98" s="50">
        <f t="shared" si="79"/>
        <v>-1</v>
      </c>
      <c r="AN98" s="51">
        <f t="shared" si="79"/>
        <v>-1</v>
      </c>
      <c r="AO98" s="38">
        <f ca="1">AO97/SUM(P97:OFFSET(P97,0,$AO$2))-1</f>
        <v>-7.7549074312350474E-2</v>
      </c>
      <c r="AP98" s="41"/>
      <c r="AQ98" s="42"/>
      <c r="AR98" s="42"/>
      <c r="AS98" s="42"/>
      <c r="AT98" s="42"/>
      <c r="AU98" s="42"/>
      <c r="AV98" s="42"/>
      <c r="AW98" s="42"/>
      <c r="AX98" s="42"/>
      <c r="AY98" s="42"/>
      <c r="AZ98" s="42"/>
      <c r="BA98" s="43"/>
      <c r="BB98" s="38"/>
    </row>
    <row r="99" spans="1:55" ht="16.5" thickTop="1" thickBot="1" x14ac:dyDescent="0.3">
      <c r="A99" s="16" t="s">
        <v>34</v>
      </c>
      <c r="B99" s="14" t="s">
        <v>11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20"/>
      <c r="O99" s="26"/>
      <c r="AB99" s="26"/>
      <c r="AL99" s="47">
        <f>IF(AL97="",AVERAGE(AC98:AK98),AVERAGE(AC98:AL98))</f>
        <v>-6.1763983862206322E-2</v>
      </c>
      <c r="AM99" s="48">
        <f>AL99+1%</f>
        <v>-5.176398386220632E-2</v>
      </c>
      <c r="AN99" s="49">
        <f>AM99+1%</f>
        <v>-4.1763983862206318E-2</v>
      </c>
      <c r="AO99" s="38"/>
      <c r="AP99" s="47">
        <f>AN99+0.5%</f>
        <v>-3.676398386220632E-2</v>
      </c>
      <c r="AQ99" s="48">
        <f t="shared" ref="AQ99:BA99" si="80">AP99+0.5%</f>
        <v>-3.1763983862206323E-2</v>
      </c>
      <c r="AR99" s="48">
        <f t="shared" si="80"/>
        <v>-2.6763983862206322E-2</v>
      </c>
      <c r="AS99" s="48">
        <f t="shared" si="80"/>
        <v>-2.1763983862206321E-2</v>
      </c>
      <c r="AT99" s="48">
        <f t="shared" si="80"/>
        <v>-1.676398386220632E-2</v>
      </c>
      <c r="AU99" s="48">
        <f t="shared" si="80"/>
        <v>-1.1763983862206319E-2</v>
      </c>
      <c r="AV99" s="48">
        <f t="shared" si="80"/>
        <v>-6.7639838622063188E-3</v>
      </c>
      <c r="AW99" s="48">
        <f t="shared" si="80"/>
        <v>-1.7639838622063187E-3</v>
      </c>
      <c r="AX99" s="48">
        <f t="shared" si="80"/>
        <v>3.2360161377936814E-3</v>
      </c>
      <c r="AY99" s="48">
        <f t="shared" si="80"/>
        <v>8.2360161377936815E-3</v>
      </c>
      <c r="AZ99" s="48">
        <f t="shared" si="80"/>
        <v>1.3236016137793682E-2</v>
      </c>
      <c r="BA99" s="49">
        <f t="shared" si="80"/>
        <v>1.8236016137793683E-2</v>
      </c>
      <c r="BB99" s="38">
        <f>BB100/AO100-1</f>
        <v>-1.4529554075671802E-2</v>
      </c>
      <c r="BC99" s="39" t="s">
        <v>12</v>
      </c>
    </row>
    <row r="100" spans="1:55" ht="15.6" thickTop="1" thickBot="1" x14ac:dyDescent="0.35">
      <c r="A100" s="17" t="s">
        <v>34</v>
      </c>
      <c r="B100" s="15" t="s">
        <v>9</v>
      </c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21"/>
      <c r="O100" s="27"/>
      <c r="P100" s="24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35"/>
      <c r="AB100" s="37"/>
      <c r="AC100" s="24"/>
      <c r="AD100" s="9"/>
      <c r="AE100" s="9"/>
      <c r="AF100" s="9"/>
      <c r="AG100" s="9"/>
      <c r="AH100" s="9"/>
      <c r="AI100" s="9"/>
      <c r="AJ100" s="9"/>
      <c r="AK100" s="9"/>
      <c r="AL100" s="45">
        <f>AL99*Y97+Y97</f>
        <v>24082.500087875429</v>
      </c>
      <c r="AM100" s="45">
        <f>AM99*Z97+Z97</f>
        <v>22157.653083486141</v>
      </c>
      <c r="AN100" s="46">
        <f>AN99*AA97+AA97</f>
        <v>17650.835729959355</v>
      </c>
      <c r="AO100" s="37">
        <f>AO97+IF(AL97="",AL100,0)+IF(AM97="",AM100,0)+IF(AN97="",AN100,0)</f>
        <v>210739.80989662252</v>
      </c>
      <c r="AP100" s="44">
        <f t="shared" ref="AP100:BA100" si="81">IF(AC100="",AP99*AC97+AC97,AC100+AC100*AP99)*AP$3/AC$3</f>
        <v>16848.22646211911</v>
      </c>
      <c r="AQ100" s="45">
        <f t="shared" si="81"/>
        <v>16555.310971250776</v>
      </c>
      <c r="AR100" s="45">
        <f t="shared" si="81"/>
        <v>13614.3102747254</v>
      </c>
      <c r="AS100" s="45">
        <f t="shared" si="81"/>
        <v>21825.742169902318</v>
      </c>
      <c r="AT100" s="45">
        <f t="shared" si="81"/>
        <v>16693.674130929288</v>
      </c>
      <c r="AU100" s="45">
        <f t="shared" si="81"/>
        <v>15756.159843134277</v>
      </c>
      <c r="AV100" s="45">
        <f t="shared" si="81"/>
        <v>15199.569405961096</v>
      </c>
      <c r="AW100" s="45">
        <f t="shared" si="81"/>
        <v>9845.8233570926113</v>
      </c>
      <c r="AX100" s="45">
        <f t="shared" si="81"/>
        <v>17874.093258344023</v>
      </c>
      <c r="AY100" s="45">
        <f t="shared" si="81"/>
        <v>24280.84394723759</v>
      </c>
      <c r="AZ100" s="45">
        <f t="shared" si="81"/>
        <v>20312.748124201007</v>
      </c>
      <c r="BA100" s="46">
        <f t="shared" si="81"/>
        <v>18871.352487935259</v>
      </c>
      <c r="BB100" s="37">
        <f>SUM(AP100:BA100)</f>
        <v>207677.85443283274</v>
      </c>
      <c r="BC100" s="40">
        <f>BB100-AO100</f>
        <v>-3061.9554637897818</v>
      </c>
    </row>
    <row r="101" spans="1:55" thickTop="1" x14ac:dyDescent="0.3">
      <c r="A101" s="11" t="s">
        <v>35</v>
      </c>
      <c r="B101" s="13" t="s">
        <v>4</v>
      </c>
      <c r="C101" s="5">
        <v>40820.828494017776</v>
      </c>
      <c r="D101" s="5">
        <v>34319.5443333</v>
      </c>
      <c r="E101" s="5">
        <v>33193.742236631595</v>
      </c>
      <c r="F101" s="5">
        <v>34170.423837488153</v>
      </c>
      <c r="G101" s="5">
        <v>33480.688298696339</v>
      </c>
      <c r="H101" s="5">
        <v>31536.713710089851</v>
      </c>
      <c r="I101" s="5">
        <v>26115.672411229662</v>
      </c>
      <c r="J101" s="5">
        <v>23892.939427136069</v>
      </c>
      <c r="K101" s="5">
        <v>36117.580810503066</v>
      </c>
      <c r="L101" s="5">
        <v>34185.795723890784</v>
      </c>
      <c r="M101" s="5">
        <v>40341.29955728881</v>
      </c>
      <c r="N101" s="18">
        <v>29824.253427239371</v>
      </c>
      <c r="O101" s="25">
        <f>SUM(C101:N101)</f>
        <v>397999.48226751148</v>
      </c>
      <c r="P101" s="22">
        <v>40820.828494017776</v>
      </c>
      <c r="Q101" s="5">
        <v>34319.5443333</v>
      </c>
      <c r="R101" s="5">
        <v>33193.742236631595</v>
      </c>
      <c r="S101" s="5">
        <v>34170.423837488153</v>
      </c>
      <c r="T101" s="5">
        <v>33480.688298696339</v>
      </c>
      <c r="U101" s="5">
        <v>31536.713710089851</v>
      </c>
      <c r="V101" s="5">
        <v>26115.672411229662</v>
      </c>
      <c r="W101" s="5">
        <v>23892.939427136069</v>
      </c>
      <c r="X101" s="5">
        <v>36117.580810503066</v>
      </c>
      <c r="Y101" s="5">
        <v>34185.795723890784</v>
      </c>
      <c r="Z101" s="5">
        <v>40341.29955728881</v>
      </c>
      <c r="AA101" s="18">
        <v>29824.253427239371</v>
      </c>
      <c r="AB101" s="25">
        <f>SUM(P101:AA101)</f>
        <v>397999.48226751148</v>
      </c>
      <c r="AC101" s="22">
        <v>36256.11284497103</v>
      </c>
      <c r="AD101" s="5">
        <v>36514.729480307877</v>
      </c>
      <c r="AE101" s="5">
        <v>27501.808758646901</v>
      </c>
      <c r="AF101" s="5">
        <v>32283.055997559146</v>
      </c>
      <c r="AG101" s="5">
        <v>31316.213203963329</v>
      </c>
      <c r="AH101" s="5">
        <v>31371.734812181614</v>
      </c>
      <c r="AI101" s="5">
        <v>26470.494633416336</v>
      </c>
      <c r="AJ101" s="5">
        <v>21142.561272670646</v>
      </c>
      <c r="AK101" s="5">
        <v>33000.939526872775</v>
      </c>
      <c r="AL101" s="5"/>
      <c r="AM101" s="5"/>
      <c r="AN101" s="18"/>
      <c r="AO101" s="25">
        <f>SUM(AC101:AN101)</f>
        <v>275857.65053058963</v>
      </c>
      <c r="AP101" s="22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18"/>
      <c r="BB101" s="25"/>
    </row>
    <row r="102" spans="1:55" ht="15.75" thickBot="1" x14ac:dyDescent="0.3">
      <c r="A102" s="16" t="s">
        <v>35</v>
      </c>
      <c r="B102" s="14" t="s">
        <v>10</v>
      </c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9"/>
      <c r="O102" s="26"/>
      <c r="P102" s="23">
        <f t="shared" ref="P102:AN102" si="82">P101/C101-1</f>
        <v>0</v>
      </c>
      <c r="Q102" s="7">
        <f t="shared" si="82"/>
        <v>0</v>
      </c>
      <c r="R102" s="7">
        <f t="shared" si="82"/>
        <v>0</v>
      </c>
      <c r="S102" s="7">
        <f t="shared" si="82"/>
        <v>0</v>
      </c>
      <c r="T102" s="7">
        <f t="shared" si="82"/>
        <v>0</v>
      </c>
      <c r="U102" s="7">
        <f t="shared" si="82"/>
        <v>0</v>
      </c>
      <c r="V102" s="7">
        <f t="shared" si="82"/>
        <v>0</v>
      </c>
      <c r="W102" s="7">
        <f t="shared" si="82"/>
        <v>0</v>
      </c>
      <c r="X102" s="7">
        <f t="shared" si="82"/>
        <v>0</v>
      </c>
      <c r="Y102" s="7">
        <f t="shared" si="82"/>
        <v>0</v>
      </c>
      <c r="Z102" s="7">
        <f t="shared" si="82"/>
        <v>0</v>
      </c>
      <c r="AA102" s="34">
        <f t="shared" si="82"/>
        <v>0</v>
      </c>
      <c r="AB102" s="36">
        <f t="shared" si="82"/>
        <v>0</v>
      </c>
      <c r="AC102" s="23">
        <f t="shared" si="82"/>
        <v>-0.11182319951481867</v>
      </c>
      <c r="AD102" s="7">
        <f t="shared" si="82"/>
        <v>6.3963120421674846E-2</v>
      </c>
      <c r="AE102" s="7">
        <f t="shared" si="82"/>
        <v>-0.17147610044712736</v>
      </c>
      <c r="AF102" s="7">
        <f t="shared" si="82"/>
        <v>-5.5233960483053401E-2</v>
      </c>
      <c r="AG102" s="7">
        <f t="shared" si="82"/>
        <v>-6.4648464673806916E-2</v>
      </c>
      <c r="AH102" s="7">
        <f t="shared" si="82"/>
        <v>-5.2313281410628631E-3</v>
      </c>
      <c r="AI102" s="7">
        <f t="shared" si="82"/>
        <v>1.3586562758158172E-2</v>
      </c>
      <c r="AJ102" s="7">
        <f t="shared" si="82"/>
        <v>-0.11511259059828027</v>
      </c>
      <c r="AK102" s="7">
        <f t="shared" si="82"/>
        <v>-8.6291529324244332E-2</v>
      </c>
      <c r="AL102" s="50">
        <f t="shared" si="82"/>
        <v>-1</v>
      </c>
      <c r="AM102" s="50">
        <f t="shared" si="82"/>
        <v>-1</v>
      </c>
      <c r="AN102" s="51">
        <f t="shared" si="82"/>
        <v>-1</v>
      </c>
      <c r="AO102" s="38">
        <f ca="1">AO101/SUM(P101:OFFSET(P101,0,$AO$2))-1</f>
        <v>-6.0584355884975571E-2</v>
      </c>
      <c r="AP102" s="41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3"/>
      <c r="BB102" s="38"/>
    </row>
    <row r="103" spans="1:55" ht="16.5" thickTop="1" thickBot="1" x14ac:dyDescent="0.3">
      <c r="A103" s="16" t="s">
        <v>35</v>
      </c>
      <c r="B103" s="14" t="s">
        <v>11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20"/>
      <c r="O103" s="26"/>
      <c r="AB103" s="26"/>
      <c r="AL103" s="47">
        <f>IF(AL101="",AVERAGE(AC102:AK102),AVERAGE(AC102:AL102))</f>
        <v>-5.9140832222506753E-2</v>
      </c>
      <c r="AM103" s="48">
        <f>AL103+1%</f>
        <v>-4.9140832222506751E-2</v>
      </c>
      <c r="AN103" s="49">
        <f>AM103+1%</f>
        <v>-3.914083222250675E-2</v>
      </c>
      <c r="AO103" s="38"/>
      <c r="AP103" s="47">
        <f>AN103+0.5%</f>
        <v>-3.4140832222506752E-2</v>
      </c>
      <c r="AQ103" s="48">
        <f t="shared" ref="AQ103:BA103" si="83">AP103+0.5%</f>
        <v>-2.9140832222506751E-2</v>
      </c>
      <c r="AR103" s="48">
        <f t="shared" si="83"/>
        <v>-2.414083222250675E-2</v>
      </c>
      <c r="AS103" s="48">
        <f t="shared" si="83"/>
        <v>-1.9140832222506749E-2</v>
      </c>
      <c r="AT103" s="48">
        <f t="shared" si="83"/>
        <v>-1.4140832222506748E-2</v>
      </c>
      <c r="AU103" s="48">
        <f t="shared" si="83"/>
        <v>-9.1408322225067472E-3</v>
      </c>
      <c r="AV103" s="48">
        <f t="shared" si="83"/>
        <v>-4.1408322225067471E-3</v>
      </c>
      <c r="AW103" s="48">
        <f t="shared" si="83"/>
        <v>8.5916777749325303E-4</v>
      </c>
      <c r="AX103" s="48">
        <f t="shared" si="83"/>
        <v>5.8591677774932531E-3</v>
      </c>
      <c r="AY103" s="48">
        <f t="shared" si="83"/>
        <v>1.0859167777493253E-2</v>
      </c>
      <c r="AZ103" s="48">
        <f t="shared" si="83"/>
        <v>1.5859167777493254E-2</v>
      </c>
      <c r="BA103" s="49">
        <f t="shared" si="83"/>
        <v>2.0859167777493255E-2</v>
      </c>
      <c r="BB103" s="38">
        <f>BB104/AO104-1</f>
        <v>-1.3808789103020636E-2</v>
      </c>
      <c r="BC103" s="39" t="s">
        <v>12</v>
      </c>
    </row>
    <row r="104" spans="1:55" ht="15.6" thickTop="1" thickBot="1" x14ac:dyDescent="0.35">
      <c r="A104" s="17" t="s">
        <v>35</v>
      </c>
      <c r="B104" s="15" t="s">
        <v>9</v>
      </c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21"/>
      <c r="O104" s="27"/>
      <c r="P104" s="24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35"/>
      <c r="AB104" s="37"/>
      <c r="AC104" s="24"/>
      <c r="AD104" s="9"/>
      <c r="AE104" s="9"/>
      <c r="AF104" s="9"/>
      <c r="AG104" s="9"/>
      <c r="AH104" s="9"/>
      <c r="AI104" s="9"/>
      <c r="AJ104" s="9"/>
      <c r="AK104" s="9"/>
      <c r="AL104" s="45">
        <f>AL103*Y101+Y101</f>
        <v>32164.019314591271</v>
      </c>
      <c r="AM104" s="45">
        <f>AM103*Z101+Z101</f>
        <v>38358.894524106196</v>
      </c>
      <c r="AN104" s="46">
        <f>AN103*AA101+AA101</f>
        <v>28656.907327682275</v>
      </c>
      <c r="AO104" s="37">
        <f>AO101+IF(AL101="",AL104,0)+IF(AM101="",AM104,0)+IF(AN101="",AN104,0)</f>
        <v>375037.47169696935</v>
      </c>
      <c r="AP104" s="44">
        <f t="shared" ref="AP104:BA104" si="84">IF(AC104="",AP103*AC101+AC101,AC104+AC104*AP103)*AP$3/AC$3</f>
        <v>35018.298979290601</v>
      </c>
      <c r="AQ104" s="45">
        <f t="shared" si="84"/>
        <v>35450.659874872006</v>
      </c>
      <c r="AR104" s="45">
        <f t="shared" si="84"/>
        <v>25617.988016334897</v>
      </c>
      <c r="AS104" s="45">
        <f t="shared" si="84"/>
        <v>33248.388011034076</v>
      </c>
      <c r="AT104" s="45">
        <f t="shared" si="84"/>
        <v>32498.290407580876</v>
      </c>
      <c r="AU104" s="45">
        <f t="shared" si="84"/>
        <v>28124.497614616917</v>
      </c>
      <c r="AV104" s="45">
        <f t="shared" si="84"/>
        <v>26360.884756292598</v>
      </c>
      <c r="AW104" s="45">
        <f t="shared" si="84"/>
        <v>20198.875085502084</v>
      </c>
      <c r="AX104" s="45">
        <f t="shared" si="84"/>
        <v>34854.012446794412</v>
      </c>
      <c r="AY104" s="45">
        <f t="shared" si="84"/>
        <v>32513.293796726946</v>
      </c>
      <c r="AZ104" s="45">
        <f t="shared" si="84"/>
        <v>35256.069461635241</v>
      </c>
      <c r="BA104" s="46">
        <f t="shared" si="84"/>
        <v>30717.399893895199</v>
      </c>
      <c r="BB104" s="37">
        <f>SUM(AP104:BA104)</f>
        <v>369858.65834457584</v>
      </c>
      <c r="BC104" s="40">
        <f>BB104-AO104</f>
        <v>-5178.8133523935103</v>
      </c>
    </row>
    <row r="105" spans="1:55" thickTop="1" x14ac:dyDescent="0.3">
      <c r="A105" s="11" t="s">
        <v>36</v>
      </c>
      <c r="B105" s="13" t="s">
        <v>4</v>
      </c>
      <c r="C105" s="5">
        <v>20616.308414996998</v>
      </c>
      <c r="D105" s="5">
        <v>20149.966266200012</v>
      </c>
      <c r="E105" s="5">
        <v>23657.052956240092</v>
      </c>
      <c r="F105" s="5">
        <v>17427.208973968565</v>
      </c>
      <c r="G105" s="5">
        <v>22008.916191421453</v>
      </c>
      <c r="H105" s="5">
        <v>17839.153339734472</v>
      </c>
      <c r="I105" s="5">
        <v>13829.211095963536</v>
      </c>
      <c r="J105" s="5">
        <v>13465.745395705906</v>
      </c>
      <c r="K105" s="5">
        <v>20311.672455789674</v>
      </c>
      <c r="L105" s="5">
        <v>25681.363690313952</v>
      </c>
      <c r="M105" s="5">
        <v>21679.401645774815</v>
      </c>
      <c r="N105" s="18">
        <v>17741.146803109201</v>
      </c>
      <c r="O105" s="25">
        <f>SUM(C105:N105)</f>
        <v>234407.14722921868</v>
      </c>
      <c r="P105" s="22">
        <v>20616.308414996998</v>
      </c>
      <c r="Q105" s="5">
        <v>20149.966266200012</v>
      </c>
      <c r="R105" s="5">
        <v>23657.052956240092</v>
      </c>
      <c r="S105" s="5">
        <v>17427.208973968565</v>
      </c>
      <c r="T105" s="5">
        <v>22008.916191421453</v>
      </c>
      <c r="U105" s="5">
        <v>17839.153339734472</v>
      </c>
      <c r="V105" s="5">
        <v>13829.211095963536</v>
      </c>
      <c r="W105" s="5">
        <v>13465.745395705906</v>
      </c>
      <c r="X105" s="5">
        <v>20311.672455789674</v>
      </c>
      <c r="Y105" s="5">
        <v>25681.363690313952</v>
      </c>
      <c r="Z105" s="5">
        <v>21679.401645774815</v>
      </c>
      <c r="AA105" s="18">
        <v>17741.146803109201</v>
      </c>
      <c r="AB105" s="25">
        <f>SUM(P105:AA105)</f>
        <v>234407.14722921868</v>
      </c>
      <c r="AC105" s="22">
        <v>23569.101287772497</v>
      </c>
      <c r="AD105" s="5">
        <v>20875.350717987068</v>
      </c>
      <c r="AE105" s="5">
        <v>21679.29679894388</v>
      </c>
      <c r="AF105" s="5">
        <v>24855.875935296124</v>
      </c>
      <c r="AG105" s="5">
        <v>20255.652258975151</v>
      </c>
      <c r="AH105" s="5">
        <v>20370.168198604835</v>
      </c>
      <c r="AI105" s="5">
        <v>17196.588035739693</v>
      </c>
      <c r="AJ105" s="5">
        <v>13490.7849400912</v>
      </c>
      <c r="AK105" s="5">
        <v>16721.771004906394</v>
      </c>
      <c r="AL105" s="5"/>
      <c r="AM105" s="5"/>
      <c r="AN105" s="18"/>
      <c r="AO105" s="25">
        <f>SUM(AC105:AN105)</f>
        <v>179014.58917831685</v>
      </c>
      <c r="AP105" s="22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18"/>
      <c r="BB105" s="25"/>
    </row>
    <row r="106" spans="1:55" ht="15.75" thickBot="1" x14ac:dyDescent="0.3">
      <c r="A106" s="16" t="s">
        <v>36</v>
      </c>
      <c r="B106" s="14" t="s">
        <v>10</v>
      </c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9"/>
      <c r="O106" s="26"/>
      <c r="P106" s="23">
        <f t="shared" ref="P106:AN106" si="85">P105/C105-1</f>
        <v>0</v>
      </c>
      <c r="Q106" s="7">
        <f t="shared" si="85"/>
        <v>0</v>
      </c>
      <c r="R106" s="7">
        <f t="shared" si="85"/>
        <v>0</v>
      </c>
      <c r="S106" s="7">
        <f t="shared" si="85"/>
        <v>0</v>
      </c>
      <c r="T106" s="7">
        <f t="shared" si="85"/>
        <v>0</v>
      </c>
      <c r="U106" s="7">
        <f t="shared" si="85"/>
        <v>0</v>
      </c>
      <c r="V106" s="7">
        <f t="shared" si="85"/>
        <v>0</v>
      </c>
      <c r="W106" s="7">
        <f t="shared" si="85"/>
        <v>0</v>
      </c>
      <c r="X106" s="7">
        <f t="shared" si="85"/>
        <v>0</v>
      </c>
      <c r="Y106" s="7">
        <f t="shared" si="85"/>
        <v>0</v>
      </c>
      <c r="Z106" s="7">
        <f t="shared" si="85"/>
        <v>0</v>
      </c>
      <c r="AA106" s="34">
        <f t="shared" si="85"/>
        <v>0</v>
      </c>
      <c r="AB106" s="36">
        <f t="shared" si="85"/>
        <v>0</v>
      </c>
      <c r="AC106" s="23">
        <f t="shared" si="85"/>
        <v>0.14322607196871084</v>
      </c>
      <c r="AD106" s="7">
        <f t="shared" si="85"/>
        <v>3.5999288644161798E-2</v>
      </c>
      <c r="AE106" s="7">
        <f t="shared" si="85"/>
        <v>-8.3601121447992255E-2</v>
      </c>
      <c r="AF106" s="7">
        <f t="shared" si="85"/>
        <v>0.42626831252347608</v>
      </c>
      <c r="AG106" s="7">
        <f t="shared" si="85"/>
        <v>-7.9661529772632855E-2</v>
      </c>
      <c r="AH106" s="7">
        <f t="shared" si="85"/>
        <v>0.14187976361147392</v>
      </c>
      <c r="AI106" s="7">
        <f t="shared" si="85"/>
        <v>0.24349739955585936</v>
      </c>
      <c r="AJ106" s="7">
        <f t="shared" si="85"/>
        <v>1.8594993184171127E-3</v>
      </c>
      <c r="AK106" s="7">
        <f t="shared" si="85"/>
        <v>-0.17674081042302403</v>
      </c>
      <c r="AL106" s="50">
        <f t="shared" si="85"/>
        <v>-1</v>
      </c>
      <c r="AM106" s="50">
        <f t="shared" si="85"/>
        <v>-1</v>
      </c>
      <c r="AN106" s="51">
        <f t="shared" si="85"/>
        <v>-1</v>
      </c>
      <c r="AO106" s="38">
        <f ca="1">AO105/SUM(P105:OFFSET(P105,0,$AO$2))-1</f>
        <v>5.7348221294714286E-2</v>
      </c>
      <c r="AP106" s="41"/>
      <c r="AQ106" s="42"/>
      <c r="AR106" s="42"/>
      <c r="AS106" s="42"/>
      <c r="AT106" s="42"/>
      <c r="AU106" s="42"/>
      <c r="AV106" s="42"/>
      <c r="AW106" s="42"/>
      <c r="AX106" s="42"/>
      <c r="AY106" s="42"/>
      <c r="AZ106" s="42"/>
      <c r="BA106" s="43"/>
      <c r="BB106" s="38"/>
    </row>
    <row r="107" spans="1:55" ht="16.5" thickTop="1" thickBot="1" x14ac:dyDescent="0.3">
      <c r="A107" s="16" t="s">
        <v>36</v>
      </c>
      <c r="B107" s="14" t="s">
        <v>11</v>
      </c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20"/>
      <c r="O107" s="26"/>
      <c r="AB107" s="26"/>
      <c r="AL107" s="47">
        <f>IF(AL105="",AVERAGE(AC106:AK106),AVERAGE(AC106:AL106))</f>
        <v>7.2525208219827775E-2</v>
      </c>
      <c r="AM107" s="48">
        <f>AL107+1%</f>
        <v>8.252520821982777E-2</v>
      </c>
      <c r="AN107" s="49">
        <f>AM107+1%</f>
        <v>9.2525208219827765E-2</v>
      </c>
      <c r="AO107" s="38"/>
      <c r="AP107" s="47">
        <f>AN107+0.5%</f>
        <v>9.7525208219827769E-2</v>
      </c>
      <c r="AQ107" s="48">
        <f t="shared" ref="AQ107:BA107" si="86">AP107+0.5%</f>
        <v>0.10252520821982777</v>
      </c>
      <c r="AR107" s="48">
        <f t="shared" si="86"/>
        <v>0.10752520821982778</v>
      </c>
      <c r="AS107" s="48">
        <f t="shared" si="86"/>
        <v>0.11252520821982778</v>
      </c>
      <c r="AT107" s="48">
        <f t="shared" si="86"/>
        <v>0.11752520821982779</v>
      </c>
      <c r="AU107" s="48">
        <f t="shared" si="86"/>
        <v>0.12252520821982779</v>
      </c>
      <c r="AV107" s="48">
        <f t="shared" si="86"/>
        <v>0.1275252082198278</v>
      </c>
      <c r="AW107" s="48">
        <f t="shared" si="86"/>
        <v>0.1325252082198278</v>
      </c>
      <c r="AX107" s="48">
        <f t="shared" si="86"/>
        <v>0.1375252082198278</v>
      </c>
      <c r="AY107" s="48">
        <f t="shared" si="86"/>
        <v>0.14252520821982781</v>
      </c>
      <c r="AZ107" s="48">
        <f t="shared" si="86"/>
        <v>0.14752520821982781</v>
      </c>
      <c r="BA107" s="49">
        <f t="shared" si="86"/>
        <v>0.15252520821982782</v>
      </c>
      <c r="BB107" s="38">
        <f>BB108/AO108-1</f>
        <v>0.1170027952596735</v>
      </c>
      <c r="BC107" s="39" t="s">
        <v>12</v>
      </c>
    </row>
    <row r="108" spans="1:55" ht="15.6" thickTop="1" thickBot="1" x14ac:dyDescent="0.35">
      <c r="A108" s="17" t="s">
        <v>36</v>
      </c>
      <c r="B108" s="15" t="s">
        <v>9</v>
      </c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21"/>
      <c r="O108" s="27"/>
      <c r="P108" s="24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35"/>
      <c r="AB108" s="37"/>
      <c r="AC108" s="24"/>
      <c r="AD108" s="9"/>
      <c r="AE108" s="9"/>
      <c r="AF108" s="9"/>
      <c r="AG108" s="9"/>
      <c r="AH108" s="9"/>
      <c r="AI108" s="9"/>
      <c r="AJ108" s="9"/>
      <c r="AK108" s="9"/>
      <c r="AL108" s="45">
        <f>AL107*Y105+Y105</f>
        <v>27543.909939323097</v>
      </c>
      <c r="AM108" s="45">
        <f>AM107*Z105+Z105</f>
        <v>23468.498780673657</v>
      </c>
      <c r="AN108" s="46">
        <f>AN107*AA105+AA105</f>
        <v>19382.650105125413</v>
      </c>
      <c r="AO108" s="37">
        <f>AO105+IF(AL105="",AL108,0)+IF(AM105="",AM108,0)+IF(AN105="",AN108,0)</f>
        <v>249409.64800343901</v>
      </c>
      <c r="AP108" s="44">
        <f t="shared" ref="AP108:BA108" si="87">IF(AC108="",AP107*AC105+AC105,AC108+AC108*AP107)*AP$3/AC$3</f>
        <v>25867.682798416718</v>
      </c>
      <c r="AQ108" s="45">
        <f t="shared" si="87"/>
        <v>23015.600397010625</v>
      </c>
      <c r="AR108" s="45">
        <f t="shared" si="87"/>
        <v>22918.987351250231</v>
      </c>
      <c r="AS108" s="45">
        <f t="shared" si="87"/>
        <v>29035.427977921605</v>
      </c>
      <c r="AT108" s="45">
        <f t="shared" si="87"/>
        <v>23827.581061410139</v>
      </c>
      <c r="AU108" s="45">
        <f t="shared" si="87"/>
        <v>20688.310413029729</v>
      </c>
      <c r="AV108" s="45">
        <f t="shared" si="87"/>
        <v>19389.586505667998</v>
      </c>
      <c r="AW108" s="45">
        <f t="shared" si="87"/>
        <v>14584.16974953817</v>
      </c>
      <c r="AX108" s="45">
        <f t="shared" si="87"/>
        <v>19972.507846368448</v>
      </c>
      <c r="AY108" s="45">
        <f t="shared" si="87"/>
        <v>31469.611438613305</v>
      </c>
      <c r="AZ108" s="45">
        <f t="shared" si="87"/>
        <v>24365.865954670804</v>
      </c>
      <c r="BA108" s="46">
        <f t="shared" si="87"/>
        <v>23455.942490674821</v>
      </c>
      <c r="BB108" s="37">
        <f>SUM(AP108:BA108)</f>
        <v>278591.27398457262</v>
      </c>
      <c r="BC108" s="40">
        <f>BB108-AO108</f>
        <v>29181.625981133606</v>
      </c>
    </row>
    <row r="109" spans="1:55" s="181" customFormat="1" thickTop="1" x14ac:dyDescent="0.3">
      <c r="A109" s="175" t="s">
        <v>37</v>
      </c>
      <c r="B109" s="176" t="s">
        <v>4</v>
      </c>
      <c r="C109" s="177">
        <f>C105+C101+C97+C93+C89</f>
        <v>143095.37824288977</v>
      </c>
      <c r="D109" s="177">
        <f t="shared" ref="D109:N109" si="88">D105+D101+D97+D93+D89</f>
        <v>134765.50133283666</v>
      </c>
      <c r="E109" s="177">
        <f t="shared" si="88"/>
        <v>139923.89187622184</v>
      </c>
      <c r="F109" s="177">
        <f t="shared" si="88"/>
        <v>134107.14885008856</v>
      </c>
      <c r="G109" s="177">
        <f t="shared" si="88"/>
        <v>142935.560858438</v>
      </c>
      <c r="H109" s="177">
        <f t="shared" si="88"/>
        <v>134106.27074343982</v>
      </c>
      <c r="I109" s="177">
        <f t="shared" si="88"/>
        <v>99987.390239041444</v>
      </c>
      <c r="J109" s="177">
        <f t="shared" si="88"/>
        <v>91889.697603228036</v>
      </c>
      <c r="K109" s="177">
        <f t="shared" si="88"/>
        <v>151900.90337678455</v>
      </c>
      <c r="L109" s="177">
        <f t="shared" si="88"/>
        <v>158260.93700347128</v>
      </c>
      <c r="M109" s="177">
        <f t="shared" si="88"/>
        <v>151667.05633304233</v>
      </c>
      <c r="N109" s="178">
        <f t="shared" si="88"/>
        <v>129806.65526145368</v>
      </c>
      <c r="O109" s="179">
        <f>SUM(C109:N109)</f>
        <v>1612446.3917209362</v>
      </c>
      <c r="P109" s="180">
        <f t="shared" ref="P109:AA109" si="89">P105+P101+P97+P93+P89</f>
        <v>142887.58237622312</v>
      </c>
      <c r="Q109" s="177">
        <f t="shared" si="89"/>
        <v>131425.09676617</v>
      </c>
      <c r="R109" s="177">
        <f t="shared" si="89"/>
        <v>140905.29900955516</v>
      </c>
      <c r="S109" s="177">
        <f t="shared" si="89"/>
        <v>133733.15958342189</v>
      </c>
      <c r="T109" s="177">
        <f t="shared" si="89"/>
        <v>145082.46539177134</v>
      </c>
      <c r="U109" s="177">
        <f t="shared" si="89"/>
        <v>132084.18739511332</v>
      </c>
      <c r="V109" s="177">
        <f t="shared" si="89"/>
        <v>102064.25205009231</v>
      </c>
      <c r="W109" s="177">
        <f t="shared" si="89"/>
        <v>91571.10926414188</v>
      </c>
      <c r="X109" s="177">
        <f t="shared" si="89"/>
        <v>151929.24641288951</v>
      </c>
      <c r="Y109" s="177">
        <f t="shared" si="89"/>
        <v>162534.6095653649</v>
      </c>
      <c r="Z109" s="177">
        <f t="shared" si="89"/>
        <v>154921.07285569809</v>
      </c>
      <c r="AA109" s="178">
        <f t="shared" si="89"/>
        <v>129659.27752253971</v>
      </c>
      <c r="AB109" s="179">
        <f>SUM(P109:AA109)</f>
        <v>1618797.3581929812</v>
      </c>
      <c r="AC109" s="180">
        <f t="shared" ref="AC109:AN109" si="90">AC105+AC101+AC97+AC93+AC89</f>
        <v>146976.48712743353</v>
      </c>
      <c r="AD109" s="177">
        <f t="shared" si="90"/>
        <v>139719.21725872217</v>
      </c>
      <c r="AE109" s="177">
        <f t="shared" si="90"/>
        <v>116736.7365505538</v>
      </c>
      <c r="AF109" s="177">
        <f t="shared" si="90"/>
        <v>152546.79703900297</v>
      </c>
      <c r="AG109" s="177">
        <f t="shared" si="90"/>
        <v>128297.3815995183</v>
      </c>
      <c r="AH109" s="177">
        <f t="shared" si="90"/>
        <v>136549.90346860921</v>
      </c>
      <c r="AI109" s="177">
        <f t="shared" si="90"/>
        <v>115863.03416615142</v>
      </c>
      <c r="AJ109" s="177">
        <f t="shared" si="90"/>
        <v>89271.122919457019</v>
      </c>
      <c r="AK109" s="177">
        <f t="shared" si="90"/>
        <v>137118.36050776448</v>
      </c>
      <c r="AL109" s="177">
        <f t="shared" si="90"/>
        <v>0</v>
      </c>
      <c r="AM109" s="177">
        <f t="shared" si="90"/>
        <v>0</v>
      </c>
      <c r="AN109" s="178">
        <f t="shared" si="90"/>
        <v>0</v>
      </c>
      <c r="AO109" s="179">
        <f>SUM(AC109:AN109)</f>
        <v>1163079.040637213</v>
      </c>
      <c r="AP109" s="180"/>
      <c r="AQ109" s="177"/>
      <c r="AR109" s="177"/>
      <c r="AS109" s="177"/>
      <c r="AT109" s="177"/>
      <c r="AU109" s="177"/>
      <c r="AV109" s="177"/>
      <c r="AW109" s="177"/>
      <c r="AX109" s="177"/>
      <c r="AY109" s="177"/>
      <c r="AZ109" s="177"/>
      <c r="BA109" s="178"/>
      <c r="BB109" s="179"/>
    </row>
    <row r="110" spans="1:55" s="181" customFormat="1" ht="15.75" thickBot="1" x14ac:dyDescent="0.3">
      <c r="A110" s="182" t="s">
        <v>37</v>
      </c>
      <c r="B110" s="183" t="s">
        <v>10</v>
      </c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185"/>
      <c r="O110" s="186"/>
      <c r="P110" s="187">
        <f t="shared" ref="P110:AN110" si="91">P109/C109-1</f>
        <v>-1.4521493930708118E-3</v>
      </c>
      <c r="Q110" s="188">
        <f t="shared" si="91"/>
        <v>-2.4786792863380591E-2</v>
      </c>
      <c r="R110" s="188">
        <f t="shared" si="91"/>
        <v>7.0138638953918253E-3</v>
      </c>
      <c r="S110" s="188">
        <f t="shared" si="91"/>
        <v>-2.7887347533183116E-3</v>
      </c>
      <c r="T110" s="188">
        <f t="shared" si="91"/>
        <v>1.5020086817021161E-2</v>
      </c>
      <c r="U110" s="188">
        <f t="shared" si="91"/>
        <v>-1.5078216231923847E-2</v>
      </c>
      <c r="V110" s="188">
        <f t="shared" si="91"/>
        <v>2.0771237313882196E-2</v>
      </c>
      <c r="W110" s="188">
        <f t="shared" si="91"/>
        <v>-3.4670735392099417E-3</v>
      </c>
      <c r="X110" s="188">
        <f t="shared" si="91"/>
        <v>1.8658898976164906E-4</v>
      </c>
      <c r="Y110" s="188">
        <f t="shared" si="91"/>
        <v>2.7003963472046699E-2</v>
      </c>
      <c r="Z110" s="188">
        <f t="shared" si="91"/>
        <v>2.1454998872730391E-2</v>
      </c>
      <c r="AA110" s="189">
        <f t="shared" si="91"/>
        <v>-1.1353635036441823E-3</v>
      </c>
      <c r="AB110" s="190">
        <f t="shared" si="91"/>
        <v>3.9387148029565999E-3</v>
      </c>
      <c r="AC110" s="187">
        <f t="shared" si="91"/>
        <v>2.8616235807281898E-2</v>
      </c>
      <c r="AD110" s="188">
        <f t="shared" si="91"/>
        <v>6.3109106986688923E-2</v>
      </c>
      <c r="AE110" s="188">
        <f t="shared" si="91"/>
        <v>-0.17152344609383663</v>
      </c>
      <c r="AF110" s="188">
        <f t="shared" si="91"/>
        <v>0.14068042297202465</v>
      </c>
      <c r="AG110" s="188">
        <f t="shared" si="91"/>
        <v>-0.11569340062513889</v>
      </c>
      <c r="AH110" s="188">
        <f t="shared" si="91"/>
        <v>3.3809619164610893E-2</v>
      </c>
      <c r="AI110" s="188">
        <f t="shared" si="91"/>
        <v>0.13519701402687767</v>
      </c>
      <c r="AJ110" s="188">
        <f t="shared" si="91"/>
        <v>-2.511694314033508E-2</v>
      </c>
      <c r="AK110" s="188">
        <f t="shared" si="91"/>
        <v>-9.7485416763500088E-2</v>
      </c>
      <c r="AL110" s="191">
        <f t="shared" si="91"/>
        <v>-1</v>
      </c>
      <c r="AM110" s="191">
        <f t="shared" si="91"/>
        <v>-1</v>
      </c>
      <c r="AN110" s="192">
        <f t="shared" si="91"/>
        <v>-1</v>
      </c>
      <c r="AO110" s="193">
        <f ca="1">AO109/SUM(P109:OFFSET(P109,0,$AO$2))-1</f>
        <v>-7.3427386337967526E-3</v>
      </c>
      <c r="AP110" s="194"/>
      <c r="AQ110" s="195"/>
      <c r="AR110" s="195"/>
      <c r="AS110" s="195"/>
      <c r="AT110" s="195"/>
      <c r="AU110" s="195"/>
      <c r="AV110" s="195"/>
      <c r="AW110" s="195"/>
      <c r="AX110" s="195"/>
      <c r="AY110" s="195"/>
      <c r="AZ110" s="195"/>
      <c r="BA110" s="196"/>
      <c r="BB110" s="193"/>
    </row>
    <row r="111" spans="1:55" s="181" customFormat="1" ht="16.5" thickTop="1" thickBot="1" x14ac:dyDescent="0.3">
      <c r="A111" s="182" t="s">
        <v>37</v>
      </c>
      <c r="B111" s="183" t="s">
        <v>11</v>
      </c>
      <c r="C111" s="197"/>
      <c r="D111" s="197"/>
      <c r="E111" s="197"/>
      <c r="F111" s="197"/>
      <c r="G111" s="197"/>
      <c r="H111" s="197"/>
      <c r="I111" s="197"/>
      <c r="J111" s="197"/>
      <c r="K111" s="197"/>
      <c r="L111" s="197"/>
      <c r="M111" s="197"/>
      <c r="N111" s="198"/>
      <c r="O111" s="186"/>
      <c r="AB111" s="186"/>
      <c r="AL111" s="199">
        <f>AL109/Y109-1</f>
        <v>-1</v>
      </c>
      <c r="AM111" s="200">
        <f>AM109/Z109-1</f>
        <v>-1</v>
      </c>
      <c r="AN111" s="201">
        <f>AN109/AA109-1</f>
        <v>-1</v>
      </c>
      <c r="AO111" s="193"/>
      <c r="AP111" s="199">
        <f t="shared" ref="AP111:BA111" si="92">AP109/AC109-1</f>
        <v>-1</v>
      </c>
      <c r="AQ111" s="200">
        <f t="shared" si="92"/>
        <v>-1</v>
      </c>
      <c r="AR111" s="200">
        <f t="shared" si="92"/>
        <v>-1</v>
      </c>
      <c r="AS111" s="200">
        <f t="shared" si="92"/>
        <v>-1</v>
      </c>
      <c r="AT111" s="200">
        <f t="shared" si="92"/>
        <v>-1</v>
      </c>
      <c r="AU111" s="200">
        <f t="shared" si="92"/>
        <v>-1</v>
      </c>
      <c r="AV111" s="200">
        <f t="shared" si="92"/>
        <v>-1</v>
      </c>
      <c r="AW111" s="200">
        <f t="shared" si="92"/>
        <v>-1</v>
      </c>
      <c r="AX111" s="200">
        <f t="shared" si="92"/>
        <v>-1</v>
      </c>
      <c r="AY111" s="200" t="e">
        <f t="shared" si="92"/>
        <v>#DIV/0!</v>
      </c>
      <c r="AZ111" s="200" t="e">
        <f t="shared" si="92"/>
        <v>#DIV/0!</v>
      </c>
      <c r="BA111" s="201" t="e">
        <f t="shared" si="92"/>
        <v>#DIV/0!</v>
      </c>
      <c r="BB111" s="193">
        <f>BB112/AO112-1</f>
        <v>5.1158143147709056E-2</v>
      </c>
      <c r="BC111" s="202" t="s">
        <v>12</v>
      </c>
    </row>
    <row r="112" spans="1:55" s="181" customFormat="1" ht="15.6" thickTop="1" thickBot="1" x14ac:dyDescent="0.35">
      <c r="A112" s="203" t="s">
        <v>37</v>
      </c>
      <c r="B112" s="204" t="s">
        <v>9</v>
      </c>
      <c r="C112" s="205"/>
      <c r="D112" s="205"/>
      <c r="E112" s="205"/>
      <c r="F112" s="205"/>
      <c r="G112" s="205"/>
      <c r="H112" s="205"/>
      <c r="I112" s="205"/>
      <c r="J112" s="205"/>
      <c r="K112" s="205"/>
      <c r="L112" s="205"/>
      <c r="M112" s="205"/>
      <c r="N112" s="206"/>
      <c r="O112" s="207"/>
      <c r="P112" s="208"/>
      <c r="Q112" s="209"/>
      <c r="R112" s="209"/>
      <c r="S112" s="209"/>
      <c r="T112" s="209"/>
      <c r="U112" s="209"/>
      <c r="V112" s="209"/>
      <c r="W112" s="209"/>
      <c r="X112" s="209"/>
      <c r="Y112" s="209"/>
      <c r="Z112" s="209"/>
      <c r="AA112" s="210"/>
      <c r="AB112" s="211"/>
      <c r="AC112" s="208"/>
      <c r="AD112" s="209"/>
      <c r="AE112" s="209"/>
      <c r="AF112" s="209"/>
      <c r="AG112" s="209"/>
      <c r="AH112" s="209"/>
      <c r="AI112" s="209"/>
      <c r="AJ112" s="209"/>
      <c r="AK112" s="209"/>
      <c r="AL112" s="212">
        <f>AL108+AL104+AL100+AL96+AL92</f>
        <v>163228.39720598166</v>
      </c>
      <c r="AM112" s="212">
        <f>AM108+AM104+AM100+AM96+AM92</f>
        <v>156415.30820026092</v>
      </c>
      <c r="AN112" s="213">
        <f>AN108+AN104+AN100+AN96+AN92</f>
        <v>132654.34767114854</v>
      </c>
      <c r="AO112" s="211">
        <f>AO108+AO104+AO100+AO96+AO92</f>
        <v>1615377.0937146039</v>
      </c>
      <c r="AP112" s="214">
        <f t="shared" ref="AP112:BA112" si="93">AP108+AP104+AP100+AP96+AP92</f>
        <v>151341.77931342047</v>
      </c>
      <c r="AQ112" s="212">
        <f t="shared" si="93"/>
        <v>144275.3934823731</v>
      </c>
      <c r="AR112" s="212">
        <f t="shared" si="93"/>
        <v>116013.80277632679</v>
      </c>
      <c r="AS112" s="212">
        <f t="shared" si="93"/>
        <v>167556.99318748238</v>
      </c>
      <c r="AT112" s="212">
        <f t="shared" si="93"/>
        <v>141695.25853473155</v>
      </c>
      <c r="AU112" s="212">
        <f t="shared" si="93"/>
        <v>130320.58468129495</v>
      </c>
      <c r="AV112" s="212">
        <f t="shared" si="93"/>
        <v>122773.85141708408</v>
      </c>
      <c r="AW112" s="212">
        <f t="shared" si="93"/>
        <v>90796.785101448317</v>
      </c>
      <c r="AX112" s="212">
        <f t="shared" si="93"/>
        <v>153798.73016143683</v>
      </c>
      <c r="AY112" s="212">
        <f t="shared" si="93"/>
        <v>175777.95783156581</v>
      </c>
      <c r="AZ112" s="212">
        <f t="shared" si="93"/>
        <v>152456.835981393</v>
      </c>
      <c r="BA112" s="213">
        <f t="shared" si="93"/>
        <v>151208.81384382857</v>
      </c>
      <c r="BB112" s="211">
        <f>SUM(AP112:BA112)</f>
        <v>1698016.7863123859</v>
      </c>
      <c r="BC112" s="215">
        <f>BB112-AO112</f>
        <v>82639.692597782006</v>
      </c>
    </row>
    <row r="113" spans="1:55" s="222" customFormat="1" thickTop="1" x14ac:dyDescent="0.3">
      <c r="A113" s="216" t="s">
        <v>40</v>
      </c>
      <c r="B113" s="217" t="s">
        <v>4</v>
      </c>
      <c r="C113" s="218">
        <f>C109+C85+C53+C25</f>
        <v>992769.6923678685</v>
      </c>
      <c r="D113" s="218">
        <f t="shared" ref="D113:N113" si="94">D109+D85+D53+D25</f>
        <v>980356.3106390402</v>
      </c>
      <c r="E113" s="218">
        <f t="shared" si="94"/>
        <v>861225.30689669866</v>
      </c>
      <c r="F113" s="218">
        <f t="shared" si="94"/>
        <v>979160.45766744018</v>
      </c>
      <c r="G113" s="218">
        <f t="shared" si="94"/>
        <v>981566.21282442962</v>
      </c>
      <c r="H113" s="218">
        <f t="shared" si="94"/>
        <v>966250.2499745111</v>
      </c>
      <c r="I113" s="218">
        <f t="shared" si="94"/>
        <v>789748.50890822546</v>
      </c>
      <c r="J113" s="218">
        <f t="shared" si="94"/>
        <v>623044.39066459832</v>
      </c>
      <c r="K113" s="218">
        <f t="shared" si="94"/>
        <v>981704.47684535303</v>
      </c>
      <c r="L113" s="218">
        <f t="shared" si="94"/>
        <v>1125177.723193696</v>
      </c>
      <c r="M113" s="218">
        <f t="shared" si="94"/>
        <v>1061195.0406613364</v>
      </c>
      <c r="N113" s="219">
        <f t="shared" si="94"/>
        <v>981526.99768262915</v>
      </c>
      <c r="O113" s="220">
        <f>SUM(C113:N113)</f>
        <v>11323725.368325828</v>
      </c>
      <c r="P113" s="221">
        <f t="shared" ref="P113:AA113" si="95">P109+P85+P53+P25</f>
        <v>1049071.1535214388</v>
      </c>
      <c r="Q113" s="218">
        <f t="shared" si="95"/>
        <v>935675.96518677007</v>
      </c>
      <c r="R113" s="218">
        <f t="shared" si="95"/>
        <v>950845.01503936853</v>
      </c>
      <c r="S113" s="218">
        <f t="shared" si="95"/>
        <v>978073.18193383829</v>
      </c>
      <c r="T113" s="218">
        <f t="shared" si="95"/>
        <v>1044363.1215691476</v>
      </c>
      <c r="U113" s="218">
        <f t="shared" si="95"/>
        <v>974792.31485629757</v>
      </c>
      <c r="V113" s="218">
        <f t="shared" si="95"/>
        <v>818069.0241231462</v>
      </c>
      <c r="W113" s="218">
        <f t="shared" si="95"/>
        <v>643018.81279962626</v>
      </c>
      <c r="X113" s="218">
        <f t="shared" si="95"/>
        <v>1064358.2437576568</v>
      </c>
      <c r="Y113" s="218">
        <f t="shared" si="95"/>
        <v>1180363.1804168783</v>
      </c>
      <c r="Z113" s="218">
        <f t="shared" si="95"/>
        <v>1123281.6568331651</v>
      </c>
      <c r="AA113" s="219">
        <f t="shared" si="95"/>
        <v>958359.04439695203</v>
      </c>
      <c r="AB113" s="220">
        <f>SUM(P113:AA113)</f>
        <v>11720270.714434285</v>
      </c>
      <c r="AC113" s="221">
        <f t="shared" ref="AC113:AN113" si="96">AC109+AC85+AC53+AC25</f>
        <v>1095482.174898912</v>
      </c>
      <c r="AD113" s="218">
        <f t="shared" si="96"/>
        <v>1022449.0435031541</v>
      </c>
      <c r="AE113" s="218">
        <f t="shared" si="96"/>
        <v>846315.1000609952</v>
      </c>
      <c r="AF113" s="218">
        <f t="shared" si="96"/>
        <v>1085703.7736770224</v>
      </c>
      <c r="AG113" s="218">
        <f t="shared" si="96"/>
        <v>970066.68849745626</v>
      </c>
      <c r="AH113" s="218">
        <f t="shared" si="96"/>
        <v>1010860.9746123269</v>
      </c>
      <c r="AI113" s="218">
        <f t="shared" si="96"/>
        <v>919811.59564314201</v>
      </c>
      <c r="AJ113" s="218">
        <f t="shared" si="96"/>
        <v>619443.56350748311</v>
      </c>
      <c r="AK113" s="218">
        <f t="shared" si="96"/>
        <v>964569.97258941573</v>
      </c>
      <c r="AL113" s="218">
        <f t="shared" si="96"/>
        <v>0</v>
      </c>
      <c r="AM113" s="218">
        <f t="shared" si="96"/>
        <v>0</v>
      </c>
      <c r="AN113" s="219">
        <f t="shared" si="96"/>
        <v>0</v>
      </c>
      <c r="AO113" s="220">
        <f>SUM(AC113:AN113)</f>
        <v>8534702.8869899083</v>
      </c>
      <c r="AP113" s="221"/>
      <c r="AQ113" s="218"/>
      <c r="AR113" s="218"/>
      <c r="AS113" s="218"/>
      <c r="AT113" s="218"/>
      <c r="AU113" s="218"/>
      <c r="AV113" s="218"/>
      <c r="AW113" s="218"/>
      <c r="AX113" s="218"/>
      <c r="AY113" s="218"/>
      <c r="AZ113" s="218"/>
      <c r="BA113" s="219"/>
      <c r="BB113" s="220"/>
    </row>
    <row r="114" spans="1:55" s="222" customFormat="1" ht="15.75" thickBot="1" x14ac:dyDescent="0.3">
      <c r="A114" s="223" t="s">
        <v>40</v>
      </c>
      <c r="B114" s="224" t="s">
        <v>10</v>
      </c>
      <c r="C114" s="225"/>
      <c r="D114" s="225"/>
      <c r="E114" s="225"/>
      <c r="F114" s="225"/>
      <c r="G114" s="225"/>
      <c r="H114" s="225"/>
      <c r="I114" s="225"/>
      <c r="J114" s="225"/>
      <c r="K114" s="225"/>
      <c r="L114" s="225"/>
      <c r="M114" s="225"/>
      <c r="N114" s="226"/>
      <c r="O114" s="227"/>
      <c r="P114" s="228">
        <f t="shared" ref="P114:AN114" si="97">P113/C113-1</f>
        <v>5.6711502764840604E-2</v>
      </c>
      <c r="Q114" s="229">
        <f t="shared" si="97"/>
        <v>-4.5575618749417179E-2</v>
      </c>
      <c r="R114" s="229">
        <f t="shared" si="97"/>
        <v>0.10406069982499888</v>
      </c>
      <c r="S114" s="229">
        <f t="shared" si="97"/>
        <v>-1.1104163011157464E-3</v>
      </c>
      <c r="T114" s="229">
        <f t="shared" si="97"/>
        <v>6.3976233008287364E-2</v>
      </c>
      <c r="U114" s="229">
        <f t="shared" si="97"/>
        <v>8.8404270860595879E-3</v>
      </c>
      <c r="V114" s="229">
        <f t="shared" si="97"/>
        <v>3.5860169276004106E-2</v>
      </c>
      <c r="W114" s="229">
        <f t="shared" si="97"/>
        <v>3.2059388438954395E-2</v>
      </c>
      <c r="X114" s="229">
        <f t="shared" si="97"/>
        <v>8.4194142801412575E-2</v>
      </c>
      <c r="Y114" s="229">
        <f t="shared" si="97"/>
        <v>4.9045991655917609E-2</v>
      </c>
      <c r="Z114" s="229">
        <f t="shared" si="97"/>
        <v>5.8506319566982157E-2</v>
      </c>
      <c r="AA114" s="230">
        <f t="shared" si="97"/>
        <v>-2.3603989844778961E-2</v>
      </c>
      <c r="AB114" s="231">
        <f t="shared" si="97"/>
        <v>3.5018982994558856E-2</v>
      </c>
      <c r="AC114" s="228">
        <f t="shared" si="97"/>
        <v>4.4240108234493203E-2</v>
      </c>
      <c r="AD114" s="229">
        <f t="shared" si="97"/>
        <v>9.2738385450633176E-2</v>
      </c>
      <c r="AE114" s="229">
        <f t="shared" si="97"/>
        <v>-0.10993370457334251</v>
      </c>
      <c r="AF114" s="229">
        <f t="shared" si="97"/>
        <v>0.11004349544721981</v>
      </c>
      <c r="AG114" s="229">
        <f t="shared" si="97"/>
        <v>-7.1140421887036287E-2</v>
      </c>
      <c r="AH114" s="229">
        <f t="shared" si="97"/>
        <v>3.7001378864324197E-2</v>
      </c>
      <c r="AI114" s="229">
        <f t="shared" si="97"/>
        <v>0.12436917731856356</v>
      </c>
      <c r="AJ114" s="229">
        <f t="shared" si="97"/>
        <v>-3.6663389659626566E-2</v>
      </c>
      <c r="AK114" s="229">
        <f t="shared" si="97"/>
        <v>-9.3754402480074939E-2</v>
      </c>
      <c r="AL114" s="232">
        <f t="shared" si="97"/>
        <v>-1</v>
      </c>
      <c r="AM114" s="232">
        <f t="shared" si="97"/>
        <v>-1</v>
      </c>
      <c r="AN114" s="233">
        <f t="shared" si="97"/>
        <v>-1</v>
      </c>
      <c r="AO114" s="234">
        <f ca="1">AO113/SUM(P113:OFFSET(P113,0,$AO$2))-1</f>
        <v>9.0368459299869919E-3</v>
      </c>
      <c r="AP114" s="235"/>
      <c r="AQ114" s="236"/>
      <c r="AR114" s="236"/>
      <c r="AS114" s="236"/>
      <c r="AT114" s="236"/>
      <c r="AU114" s="236"/>
      <c r="AV114" s="236"/>
      <c r="AW114" s="236"/>
      <c r="AX114" s="236"/>
      <c r="AY114" s="236"/>
      <c r="AZ114" s="236"/>
      <c r="BA114" s="237"/>
      <c r="BB114" s="234"/>
    </row>
    <row r="115" spans="1:55" s="222" customFormat="1" ht="16.5" thickTop="1" thickBot="1" x14ac:dyDescent="0.3">
      <c r="A115" s="223" t="s">
        <v>40</v>
      </c>
      <c r="B115" s="224" t="s">
        <v>11</v>
      </c>
      <c r="C115" s="238"/>
      <c r="D115" s="238"/>
      <c r="E115" s="238"/>
      <c r="F115" s="238"/>
      <c r="G115" s="238"/>
      <c r="H115" s="238"/>
      <c r="I115" s="238"/>
      <c r="J115" s="238"/>
      <c r="K115" s="238"/>
      <c r="L115" s="238"/>
      <c r="M115" s="238"/>
      <c r="N115" s="239"/>
      <c r="O115" s="227"/>
      <c r="AB115" s="227"/>
      <c r="AL115" s="240">
        <f>AL113/Y113-1</f>
        <v>-1</v>
      </c>
      <c r="AM115" s="241">
        <f>AM113/Z113-1</f>
        <v>-1</v>
      </c>
      <c r="AN115" s="242">
        <f>AN113/AA113-1</f>
        <v>-1</v>
      </c>
      <c r="AO115" s="234"/>
      <c r="AP115" s="240">
        <f t="shared" ref="AP115:BA115" si="98">AP113/AC113-1</f>
        <v>-1</v>
      </c>
      <c r="AQ115" s="241">
        <f t="shared" si="98"/>
        <v>-1</v>
      </c>
      <c r="AR115" s="241">
        <f t="shared" si="98"/>
        <v>-1</v>
      </c>
      <c r="AS115" s="241">
        <f t="shared" si="98"/>
        <v>-1</v>
      </c>
      <c r="AT115" s="241">
        <f t="shared" si="98"/>
        <v>-1</v>
      </c>
      <c r="AU115" s="241">
        <f t="shared" si="98"/>
        <v>-1</v>
      </c>
      <c r="AV115" s="241">
        <f t="shared" si="98"/>
        <v>-1</v>
      </c>
      <c r="AW115" s="241">
        <f t="shared" si="98"/>
        <v>-1</v>
      </c>
      <c r="AX115" s="241">
        <f t="shared" si="98"/>
        <v>-1</v>
      </c>
      <c r="AY115" s="241" t="e">
        <f t="shared" si="98"/>
        <v>#DIV/0!</v>
      </c>
      <c r="AZ115" s="241" t="e">
        <f t="shared" si="98"/>
        <v>#DIV/0!</v>
      </c>
      <c r="BA115" s="242" t="e">
        <f t="shared" si="98"/>
        <v>#DIV/0!</v>
      </c>
      <c r="BB115" s="234">
        <f>BB116/AO116-1</f>
        <v>7.0131820252816057E-2</v>
      </c>
      <c r="BC115" s="243" t="s">
        <v>12</v>
      </c>
    </row>
    <row r="116" spans="1:55" s="222" customFormat="1" ht="15.6" thickTop="1" thickBot="1" x14ac:dyDescent="0.35">
      <c r="A116" s="244" t="s">
        <v>40</v>
      </c>
      <c r="B116" s="245" t="s">
        <v>9</v>
      </c>
      <c r="C116" s="246"/>
      <c r="D116" s="246"/>
      <c r="E116" s="246"/>
      <c r="F116" s="246"/>
      <c r="G116" s="246"/>
      <c r="H116" s="246"/>
      <c r="I116" s="246"/>
      <c r="J116" s="246"/>
      <c r="K116" s="246"/>
      <c r="L116" s="246"/>
      <c r="M116" s="246"/>
      <c r="N116" s="247"/>
      <c r="O116" s="248"/>
      <c r="P116" s="249"/>
      <c r="Q116" s="250"/>
      <c r="R116" s="250"/>
      <c r="S116" s="250"/>
      <c r="T116" s="250"/>
      <c r="U116" s="250"/>
      <c r="V116" s="250"/>
      <c r="W116" s="250"/>
      <c r="X116" s="250"/>
      <c r="Y116" s="250"/>
      <c r="Z116" s="250"/>
      <c r="AA116" s="251"/>
      <c r="AB116" s="252"/>
      <c r="AC116" s="249"/>
      <c r="AD116" s="250"/>
      <c r="AE116" s="250"/>
      <c r="AF116" s="250"/>
      <c r="AG116" s="250"/>
      <c r="AH116" s="250"/>
      <c r="AI116" s="250"/>
      <c r="AJ116" s="250"/>
      <c r="AK116" s="250"/>
      <c r="AL116" s="253">
        <f>AL112+AL88+AL56+AL28</f>
        <v>1199616.1915434781</v>
      </c>
      <c r="AM116" s="253">
        <f>AM112+AM88+AM56+AM28</f>
        <v>1152534.0206840027</v>
      </c>
      <c r="AN116" s="254">
        <f>AN112+AN88+AN56+AN28</f>
        <v>995552.7636187349</v>
      </c>
      <c r="AO116" s="252">
        <f>AO112+AO88+AO56+AO28</f>
        <v>11882405.862836124</v>
      </c>
      <c r="AP116" s="255">
        <f t="shared" ref="AP116:BA116" si="99">AP112+AP88+AP56+AP28</f>
        <v>1145887.86389504</v>
      </c>
      <c r="AQ116" s="253">
        <f t="shared" si="99"/>
        <v>1073897.9202354939</v>
      </c>
      <c r="AR116" s="253">
        <f t="shared" si="99"/>
        <v>854665.75645378139</v>
      </c>
      <c r="AS116" s="253">
        <f t="shared" si="99"/>
        <v>1213960.1981322924</v>
      </c>
      <c r="AT116" s="253">
        <f t="shared" si="99"/>
        <v>1092382.3354920135</v>
      </c>
      <c r="AU116" s="253">
        <f t="shared" si="99"/>
        <v>983978.14197012829</v>
      </c>
      <c r="AV116" s="253">
        <f t="shared" si="99"/>
        <v>991651.96743243153</v>
      </c>
      <c r="AW116" s="253">
        <f t="shared" si="99"/>
        <v>640182.56347421499</v>
      </c>
      <c r="AX116" s="253">
        <f t="shared" si="99"/>
        <v>1103161.1531456604</v>
      </c>
      <c r="AY116" s="253">
        <f t="shared" si="99"/>
        <v>1313146.0176363245</v>
      </c>
      <c r="AZ116" s="253">
        <f t="shared" si="99"/>
        <v>1146116.8751694439</v>
      </c>
      <c r="BA116" s="254">
        <f t="shared" si="99"/>
        <v>1156709.8219427299</v>
      </c>
      <c r="BB116" s="252">
        <f>SUM(AP116:BA116)</f>
        <v>12715740.614979556</v>
      </c>
      <c r="BC116" s="256">
        <f>BB116-AO116</f>
        <v>833334.75214343145</v>
      </c>
    </row>
    <row r="117" spans="1:55" thickTop="1" x14ac:dyDescent="0.3">
      <c r="A117" s="11" t="s">
        <v>38</v>
      </c>
      <c r="B117" s="13" t="s">
        <v>4</v>
      </c>
      <c r="C117" s="5">
        <v>9606.18</v>
      </c>
      <c r="D117" s="5">
        <v>8898.17</v>
      </c>
      <c r="E117" s="5">
        <v>16800.61</v>
      </c>
      <c r="F117" s="5">
        <v>17606.530000000002</v>
      </c>
      <c r="G117" s="5">
        <v>12584</v>
      </c>
      <c r="H117" s="5">
        <v>24953.260000000002</v>
      </c>
      <c r="I117" s="5">
        <v>13322.679999999998</v>
      </c>
      <c r="J117" s="5">
        <v>10462.94</v>
      </c>
      <c r="K117" s="5">
        <v>16988.519999999997</v>
      </c>
      <c r="L117" s="5">
        <v>25909.170000000006</v>
      </c>
      <c r="M117" s="5">
        <v>18349.459999999995</v>
      </c>
      <c r="N117" s="18">
        <v>11706.640000000003</v>
      </c>
      <c r="O117" s="25">
        <f>SUM(C117:N117)</f>
        <v>187188.16</v>
      </c>
      <c r="P117" s="22">
        <v>16573.739999999998</v>
      </c>
      <c r="Q117" s="5">
        <v>28127.960000000003</v>
      </c>
      <c r="R117" s="5">
        <v>24001.929999999997</v>
      </c>
      <c r="S117" s="5">
        <v>25836.149999999998</v>
      </c>
      <c r="T117" s="5">
        <v>27023.650000000005</v>
      </c>
      <c r="U117" s="5">
        <v>19511.98</v>
      </c>
      <c r="V117" s="5">
        <v>17864.879999999997</v>
      </c>
      <c r="W117" s="5">
        <v>17993.499999999996</v>
      </c>
      <c r="X117" s="5">
        <v>27177.250000000004</v>
      </c>
      <c r="Y117" s="5">
        <v>18597.459999999995</v>
      </c>
      <c r="Z117" s="5">
        <v>15405.699999999999</v>
      </c>
      <c r="AA117" s="18">
        <v>9558.65</v>
      </c>
      <c r="AB117" s="25">
        <f>SUM(P117:AA117)</f>
        <v>247672.85</v>
      </c>
      <c r="AC117" s="22">
        <v>20843.78</v>
      </c>
      <c r="AD117" s="5">
        <v>23295.16</v>
      </c>
      <c r="AE117" s="5">
        <v>22212.62999999999</v>
      </c>
      <c r="AF117" s="5">
        <v>12797.589999999997</v>
      </c>
      <c r="AG117" s="5">
        <v>30642.39</v>
      </c>
      <c r="AH117" s="5">
        <v>9920.9199999999983</v>
      </c>
      <c r="AI117" s="5">
        <v>16020.640000000001</v>
      </c>
      <c r="AJ117" s="5">
        <v>5853.41</v>
      </c>
      <c r="AK117" s="5">
        <v>18255.449999999997</v>
      </c>
      <c r="AL117" s="5"/>
      <c r="AM117" s="5"/>
      <c r="AN117" s="18"/>
      <c r="AO117" s="25">
        <f>SUM(AC117:AN117)</f>
        <v>159841.96999999997</v>
      </c>
      <c r="AP117" s="22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18"/>
      <c r="BB117" s="25"/>
    </row>
    <row r="118" spans="1:55" ht="15.75" thickBot="1" x14ac:dyDescent="0.3">
      <c r="A118" s="16" t="s">
        <v>38</v>
      </c>
      <c r="B118" s="14" t="s">
        <v>10</v>
      </c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9"/>
      <c r="O118" s="26"/>
      <c r="P118" s="23">
        <f t="shared" ref="P118:AN118" si="100">P117/C117-1</f>
        <v>0.72532057487992074</v>
      </c>
      <c r="Q118" s="7">
        <f t="shared" si="100"/>
        <v>2.1610949217648128</v>
      </c>
      <c r="R118" s="7">
        <f t="shared" si="100"/>
        <v>0.42863443648772259</v>
      </c>
      <c r="S118" s="7">
        <f t="shared" si="100"/>
        <v>0.46741862252243882</v>
      </c>
      <c r="T118" s="7">
        <f t="shared" si="100"/>
        <v>1.1474610616656076</v>
      </c>
      <c r="U118" s="7">
        <f t="shared" si="100"/>
        <v>-0.21805888288744646</v>
      </c>
      <c r="V118" s="7">
        <f t="shared" si="100"/>
        <v>0.34093740898978275</v>
      </c>
      <c r="W118" s="7">
        <f t="shared" si="100"/>
        <v>0.719736517651826</v>
      </c>
      <c r="X118" s="7">
        <f t="shared" si="100"/>
        <v>0.59974206110950279</v>
      </c>
      <c r="Y118" s="7">
        <f t="shared" si="100"/>
        <v>-0.28220548940780454</v>
      </c>
      <c r="Z118" s="7">
        <f t="shared" si="100"/>
        <v>-0.16042760931384337</v>
      </c>
      <c r="AA118" s="34">
        <f t="shared" si="100"/>
        <v>-0.18348475736846803</v>
      </c>
      <c r="AB118" s="36">
        <f t="shared" si="100"/>
        <v>0.32312241329793512</v>
      </c>
      <c r="AC118" s="23">
        <f t="shared" si="100"/>
        <v>0.25763889140290619</v>
      </c>
      <c r="AD118" s="7">
        <f t="shared" si="100"/>
        <v>-0.17181480633504886</v>
      </c>
      <c r="AE118" s="7">
        <f t="shared" si="100"/>
        <v>-7.4548171751188663E-2</v>
      </c>
      <c r="AF118" s="7">
        <f t="shared" si="100"/>
        <v>-0.50466342701989275</v>
      </c>
      <c r="AG118" s="7">
        <f t="shared" si="100"/>
        <v>0.13391011206850267</v>
      </c>
      <c r="AH118" s="7">
        <f t="shared" si="100"/>
        <v>-0.4915472443083686</v>
      </c>
      <c r="AI118" s="7">
        <f t="shared" si="100"/>
        <v>-0.10323271133083434</v>
      </c>
      <c r="AJ118" s="7">
        <f t="shared" si="100"/>
        <v>-0.67469308361352698</v>
      </c>
      <c r="AK118" s="7">
        <f t="shared" si="100"/>
        <v>-0.32828192697936709</v>
      </c>
      <c r="AL118" s="50">
        <f t="shared" si="100"/>
        <v>-1</v>
      </c>
      <c r="AM118" s="50">
        <f t="shared" si="100"/>
        <v>-1</v>
      </c>
      <c r="AN118" s="51">
        <f t="shared" si="100"/>
        <v>-1</v>
      </c>
      <c r="AO118" s="38">
        <f ca="1">AO117/SUM(P117:OFFSET(P117,0,$AO$2))-1</f>
        <v>-0.21688719042340887</v>
      </c>
      <c r="AP118" s="41"/>
      <c r="AQ118" s="42"/>
      <c r="AR118" s="42"/>
      <c r="AS118" s="42"/>
      <c r="AT118" s="42"/>
      <c r="AU118" s="42"/>
      <c r="AV118" s="42"/>
      <c r="AW118" s="42"/>
      <c r="AX118" s="42"/>
      <c r="AY118" s="42"/>
      <c r="AZ118" s="42"/>
      <c r="BA118" s="43"/>
      <c r="BB118" s="38"/>
    </row>
    <row r="119" spans="1:55" ht="16.5" thickTop="1" thickBot="1" x14ac:dyDescent="0.3">
      <c r="A119" s="16" t="s">
        <v>38</v>
      </c>
      <c r="B119" s="14" t="s">
        <v>11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20"/>
      <c r="O119" s="26"/>
      <c r="AB119" s="26"/>
      <c r="AL119" s="47">
        <f>IF(AL117="",AVERAGE(AC118:AK118),AVERAGE(AC118:AL118))</f>
        <v>-0.21747026309631315</v>
      </c>
      <c r="AM119" s="48">
        <f>AL119+1%</f>
        <v>-0.20747026309631314</v>
      </c>
      <c r="AN119" s="49">
        <f>AM119+1%</f>
        <v>-0.19747026309631313</v>
      </c>
      <c r="AO119" s="38"/>
      <c r="AP119" s="47">
        <f>AN119+0.5%</f>
        <v>-0.19247026309631313</v>
      </c>
      <c r="AQ119" s="48">
        <f t="shared" ref="AQ119:BA119" si="101">AP119+0.5%</f>
        <v>-0.18747026309631312</v>
      </c>
      <c r="AR119" s="48">
        <f t="shared" si="101"/>
        <v>-0.18247026309631312</v>
      </c>
      <c r="AS119" s="48">
        <f t="shared" si="101"/>
        <v>-0.17747026309631311</v>
      </c>
      <c r="AT119" s="48">
        <f t="shared" si="101"/>
        <v>-0.17247026309631311</v>
      </c>
      <c r="AU119" s="48">
        <f t="shared" si="101"/>
        <v>-0.1674702630963131</v>
      </c>
      <c r="AV119" s="48">
        <f t="shared" si="101"/>
        <v>-0.1624702630963131</v>
      </c>
      <c r="AW119" s="48">
        <f t="shared" si="101"/>
        <v>-0.1574702630963131</v>
      </c>
      <c r="AX119" s="48">
        <f t="shared" si="101"/>
        <v>-0.15247026309631309</v>
      </c>
      <c r="AY119" s="48">
        <f t="shared" si="101"/>
        <v>-0.14747026309631309</v>
      </c>
      <c r="AZ119" s="48">
        <f t="shared" si="101"/>
        <v>-0.14247026309631308</v>
      </c>
      <c r="BA119" s="49">
        <f t="shared" si="101"/>
        <v>-0.13747026309631308</v>
      </c>
      <c r="BB119" s="38">
        <f>BB120/AO120-1</f>
        <v>-0.16865659725370863</v>
      </c>
      <c r="BC119" s="39" t="s">
        <v>12</v>
      </c>
    </row>
    <row r="120" spans="1:55" ht="15.6" thickTop="1" thickBot="1" x14ac:dyDescent="0.35">
      <c r="A120" s="17" t="s">
        <v>38</v>
      </c>
      <c r="B120" s="15" t="s">
        <v>9</v>
      </c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21"/>
      <c r="O120" s="27"/>
      <c r="P120" s="24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35"/>
      <c r="AB120" s="37"/>
      <c r="AC120" s="24"/>
      <c r="AD120" s="9"/>
      <c r="AE120" s="9"/>
      <c r="AF120" s="9"/>
      <c r="AG120" s="9"/>
      <c r="AH120" s="9"/>
      <c r="AI120" s="9"/>
      <c r="AJ120" s="9"/>
      <c r="AK120" s="9"/>
      <c r="AL120" s="45">
        <f>AL119*Y117+Y117</f>
        <v>14553.065480876836</v>
      </c>
      <c r="AM120" s="45">
        <f>AM119*Z117+Z117</f>
        <v>12209.475367817127</v>
      </c>
      <c r="AN120" s="46">
        <f>AN119*AA117+AA117</f>
        <v>7671.1008696544259</v>
      </c>
      <c r="AO120" s="37">
        <f>AO117+IF(AL117="",AL120,0)+IF(AM117="",AM120,0)+IF(AN117="",AN120,0)</f>
        <v>194275.61171834834</v>
      </c>
      <c r="AP120" s="44">
        <f t="shared" ref="AP120:BA120" si="102">IF(AC120="",AP119*AC117+AC117,AC120+AC120*AP119)*AP$3/AC$3</f>
        <v>16831.972179478329</v>
      </c>
      <c r="AQ120" s="45">
        <f t="shared" si="102"/>
        <v>18928.010225929291</v>
      </c>
      <c r="AR120" s="45">
        <f t="shared" si="102"/>
        <v>17334.054398028071</v>
      </c>
      <c r="AS120" s="45">
        <f t="shared" si="102"/>
        <v>11052.718252486313</v>
      </c>
      <c r="AT120" s="45">
        <f t="shared" si="102"/>
        <v>26692.093615579124</v>
      </c>
      <c r="AU120" s="45">
        <f t="shared" si="102"/>
        <v>7472.8455919718072</v>
      </c>
      <c r="AV120" s="45">
        <f t="shared" si="102"/>
        <v>13417.762404228684</v>
      </c>
      <c r="AW120" s="45">
        <f t="shared" si="102"/>
        <v>4707.5050787762557</v>
      </c>
      <c r="AX120" s="45">
        <f t="shared" si="102"/>
        <v>16245.638572336329</v>
      </c>
      <c r="AY120" s="45">
        <f t="shared" si="102"/>
        <v>12406.921085554057</v>
      </c>
      <c r="AZ120" s="45">
        <f t="shared" si="102"/>
        <v>9472.8464665728134</v>
      </c>
      <c r="BA120" s="46">
        <f t="shared" si="102"/>
        <v>6947.3802456079093</v>
      </c>
      <c r="BB120" s="37">
        <f>SUM(AP120:BA120)</f>
        <v>161509.74811654899</v>
      </c>
      <c r="BC120" s="40">
        <f>BB120-AO120</f>
        <v>-32765.863601799356</v>
      </c>
    </row>
    <row r="121" spans="1:55" thickTop="1" x14ac:dyDescent="0.3">
      <c r="A121" s="11" t="s">
        <v>39</v>
      </c>
      <c r="B121" s="13" t="s">
        <v>4</v>
      </c>
      <c r="C121" s="5">
        <v>8678.5566666666691</v>
      </c>
      <c r="D121" s="5">
        <v>9854.8466666666682</v>
      </c>
      <c r="E121" s="5">
        <v>9707.5466666666671</v>
      </c>
      <c r="F121" s="5">
        <v>8993.59666666667</v>
      </c>
      <c r="G121" s="5">
        <v>7164.7566666666653</v>
      </c>
      <c r="H121" s="5">
        <v>6383.9066666666668</v>
      </c>
      <c r="I121" s="5">
        <v>4399.3566666666666</v>
      </c>
      <c r="J121" s="5">
        <v>5434.0866666666661</v>
      </c>
      <c r="K121" s="5">
        <v>6773.8266666666677</v>
      </c>
      <c r="L121" s="5">
        <v>7678.8466666666664</v>
      </c>
      <c r="M121" s="5">
        <v>7537.9866666666658</v>
      </c>
      <c r="N121" s="18">
        <v>8043.006666666668</v>
      </c>
      <c r="O121" s="25">
        <f>SUM(C121:N121)</f>
        <v>90650.32</v>
      </c>
      <c r="P121" s="22">
        <v>7780.80861</v>
      </c>
      <c r="Q121" s="5">
        <v>8081.9618199999995</v>
      </c>
      <c r="R121" s="5">
        <v>6631.7567099999997</v>
      </c>
      <c r="S121" s="5">
        <v>5389.8658300000016</v>
      </c>
      <c r="T121" s="5">
        <v>6279.8562899999997</v>
      </c>
      <c r="U121" s="5">
        <v>7082.8300899999995</v>
      </c>
      <c r="V121" s="5">
        <v>4274.1559497456819</v>
      </c>
      <c r="W121" s="5">
        <v>3921.3281163659321</v>
      </c>
      <c r="X121" s="5">
        <v>5732.9723375397707</v>
      </c>
      <c r="Y121" s="5">
        <v>7941.9820388345324</v>
      </c>
      <c r="Z121" s="5">
        <v>8745.941050915857</v>
      </c>
      <c r="AA121" s="18">
        <v>6167.2344824275187</v>
      </c>
      <c r="AB121" s="25">
        <f>SUM(P121:AA121)</f>
        <v>78030.693325829299</v>
      </c>
      <c r="AC121" s="22">
        <v>6562.2553578246579</v>
      </c>
      <c r="AD121" s="5">
        <v>6759.5035093370952</v>
      </c>
      <c r="AE121" s="5">
        <v>6155.6958303734064</v>
      </c>
      <c r="AF121" s="5">
        <v>5334.6319705819478</v>
      </c>
      <c r="AG121" s="5">
        <v>5507.4685579056986</v>
      </c>
      <c r="AH121" s="5">
        <v>5840.9329308308979</v>
      </c>
      <c r="AI121" s="5">
        <v>4802.3443236033227</v>
      </c>
      <c r="AJ121" s="5">
        <v>4160.0053672284212</v>
      </c>
      <c r="AK121" s="5">
        <v>4016.8574105843045</v>
      </c>
      <c r="AL121" s="5"/>
      <c r="AM121" s="5"/>
      <c r="AN121" s="18"/>
      <c r="AO121" s="25">
        <f>SUM(AC121:AN121)</f>
        <v>49139.695258269749</v>
      </c>
      <c r="AP121" s="22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18"/>
      <c r="BB121" s="25"/>
    </row>
    <row r="122" spans="1:55" ht="15.75" thickBot="1" x14ac:dyDescent="0.3">
      <c r="A122" s="16" t="s">
        <v>39</v>
      </c>
      <c r="B122" s="14" t="s">
        <v>10</v>
      </c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9"/>
      <c r="O122" s="26"/>
      <c r="P122" s="23">
        <f t="shared" ref="P122:AN122" si="103">P121/C121-1</f>
        <v>-0.10344439647606563</v>
      </c>
      <c r="Q122" s="7">
        <f t="shared" si="103"/>
        <v>-0.17989979008636714</v>
      </c>
      <c r="R122" s="7">
        <f t="shared" si="103"/>
        <v>-0.31684524033535433</v>
      </c>
      <c r="S122" s="7">
        <f t="shared" si="103"/>
        <v>-0.40069962777220391</v>
      </c>
      <c r="T122" s="7">
        <f t="shared" si="103"/>
        <v>-0.1235073873176431</v>
      </c>
      <c r="U122" s="7">
        <f t="shared" si="103"/>
        <v>0.10948208672641413</v>
      </c>
      <c r="V122" s="7">
        <f t="shared" si="103"/>
        <v>-2.8458869422798516E-2</v>
      </c>
      <c r="W122" s="7">
        <f t="shared" si="103"/>
        <v>-0.27838322115474801</v>
      </c>
      <c r="X122" s="7">
        <f t="shared" si="103"/>
        <v>-0.15365824671139561</v>
      </c>
      <c r="Y122" s="7">
        <f t="shared" si="103"/>
        <v>3.426756433490441E-2</v>
      </c>
      <c r="Z122" s="7">
        <f t="shared" si="103"/>
        <v>0.16024894148338342</v>
      </c>
      <c r="AA122" s="34">
        <f t="shared" si="103"/>
        <v>-0.23321778309759145</v>
      </c>
      <c r="AB122" s="36">
        <f t="shared" si="103"/>
        <v>-0.13921215803949405</v>
      </c>
      <c r="AC122" s="23">
        <f t="shared" si="103"/>
        <v>-0.15661010484299032</v>
      </c>
      <c r="AD122" s="7">
        <f t="shared" si="103"/>
        <v>-0.1636308535126072</v>
      </c>
      <c r="AE122" s="7">
        <f t="shared" si="103"/>
        <v>-7.1785033806916143E-2</v>
      </c>
      <c r="AF122" s="7">
        <f t="shared" si="103"/>
        <v>-1.0247724370172961E-2</v>
      </c>
      <c r="AG122" s="7">
        <f t="shared" si="103"/>
        <v>-0.12299449166125764</v>
      </c>
      <c r="AH122" s="7">
        <f t="shared" si="103"/>
        <v>-0.17533911492843701</v>
      </c>
      <c r="AI122" s="7">
        <f t="shared" si="103"/>
        <v>0.12357723491326245</v>
      </c>
      <c r="AJ122" s="7">
        <f t="shared" si="103"/>
        <v>6.086643192808916E-2</v>
      </c>
      <c r="AK122" s="7">
        <f t="shared" si="103"/>
        <v>-0.29934121881563347</v>
      </c>
      <c r="AL122" s="50">
        <f t="shared" si="103"/>
        <v>-1</v>
      </c>
      <c r="AM122" s="50">
        <f t="shared" si="103"/>
        <v>-1</v>
      </c>
      <c r="AN122" s="51">
        <f t="shared" si="103"/>
        <v>-1</v>
      </c>
      <c r="AO122" s="38">
        <f ca="1">AO121/SUM(P121:OFFSET(P121,0,$AO$2))-1</f>
        <v>-0.10939341889366616</v>
      </c>
      <c r="AP122" s="41"/>
      <c r="AQ122" s="42"/>
      <c r="AR122" s="42"/>
      <c r="AS122" s="42"/>
      <c r="AT122" s="42"/>
      <c r="AU122" s="42"/>
      <c r="AV122" s="42"/>
      <c r="AW122" s="42"/>
      <c r="AX122" s="42"/>
      <c r="AY122" s="42"/>
      <c r="AZ122" s="42"/>
      <c r="BA122" s="43"/>
      <c r="BB122" s="38"/>
    </row>
    <row r="123" spans="1:55" ht="16.5" thickTop="1" thickBot="1" x14ac:dyDescent="0.3">
      <c r="A123" s="16" t="s">
        <v>39</v>
      </c>
      <c r="B123" s="14" t="s">
        <v>11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20"/>
      <c r="O123" s="26"/>
      <c r="AB123" s="26"/>
      <c r="AL123" s="47">
        <f>IF(AL121="",AVERAGE(AC122:AK122),AVERAGE(AC122:AL122))</f>
        <v>-9.0611652788518127E-2</v>
      </c>
      <c r="AM123" s="48">
        <f>AL123+1%</f>
        <v>-8.0611652788518132E-2</v>
      </c>
      <c r="AN123" s="49">
        <f>AM123+1%</f>
        <v>-7.0611652788518137E-2</v>
      </c>
      <c r="AO123" s="38"/>
      <c r="AP123" s="47">
        <f>AN123+0.5%</f>
        <v>-6.5611652788518132E-2</v>
      </c>
      <c r="AQ123" s="48">
        <f t="shared" ref="AQ123:BA123" si="104">AP123+0.5%</f>
        <v>-6.0611652788518135E-2</v>
      </c>
      <c r="AR123" s="48">
        <f t="shared" si="104"/>
        <v>-5.5611652788518137E-2</v>
      </c>
      <c r="AS123" s="48">
        <f t="shared" si="104"/>
        <v>-5.061165278851814E-2</v>
      </c>
      <c r="AT123" s="48">
        <f t="shared" si="104"/>
        <v>-4.5611652788518142E-2</v>
      </c>
      <c r="AU123" s="48">
        <f t="shared" si="104"/>
        <v>-4.0611652788518145E-2</v>
      </c>
      <c r="AV123" s="48">
        <f t="shared" si="104"/>
        <v>-3.5611652788518147E-2</v>
      </c>
      <c r="AW123" s="48">
        <f t="shared" si="104"/>
        <v>-3.0611652788518146E-2</v>
      </c>
      <c r="AX123" s="48">
        <f t="shared" si="104"/>
        <v>-2.5611652788518145E-2</v>
      </c>
      <c r="AY123" s="48">
        <f t="shared" si="104"/>
        <v>-2.0611652788518144E-2</v>
      </c>
      <c r="AZ123" s="48">
        <f t="shared" si="104"/>
        <v>-1.5611652788518143E-2</v>
      </c>
      <c r="BA123" s="49">
        <f t="shared" si="104"/>
        <v>-1.0611652788518142E-2</v>
      </c>
      <c r="BB123" s="38">
        <f>BB124/AO124-1</f>
        <v>-4.85269380948673E-2</v>
      </c>
      <c r="BC123" s="39" t="s">
        <v>12</v>
      </c>
    </row>
    <row r="124" spans="1:55" ht="15.6" thickTop="1" thickBot="1" x14ac:dyDescent="0.35">
      <c r="A124" s="17" t="s">
        <v>39</v>
      </c>
      <c r="B124" s="15" t="s">
        <v>9</v>
      </c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21"/>
      <c r="O124" s="27"/>
      <c r="P124" s="24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35"/>
      <c r="AB124" s="37"/>
      <c r="AC124" s="24"/>
      <c r="AD124" s="9"/>
      <c r="AE124" s="9"/>
      <c r="AF124" s="9"/>
      <c r="AG124" s="9"/>
      <c r="AH124" s="9"/>
      <c r="AI124" s="9"/>
      <c r="AJ124" s="9"/>
      <c r="AK124" s="9"/>
      <c r="AL124" s="45">
        <f>AL123*Y121+Y121</f>
        <v>7222.3459198790106</v>
      </c>
      <c r="AM124" s="45">
        <f>AM123*Z121+Z121</f>
        <v>8040.9162876105802</v>
      </c>
      <c r="AN124" s="46">
        <f>AN123*AA121+AA121</f>
        <v>5731.7558624889707</v>
      </c>
      <c r="AO124" s="37">
        <f>AO121+IF(AL121="",AL124,0)+IF(AM121="",AM124,0)+IF(AN121="",AN124,0)</f>
        <v>70134.713328248297</v>
      </c>
      <c r="AP124" s="44">
        <f t="shared" ref="AP124:BA124" si="105">IF(AC124="",AP123*AC121+AC121,AC124+AC124*AP123)*AP$3/AC$3</f>
        <v>6131.6949377774736</v>
      </c>
      <c r="AQ124" s="45">
        <f t="shared" si="105"/>
        <v>6349.798829606385</v>
      </c>
      <c r="AR124" s="45">
        <f t="shared" si="105"/>
        <v>5549.1234379473626</v>
      </c>
      <c r="AS124" s="45">
        <f t="shared" si="105"/>
        <v>5317.8693010089428</v>
      </c>
      <c r="AT124" s="45">
        <f t="shared" si="105"/>
        <v>5532.9092782092875</v>
      </c>
      <c r="AU124" s="45">
        <f t="shared" si="105"/>
        <v>5070.0350868084024</v>
      </c>
      <c r="AV124" s="45">
        <f t="shared" si="105"/>
        <v>4631.3249049802498</v>
      </c>
      <c r="AW124" s="45">
        <f t="shared" si="105"/>
        <v>3849.357966995341</v>
      </c>
      <c r="AX124" s="45">
        <f t="shared" si="105"/>
        <v>4109.678005947605</v>
      </c>
      <c r="AY124" s="45">
        <f t="shared" si="105"/>
        <v>7073.4814334598941</v>
      </c>
      <c r="AZ124" s="45">
        <f t="shared" si="105"/>
        <v>7161.538171148115</v>
      </c>
      <c r="BA124" s="46">
        <f t="shared" si="105"/>
        <v>5954.4790823780686</v>
      </c>
      <c r="BB124" s="37">
        <f>SUM(AP124:BA124)</f>
        <v>66731.290436267125</v>
      </c>
      <c r="BC124" s="40">
        <f>BB124-AO124</f>
        <v>-3403.4228919811721</v>
      </c>
    </row>
    <row r="125" spans="1:55" s="222" customFormat="1" thickTop="1" x14ac:dyDescent="0.3">
      <c r="A125" s="216" t="s">
        <v>41</v>
      </c>
      <c r="B125" s="217" t="s">
        <v>4</v>
      </c>
      <c r="C125" s="218">
        <f>C121+C117+C113</f>
        <v>1011054.4290345352</v>
      </c>
      <c r="D125" s="218">
        <f t="shared" ref="D125:N125" si="106">D121+D117+D113</f>
        <v>999109.32730570692</v>
      </c>
      <c r="E125" s="218">
        <f t="shared" si="106"/>
        <v>887733.46356336528</v>
      </c>
      <c r="F125" s="218">
        <f t="shared" si="106"/>
        <v>1005760.5843341069</v>
      </c>
      <c r="G125" s="218">
        <f t="shared" si="106"/>
        <v>1001314.9694910963</v>
      </c>
      <c r="H125" s="218">
        <f t="shared" si="106"/>
        <v>997587.41664117773</v>
      </c>
      <c r="I125" s="218">
        <f t="shared" si="106"/>
        <v>807470.54557489208</v>
      </c>
      <c r="J125" s="218">
        <f t="shared" si="106"/>
        <v>638941.41733126494</v>
      </c>
      <c r="K125" s="218">
        <f t="shared" si="106"/>
        <v>1005466.8235120197</v>
      </c>
      <c r="L125" s="218">
        <f t="shared" si="106"/>
        <v>1158765.7398603626</v>
      </c>
      <c r="M125" s="218">
        <f t="shared" si="106"/>
        <v>1087082.4873280032</v>
      </c>
      <c r="N125" s="219">
        <f t="shared" si="106"/>
        <v>1001276.6443492959</v>
      </c>
      <c r="O125" s="220">
        <f>SUM(C125:N125)</f>
        <v>11601563.848325826</v>
      </c>
      <c r="P125" s="221">
        <f t="shared" ref="P125:AA125" si="107">P121+P117+P113</f>
        <v>1073425.7021314388</v>
      </c>
      <c r="Q125" s="218">
        <f t="shared" si="107"/>
        <v>971885.88700677012</v>
      </c>
      <c r="R125" s="218">
        <f t="shared" si="107"/>
        <v>981478.70174936857</v>
      </c>
      <c r="S125" s="218">
        <f t="shared" si="107"/>
        <v>1009299.1977638383</v>
      </c>
      <c r="T125" s="218">
        <f t="shared" si="107"/>
        <v>1077666.6278591475</v>
      </c>
      <c r="U125" s="218">
        <f t="shared" si="107"/>
        <v>1001387.1249462976</v>
      </c>
      <c r="V125" s="218">
        <f t="shared" si="107"/>
        <v>840208.06007289188</v>
      </c>
      <c r="W125" s="218">
        <f t="shared" si="107"/>
        <v>664933.6409159922</v>
      </c>
      <c r="X125" s="218">
        <f t="shared" si="107"/>
        <v>1097268.4660951965</v>
      </c>
      <c r="Y125" s="218">
        <f t="shared" si="107"/>
        <v>1206902.6224557129</v>
      </c>
      <c r="Z125" s="218">
        <f t="shared" si="107"/>
        <v>1147433.297884081</v>
      </c>
      <c r="AA125" s="219">
        <f t="shared" si="107"/>
        <v>974084.92887937953</v>
      </c>
      <c r="AB125" s="220">
        <f>SUM(P125:AA125)</f>
        <v>12045974.257760113</v>
      </c>
      <c r="AC125" s="221">
        <f t="shared" ref="AC125:AN125" si="108">AC121+AC117+AC113</f>
        <v>1122888.2102567367</v>
      </c>
      <c r="AD125" s="218">
        <f t="shared" si="108"/>
        <v>1052503.7070124911</v>
      </c>
      <c r="AE125" s="218">
        <f t="shared" si="108"/>
        <v>874683.42589136865</v>
      </c>
      <c r="AF125" s="218">
        <f t="shared" si="108"/>
        <v>1103835.9956476043</v>
      </c>
      <c r="AG125" s="218">
        <f t="shared" si="108"/>
        <v>1006216.5470553619</v>
      </c>
      <c r="AH125" s="218">
        <f t="shared" si="108"/>
        <v>1026622.8275431579</v>
      </c>
      <c r="AI125" s="218">
        <f t="shared" si="108"/>
        <v>940634.57996674534</v>
      </c>
      <c r="AJ125" s="218">
        <f t="shared" si="108"/>
        <v>629456.97887471155</v>
      </c>
      <c r="AK125" s="218">
        <f t="shared" si="108"/>
        <v>986842.28</v>
      </c>
      <c r="AL125" s="218">
        <f t="shared" si="108"/>
        <v>0</v>
      </c>
      <c r="AM125" s="218">
        <f t="shared" si="108"/>
        <v>0</v>
      </c>
      <c r="AN125" s="219">
        <f t="shared" si="108"/>
        <v>0</v>
      </c>
      <c r="AO125" s="220">
        <f>SUM(AC125:AN125)</f>
        <v>8743684.552248178</v>
      </c>
      <c r="AP125" s="221"/>
      <c r="AQ125" s="218"/>
      <c r="AR125" s="218"/>
      <c r="AS125" s="218"/>
      <c r="AT125" s="218"/>
      <c r="AU125" s="218"/>
      <c r="AV125" s="218"/>
      <c r="AW125" s="218"/>
      <c r="AX125" s="218"/>
      <c r="AY125" s="218"/>
      <c r="AZ125" s="218"/>
      <c r="BA125" s="219"/>
      <c r="BB125" s="220"/>
    </row>
    <row r="126" spans="1:55" s="222" customFormat="1" ht="15.75" thickBot="1" x14ac:dyDescent="0.3">
      <c r="A126" s="223" t="s">
        <v>41</v>
      </c>
      <c r="B126" s="224" t="s">
        <v>10</v>
      </c>
      <c r="C126" s="225"/>
      <c r="D126" s="225"/>
      <c r="E126" s="225"/>
      <c r="F126" s="225"/>
      <c r="G126" s="225"/>
      <c r="H126" s="225"/>
      <c r="I126" s="225"/>
      <c r="J126" s="225"/>
      <c r="K126" s="225"/>
      <c r="L126" s="225"/>
      <c r="M126" s="225"/>
      <c r="N126" s="226"/>
      <c r="O126" s="227"/>
      <c r="P126" s="228">
        <f t="shared" ref="P126:AN126" si="109">P125/C125-1</f>
        <v>6.1689332745876513E-2</v>
      </c>
      <c r="Q126" s="229">
        <f t="shared" si="109"/>
        <v>-2.724770908940477E-2</v>
      </c>
      <c r="R126" s="229">
        <f t="shared" si="109"/>
        <v>0.10560065834367616</v>
      </c>
      <c r="S126" s="229">
        <f t="shared" si="109"/>
        <v>3.518345702595127E-3</v>
      </c>
      <c r="T126" s="229">
        <f t="shared" si="109"/>
        <v>7.6251390116394369E-2</v>
      </c>
      <c r="U126" s="229">
        <f t="shared" si="109"/>
        <v>3.8088975880563591E-3</v>
      </c>
      <c r="V126" s="229">
        <f t="shared" si="109"/>
        <v>4.054329247971733E-2</v>
      </c>
      <c r="W126" s="229">
        <f t="shared" si="109"/>
        <v>4.0680135736530953E-2</v>
      </c>
      <c r="X126" s="229">
        <f t="shared" si="109"/>
        <v>9.1302507886357409E-2</v>
      </c>
      <c r="Y126" s="229">
        <f t="shared" si="109"/>
        <v>4.1541513473768221E-2</v>
      </c>
      <c r="Z126" s="229">
        <f t="shared" si="109"/>
        <v>5.5516312018251135E-2</v>
      </c>
      <c r="AA126" s="230">
        <f t="shared" si="109"/>
        <v>-2.7157045581131634E-2</v>
      </c>
      <c r="AB126" s="231">
        <f t="shared" si="109"/>
        <v>3.8306077977446007E-2</v>
      </c>
      <c r="AC126" s="228">
        <f t="shared" si="109"/>
        <v>4.6079116632928629E-2</v>
      </c>
      <c r="AD126" s="229">
        <f t="shared" si="109"/>
        <v>8.2949882371488037E-2</v>
      </c>
      <c r="AE126" s="229">
        <f t="shared" si="109"/>
        <v>-0.10881058923403031</v>
      </c>
      <c r="AF126" s="229">
        <f t="shared" si="109"/>
        <v>9.3665781260123593E-2</v>
      </c>
      <c r="AG126" s="229">
        <f t="shared" si="109"/>
        <v>-6.6300726919349517E-2</v>
      </c>
      <c r="AH126" s="229">
        <f t="shared" si="109"/>
        <v>2.5200746013399833E-2</v>
      </c>
      <c r="AI126" s="229">
        <f t="shared" si="109"/>
        <v>0.11952577541941345</v>
      </c>
      <c r="AJ126" s="229">
        <f t="shared" si="109"/>
        <v>-5.3353688034807667E-2</v>
      </c>
      <c r="AK126" s="229">
        <f t="shared" si="109"/>
        <v>-0.10063734583402872</v>
      </c>
      <c r="AL126" s="232">
        <f t="shared" si="109"/>
        <v>-1</v>
      </c>
      <c r="AM126" s="232">
        <f t="shared" si="109"/>
        <v>-1</v>
      </c>
      <c r="AN126" s="233">
        <f t="shared" si="109"/>
        <v>-1</v>
      </c>
      <c r="AO126" s="234">
        <f ca="1">AO125/SUM(P125:OFFSET(P125,0,$AO$2))-1</f>
        <v>2.9975318168553589E-3</v>
      </c>
      <c r="AP126" s="235"/>
      <c r="AQ126" s="236"/>
      <c r="AR126" s="236"/>
      <c r="AS126" s="236"/>
      <c r="AT126" s="236"/>
      <c r="AU126" s="236"/>
      <c r="AV126" s="236"/>
      <c r="AW126" s="236"/>
      <c r="AX126" s="236"/>
      <c r="AY126" s="236"/>
      <c r="AZ126" s="236"/>
      <c r="BA126" s="237"/>
      <c r="BB126" s="234"/>
    </row>
    <row r="127" spans="1:55" s="222" customFormat="1" ht="16.5" thickTop="1" thickBot="1" x14ac:dyDescent="0.3">
      <c r="A127" s="223" t="s">
        <v>41</v>
      </c>
      <c r="B127" s="224" t="s">
        <v>11</v>
      </c>
      <c r="C127" s="238"/>
      <c r="D127" s="238"/>
      <c r="E127" s="238"/>
      <c r="F127" s="238"/>
      <c r="G127" s="238"/>
      <c r="H127" s="238"/>
      <c r="I127" s="238"/>
      <c r="J127" s="238"/>
      <c r="K127" s="238"/>
      <c r="L127" s="238"/>
      <c r="M127" s="238"/>
      <c r="N127" s="239"/>
      <c r="O127" s="227"/>
      <c r="AB127" s="227"/>
      <c r="AL127" s="240">
        <f>AL125/Y125-1</f>
        <v>-1</v>
      </c>
      <c r="AM127" s="241">
        <f>AM125/Z125-1</f>
        <v>-1</v>
      </c>
      <c r="AN127" s="242">
        <f>AN125/AA125-1</f>
        <v>-1</v>
      </c>
      <c r="AO127" s="234"/>
      <c r="AP127" s="240">
        <f t="shared" ref="AP127:BA127" si="110">AP125/AC125-1</f>
        <v>-1</v>
      </c>
      <c r="AQ127" s="241">
        <f t="shared" si="110"/>
        <v>-1</v>
      </c>
      <c r="AR127" s="241">
        <f t="shared" si="110"/>
        <v>-1</v>
      </c>
      <c r="AS127" s="241">
        <f t="shared" si="110"/>
        <v>-1</v>
      </c>
      <c r="AT127" s="241">
        <f t="shared" si="110"/>
        <v>-1</v>
      </c>
      <c r="AU127" s="241">
        <f t="shared" si="110"/>
        <v>-1</v>
      </c>
      <c r="AV127" s="241">
        <f t="shared" si="110"/>
        <v>-1</v>
      </c>
      <c r="AW127" s="241">
        <f t="shared" si="110"/>
        <v>-1</v>
      </c>
      <c r="AX127" s="241">
        <f t="shared" si="110"/>
        <v>-1</v>
      </c>
      <c r="AY127" s="241" t="e">
        <f t="shared" si="110"/>
        <v>#DIV/0!</v>
      </c>
      <c r="AZ127" s="241" t="e">
        <f t="shared" si="110"/>
        <v>#DIV/0!</v>
      </c>
      <c r="BA127" s="242" t="e">
        <f t="shared" si="110"/>
        <v>#DIV/0!</v>
      </c>
      <c r="BB127" s="234">
        <f>BB128/AO128-1</f>
        <v>6.5627523568264179E-2</v>
      </c>
      <c r="BC127" s="243" t="s">
        <v>12</v>
      </c>
    </row>
    <row r="128" spans="1:55" s="222" customFormat="1" ht="15.6" thickTop="1" thickBot="1" x14ac:dyDescent="0.35">
      <c r="A128" s="244" t="s">
        <v>41</v>
      </c>
      <c r="B128" s="245" t="s">
        <v>9</v>
      </c>
      <c r="C128" s="246"/>
      <c r="D128" s="246"/>
      <c r="E128" s="246"/>
      <c r="F128" s="246"/>
      <c r="G128" s="246"/>
      <c r="H128" s="246"/>
      <c r="I128" s="246"/>
      <c r="J128" s="246"/>
      <c r="K128" s="246"/>
      <c r="L128" s="246"/>
      <c r="M128" s="246"/>
      <c r="N128" s="247"/>
      <c r="O128" s="248"/>
      <c r="P128" s="249"/>
      <c r="Q128" s="250"/>
      <c r="R128" s="250"/>
      <c r="S128" s="250"/>
      <c r="T128" s="250"/>
      <c r="U128" s="250"/>
      <c r="V128" s="250"/>
      <c r="W128" s="250"/>
      <c r="X128" s="250"/>
      <c r="Y128" s="250"/>
      <c r="Z128" s="250"/>
      <c r="AA128" s="251"/>
      <c r="AB128" s="252"/>
      <c r="AC128" s="249"/>
      <c r="AD128" s="250"/>
      <c r="AE128" s="250"/>
      <c r="AF128" s="250"/>
      <c r="AG128" s="250"/>
      <c r="AH128" s="250"/>
      <c r="AI128" s="250"/>
      <c r="AJ128" s="250"/>
      <c r="AK128" s="250"/>
      <c r="AL128" s="253">
        <f>AL124+AL120+AL116</f>
        <v>1221391.6029442339</v>
      </c>
      <c r="AM128" s="253">
        <f>AM124+AM120+AM116</f>
        <v>1172784.4123394303</v>
      </c>
      <c r="AN128" s="254">
        <f>AN124+AN120+AN116</f>
        <v>1008955.6203508783</v>
      </c>
      <c r="AO128" s="252">
        <f>AO124+AO120+AO116</f>
        <v>12146816.187882721</v>
      </c>
      <c r="AP128" s="255">
        <f t="shared" ref="AP128:BA128" si="111">AP124+AP120+AP116</f>
        <v>1168851.5310122957</v>
      </c>
      <c r="AQ128" s="253">
        <f t="shared" si="111"/>
        <v>1099175.7292910295</v>
      </c>
      <c r="AR128" s="253">
        <f t="shared" si="111"/>
        <v>877548.93428975681</v>
      </c>
      <c r="AS128" s="253">
        <f t="shared" si="111"/>
        <v>1230330.7856857877</v>
      </c>
      <c r="AT128" s="253">
        <f t="shared" si="111"/>
        <v>1124607.338385802</v>
      </c>
      <c r="AU128" s="253">
        <f t="shared" si="111"/>
        <v>996521.02264890855</v>
      </c>
      <c r="AV128" s="253">
        <f t="shared" si="111"/>
        <v>1009701.0547416405</v>
      </c>
      <c r="AW128" s="253">
        <f t="shared" si="111"/>
        <v>648739.42651998659</v>
      </c>
      <c r="AX128" s="253">
        <f t="shared" si="111"/>
        <v>1123516.4697239443</v>
      </c>
      <c r="AY128" s="253">
        <f t="shared" si="111"/>
        <v>1332626.4201553385</v>
      </c>
      <c r="AZ128" s="253">
        <f t="shared" si="111"/>
        <v>1162751.2598071648</v>
      </c>
      <c r="BA128" s="254">
        <f t="shared" si="111"/>
        <v>1169611.6812707158</v>
      </c>
      <c r="BB128" s="252">
        <f>SUM(AP128:BA128)</f>
        <v>12943981.653532367</v>
      </c>
      <c r="BC128" s="256">
        <f>BB128-AO128</f>
        <v>797165.46564964578</v>
      </c>
    </row>
    <row r="129" thickTop="1" x14ac:dyDescent="0.3"/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M26"/>
  <sheetViews>
    <sheetView workbookViewId="0">
      <selection activeCell="D27" sqref="D27"/>
    </sheetView>
  </sheetViews>
  <sheetFormatPr baseColWidth="10" defaultRowHeight="15" x14ac:dyDescent="0.25"/>
  <cols>
    <col min="3" max="3" width="19.5703125" bestFit="1" customWidth="1"/>
    <col min="4" max="4" width="22.28515625" customWidth="1"/>
    <col min="5" max="6" width="12" customWidth="1"/>
    <col min="10" max="10" width="16.28515625" customWidth="1"/>
    <col min="11" max="11" width="15.85546875" customWidth="1"/>
    <col min="12" max="12" width="14.5703125" customWidth="1"/>
    <col min="13" max="13" width="14" customWidth="1"/>
    <col min="14" max="14" width="13.5703125" customWidth="1"/>
    <col min="15" max="15" width="13.7109375" customWidth="1"/>
    <col min="16" max="16" width="15.140625" customWidth="1"/>
    <col min="17" max="18" width="19.5703125" customWidth="1"/>
    <col min="19" max="19" width="21" bestFit="1" customWidth="1"/>
    <col min="20" max="20" width="20.7109375" bestFit="1" customWidth="1"/>
    <col min="21" max="21" width="19.28515625" bestFit="1" customWidth="1"/>
  </cols>
  <sheetData>
    <row r="2" spans="1:13" x14ac:dyDescent="0.25">
      <c r="A2" t="s">
        <v>55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  <c r="J2" t="s">
        <v>51</v>
      </c>
      <c r="K2" t="s">
        <v>52</v>
      </c>
      <c r="L2" t="s">
        <v>53</v>
      </c>
      <c r="M2" t="s">
        <v>54</v>
      </c>
    </row>
    <row r="3" spans="1:13" ht="14.45" x14ac:dyDescent="0.3">
      <c r="A3" t="s">
        <v>6</v>
      </c>
      <c r="B3" s="257">
        <v>0.15417776619993484</v>
      </c>
      <c r="C3" s="257">
        <v>0.12369614970429366</v>
      </c>
      <c r="D3" s="257">
        <v>9.547482224160575E-3</v>
      </c>
      <c r="E3" s="257">
        <v>0.12229834352405677</v>
      </c>
      <c r="F3" s="257">
        <v>-0.10985047608384546</v>
      </c>
      <c r="G3" s="257">
        <v>8.473436079289276E-2</v>
      </c>
      <c r="H3" s="257">
        <v>0.16922859457234374</v>
      </c>
      <c r="I3" s="257">
        <v>1.642326387509585E-2</v>
      </c>
      <c r="J3" s="257">
        <v>-2.1898729680708273E-2</v>
      </c>
      <c r="K3" s="257"/>
      <c r="L3" s="257"/>
      <c r="M3" s="257"/>
    </row>
    <row r="4" spans="1:13" ht="14.45" x14ac:dyDescent="0.3">
      <c r="A4" t="s">
        <v>13</v>
      </c>
      <c r="B4" s="257">
        <v>9.8493967149429817E-2</v>
      </c>
      <c r="C4" s="257">
        <v>0.24910234977412626</v>
      </c>
      <c r="D4" s="257">
        <v>0.13062286882455365</v>
      </c>
      <c r="E4" s="257">
        <v>0.28586957274893732</v>
      </c>
      <c r="F4" s="257">
        <v>6.9761079684245608E-2</v>
      </c>
      <c r="G4" s="257">
        <v>6.2611208445681577E-2</v>
      </c>
      <c r="H4" s="257">
        <v>0.36924686191226708</v>
      </c>
      <c r="I4" s="257">
        <v>7.9757801729358535E-2</v>
      </c>
      <c r="J4" s="257">
        <v>5.3182271435221251E-2</v>
      </c>
      <c r="K4" s="257"/>
      <c r="L4" s="257"/>
      <c r="M4" s="257"/>
    </row>
    <row r="5" spans="1:13" ht="14.45" x14ac:dyDescent="0.3">
      <c r="A5" t="s">
        <v>14</v>
      </c>
      <c r="B5" s="257">
        <v>-0.15745517062618031</v>
      </c>
      <c r="C5" s="257">
        <v>0.31281893781809234</v>
      </c>
      <c r="D5" s="257">
        <v>-0.11987612548839599</v>
      </c>
      <c r="E5" s="257">
        <v>-2.5678069227436762E-2</v>
      </c>
      <c r="F5" s="257">
        <v>-0.20537052993289517</v>
      </c>
      <c r="G5" s="257">
        <v>-0.23883888080663995</v>
      </c>
      <c r="H5" s="257">
        <v>0.13652920747773756</v>
      </c>
      <c r="I5" s="257">
        <v>-0.15631174180044083</v>
      </c>
      <c r="J5" s="257">
        <v>-0.20947065259576436</v>
      </c>
      <c r="K5" s="257"/>
      <c r="L5" s="257"/>
    </row>
    <row r="6" spans="1:13" ht="14.45" x14ac:dyDescent="0.3">
      <c r="A6" t="s">
        <v>15</v>
      </c>
      <c r="B6" s="257">
        <v>-0.38280943948066493</v>
      </c>
      <c r="C6" s="257">
        <v>0.18239783403859477</v>
      </c>
      <c r="D6" s="257">
        <v>-0.10936219928574942</v>
      </c>
      <c r="E6" s="257">
        <v>-0.13903371052031999</v>
      </c>
      <c r="F6" s="257">
        <v>-0.21210961043486698</v>
      </c>
      <c r="G6" s="257">
        <v>-6.4349137501757081E-2</v>
      </c>
      <c r="H6" s="257">
        <v>-9.2271873773277391E-2</v>
      </c>
      <c r="I6" s="257">
        <v>-0.17364691878223459</v>
      </c>
      <c r="J6" s="257">
        <v>-0.37576438710802462</v>
      </c>
      <c r="K6" s="257"/>
    </row>
    <row r="7" spans="1:13" ht="14.45" x14ac:dyDescent="0.3">
      <c r="A7" t="s">
        <v>16</v>
      </c>
      <c r="B7" s="257">
        <v>3.8320879616760006E-2</v>
      </c>
      <c r="C7" s="257">
        <v>-0.22319318651759545</v>
      </c>
      <c r="D7" s="257">
        <v>-0.30099638646972493</v>
      </c>
      <c r="E7" s="257">
        <v>-0.40400071593444009</v>
      </c>
      <c r="F7" s="257">
        <v>-0.28794256603276469</v>
      </c>
      <c r="G7" s="257">
        <v>-0.20580915906074637</v>
      </c>
      <c r="H7" s="257">
        <v>-0.20878899217649616</v>
      </c>
      <c r="I7" s="257">
        <v>-0.27951207032895975</v>
      </c>
      <c r="J7" s="257">
        <v>-0.36058226719542108</v>
      </c>
      <c r="K7" s="257"/>
    </row>
    <row r="8" spans="1:13" ht="14.45" x14ac:dyDescent="0.3">
      <c r="A8" t="s">
        <v>18</v>
      </c>
      <c r="B8" s="257">
        <v>0.16272917414177734</v>
      </c>
      <c r="C8" s="257">
        <v>3.8136716954393579E-2</v>
      </c>
      <c r="D8" s="257">
        <v>-1.4020518188402664E-2</v>
      </c>
      <c r="E8" s="257">
        <v>-2.4476084002522436E-2</v>
      </c>
      <c r="F8" s="257">
        <v>0.12718197579405999</v>
      </c>
      <c r="G8" s="257">
        <v>-2.2753502902237877E-2</v>
      </c>
      <c r="H8" s="257">
        <v>-0.11071907739216269</v>
      </c>
      <c r="I8" s="257">
        <v>-8.4539000907685402E-2</v>
      </c>
      <c r="J8" s="257">
        <v>-0.14835655663393432</v>
      </c>
      <c r="K8" s="257"/>
    </row>
    <row r="9" spans="1:13" ht="14.45" x14ac:dyDescent="0.3">
      <c r="A9" t="s">
        <v>19</v>
      </c>
      <c r="B9" s="257">
        <v>3.0172447698623595E-2</v>
      </c>
      <c r="C9" s="257">
        <v>9.8682532293328684E-2</v>
      </c>
      <c r="D9" s="257">
        <v>-8.0326656381048966E-2</v>
      </c>
      <c r="E9" s="257">
        <v>9.3708776692839058E-2</v>
      </c>
      <c r="F9" s="257">
        <v>-0.10391734697367383</v>
      </c>
      <c r="G9" s="257">
        <v>4.7315624520829935E-2</v>
      </c>
      <c r="H9" s="257">
        <v>0.10165827484988754</v>
      </c>
      <c r="I9" s="257">
        <v>2.04587973526138E-2</v>
      </c>
      <c r="J9" s="257">
        <v>-0.10503121316144537</v>
      </c>
      <c r="K9" s="257"/>
    </row>
    <row r="10" spans="1:13" ht="14.45" x14ac:dyDescent="0.3">
      <c r="A10" t="s">
        <v>20</v>
      </c>
      <c r="B10" s="257">
        <v>-0.14267219653884444</v>
      </c>
      <c r="C10" s="257">
        <v>-0.15877125490308974</v>
      </c>
      <c r="D10" s="257">
        <v>-0.15049173260326854</v>
      </c>
      <c r="E10" s="257">
        <v>7.424528482747994E-2</v>
      </c>
      <c r="F10" s="257">
        <v>-0.21596820725948274</v>
      </c>
      <c r="G10" s="257">
        <v>1.0611316791251379E-3</v>
      </c>
      <c r="H10" s="257">
        <v>-1.1361054180338614E-2</v>
      </c>
      <c r="I10" s="257">
        <v>8.3008930080177956E-2</v>
      </c>
      <c r="J10" s="257">
        <v>-0.13132546821584756</v>
      </c>
      <c r="K10" s="257"/>
    </row>
    <row r="11" spans="1:13" ht="14.45" x14ac:dyDescent="0.3">
      <c r="A11" t="s">
        <v>21</v>
      </c>
      <c r="B11" s="257">
        <v>0.19613705452838603</v>
      </c>
      <c r="C11" s="257">
        <v>8.4718197668782746E-3</v>
      </c>
      <c r="D11" s="257">
        <v>-0.32968889230175924</v>
      </c>
      <c r="E11" s="257">
        <v>0.22281467580543546</v>
      </c>
      <c r="F11" s="257">
        <v>-0.13862951098169385</v>
      </c>
      <c r="G11" s="257">
        <v>3.1773697126836753E-2</v>
      </c>
      <c r="H11" s="257">
        <v>5.7951559952728493E-2</v>
      </c>
      <c r="I11" s="257">
        <v>-0.1436360048359836</v>
      </c>
      <c r="J11" s="257">
        <v>-0.22183412537423719</v>
      </c>
      <c r="K11" s="257"/>
    </row>
    <row r="12" spans="1:13" ht="14.45" x14ac:dyDescent="0.3">
      <c r="A12" t="s">
        <v>22</v>
      </c>
      <c r="B12" s="257">
        <v>-0.15654695431998622</v>
      </c>
      <c r="C12" s="257">
        <v>-7.920876383013975E-2</v>
      </c>
      <c r="D12" s="257">
        <v>-0.30699702588445854</v>
      </c>
      <c r="E12" s="257">
        <v>-2.8534961648966628E-2</v>
      </c>
      <c r="F12" s="257">
        <v>-0.21257486288313632</v>
      </c>
      <c r="G12" s="257">
        <v>-0.1215168335442246</v>
      </c>
      <c r="H12" s="257">
        <v>0.12517324332803659</v>
      </c>
      <c r="I12" s="257">
        <v>-4.7814757954528386E-2</v>
      </c>
      <c r="J12" s="257">
        <v>-0.11629986763783084</v>
      </c>
    </row>
    <row r="13" spans="1:13" ht="14.45" x14ac:dyDescent="0.3">
      <c r="A13" t="s">
        <v>23</v>
      </c>
      <c r="B13" s="257">
        <v>8.8058940041709999E-2</v>
      </c>
      <c r="C13" s="257">
        <v>0.36540590499655523</v>
      </c>
      <c r="D13" s="257">
        <v>-3.1453308221346399E-3</v>
      </c>
      <c r="E13" s="257">
        <v>0.12093152933164641</v>
      </c>
      <c r="F13" s="257">
        <v>-3.0172606756684317E-4</v>
      </c>
      <c r="G13" s="257">
        <v>-0.10695128387918829</v>
      </c>
      <c r="H13" s="257">
        <v>0.36008020031623289</v>
      </c>
      <c r="I13" s="257">
        <v>-1.2458902199504407E-2</v>
      </c>
      <c r="J13" s="257">
        <v>-8.8485009732437225E-2</v>
      </c>
    </row>
    <row r="14" spans="1:13" ht="14.45" x14ac:dyDescent="0.3">
      <c r="A14" t="s">
        <v>7</v>
      </c>
      <c r="B14" s="257">
        <v>0.36208635217768315</v>
      </c>
      <c r="C14" s="257">
        <v>0.21021536223192183</v>
      </c>
      <c r="D14" s="257">
        <v>0.2151723645955832</v>
      </c>
      <c r="E14" s="257">
        <v>0.1803761270865667</v>
      </c>
      <c r="F14" s="257">
        <v>4.8629134200863788E-2</v>
      </c>
      <c r="G14" s="257">
        <v>0.42917506253781679</v>
      </c>
      <c r="H14" s="257">
        <v>-6.0504379185034596E-2</v>
      </c>
      <c r="I14" s="257">
        <v>0.11351752789116643</v>
      </c>
      <c r="J14" s="257">
        <v>0.13467952398227845</v>
      </c>
    </row>
    <row r="15" spans="1:13" ht="14.45" x14ac:dyDescent="0.3">
      <c r="A15" t="s">
        <v>25</v>
      </c>
      <c r="B15" s="257">
        <v>0.16681964535028659</v>
      </c>
      <c r="C15" s="257">
        <v>0.37133356721716981</v>
      </c>
      <c r="D15" s="257">
        <v>-9.2873416346230808E-3</v>
      </c>
      <c r="E15" s="257">
        <v>4.5851757680766658E-2</v>
      </c>
      <c r="F15" s="257">
        <v>-0.20590555133463329</v>
      </c>
      <c r="G15" s="257">
        <v>5.8748448995715297E-2</v>
      </c>
      <c r="H15" s="257">
        <v>5.0750983837300812E-2</v>
      </c>
      <c r="I15" s="257">
        <v>6.0900588120414323E-2</v>
      </c>
      <c r="J15" s="257">
        <v>0.12600333191799118</v>
      </c>
    </row>
    <row r="16" spans="1:13" ht="14.45" x14ac:dyDescent="0.3">
      <c r="A16" t="s">
        <v>26</v>
      </c>
      <c r="B16" s="257">
        <v>0.10625942463627003</v>
      </c>
      <c r="C16" s="257">
        <v>0.19030074747694958</v>
      </c>
      <c r="D16" s="257">
        <v>-8.3107380950380061E-2</v>
      </c>
      <c r="E16" s="257">
        <v>0.13713954610691093</v>
      </c>
      <c r="F16" s="257">
        <v>-1.7589879384461882E-2</v>
      </c>
      <c r="G16" s="257">
        <v>8.7683001070070876E-2</v>
      </c>
      <c r="H16" s="257">
        <v>0.24428378185959887</v>
      </c>
      <c r="I16" s="257">
        <v>-0.11574803698096148</v>
      </c>
      <c r="J16" s="257">
        <v>-6.5343178367376353E-2</v>
      </c>
    </row>
    <row r="17" spans="1:10" ht="14.45" x14ac:dyDescent="0.3">
      <c r="A17" t="s">
        <v>27</v>
      </c>
      <c r="B17" s="257">
        <v>-5.5008600324545687E-2</v>
      </c>
      <c r="C17" s="257">
        <v>2.4327616009139685E-2</v>
      </c>
      <c r="D17" s="257">
        <v>-0.23025895281619524</v>
      </c>
      <c r="E17" s="257">
        <v>0.14092789514584103</v>
      </c>
      <c r="F17" s="257">
        <v>-4.4845973874644507E-2</v>
      </c>
      <c r="G17" s="257">
        <v>-5.9497405214473553E-2</v>
      </c>
      <c r="H17" s="257">
        <v>0.21440277468889879</v>
      </c>
      <c r="I17" s="257">
        <v>-0.11255084574617047</v>
      </c>
      <c r="J17" s="257">
        <v>-9.3880327365630567E-2</v>
      </c>
    </row>
    <row r="18" spans="1:10" ht="14.45" x14ac:dyDescent="0.3">
      <c r="A18" t="s">
        <v>28</v>
      </c>
      <c r="B18" s="257">
        <v>6.404901913960126E-2</v>
      </c>
      <c r="C18" s="257">
        <v>-5.9842690093492301E-4</v>
      </c>
      <c r="D18" s="257">
        <v>-0.12183264083074519</v>
      </c>
      <c r="E18" s="257">
        <v>0.1413645521046516</v>
      </c>
      <c r="F18" s="257">
        <v>-5.5032440172122055E-2</v>
      </c>
      <c r="G18" s="257">
        <v>1.8170145051851883E-2</v>
      </c>
      <c r="H18" s="257">
        <v>0.25646769342751052</v>
      </c>
      <c r="I18" s="257">
        <v>6.4029400893157229E-2</v>
      </c>
      <c r="J18" s="257">
        <v>-7.7020208022077319E-2</v>
      </c>
    </row>
    <row r="19" spans="1:10" ht="14.45" x14ac:dyDescent="0.3">
      <c r="A19" t="s">
        <v>29</v>
      </c>
      <c r="B19" s="257">
        <v>0.26060823705252334</v>
      </c>
      <c r="C19" s="257">
        <v>3.1691970482003118E-2</v>
      </c>
      <c r="D19" s="257">
        <v>-5.056705912388193E-2</v>
      </c>
      <c r="E19" s="257">
        <v>0.29218782507799568</v>
      </c>
      <c r="F19" s="257">
        <v>-4.3760007767311371E-2</v>
      </c>
      <c r="G19" s="257">
        <v>0.20940639123020732</v>
      </c>
      <c r="H19" s="257">
        <v>0.16413758347772234</v>
      </c>
      <c r="I19" s="257">
        <v>-5.4444591180330071E-2</v>
      </c>
      <c r="J19" s="257">
        <v>-4.257274884092499E-2</v>
      </c>
    </row>
    <row r="20" spans="1:10" ht="14.45" x14ac:dyDescent="0.3">
      <c r="A20" t="s">
        <v>30</v>
      </c>
      <c r="B20" s="257">
        <v>-6.1618878320487402E-3</v>
      </c>
      <c r="C20" s="257">
        <v>0.21968722017035347</v>
      </c>
      <c r="D20" s="257">
        <v>-0.10707518107174807</v>
      </c>
      <c r="E20" s="257">
        <v>0.37625365996561144</v>
      </c>
      <c r="F20" s="257">
        <v>0.23931368833242073</v>
      </c>
      <c r="G20" s="257">
        <v>0.34699583447485716</v>
      </c>
      <c r="H20" s="257">
        <v>0.15629032590080438</v>
      </c>
      <c r="I20" s="257">
        <v>7.1829697361605493E-2</v>
      </c>
      <c r="J20" s="257">
        <v>7.0686054087471639E-2</v>
      </c>
    </row>
    <row r="21" spans="1:10" ht="14.45" x14ac:dyDescent="0.3">
      <c r="A21" t="s">
        <v>32</v>
      </c>
      <c r="B21" s="257">
        <v>9.8673529363200618E-2</v>
      </c>
      <c r="C21" s="257">
        <v>0.10160817586683657</v>
      </c>
      <c r="D21" s="257">
        <v>-3.3444291990472608E-2</v>
      </c>
      <c r="E21" s="257">
        <v>0.1505991541061964</v>
      </c>
      <c r="F21" s="257">
        <v>-4.1103892377550855E-2</v>
      </c>
      <c r="G21" s="257">
        <v>0.17082729873793445</v>
      </c>
      <c r="H21" s="257">
        <v>6.8840729429956893E-2</v>
      </c>
      <c r="I21" s="257">
        <v>-1.5902651863500816E-3</v>
      </c>
      <c r="J21" s="257">
        <v>-0.23005497201793945</v>
      </c>
    </row>
    <row r="22" spans="1:10" ht="14.45" x14ac:dyDescent="0.3">
      <c r="A22" t="s">
        <v>33</v>
      </c>
      <c r="B22" s="257">
        <v>0.13781516106731284</v>
      </c>
      <c r="C22" s="257">
        <v>9.9984530651367587E-2</v>
      </c>
      <c r="D22" s="257">
        <v>-0.24291180572091287</v>
      </c>
      <c r="E22" s="257">
        <v>0.21417255915565092</v>
      </c>
      <c r="F22" s="257">
        <v>-0.19752551433288978</v>
      </c>
      <c r="G22" s="257">
        <v>-3.3357400384981362E-2</v>
      </c>
      <c r="H22" s="257">
        <v>0.18890682539922743</v>
      </c>
      <c r="I22" s="257">
        <v>5.2414635701736989E-2</v>
      </c>
      <c r="J22" s="257">
        <v>6.592636564562171E-2</v>
      </c>
    </row>
    <row r="23" spans="1:10" ht="14.45" x14ac:dyDescent="0.3">
      <c r="A23" t="s">
        <v>34</v>
      </c>
      <c r="B23" s="257">
        <v>-9.8686737471174735E-2</v>
      </c>
      <c r="C23" s="257">
        <v>-3.3039904069573467E-2</v>
      </c>
      <c r="D23" s="257">
        <v>-0.2847330820873224</v>
      </c>
      <c r="E23" s="257">
        <v>7.6975740978501239E-2</v>
      </c>
      <c r="F23" s="257">
        <v>-0.14311654074415237</v>
      </c>
      <c r="G23" s="257">
        <v>-2.2970428903715479E-2</v>
      </c>
      <c r="H23" s="257">
        <v>0.24352055279588525</v>
      </c>
      <c r="I23" s="257">
        <v>-8.629013626399995E-2</v>
      </c>
      <c r="J23" s="257">
        <v>-0.207535318994305</v>
      </c>
    </row>
    <row r="24" spans="1:10" ht="14.45" x14ac:dyDescent="0.3">
      <c r="A24" t="s">
        <v>35</v>
      </c>
      <c r="B24" s="257">
        <v>-0.11182319951481867</v>
      </c>
      <c r="C24" s="257">
        <v>6.3963120421674846E-2</v>
      </c>
      <c r="D24" s="257">
        <v>-0.17147610044712736</v>
      </c>
      <c r="E24" s="257">
        <v>-5.5233960483053401E-2</v>
      </c>
      <c r="F24" s="257">
        <v>-6.4648464673806916E-2</v>
      </c>
      <c r="G24" s="257">
        <v>-5.2313281410628631E-3</v>
      </c>
      <c r="H24" s="257">
        <v>1.3586562758158172E-2</v>
      </c>
      <c r="I24" s="257">
        <v>-0.11511259059828027</v>
      </c>
      <c r="J24" s="257">
        <v>-8.6291529324244332E-2</v>
      </c>
    </row>
    <row r="25" spans="1:10" ht="14.45" x14ac:dyDescent="0.3">
      <c r="A25" t="s">
        <v>36</v>
      </c>
      <c r="B25" s="257">
        <v>0.14322607196871084</v>
      </c>
      <c r="C25" s="257">
        <v>3.5999288644161798E-2</v>
      </c>
      <c r="D25" s="257">
        <v>-8.3601121447992255E-2</v>
      </c>
      <c r="E25" s="257">
        <v>0.42626831252347608</v>
      </c>
      <c r="F25" s="257">
        <v>-7.9661529772632855E-2</v>
      </c>
      <c r="G25" s="257">
        <v>0.14187976361147392</v>
      </c>
      <c r="H25" s="257">
        <v>0.24349739955585936</v>
      </c>
      <c r="I25" s="257">
        <v>1.8594993184171127E-3</v>
      </c>
      <c r="J25" s="257">
        <v>-0.17674081042302403</v>
      </c>
    </row>
    <row r="26" spans="1:10" ht="14.45" x14ac:dyDescent="0.3">
      <c r="A26" t="s">
        <v>40</v>
      </c>
      <c r="B26" s="257">
        <v>4.4240108234493203E-2</v>
      </c>
      <c r="C26" s="257">
        <v>9.2738385450633176E-2</v>
      </c>
      <c r="D26" s="257">
        <v>-0.10993370457334251</v>
      </c>
      <c r="E26" s="257">
        <v>0.11004349544721981</v>
      </c>
      <c r="F26" s="257">
        <v>-7.1140421887036287E-2</v>
      </c>
      <c r="G26" s="257">
        <v>3.7001378864324197E-2</v>
      </c>
      <c r="H26" s="257">
        <v>0.12436917731856356</v>
      </c>
      <c r="I26" s="257">
        <v>-3.6663389659626566E-2</v>
      </c>
      <c r="J26" s="257">
        <v>-9.3754402480074939E-2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Z46"/>
  <sheetViews>
    <sheetView tabSelected="1" topLeftCell="A13" workbookViewId="0">
      <selection activeCell="E49" sqref="E49"/>
    </sheetView>
  </sheetViews>
  <sheetFormatPr baseColWidth="10" defaultRowHeight="15" x14ac:dyDescent="0.25"/>
  <cols>
    <col min="2" max="2" width="12.5703125" customWidth="1"/>
    <col min="3" max="4" width="10.5703125" customWidth="1"/>
    <col min="5" max="5" width="21.85546875" customWidth="1"/>
    <col min="6" max="6" width="25.140625" customWidth="1"/>
    <col min="7" max="7" width="12.7109375" bestFit="1" customWidth="1"/>
    <col min="8" max="23" width="12.7109375" customWidth="1"/>
    <col min="24" max="24" width="12" customWidth="1"/>
    <col min="25" max="26" width="12.7109375" customWidth="1"/>
    <col min="27" max="27" width="12.7109375" bestFit="1" customWidth="1"/>
  </cols>
  <sheetData>
    <row r="2" spans="2:26" ht="14.45" x14ac:dyDescent="0.3">
      <c r="B2" t="s">
        <v>55</v>
      </c>
      <c r="C2" t="s">
        <v>6</v>
      </c>
      <c r="D2" t="s">
        <v>13</v>
      </c>
      <c r="E2" t="s">
        <v>14</v>
      </c>
      <c r="F2" t="s">
        <v>15</v>
      </c>
      <c r="G2" t="s">
        <v>16</v>
      </c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7</v>
      </c>
      <c r="O2" t="s">
        <v>25</v>
      </c>
      <c r="P2" t="s">
        <v>26</v>
      </c>
      <c r="Q2" t="s">
        <v>27</v>
      </c>
      <c r="R2" t="s">
        <v>28</v>
      </c>
      <c r="S2" t="s">
        <v>29</v>
      </c>
      <c r="T2" t="s">
        <v>30</v>
      </c>
      <c r="U2" t="s">
        <v>32</v>
      </c>
      <c r="V2" t="s">
        <v>33</v>
      </c>
      <c r="W2" t="s">
        <v>34</v>
      </c>
      <c r="X2" t="s">
        <v>35</v>
      </c>
      <c r="Y2" t="s">
        <v>36</v>
      </c>
      <c r="Z2" t="s">
        <v>40</v>
      </c>
    </row>
    <row r="3" spans="2:26" ht="14.45" x14ac:dyDescent="0.3">
      <c r="B3" t="s">
        <v>43</v>
      </c>
      <c r="C3" s="257">
        <v>0.15417776619993484</v>
      </c>
      <c r="D3" s="257">
        <v>9.8493967149429817E-2</v>
      </c>
      <c r="E3" s="257">
        <v>-0.15745517062618031</v>
      </c>
      <c r="F3" s="257">
        <v>-0.38280943948066493</v>
      </c>
      <c r="G3" s="257">
        <v>3.8320879616760006E-2</v>
      </c>
      <c r="H3" s="257">
        <v>0.16272917414177734</v>
      </c>
      <c r="I3" s="257">
        <v>3.0172447698623595E-2</v>
      </c>
      <c r="J3" s="257">
        <v>-0.14267219653884444</v>
      </c>
      <c r="K3" s="257">
        <v>0.19613705452838603</v>
      </c>
      <c r="L3" s="257">
        <v>-0.15654695431998622</v>
      </c>
      <c r="M3" s="257">
        <v>8.8058940041709999E-2</v>
      </c>
      <c r="N3" s="257">
        <v>0.36208635217768315</v>
      </c>
      <c r="O3" s="257">
        <v>0.16681964535028659</v>
      </c>
      <c r="P3" s="257">
        <v>0.10625942463627003</v>
      </c>
      <c r="Q3" s="257">
        <v>-5.5008600324545687E-2</v>
      </c>
      <c r="R3" s="257">
        <v>6.404901913960126E-2</v>
      </c>
      <c r="S3" s="257">
        <v>0.26060823705252334</v>
      </c>
      <c r="T3" s="257">
        <v>-6.1618878320487402E-3</v>
      </c>
      <c r="U3" s="257">
        <v>9.8673529363200618E-2</v>
      </c>
      <c r="V3" s="257">
        <v>0.13781516106731284</v>
      </c>
      <c r="W3" s="257">
        <v>-9.8686737471174735E-2</v>
      </c>
      <c r="X3" s="257">
        <v>-0.11182319951481867</v>
      </c>
      <c r="Y3" s="257">
        <v>0.14322607196871084</v>
      </c>
      <c r="Z3" s="257">
        <v>4.4240108234493203E-2</v>
      </c>
    </row>
    <row r="4" spans="2:26" x14ac:dyDescent="0.25">
      <c r="B4" t="s">
        <v>44</v>
      </c>
      <c r="C4" s="257">
        <v>0.12369614970429366</v>
      </c>
      <c r="D4" s="257">
        <v>0.24910234977412626</v>
      </c>
      <c r="E4" s="257">
        <v>0.31281893781809234</v>
      </c>
      <c r="F4" s="257">
        <v>0.18239783403859477</v>
      </c>
      <c r="G4" s="257">
        <v>-0.22319318651759545</v>
      </c>
      <c r="H4" s="257">
        <v>3.8136716954393579E-2</v>
      </c>
      <c r="I4" s="257">
        <v>9.8682532293328684E-2</v>
      </c>
      <c r="J4" s="257">
        <v>-0.15877125490308974</v>
      </c>
      <c r="K4" s="257">
        <v>8.4718197668782746E-3</v>
      </c>
      <c r="L4" s="257">
        <v>-7.920876383013975E-2</v>
      </c>
      <c r="M4" s="257">
        <v>0.36540590499655523</v>
      </c>
      <c r="N4" s="257">
        <v>0.21021536223192183</v>
      </c>
      <c r="O4" s="257">
        <v>0.37133356721716981</v>
      </c>
      <c r="P4" s="257">
        <v>0.19030074747694958</v>
      </c>
      <c r="Q4" s="257">
        <v>2.4327616009139685E-2</v>
      </c>
      <c r="R4" s="257">
        <v>-5.9842690093492301E-4</v>
      </c>
      <c r="S4" s="257">
        <v>3.1691970482003118E-2</v>
      </c>
      <c r="T4" s="257">
        <v>0.21968722017035347</v>
      </c>
      <c r="U4" s="257">
        <v>0.10160817586683657</v>
      </c>
      <c r="V4" s="257">
        <v>9.9984530651367587E-2</v>
      </c>
      <c r="W4" s="257">
        <v>-3.3039904069573467E-2</v>
      </c>
      <c r="X4" s="257">
        <v>6.3963120421674846E-2</v>
      </c>
      <c r="Y4" s="257">
        <v>3.5999288644161798E-2</v>
      </c>
      <c r="Z4" s="257">
        <v>9.2738385450633176E-2</v>
      </c>
    </row>
    <row r="5" spans="2:26" ht="14.45" x14ac:dyDescent="0.3">
      <c r="B5" t="s">
        <v>45</v>
      </c>
      <c r="C5" s="257">
        <v>9.547482224160575E-3</v>
      </c>
      <c r="D5" s="257">
        <v>0.13062286882455365</v>
      </c>
      <c r="E5" s="257">
        <v>-0.11987612548839599</v>
      </c>
      <c r="F5" s="257">
        <v>-0.10936219928574942</v>
      </c>
      <c r="G5" s="257">
        <v>-0.30099638646972493</v>
      </c>
      <c r="H5" s="257">
        <v>-1.4020518188402664E-2</v>
      </c>
      <c r="I5" s="257">
        <v>-8.0326656381048966E-2</v>
      </c>
      <c r="J5" s="257">
        <v>-0.15049173260326854</v>
      </c>
      <c r="K5" s="257">
        <v>-0.32968889230175924</v>
      </c>
      <c r="L5" s="257">
        <v>-0.30699702588445854</v>
      </c>
      <c r="M5" s="257">
        <v>-3.1453308221346399E-3</v>
      </c>
      <c r="N5" s="257">
        <v>0.2151723645955832</v>
      </c>
      <c r="O5" s="257">
        <v>-9.2873416346230808E-3</v>
      </c>
      <c r="P5" s="257">
        <v>-8.3107380950380061E-2</v>
      </c>
      <c r="Q5" s="257">
        <v>-0.23025895281619524</v>
      </c>
      <c r="R5" s="257">
        <v>-0.12183264083074519</v>
      </c>
      <c r="S5" s="257">
        <v>-5.056705912388193E-2</v>
      </c>
      <c r="T5" s="257">
        <v>-0.10707518107174807</v>
      </c>
      <c r="U5" s="257">
        <v>-3.3444291990472608E-2</v>
      </c>
      <c r="V5" s="257">
        <v>-0.24291180572091287</v>
      </c>
      <c r="W5" s="257">
        <v>-0.2847330820873224</v>
      </c>
      <c r="X5" s="257">
        <v>-0.17147610044712736</v>
      </c>
      <c r="Y5" s="257">
        <v>-8.3601121447992255E-2</v>
      </c>
      <c r="Z5" s="257">
        <v>-0.10993370457334251</v>
      </c>
    </row>
    <row r="6" spans="2:26" ht="14.45" x14ac:dyDescent="0.3">
      <c r="B6" t="s">
        <v>46</v>
      </c>
      <c r="C6" s="257">
        <v>0.12229834352405677</v>
      </c>
      <c r="D6" s="257">
        <v>0.28586957274893732</v>
      </c>
      <c r="E6" s="257">
        <v>-2.5678069227436762E-2</v>
      </c>
      <c r="F6" s="257">
        <v>-0.13903371052031999</v>
      </c>
      <c r="G6" s="257">
        <v>-0.40400071593444009</v>
      </c>
      <c r="H6" s="257">
        <v>-2.4476084002522436E-2</v>
      </c>
      <c r="I6" s="257">
        <v>9.3708776692839058E-2</v>
      </c>
      <c r="J6" s="257">
        <v>7.424528482747994E-2</v>
      </c>
      <c r="K6" s="257">
        <v>0.22281467580543546</v>
      </c>
      <c r="L6" s="257">
        <v>-2.8534961648966628E-2</v>
      </c>
      <c r="M6" s="257">
        <v>0.12093152933164641</v>
      </c>
      <c r="N6" s="257">
        <v>0.1803761270865667</v>
      </c>
      <c r="O6" s="257">
        <v>4.5851757680766658E-2</v>
      </c>
      <c r="P6" s="257">
        <v>0.13713954610691093</v>
      </c>
      <c r="Q6" s="257">
        <v>0.14092789514584103</v>
      </c>
      <c r="R6" s="257">
        <v>0.1413645521046516</v>
      </c>
      <c r="S6" s="257">
        <v>0.29218782507799568</v>
      </c>
      <c r="T6" s="257">
        <v>0.37625365996561144</v>
      </c>
      <c r="U6" s="257">
        <v>0.1505991541061964</v>
      </c>
      <c r="V6" s="257">
        <v>0.21417255915565092</v>
      </c>
      <c r="W6" s="257">
        <v>7.6975740978501239E-2</v>
      </c>
      <c r="X6" s="257">
        <v>-5.5233960483053401E-2</v>
      </c>
      <c r="Y6" s="257">
        <v>0.42626831252347608</v>
      </c>
      <c r="Z6" s="257">
        <v>0.11004349544721981</v>
      </c>
    </row>
    <row r="7" spans="2:26" ht="14.45" x14ac:dyDescent="0.3">
      <c r="B7" t="s">
        <v>47</v>
      </c>
      <c r="C7" s="257">
        <v>-0.10985047608384546</v>
      </c>
      <c r="D7" s="257">
        <v>6.9761079684245608E-2</v>
      </c>
      <c r="E7" s="257">
        <v>-0.20537052993289517</v>
      </c>
      <c r="F7" s="257">
        <v>-0.21210961043486698</v>
      </c>
      <c r="G7" s="257">
        <v>-0.28794256603276469</v>
      </c>
      <c r="H7" s="257">
        <v>0.12718197579405999</v>
      </c>
      <c r="I7" s="257">
        <v>-0.10391734697367383</v>
      </c>
      <c r="J7" s="257">
        <v>-0.21596820725948274</v>
      </c>
      <c r="K7" s="257">
        <v>-0.13862951098169385</v>
      </c>
      <c r="L7" s="257">
        <v>-0.21257486288313632</v>
      </c>
      <c r="M7" s="257">
        <v>-3.0172606756684317E-4</v>
      </c>
      <c r="N7" s="257">
        <v>4.8629134200863788E-2</v>
      </c>
      <c r="O7" s="257">
        <v>-0.20590555133463329</v>
      </c>
      <c r="P7" s="257">
        <v>-1.7589879384461882E-2</v>
      </c>
      <c r="Q7" s="257">
        <v>-4.4845973874644507E-2</v>
      </c>
      <c r="R7" s="257">
        <v>-5.5032440172122055E-2</v>
      </c>
      <c r="S7" s="257">
        <v>-4.3760007767311371E-2</v>
      </c>
      <c r="T7" s="257">
        <v>0.23931368833242073</v>
      </c>
      <c r="U7" s="257">
        <v>-4.1103892377550855E-2</v>
      </c>
      <c r="V7" s="257">
        <v>-0.19752551433288978</v>
      </c>
      <c r="W7" s="257">
        <v>-0.14311654074415237</v>
      </c>
      <c r="X7" s="257">
        <v>-6.4648464673806916E-2</v>
      </c>
      <c r="Y7" s="257">
        <v>-7.9661529772632855E-2</v>
      </c>
      <c r="Z7" s="257">
        <v>-7.1140421887036287E-2</v>
      </c>
    </row>
    <row r="8" spans="2:26" ht="14.45" x14ac:dyDescent="0.3">
      <c r="B8" t="s">
        <v>48</v>
      </c>
      <c r="C8" s="257">
        <v>8.473436079289276E-2</v>
      </c>
      <c r="D8" s="257">
        <v>6.2611208445681577E-2</v>
      </c>
      <c r="E8" s="257">
        <v>-0.23883888080663995</v>
      </c>
      <c r="F8" s="257">
        <v>-6.4349137501757081E-2</v>
      </c>
      <c r="G8" s="257">
        <v>-0.20580915906074637</v>
      </c>
      <c r="H8" s="257">
        <v>-2.2753502902237877E-2</v>
      </c>
      <c r="I8" s="257">
        <v>4.7315624520829935E-2</v>
      </c>
      <c r="J8" s="257">
        <v>1.0611316791251379E-3</v>
      </c>
      <c r="K8" s="257">
        <v>3.1773697126836753E-2</v>
      </c>
      <c r="L8" s="257">
        <v>-0.1215168335442246</v>
      </c>
      <c r="M8" s="257">
        <v>-0.10695128387918829</v>
      </c>
      <c r="N8" s="257">
        <v>0.42917506253781679</v>
      </c>
      <c r="O8" s="257">
        <v>5.8748448995715297E-2</v>
      </c>
      <c r="P8" s="257">
        <v>8.7683001070070876E-2</v>
      </c>
      <c r="Q8" s="257">
        <v>-5.9497405214473553E-2</v>
      </c>
      <c r="R8" s="257">
        <v>1.8170145051851883E-2</v>
      </c>
      <c r="S8" s="257">
        <v>0.20940639123020732</v>
      </c>
      <c r="T8" s="257">
        <v>0.34699583447485716</v>
      </c>
      <c r="U8" s="257">
        <v>0.17082729873793445</v>
      </c>
      <c r="V8" s="257">
        <v>-3.3357400384981362E-2</v>
      </c>
      <c r="W8" s="257">
        <v>-2.2970428903715479E-2</v>
      </c>
      <c r="X8" s="257">
        <v>-5.2313281410628631E-3</v>
      </c>
      <c r="Y8" s="257">
        <v>0.14187976361147392</v>
      </c>
      <c r="Z8" s="257">
        <v>3.7001378864324197E-2</v>
      </c>
    </row>
    <row r="9" spans="2:26" ht="14.45" x14ac:dyDescent="0.3">
      <c r="B9" t="s">
        <v>49</v>
      </c>
      <c r="C9" s="257">
        <v>0.16922859457234374</v>
      </c>
      <c r="D9" s="257">
        <v>0.36924686191226708</v>
      </c>
      <c r="E9" s="257">
        <v>0.13652920747773756</v>
      </c>
      <c r="F9" s="257">
        <v>-9.2271873773277391E-2</v>
      </c>
      <c r="G9" s="257">
        <v>-0.20878899217649616</v>
      </c>
      <c r="H9" s="257">
        <v>-0.11071907739216269</v>
      </c>
      <c r="I9" s="257">
        <v>0.10165827484988754</v>
      </c>
      <c r="J9" s="257">
        <v>-1.1361054180338614E-2</v>
      </c>
      <c r="K9" s="257">
        <v>5.7951559952728493E-2</v>
      </c>
      <c r="L9" s="257">
        <v>0.12517324332803659</v>
      </c>
      <c r="M9" s="257">
        <v>0.36008020031623289</v>
      </c>
      <c r="N9" s="257">
        <v>-6.0504379185034596E-2</v>
      </c>
      <c r="O9" s="257">
        <v>5.0750983837300812E-2</v>
      </c>
      <c r="P9" s="257">
        <v>0.24428378185959887</v>
      </c>
      <c r="Q9" s="257">
        <v>0.21440277468889879</v>
      </c>
      <c r="R9" s="257">
        <v>0.25646769342751052</v>
      </c>
      <c r="S9" s="257">
        <v>0.16413758347772234</v>
      </c>
      <c r="T9" s="257">
        <v>0.15629032590080438</v>
      </c>
      <c r="U9" s="257">
        <v>6.8840729429956893E-2</v>
      </c>
      <c r="V9" s="257">
        <v>0.18890682539922743</v>
      </c>
      <c r="W9" s="257">
        <v>0.24352055279588525</v>
      </c>
      <c r="X9" s="257">
        <v>1.3586562758158172E-2</v>
      </c>
      <c r="Y9" s="257">
        <v>0.24349739955585936</v>
      </c>
      <c r="Z9" s="257">
        <v>0.12436917731856356</v>
      </c>
    </row>
    <row r="10" spans="2:26" x14ac:dyDescent="0.25">
      <c r="B10" t="s">
        <v>50</v>
      </c>
      <c r="C10" s="257">
        <v>1.642326387509585E-2</v>
      </c>
      <c r="D10" s="257">
        <v>7.9757801729358535E-2</v>
      </c>
      <c r="E10" s="257">
        <v>-0.15631174180044083</v>
      </c>
      <c r="F10" s="257">
        <v>-0.17364691878223459</v>
      </c>
      <c r="G10" s="257">
        <v>-0.27951207032895975</v>
      </c>
      <c r="H10" s="257">
        <v>-8.4539000907685402E-2</v>
      </c>
      <c r="I10" s="257">
        <v>2.04587973526138E-2</v>
      </c>
      <c r="J10" s="257">
        <v>8.3008930080177956E-2</v>
      </c>
      <c r="K10" s="257">
        <v>-0.1436360048359836</v>
      </c>
      <c r="L10" s="257">
        <v>-4.7814757954528386E-2</v>
      </c>
      <c r="M10" s="257">
        <v>-1.2458902199504407E-2</v>
      </c>
      <c r="N10" s="257">
        <v>0.11351752789116643</v>
      </c>
      <c r="O10" s="257">
        <v>6.0900588120414323E-2</v>
      </c>
      <c r="P10" s="257">
        <v>-0.11574803698096148</v>
      </c>
      <c r="Q10" s="257">
        <v>-0.11255084574617047</v>
      </c>
      <c r="R10" s="257">
        <v>6.4029400893157229E-2</v>
      </c>
      <c r="S10" s="257">
        <v>-5.4444591180330071E-2</v>
      </c>
      <c r="T10" s="257">
        <v>7.1829697361605493E-2</v>
      </c>
      <c r="U10" s="257">
        <v>-1.5902651863500816E-3</v>
      </c>
      <c r="V10" s="257">
        <v>5.2414635701736989E-2</v>
      </c>
      <c r="W10" s="257">
        <v>-8.629013626399995E-2</v>
      </c>
      <c r="X10" s="257">
        <v>-0.11511259059828027</v>
      </c>
      <c r="Y10" s="257">
        <v>1.8594993184171127E-3</v>
      </c>
      <c r="Z10" s="257">
        <v>-3.6663389659626566E-2</v>
      </c>
    </row>
    <row r="11" spans="2:26" ht="14.45" x14ac:dyDescent="0.3">
      <c r="B11" t="s">
        <v>51</v>
      </c>
      <c r="C11" s="257">
        <v>-2.1898729680708273E-2</v>
      </c>
      <c r="D11" s="257">
        <v>5.3182271435221251E-2</v>
      </c>
      <c r="E11" s="257">
        <v>-0.20947065259576436</v>
      </c>
      <c r="F11" s="257">
        <v>-0.37576438710802462</v>
      </c>
      <c r="G11" s="257">
        <v>-0.36058226719542108</v>
      </c>
      <c r="H11" s="257">
        <v>-0.14835655663393432</v>
      </c>
      <c r="I11" s="257">
        <v>-0.10503121316144537</v>
      </c>
      <c r="J11" s="257">
        <v>-0.13132546821584756</v>
      </c>
      <c r="K11" s="257">
        <v>-0.22183412537423719</v>
      </c>
      <c r="L11" s="257">
        <v>-0.11629986763783084</v>
      </c>
      <c r="M11" s="257">
        <v>-8.8485009732437225E-2</v>
      </c>
      <c r="N11" s="257">
        <v>0.13467952398227845</v>
      </c>
      <c r="O11" s="257">
        <v>0.12600333191799118</v>
      </c>
      <c r="P11" s="257">
        <v>-6.5343178367376353E-2</v>
      </c>
      <c r="Q11" s="257">
        <v>-9.3880327365630567E-2</v>
      </c>
      <c r="R11" s="257">
        <v>-7.7020208022077319E-2</v>
      </c>
      <c r="S11" s="257">
        <v>-4.257274884092499E-2</v>
      </c>
      <c r="T11" s="257">
        <v>7.0686054087471639E-2</v>
      </c>
      <c r="U11" s="257">
        <v>-0.23005497201793945</v>
      </c>
      <c r="V11" s="257">
        <v>6.592636564562171E-2</v>
      </c>
      <c r="W11" s="257">
        <v>-0.207535318994305</v>
      </c>
      <c r="X11" s="257">
        <v>-8.6291529324244332E-2</v>
      </c>
      <c r="Y11" s="257">
        <v>-0.17674081042302403</v>
      </c>
      <c r="Z11" s="257">
        <v>-9.3754402480074939E-2</v>
      </c>
    </row>
    <row r="21" spans="2:4" x14ac:dyDescent="0.25">
      <c r="B21" s="258" t="s">
        <v>56</v>
      </c>
      <c r="C21" t="s">
        <v>58</v>
      </c>
      <c r="D21" t="s">
        <v>59</v>
      </c>
    </row>
    <row r="22" spans="2:4" ht="14.45" x14ac:dyDescent="0.3">
      <c r="B22" s="259" t="s">
        <v>43</v>
      </c>
      <c r="C22" s="260">
        <v>4.4240108234493203E-2</v>
      </c>
      <c r="D22" s="260">
        <v>0.10625942463627003</v>
      </c>
    </row>
    <row r="23" spans="2:4" x14ac:dyDescent="0.25">
      <c r="B23" s="259" t="s">
        <v>44</v>
      </c>
      <c r="C23" s="260">
        <v>9.2738385450633176E-2</v>
      </c>
      <c r="D23" s="260">
        <v>0.19030074747694958</v>
      </c>
    </row>
    <row r="24" spans="2:4" ht="14.45" x14ac:dyDescent="0.3">
      <c r="B24" s="259" t="s">
        <v>45</v>
      </c>
      <c r="C24" s="260">
        <v>-0.10993370457334251</v>
      </c>
      <c r="D24" s="260">
        <v>-8.3107380950380061E-2</v>
      </c>
    </row>
    <row r="25" spans="2:4" ht="14.45" x14ac:dyDescent="0.3">
      <c r="B25" s="259" t="s">
        <v>46</v>
      </c>
      <c r="C25" s="260">
        <v>0.11004349544721981</v>
      </c>
      <c r="D25" s="260">
        <v>0.13713954610691093</v>
      </c>
    </row>
    <row r="26" spans="2:4" ht="14.45" x14ac:dyDescent="0.3">
      <c r="B26" s="259" t="s">
        <v>47</v>
      </c>
      <c r="C26" s="260">
        <v>-7.1140421887036287E-2</v>
      </c>
      <c r="D26" s="260">
        <v>-1.7589879384461882E-2</v>
      </c>
    </row>
    <row r="27" spans="2:4" ht="14.45" x14ac:dyDescent="0.3">
      <c r="B27" s="259" t="s">
        <v>48</v>
      </c>
      <c r="C27" s="260">
        <v>3.7001378864324197E-2</v>
      </c>
      <c r="D27" s="260">
        <v>8.7683001070070876E-2</v>
      </c>
    </row>
    <row r="28" spans="2:4" x14ac:dyDescent="0.25">
      <c r="B28" s="259" t="s">
        <v>49</v>
      </c>
      <c r="C28" s="260">
        <v>0.12436917731856356</v>
      </c>
      <c r="D28" s="260">
        <v>0.24428378185959887</v>
      </c>
    </row>
    <row r="29" spans="2:4" x14ac:dyDescent="0.25">
      <c r="B29" s="259" t="s">
        <v>50</v>
      </c>
      <c r="C29" s="260">
        <v>-3.6663389659626566E-2</v>
      </c>
      <c r="D29" s="260">
        <v>-0.11574803698096148</v>
      </c>
    </row>
    <row r="30" spans="2:4" x14ac:dyDescent="0.25">
      <c r="B30" s="259" t="s">
        <v>51</v>
      </c>
      <c r="C30" s="260">
        <v>-9.3754402480074939E-2</v>
      </c>
      <c r="D30" s="260">
        <v>-6.5343178367376353E-2</v>
      </c>
    </row>
    <row r="31" spans="2:4" x14ac:dyDescent="0.25">
      <c r="B31" s="259" t="s">
        <v>57</v>
      </c>
      <c r="C31" s="260">
        <v>9.6900626715153648E-2</v>
      </c>
      <c r="D31" s="260">
        <v>0.48387802546662051</v>
      </c>
    </row>
    <row r="34" spans="2:4" x14ac:dyDescent="0.25">
      <c r="C34" s="258" t="s">
        <v>60</v>
      </c>
      <c r="D34" s="258" t="s">
        <v>61</v>
      </c>
    </row>
    <row r="35" spans="2:4" ht="23.25" x14ac:dyDescent="0.35">
      <c r="C35" s="262" t="s">
        <v>26</v>
      </c>
      <c r="D35" s="262"/>
    </row>
    <row r="36" spans="2:4" x14ac:dyDescent="0.25">
      <c r="B36" s="258" t="s">
        <v>55</v>
      </c>
      <c r="C36" t="s">
        <v>62</v>
      </c>
      <c r="D36" t="s">
        <v>58</v>
      </c>
    </row>
    <row r="37" spans="2:4" x14ac:dyDescent="0.25">
      <c r="B37" t="s">
        <v>43</v>
      </c>
      <c r="C37" s="261">
        <v>0.10625942463627003</v>
      </c>
      <c r="D37" s="261">
        <v>4.4240108234493203E-2</v>
      </c>
    </row>
    <row r="38" spans="2:4" x14ac:dyDescent="0.25">
      <c r="B38" t="s">
        <v>44</v>
      </c>
      <c r="C38" s="261">
        <v>0.19030074747694958</v>
      </c>
      <c r="D38" s="261">
        <v>9.2738385450633176E-2</v>
      </c>
    </row>
    <row r="39" spans="2:4" x14ac:dyDescent="0.25">
      <c r="B39" t="s">
        <v>45</v>
      </c>
      <c r="C39" s="261">
        <v>-8.3107380950380061E-2</v>
      </c>
      <c r="D39" s="261">
        <v>-0.10993370457334251</v>
      </c>
    </row>
    <row r="40" spans="2:4" x14ac:dyDescent="0.25">
      <c r="B40" t="s">
        <v>46</v>
      </c>
      <c r="C40" s="261">
        <v>0.13713954610691093</v>
      </c>
      <c r="D40" s="261">
        <v>0.11004349544721981</v>
      </c>
    </row>
    <row r="41" spans="2:4" x14ac:dyDescent="0.25">
      <c r="B41" t="s">
        <v>47</v>
      </c>
      <c r="C41" s="261">
        <v>-1.7589879384461882E-2</v>
      </c>
      <c r="D41" s="261">
        <v>-7.1140421887036287E-2</v>
      </c>
    </row>
    <row r="42" spans="2:4" x14ac:dyDescent="0.25">
      <c r="B42" t="s">
        <v>48</v>
      </c>
      <c r="C42" s="261">
        <v>8.7683001070070876E-2</v>
      </c>
      <c r="D42" s="261">
        <v>3.7001378864324197E-2</v>
      </c>
    </row>
    <row r="43" spans="2:4" x14ac:dyDescent="0.25">
      <c r="B43" t="s">
        <v>49</v>
      </c>
      <c r="C43" s="261">
        <v>0.24428378185959887</v>
      </c>
      <c r="D43" s="261">
        <v>0.12436917731856356</v>
      </c>
    </row>
    <row r="44" spans="2:4" x14ac:dyDescent="0.25">
      <c r="B44" t="s">
        <v>50</v>
      </c>
      <c r="C44" s="261">
        <v>-0.11574803698096148</v>
      </c>
      <c r="D44" s="261">
        <v>-3.6663389659626566E-2</v>
      </c>
    </row>
    <row r="45" spans="2:4" x14ac:dyDescent="0.25">
      <c r="B45" t="s">
        <v>51</v>
      </c>
      <c r="C45" s="261">
        <v>-6.5343178367376353E-2</v>
      </c>
      <c r="D45" s="261">
        <v>-9.3754402480074939E-2</v>
      </c>
    </row>
    <row r="46" spans="2:4" x14ac:dyDescent="0.25">
      <c r="B46" t="s">
        <v>57</v>
      </c>
      <c r="C46" s="261">
        <v>0.48387802546662051</v>
      </c>
      <c r="D46" s="261">
        <v>9.6900626715153648E-2</v>
      </c>
    </row>
  </sheetData>
  <pageMargins left="0.7" right="0.7" top="0.75" bottom="0.75" header="0.3" footer="0.3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DEBF52-D2C0-45DE-8054-1BEDAA8372F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BONNEAU</dc:creator>
  <cp:lastModifiedBy>CA</cp:lastModifiedBy>
  <dcterms:created xsi:type="dcterms:W3CDTF">2018-10-03T14:12:13Z</dcterms:created>
  <dcterms:modified xsi:type="dcterms:W3CDTF">2018-10-10T09:01:37Z</dcterms:modified>
</cp:coreProperties>
</file>