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0035" yWindow="-15" windowWidth="18780" windowHeight="12945"/>
  </bookViews>
  <sheets>
    <sheet name="Feuil1" sheetId="1" r:id="rId1"/>
  </sheets>
  <definedNames>
    <definedName name="Donnees">OFFSET(Feuil1!$G$2,,,COUNTIF(Feuil1!$H$3:$H$10,"&gt;0")+1,3)</definedName>
  </definedNames>
  <calcPr calcId="145621"/>
  <pivotCaches>
    <pivotCache cacheId="1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0" i="1" l="1"/>
  <c r="L13" i="1" s="1"/>
  <c r="L14" i="1" s="1"/>
  <c r="L9" i="1"/>
  <c r="L8" i="1"/>
  <c r="L7" i="1"/>
  <c r="L6" i="1"/>
  <c r="L5" i="1"/>
  <c r="L11" i="1" l="1"/>
  <c r="L12" i="1"/>
  <c r="L4" i="1"/>
  <c r="L3" i="1"/>
  <c r="L2" i="1"/>
  <c r="G3" i="1"/>
  <c r="G4" i="1" l="1"/>
  <c r="H3" i="1"/>
  <c r="I3" i="1" s="1"/>
  <c r="C7" i="1"/>
  <c r="D10" i="1" s="1"/>
  <c r="G5" i="1" l="1"/>
  <c r="H4" i="1"/>
  <c r="I4" i="1" s="1"/>
  <c r="C10" i="1"/>
  <c r="G6" i="1" l="1"/>
  <c r="I5" i="1"/>
  <c r="H5" i="1"/>
  <c r="C12" i="1"/>
  <c r="D12" i="1"/>
  <c r="G7" i="1" l="1"/>
  <c r="H6" i="1"/>
  <c r="I6" i="1"/>
  <c r="G8" i="1" l="1"/>
  <c r="H7" i="1"/>
  <c r="I7" i="1"/>
  <c r="G9" i="1" l="1"/>
  <c r="H8" i="1"/>
  <c r="I8" i="1"/>
  <c r="G10" i="1" l="1"/>
  <c r="H9" i="1"/>
  <c r="I9" i="1"/>
  <c r="I10" i="1" l="1"/>
  <c r="H10" i="1"/>
</calcChain>
</file>

<file path=xl/sharedStrings.xml><?xml version="1.0" encoding="utf-8"?>
<sst xmlns="http://schemas.openxmlformats.org/spreadsheetml/2006/main" count="18" uniqueCount="18">
  <si>
    <t>nbres heures</t>
  </si>
  <si>
    <t>debut</t>
  </si>
  <si>
    <t>fin</t>
  </si>
  <si>
    <t>dernier jour du mois</t>
  </si>
  <si>
    <t>Nbre de jours jusqu'à la fin du mois</t>
  </si>
  <si>
    <t>Nbre de jours restant jusqu'à "fin"</t>
  </si>
  <si>
    <t>Nbre d'h mois de Novembre</t>
  </si>
  <si>
    <t>Nbre d'h mois d'Octobre</t>
  </si>
  <si>
    <t>Étiquettes de lignes</t>
  </si>
  <si>
    <t>Total général</t>
  </si>
  <si>
    <t>oct</t>
  </si>
  <si>
    <t>Ce qu'il faudrait formuler ---&gt;</t>
  </si>
  <si>
    <t>Fériés</t>
  </si>
  <si>
    <t>Mois</t>
  </si>
  <si>
    <t>Nbjours</t>
  </si>
  <si>
    <t>Heures</t>
  </si>
  <si>
    <t>Somme de Heures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</si>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</sst>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/>
    <xf numFmtId="14" fontId="0" fillId="0" borderId="1" xfId="0" applyNumberFormat="1" applyBorder="1"/>
    <xf numFmtId="0" fontId="0" fillId="0" borderId="13" xfId="0" applyBorder="1"/>
    <xf numFmtId="43" fontId="0" fillId="0" borderId="2" xfId="1" applyFont="1" applyBorder="1"/>
    <xf numFmtId="14" fontId="0" fillId="0" borderId="3" xfId="0" applyNumberFormat="1" applyBorder="1"/>
    <xf numFmtId="0" fontId="0" fillId="0" borderId="0" xfId="0" applyBorder="1"/>
    <xf numFmtId="43" fontId="0" fillId="0" borderId="4" xfId="1" applyFont="1" applyBorder="1"/>
    <xf numFmtId="14" fontId="0" fillId="0" borderId="5" xfId="0" applyNumberFormat="1" applyBorder="1"/>
    <xf numFmtId="0" fontId="0" fillId="0" borderId="14" xfId="0" applyBorder="1"/>
    <xf numFmtId="43" fontId="0" fillId="0" borderId="6" xfId="1" applyFont="1" applyBorder="1"/>
    <xf numFmtId="0" fontId="2" fillId="0" borderId="15" xfId="0" applyFont="1" applyFill="1" applyBorder="1" applyAlignment="1">
      <alignment horizontal="left" vertical="center"/>
    </xf>
    <xf numFmtId="0" fontId="2" fillId="0" borderId="16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horizontal="left" vertical="center"/>
    </xf>
    <xf numFmtId="14" fontId="0" fillId="0" borderId="0" xfId="0" applyNumberFormat="1" applyAlignment="1">
      <alignment horizontal="left"/>
    </xf>
  </cellXfs>
  <cellStyles count="2">
    <cellStyle name="Milliers" xfId="1" builtinId="3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[Heures_TCD_GCD.xlsx]Feuil1!Tableau croisé dynamique8</c:name>
    <c:fmtId val="0"/>
  </c:pivotSource>
  <c:chart>
    <c:title>
      <c:tx>
        <c:strRef>
          <c:f>Feuil1!$I$2</c:f>
          <c:strCache>
            <c:ptCount val="1"/>
            <c:pt idx="0">
              <c:v>Heures</c:v>
            </c:pt>
          </c:strCache>
        </c:strRef>
      </c:tx>
      <c:layout/>
      <c:overlay val="0"/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Feuil1!$I$2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Feuil1!$I$2</c:f>
              <c:strCache>
                <c:ptCount val="2"/>
                <c:pt idx="0">
                  <c:v>oct</c:v>
                </c:pt>
                <c:pt idx="1">
                  <c:v>nov</c:v>
                </c:pt>
              </c:strCache>
            </c:strRef>
          </c:cat>
          <c:val>
            <c:numRef>
              <c:f>Feuil1!$I$2</c:f>
              <c:numCache>
                <c:formatCode>General</c:formatCode>
                <c:ptCount val="2"/>
                <c:pt idx="0">
                  <c:v>152.26315789473685</c:v>
                </c:pt>
                <c:pt idx="1">
                  <c:v>110.73684210526316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966272"/>
        <c:axId val="46967808"/>
      </c:barChart>
      <c:catAx>
        <c:axId val="46966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67808"/>
        <c:crosses val="autoZero"/>
        <c:auto val="1"/>
        <c:lblAlgn val="ctr"/>
        <c:lblOffset val="100"/>
        <c:noMultiLvlLbl val="0"/>
      </c:catAx>
      <c:valAx>
        <c:axId val="46967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66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542925</xdr:colOff>
      <xdr:row>13</xdr:row>
      <xdr:rowOff>171450</xdr:rowOff>
    </xdr:from>
    <xdr:to>
      <xdr:col>4</xdr:col>
      <xdr:colOff>209550</xdr:colOff>
      <xdr:row>34</xdr:row>
      <xdr:rowOff>4762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A91BAC39-7F03-4041-8A57-A30BDC4EE0A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80.406877430556" createdVersion="4" refreshedVersion="4" minRefreshableVersion="3" recordCount="2">
  <cacheSource type="worksheet">
    <worksheetSource name="Donnees"/>
  </cacheSource>
  <cacheFields count="3">
    <cacheField name="Mois" numFmtId="14">
      <sharedItems containsSemiMixedTypes="0" containsNonDate="0" containsDate="1" containsString="0" minDate="2020-10-01T00:00:00" maxDate="2020-11-02T00:00:00" count="2">
        <d v="2020-10-01T00:00:00"/>
        <d v="2020-11-01T00:00:00"/>
      </sharedItems>
      <fieldGroup base="0">
        <rangePr groupBy="months" startDate="2020-10-01T00:00:00" endDate="2020-11-02T00:00:00"/>
        <groupItems count="14">
          <s v="&lt;01/10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1/2020"/>
        </groupItems>
      </fieldGroup>
    </cacheField>
    <cacheField name="Nbjours" numFmtId="0">
      <sharedItems containsSemiMixedTypes="0" containsString="0" containsNumber="1" containsInteger="1" minValue="16" maxValue="22"/>
    </cacheField>
    <cacheField name="Heures" numFmtId="43">
      <sharedItems containsSemiMixedTypes="0" containsString="0" containsNumber="1" minValue="110.73684210526316" maxValue="152.263157894736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n v="22"/>
    <n v="152.26315789473685"/>
  </r>
  <r>
    <x v="1"/>
    <n v="16"/>
    <n v="110.736842105263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chartFormat="1">
  <location ref="G14:H17" firstHeaderRow="1" firstDataRow="1" firstDataCol="1"/>
  <pivotFields count="3">
    <pivotField axis="axisRow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dataField="1" numFmtId="43" showAll="0" defaultSubtotal="0"/>
  </pivotFields>
  <rowFields count="1">
    <field x="0"/>
  </rowFields>
  <rowItems count="3">
    <i>
      <x v="10"/>
    </i>
    <i>
      <x v="11"/>
    </i>
    <i t="grand">
      <x/>
    </i>
  </rowItems>
  <colItems count="1">
    <i/>
  </colItems>
  <dataFields count="1">
    <dataField name="Somme de Heures" fld="2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JF" displayName="JF" ref="L1:L14" totalsRowShown="0">
  <autoFilter ref="L1:L14"/>
  <tableColumns count="1">
    <tableColumn id="1" name="Férié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7"/>
  <sheetViews>
    <sheetView tabSelected="1" workbookViewId="0">
      <selection activeCell="L21" sqref="L21"/>
    </sheetView>
  </sheetViews>
  <sheetFormatPr baseColWidth="10" defaultRowHeight="15" x14ac:dyDescent="0.25"/>
  <cols>
    <col min="2" max="2" width="27.5703125" bestFit="1" customWidth="1"/>
    <col min="3" max="3" width="32.5703125" bestFit="1" customWidth="1"/>
    <col min="4" max="4" width="31.5703125" bestFit="1" customWidth="1"/>
    <col min="7" max="7" width="21" bestFit="1" customWidth="1"/>
    <col min="8" max="8" width="17.28515625" customWidth="1"/>
    <col min="9" max="10" width="12.5703125" bestFit="1" customWidth="1"/>
    <col min="12" max="12" width="10.7109375" bestFit="1" customWidth="1"/>
    <col min="13" max="13" width="7.140625" customWidth="1"/>
  </cols>
  <sheetData>
    <row r="1" spans="2:13" ht="15.75" thickBot="1" x14ac:dyDescent="0.3">
      <c r="L1" t="s">
        <v>12</v>
      </c>
      <c r="M1">
        <v>2020</v>
      </c>
    </row>
    <row r="2" spans="2:13" ht="15.75" thickBot="1" x14ac:dyDescent="0.3">
      <c r="B2" s="10" t="s">
        <v>0</v>
      </c>
      <c r="C2" s="11" t="s">
        <v>1</v>
      </c>
      <c r="D2" s="12" t="s">
        <v>2</v>
      </c>
      <c r="G2" s="28" t="s">
        <v>13</v>
      </c>
      <c r="H2" s="29" t="s">
        <v>14</v>
      </c>
      <c r="I2" s="30" t="s">
        <v>15</v>
      </c>
      <c r="L2" s="18">
        <f>DATE($M$1,1,1)</f>
        <v>43831</v>
      </c>
    </row>
    <row r="3" spans="2:13" ht="15.75" thickBot="1" x14ac:dyDescent="0.3">
      <c r="B3" s="13">
        <v>263</v>
      </c>
      <c r="C3" s="14">
        <v>44105</v>
      </c>
      <c r="D3" s="15">
        <v>44159</v>
      </c>
      <c r="G3" s="19">
        <f>$C$3</f>
        <v>44105</v>
      </c>
      <c r="H3" s="20">
        <f>NETWORKDAYS(G3,MIN($D$3,EOMONTH(G3,0)),JF[])</f>
        <v>22</v>
      </c>
      <c r="I3" s="21">
        <f>($B$3/(NETWORKDAYS($C$3,$D$3,JF[]))*H3)</f>
        <v>152.26315789473685</v>
      </c>
      <c r="L3" s="18">
        <f>DATE($M$1,5,1)</f>
        <v>43952</v>
      </c>
    </row>
    <row r="4" spans="2:13" x14ac:dyDescent="0.25">
      <c r="B4" s="1"/>
      <c r="C4" s="1"/>
      <c r="D4" s="1"/>
      <c r="G4" s="22">
        <f>IF(G3="","",IF(EDATE(G3,1)&lt;$D$3,EDATE(G3,1),""))</f>
        <v>44136</v>
      </c>
      <c r="H4" s="23">
        <f>NETWORKDAYS(G4,MIN($D$3,EOMONTH(G4,0)),JF[])</f>
        <v>16</v>
      </c>
      <c r="I4" s="24">
        <f>($B$3/(NETWORKDAYS($C$3,$D$3,JF[]))*H4)</f>
        <v>110.73684210526316</v>
      </c>
      <c r="L4" s="18">
        <f>DATE($M$1,5,8)</f>
        <v>43959</v>
      </c>
    </row>
    <row r="5" spans="2:13" ht="15.75" thickBot="1" x14ac:dyDescent="0.3">
      <c r="B5" s="1"/>
      <c r="C5" s="1"/>
      <c r="D5" s="1"/>
      <c r="G5" s="22" t="str">
        <f t="shared" ref="G5:G10" si="0">IF(G4="","",IF(EDATE(G4,1)&lt;$D$3,EDATE(G4,1),""))</f>
        <v/>
      </c>
      <c r="H5" s="23" t="str">
        <f>IF(G5="","",NETWORKDAYS(G5,MIN($D$3,EOMONTH(G5,0)),JF[]))</f>
        <v/>
      </c>
      <c r="I5" s="24" t="str">
        <f>IF(G5="","",($B$3/(NETWORKDAYS($C$3,$D$3,JF[]))*H5))</f>
        <v/>
      </c>
      <c r="L5" s="18">
        <f>DATE($M$1,7,14)</f>
        <v>44026</v>
      </c>
    </row>
    <row r="6" spans="2:13" x14ac:dyDescent="0.25">
      <c r="B6" s="1"/>
      <c r="C6" s="2" t="s">
        <v>3</v>
      </c>
      <c r="D6" s="3"/>
      <c r="G6" s="22" t="str">
        <f t="shared" si="0"/>
        <v/>
      </c>
      <c r="H6" s="23" t="str">
        <f>IF(G6="","",NETWORKDAYS(G6,MIN($D$3,EOMONTH(G6,0)),JF[]))</f>
        <v/>
      </c>
      <c r="I6" s="24" t="str">
        <f>IF(G6="","",($B$3/(NETWORKDAYS($C$3,$D$3,JF[]))*H6))</f>
        <v/>
      </c>
      <c r="L6" s="18">
        <f>DATE($M$1,8,15)</f>
        <v>44058</v>
      </c>
    </row>
    <row r="7" spans="2:13" x14ac:dyDescent="0.25">
      <c r="B7" s="1"/>
      <c r="C7" s="4">
        <f>EOMONTH(C3,0)</f>
        <v>44135</v>
      </c>
      <c r="D7" s="5"/>
      <c r="G7" s="22" t="str">
        <f t="shared" si="0"/>
        <v/>
      </c>
      <c r="H7" s="23" t="str">
        <f>IF(G7="","",NETWORKDAYS(G7,MIN($D$3,EOMONTH(G7,0)),JF[]))</f>
        <v/>
      </c>
      <c r="I7" s="24" t="str">
        <f>IF(G7="","",($B$3/(NETWORKDAYS($C$3,$D$3,JF[]))*H7))</f>
        <v/>
      </c>
      <c r="L7" s="18">
        <f>DATE($M$1,11,1)</f>
        <v>44136</v>
      </c>
    </row>
    <row r="8" spans="2:13" x14ac:dyDescent="0.25">
      <c r="B8" s="1"/>
      <c r="C8" s="4"/>
      <c r="D8" s="5"/>
      <c r="G8" s="22" t="str">
        <f t="shared" si="0"/>
        <v/>
      </c>
      <c r="H8" s="23" t="str">
        <f>IF(G8="","",NETWORKDAYS(G8,MIN($D$3,EOMONTH(G8,0)),JF[]))</f>
        <v/>
      </c>
      <c r="I8" s="24" t="str">
        <f>IF(G8="","",($B$3/(NETWORKDAYS($C$3,$D$3,JF[]))*H8))</f>
        <v/>
      </c>
      <c r="L8" s="18">
        <f>DATE($M$1,11,11)</f>
        <v>44146</v>
      </c>
    </row>
    <row r="9" spans="2:13" x14ac:dyDescent="0.25">
      <c r="B9" s="1" t="s">
        <v>11</v>
      </c>
      <c r="C9" s="4" t="s">
        <v>4</v>
      </c>
      <c r="D9" s="5" t="s">
        <v>5</v>
      </c>
      <c r="G9" s="22" t="str">
        <f t="shared" si="0"/>
        <v/>
      </c>
      <c r="H9" s="23" t="str">
        <f>IF(G9="","",NETWORKDAYS(G9,MIN($D$3,EOMONTH(G9,0)),JF[]))</f>
        <v/>
      </c>
      <c r="I9" s="24" t="str">
        <f>IF(G9="","",($B$3/(NETWORKDAYS($C$3,$D$3,JF[]))*H9))</f>
        <v/>
      </c>
      <c r="L9" s="18">
        <f>DATE($M$1,12,25)</f>
        <v>44190</v>
      </c>
    </row>
    <row r="10" spans="2:13" ht="15.75" thickBot="1" x14ac:dyDescent="0.3">
      <c r="B10" s="1"/>
      <c r="C10" s="6">
        <f>NETWORKDAYS(C3,C7)</f>
        <v>22</v>
      </c>
      <c r="D10" s="7">
        <f>NETWORKDAYS(C7,D3-1)</f>
        <v>16</v>
      </c>
      <c r="G10" s="25" t="str">
        <f t="shared" si="0"/>
        <v/>
      </c>
      <c r="H10" s="26" t="str">
        <f>IF(G10="","",NETWORKDAYS(G10,MIN($D$3,EOMONTH(G10,0)),JF[]))</f>
        <v/>
      </c>
      <c r="I10" s="27" t="str">
        <f>IF(G10="","",($B$3/(NETWORKDAYS($C$3,$D$3,JF[]))*H10))</f>
        <v/>
      </c>
      <c r="L10" s="18">
        <f>ROUND(DATE($M$1,4,MOD(234-11*MOD($M$1,19),30))/7,)*7-6</f>
        <v>43933</v>
      </c>
    </row>
    <row r="11" spans="2:13" x14ac:dyDescent="0.25">
      <c r="B11" s="1"/>
      <c r="C11" s="6" t="s">
        <v>7</v>
      </c>
      <c r="D11" s="5" t="s">
        <v>6</v>
      </c>
      <c r="L11" s="18">
        <f>L10+1</f>
        <v>43934</v>
      </c>
    </row>
    <row r="12" spans="2:13" ht="15.75" thickBot="1" x14ac:dyDescent="0.3">
      <c r="B12" s="1"/>
      <c r="C12" s="8">
        <f>(B3/(C10+D10))*C10</f>
        <v>152.26315789473685</v>
      </c>
      <c r="D12" s="9">
        <f>(B3/(C10+D10))*D10</f>
        <v>110.73684210526316</v>
      </c>
      <c r="L12" s="18">
        <f>L10+39</f>
        <v>43972</v>
      </c>
    </row>
    <row r="13" spans="2:13" x14ac:dyDescent="0.25">
      <c r="L13" s="18">
        <f>L10+49</f>
        <v>43982</v>
      </c>
    </row>
    <row r="14" spans="2:13" x14ac:dyDescent="0.25">
      <c r="G14" s="17" t="s">
        <v>8</v>
      </c>
      <c r="H14" t="s">
        <v>16</v>
      </c>
      <c r="L14" s="18">
        <f>L13+1</f>
        <v>43983</v>
      </c>
    </row>
    <row r="15" spans="2:13" x14ac:dyDescent="0.25">
      <c r="G15" s="31" t="s">
        <v>10</v>
      </c>
      <c r="H15" s="16">
        <v>152.26315789473685</v>
      </c>
    </row>
    <row r="16" spans="2:13" x14ac:dyDescent="0.25">
      <c r="G16" s="31" t="s">
        <v>17</v>
      </c>
      <c r="H16" s="16">
        <v>110.73684210526316</v>
      </c>
    </row>
    <row r="17" spans="7:8" x14ac:dyDescent="0.25">
      <c r="G17" s="31" t="s">
        <v>9</v>
      </c>
      <c r="H17" s="16">
        <v>263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F538792B7D4E343AE2A14E6D1B17E31" ma:contentTypeVersion="11" ma:contentTypeDescription="Create a new document." ma:contentTypeScope="" ma:versionID="7a593df5996ab39025ad529ccb53b67a">
  <xsd:schema xmlns:xsd="http://www.w3.org/2001/XMLSchema" xmlns:xs="http://www.w3.org/2001/XMLSchema" xmlns:p="http://schemas.microsoft.com/office/2006/metadata/properties" xmlns:ns3="c1a37613-b627-412b-96c4-d76d81f546ee" xmlns:ns4="a1c22a82-43a3-4c8a-82f3-db4e8e7be71e" targetNamespace="http://schemas.microsoft.com/office/2006/metadata/properties" ma:root="true" ma:fieldsID="86a565b2b555793bf3aa609ad2017829" ns3:_="" ns4:_="">
    <xsd:import namespace="c1a37613-b627-412b-96c4-d76d81f546ee"/>
    <xsd:import namespace="a1c22a82-43a3-4c8a-82f3-db4e8e7be71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1a37613-b627-412b-96c4-d76d81f546e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1c22a82-43a3-4c8a-82f3-db4e8e7be71e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630DD55-6281-4198-8717-4D7C7363D01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E39C2BD-BCB0-418D-B60B-9A07DADCB38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1a37613-b627-412b-96c4-d76d81f546ee"/>
    <ds:schemaRef ds:uri="a1c22a82-43a3-4c8a-82f3-db4e8e7be7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4DB6D54-C6A0-44BC-8327-3D8A44AF67CD}">
  <ds:schemaRefs>
    <ds:schemaRef ds:uri="http://purl.org/dc/dcmitype/"/>
    <ds:schemaRef ds:uri="http://schemas.microsoft.com/office/2006/metadata/properties"/>
    <ds:schemaRef ds:uri="http://schemas.openxmlformats.org/package/2006/metadata/core-properties"/>
    <ds:schemaRef ds:uri="http://schemas.microsoft.com/office/2006/documentManagement/types"/>
    <ds:schemaRef ds:uri="c1a37613-b627-412b-96c4-d76d81f546ee"/>
    <ds:schemaRef ds:uri="http://purl.org/dc/elements/1.1/"/>
    <ds:schemaRef ds:uri="http://purl.org/dc/terms/"/>
    <ds:schemaRef ds:uri="http://schemas.microsoft.com/office/infopath/2007/PartnerControls"/>
    <ds:schemaRef ds:uri="http://www.w3.org/XML/1998/namespace"/>
    <ds:schemaRef ds:uri="a1c22a82-43a3-4c8a-82f3-db4e8e7be71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DUBAND Jerome</dc:creator>
  <cp:lastModifiedBy>CA</cp:lastModifiedBy>
  <dcterms:created xsi:type="dcterms:W3CDTF">2020-05-28T14:18:57Z</dcterms:created>
  <dcterms:modified xsi:type="dcterms:W3CDTF">2020-05-29T07:47:21Z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0x0101005F538792B7D4E343AE2A14E6D1B17E31</vt:lpwstr>
  </property>
</Properties>
</file>