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009DFEA7-8C9C-09C3-8CAF-802165E75F88}"/>
  <workbookPr codeName="ThisWorkbook"/>
  <bookViews>
    <workbookView xWindow="-120" yWindow="-120" windowWidth="29040" windowHeight="16440" activeTab="1"/>
  </bookViews>
  <sheets>
    <sheet name="BDD" sheetId="1" r:id="rId1"/>
    <sheet name="JOURNALIER" sheetId="3" r:id="rId2"/>
  </sheets>
  <definedNames>
    <definedName name="critères">BDD!$Q$1:$R$2</definedName>
    <definedName name="DonnéesExternes_1" localSheetId="1" hidden="1">JOURNALIER!$L$5:$S$8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H3" i="1" s="1"/>
  <c r="H4" i="1" s="1"/>
  <c r="A2" i="3" l="1"/>
  <c r="H5" i="1"/>
  <c r="H6" i="1" s="1"/>
  <c r="H7" i="1" s="1"/>
  <c r="H8" i="1" s="1"/>
  <c r="H9" i="1" s="1"/>
  <c r="A1" i="3" l="1"/>
  <c r="A4" i="3" s="1"/>
  <c r="A5" i="3" s="1"/>
  <c r="H5" i="3" l="1"/>
  <c r="D5" i="3"/>
  <c r="A6" i="3"/>
  <c r="A7" i="3" s="1"/>
  <c r="B5" i="3"/>
  <c r="F5" i="3"/>
  <c r="G5" i="3"/>
  <c r="C5" i="3"/>
  <c r="E5" i="3"/>
  <c r="F4" i="3"/>
  <c r="C4" i="3"/>
  <c r="H4" i="3"/>
  <c r="D4" i="3"/>
  <c r="G4" i="3"/>
  <c r="B4" i="3"/>
  <c r="E4" i="3"/>
  <c r="G7" i="3" l="1"/>
  <c r="D7" i="3"/>
  <c r="H7" i="3"/>
  <c r="B7" i="3"/>
  <c r="C7" i="3"/>
  <c r="E7" i="3"/>
  <c r="F7" i="3"/>
  <c r="A8" i="3"/>
  <c r="A9" i="3" s="1"/>
  <c r="A10" i="3" s="1"/>
  <c r="B6" i="3"/>
  <c r="F6" i="3"/>
  <c r="H6" i="3"/>
  <c r="C6" i="3"/>
  <c r="G6" i="3"/>
  <c r="E6" i="3"/>
  <c r="D6" i="3"/>
  <c r="F10" i="3" l="1"/>
  <c r="G10" i="3"/>
  <c r="E10" i="3"/>
  <c r="H10" i="3"/>
  <c r="B10" i="3"/>
  <c r="C10" i="3"/>
  <c r="D10" i="3"/>
  <c r="H9" i="3"/>
  <c r="F9" i="3"/>
  <c r="D9" i="3"/>
  <c r="B9" i="3"/>
  <c r="G9" i="3"/>
  <c r="C9" i="3"/>
  <c r="E9" i="3"/>
  <c r="B8" i="3"/>
  <c r="F8" i="3"/>
  <c r="H8" i="3"/>
  <c r="D8" i="3"/>
  <c r="G8" i="3"/>
  <c r="C8" i="3"/>
  <c r="E8" i="3"/>
</calcChain>
</file>

<file path=xl/connections.xml><?xml version="1.0" encoding="utf-8"?>
<connections xmlns="http://schemas.openxmlformats.org/spreadsheetml/2006/main">
  <connection id="1" name="Requête - BASE" description="Connexion à la requête « BASE » dans le classeur." type="5" refreshedVersion="4" background="1" saveData="1">
    <dbPr connection="provider=Microsoft.Mashup.OleDb.1;data source=$EmbeddedMashup(da41d314-af96-4d45-bf79-6260eaee9453)$;location=BASE;extended properties=&quot;UEsDBBQAAgAIAMKCs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CgrB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oKwTuRRgF2aAgAA4wcAABMAHABGb3JtdWxhcy9TZWN0aW9uMS5tIKIYACigFAAAAAAAAAAAAAAAAAAAAAAAAAAAAK1V3W7aMBS+R+IdLHYDUkQJ2ipNFZUYo1K3jjFg2gXiwuCT4jWxU9vpqFAeKLvaMywvNich5JciVcsFMcfn5zvf+YmEjaKcoXnyNq+ajWZDbrEAgkZbTndogGxQzQbSz5x7YgNaMt5twO6OPCGAqR9cPKw5f2h39ssJdmDQig1bK3854kxpjZWR2L9pLZ5dQA4n1KJh0NKeFnhtQ3chMJMWF86I257DIi3ZTqIZ+/3Bn4FUZE2wAt9A+9aEO2sBWnzL1OXbbmTk+51jqCkIyRnDNpVhAAj/5J7ShyzokJAkXLuMy0Ct6Uj/At5skdlpNig75zXP24fhfPwa2iK7/8jaR00UCoNHj7pQJe/vn9xdjsHo8kb7xCq1UbBTsXiKheU5aMMJnLqz6bpylXjrV+TfNDwRBmFgIwuvUfv7eNhBvcuL3rsL832qjdlzrDy6G87n4y/jyeJkwe/oPQOJlNAkgcxomnOhqiXel3x+FQREdyg3wAhl96/upBKKUisdfc7g0Qt/K61peVIPHitinoBUQD5xGrk8Fd/YR759Ix6P9E86LJHtZ8pI95YxEFngZKhJGDyBzV0330/jnYsZic/HdOpx6qzSmcymMx1I/yjsmnnxWULNekariLXTG2qrePhjYqmFlvl2X10PlgcEK6S2wJCJwJaAejkiuK0x6MSk57qCOsUCzMDhTwca5OkamIciZIhyad4yArtUtZBbfJMlWIdEe4y19ME08p1zAkm/nrwihlriYpXV9TKp04GvXsKXWRkvK7IvDRjY+usx479eIKqfRmwvEwQrbW52Xi6HeboeFTRGXc/lSKypzzGkC8KJURYagEcbIYtYD9AorZHy1i0t2my1lrZpcYHmduaZNekXvk51GV39A1BLAQItABQAAgAIAMKCsE6aOWB/qwAAAPoAAAASAAAAAAAAAAAAAAAAAAAAAABDb25maWcvUGFja2FnZS54bWxQSwECLQAUAAIACADCgrBOD8rpq6QAAADpAAAAEwAAAAAAAAAAAAAAAAD3AAAAW0NvbnRlbnRfVHlwZXNdLnhtbFBLAQItABQAAgAIAMKCsE7kUYBdmgIAAOMHAAATAAAAAAAAAAAAAAAAAOgBAABGb3JtdWxhcy9TZWN0aW9uMS5tUEsFBgAAAAADAAMAwgAAAM8EAAAAAA==&quot;" command="SELECT * FROM [BASE]"/>
  </connection>
</connections>
</file>

<file path=xl/sharedStrings.xml><?xml version="1.0" encoding="utf-8"?>
<sst xmlns="http://schemas.openxmlformats.org/spreadsheetml/2006/main" count="72" uniqueCount="22">
  <si>
    <t>Date équipe</t>
  </si>
  <si>
    <t>N° équipe</t>
  </si>
  <si>
    <t>Format</t>
  </si>
  <si>
    <t>Parfum code</t>
  </si>
  <si>
    <t>Parfum lib</t>
  </si>
  <si>
    <t>Qte réél fab (UEA) 06/05/19</t>
  </si>
  <si>
    <t>0001 - 284G</t>
  </si>
  <si>
    <t>003</t>
  </si>
  <si>
    <t>ANANAS-MANGUE</t>
  </si>
  <si>
    <t>007</t>
  </si>
  <si>
    <t>FRAISE</t>
  </si>
  <si>
    <t>008</t>
  </si>
  <si>
    <t>FRAMBOISE</t>
  </si>
  <si>
    <t>0006 - 284G ET 28</t>
  </si>
  <si>
    <t>Format2</t>
  </si>
  <si>
    <t>CLASSEMENT</t>
  </si>
  <si>
    <t>Choix de la date :</t>
  </si>
  <si>
    <t>DD</t>
  </si>
  <si>
    <t>DFF</t>
  </si>
  <si>
    <t>DDD</t>
  </si>
  <si>
    <t>Choix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</si>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</sst>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"/>
    <numFmt numFmtId="166" formatCode="_-* #,##0\ _€_-;\-* #,##0\ _€_-;_-* &quot;-&quot;??\ _€_-;_-@_-"/>
  </numFmts>
  <fonts count="3" x14ac:knownFonts="1"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4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6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>
    <queryTableFields count="8">
      <queryTableField id="1" name="CLASSEMENT" tableColumnId="1"/>
      <queryTableField id="2" name="Date équipe" tableColumnId="2"/>
      <queryTableField id="3" name="N° équipe" tableColumnId="3"/>
      <queryTableField id="4" name="Format" tableColumnId="4"/>
      <queryTableField id="5" name="Parfum code" tableColumnId="5"/>
      <queryTableField id="6" name="Parfum lib" tableColumnId="6"/>
      <queryTableField id="7" name="Format2" tableColumnId="7"/>
      <queryTableField id="8" name="Qte réél fab (UEA) 06/05/19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" displayName="BASE" ref="A1:H9" totalsRowShown="0" headerRowDxfId="46" dataDxfId="45">
  <autoFilter ref="A1:H9"/>
  <sortState ref="A2:H9">
    <sortCondition ref="A1:A9"/>
  </sortState>
  <tableColumns count="8">
    <tableColumn id="1" name="Date équipe" dataDxfId="44"/>
    <tableColumn id="2" name="N° équipe" dataDxfId="43"/>
    <tableColumn id="3" name="Format" dataDxfId="42"/>
    <tableColumn id="4" name="Parfum code" dataDxfId="41"/>
    <tableColumn id="5" name="Parfum lib" dataDxfId="40"/>
    <tableColumn id="6" name="Format2" dataDxfId="39"/>
    <tableColumn id="7" name="Qte réél fab (UEA) 06/05/19" dataDxfId="38"/>
    <tableColumn id="8" name="CLASSEMENT" dataDxfId="37">
      <calculatedColumnFormula>IF(H1="CLASSEMENT",1,H1+1)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H10" totalsRowShown="0" headerRowDxfId="36" dataDxfId="35">
  <autoFilter ref="A3:H10"/>
  <tableColumns count="8">
    <tableColumn id="1" name="CLASSEMENT" dataDxfId="34" totalsRowDxfId="33">
      <calculatedColumnFormula>IF(A1=0,"",IF(A3="CLASSEMENT",$A$1,IF(A3&gt;$A$2,"",A3+1)))</calculatedColumnFormula>
    </tableColumn>
    <tableColumn id="2" name="Date équipe" dataDxfId="32" totalsRowDxfId="31">
      <calculatedColumnFormula>IF(Tableau3[[#This Row],[CLASSEMENT]]="","",INDEX(BASE[],Tableau3[[#This Row],[CLASSEMENT]],COLUMN(BASE[Date équipe])))</calculatedColumnFormula>
    </tableColumn>
    <tableColumn id="3" name="N° équipe" dataDxfId="30" totalsRowDxfId="29">
      <calculatedColumnFormula>IF(Tableau3[[#This Row],[CLASSEMENT]]="","",INDEX(BASE[],Tableau3[[#This Row],[CLASSEMENT]],COLUMN(BASE[N° équipe])))</calculatedColumnFormula>
    </tableColumn>
    <tableColumn id="4" name="Format" dataDxfId="28" totalsRowDxfId="27">
      <calculatedColumnFormula>IF(Tableau3[[#This Row],[CLASSEMENT]]="","",INDEX(BASE[],Tableau3[[#This Row],[CLASSEMENT]],COLUMN(BASE[Format])))</calculatedColumnFormula>
    </tableColumn>
    <tableColumn id="5" name="Parfum code" dataDxfId="26" totalsRowDxfId="25">
      <calculatedColumnFormula>IF(Tableau3[[#This Row],[CLASSEMENT]]="","",INDEX(BASE[],Tableau3[[#This Row],[CLASSEMENT]],COLUMN(BASE[Parfum code])))</calculatedColumnFormula>
    </tableColumn>
    <tableColumn id="6" name="Parfum lib" dataDxfId="24" totalsRowDxfId="23">
      <calculatedColumnFormula>IF(Tableau3[[#This Row],[CLASSEMENT]]="","",INDEX(BASE[],Tableau3[[#This Row],[CLASSEMENT]],COLUMN(BASE[Parfum lib])))</calculatedColumnFormula>
    </tableColumn>
    <tableColumn id="7" name="Format2" dataDxfId="22" totalsRowDxfId="21">
      <calculatedColumnFormula>IF(Tableau3[[#This Row],[CLASSEMENT]]="","",INDEX(BASE[],Tableau3[[#This Row],[CLASSEMENT]],COLUMN(BASE[Format2])))</calculatedColumnFormula>
    </tableColumn>
    <tableColumn id="8" name="Qte réél fab (UEA) 06/05/19" dataDxfId="20" totalsRowDxfId="19">
      <calculatedColumnFormula>IF(Tableau3[[#This Row],[CLASSEMENT]]="","",INDEX(BASE[],Tableau3[[#This Row],[CLASSEMENT]],COLUMN(BASE[Qte réél fab (UEA) 06/05/19])))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Choix" displayName="Choix" ref="L1:M2" totalsRowShown="0" headerRowDxfId="16">
  <tableColumns count="2">
    <tableColumn id="1" name="Choix" dataDxfId="18"/>
    <tableColumn id="2" name="Nombre" dataDxfId="1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Tableau_DonnéesExternes_1" displayName="Tableau_DonnéesExternes_1" ref="L5:S8" tableType="queryTable" totalsRowShown="0" headerRowDxfId="8" dataDxfId="9">
  <autoFilter ref="L5:S8"/>
  <tableColumns count="8">
    <tableColumn id="1" uniqueName="1" name="CLASSEMENT" queryTableFieldId="1" dataDxfId="7" dataCellStyle="Milliers"/>
    <tableColumn id="2" uniqueName="2" name="Date équipe" queryTableFieldId="2" dataDxfId="6"/>
    <tableColumn id="3" uniqueName="3" name="N° équipe" queryTableFieldId="3" dataDxfId="5"/>
    <tableColumn id="4" uniqueName="4" name="Format" queryTableFieldId="4" dataDxfId="4"/>
    <tableColumn id="5" uniqueName="5" name="Parfum code" queryTableFieldId="5" dataDxfId="3"/>
    <tableColumn id="6" uniqueName="6" name="Parfum lib" queryTableFieldId="6" dataDxfId="2"/>
    <tableColumn id="7" uniqueName="7" name="Format2" queryTableFieldId="7" dataDxfId="1"/>
    <tableColumn id="8" uniqueName="8" name="Qte réél fab (UEA) 06/05/19" queryTableFieldId="8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"/>
  <sheetViews>
    <sheetView workbookViewId="0">
      <selection activeCell="F4" sqref="F4"/>
    </sheetView>
  </sheetViews>
  <sheetFormatPr baseColWidth="10" defaultColWidth="9.140625" defaultRowHeight="15" x14ac:dyDescent="0.25"/>
  <cols>
    <col min="1" max="1" width="16.42578125" style="1" bestFit="1" customWidth="1"/>
    <col min="2" max="2" width="14.42578125" style="1" bestFit="1" customWidth="1"/>
    <col min="3" max="3" width="15.7109375" style="1" bestFit="1" customWidth="1"/>
    <col min="4" max="4" width="16.7109375" style="1" bestFit="1" customWidth="1"/>
    <col min="5" max="5" width="17.5703125" style="1" bestFit="1" customWidth="1"/>
    <col min="6" max="6" width="15.7109375" style="1" bestFit="1" customWidth="1"/>
    <col min="7" max="7" width="30.140625" style="1" bestFit="1" customWidth="1"/>
    <col min="8" max="8" width="17.140625" style="1" bestFit="1" customWidth="1"/>
    <col min="9" max="12" width="9.140625" style="1"/>
    <col min="13" max="13" width="10.7109375" style="1" bestFit="1" customWidth="1"/>
    <col min="14" max="14" width="10.7109375" style="1" customWidth="1"/>
    <col min="15" max="16" width="10.7109375" style="1" bestFit="1" customWidth="1"/>
    <col min="17" max="18" width="13.42578125" style="1" bestFit="1" customWidth="1"/>
    <col min="19" max="16384" width="9.140625" style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14</v>
      </c>
      <c r="G1" s="1" t="s">
        <v>5</v>
      </c>
      <c r="H1" s="1" t="s">
        <v>15</v>
      </c>
    </row>
    <row r="2" spans="1:17" x14ac:dyDescent="0.25">
      <c r="A2" s="2">
        <v>43591</v>
      </c>
      <c r="B2" s="3">
        <v>1</v>
      </c>
      <c r="C2" s="1" t="s">
        <v>6</v>
      </c>
      <c r="D2" s="1" t="s">
        <v>9</v>
      </c>
      <c r="E2" s="1" t="s">
        <v>10</v>
      </c>
      <c r="F2" s="1" t="s">
        <v>6</v>
      </c>
      <c r="G2" s="4">
        <v>16</v>
      </c>
      <c r="H2" s="1">
        <f t="shared" ref="H2:H9" si="0">IF(H1="CLASSEMENT",1,H1+1)</f>
        <v>1</v>
      </c>
    </row>
    <row r="3" spans="1:17" x14ac:dyDescent="0.25">
      <c r="A3" s="2">
        <v>43591</v>
      </c>
      <c r="B3" s="3">
        <v>1</v>
      </c>
      <c r="C3" s="1" t="s">
        <v>6</v>
      </c>
      <c r="D3" s="1" t="s">
        <v>7</v>
      </c>
      <c r="E3" s="1" t="s">
        <v>8</v>
      </c>
      <c r="F3" s="1" t="s">
        <v>6</v>
      </c>
      <c r="G3" s="4">
        <v>1</v>
      </c>
      <c r="H3" s="1">
        <f t="shared" si="0"/>
        <v>2</v>
      </c>
      <c r="M3" s="2"/>
      <c r="N3" s="2"/>
      <c r="O3" s="2"/>
      <c r="P3" s="2"/>
      <c r="Q3" s="2"/>
    </row>
    <row r="4" spans="1:17" x14ac:dyDescent="0.25">
      <c r="A4" s="2">
        <v>43592</v>
      </c>
      <c r="B4" s="3">
        <v>2</v>
      </c>
      <c r="C4" s="1" t="s">
        <v>13</v>
      </c>
      <c r="D4" s="1" t="s">
        <v>11</v>
      </c>
      <c r="E4" s="1" t="s">
        <v>12</v>
      </c>
      <c r="F4" s="1" t="s">
        <v>13</v>
      </c>
      <c r="G4" s="4">
        <v>4</v>
      </c>
      <c r="H4" s="1">
        <f t="shared" si="0"/>
        <v>3</v>
      </c>
    </row>
    <row r="5" spans="1:17" x14ac:dyDescent="0.25">
      <c r="A5" s="2">
        <v>43592</v>
      </c>
      <c r="B5" s="3">
        <v>2</v>
      </c>
      <c r="C5" s="1" t="s">
        <v>6</v>
      </c>
      <c r="D5" s="1" t="s">
        <v>11</v>
      </c>
      <c r="E5" s="1" t="s">
        <v>12</v>
      </c>
      <c r="F5" s="1" t="s">
        <v>6</v>
      </c>
      <c r="G5" s="4">
        <v>3</v>
      </c>
      <c r="H5" s="1">
        <f t="shared" si="0"/>
        <v>4</v>
      </c>
    </row>
    <row r="6" spans="1:17" x14ac:dyDescent="0.25">
      <c r="A6" s="2">
        <v>43592</v>
      </c>
      <c r="B6" s="3">
        <v>2</v>
      </c>
      <c r="C6" s="1" t="s">
        <v>6</v>
      </c>
      <c r="D6" s="1" t="s">
        <v>9</v>
      </c>
      <c r="E6" s="1" t="s">
        <v>10</v>
      </c>
      <c r="F6" s="1" t="s">
        <v>6</v>
      </c>
      <c r="G6" s="4">
        <v>14</v>
      </c>
      <c r="H6" s="1">
        <f t="shared" si="0"/>
        <v>5</v>
      </c>
    </row>
    <row r="7" spans="1:17" x14ac:dyDescent="0.25">
      <c r="A7" s="2">
        <v>43593</v>
      </c>
      <c r="B7" s="3">
        <v>3</v>
      </c>
      <c r="C7" s="1" t="s">
        <v>6</v>
      </c>
      <c r="D7" s="1" t="s">
        <v>7</v>
      </c>
      <c r="E7" s="1" t="s">
        <v>8</v>
      </c>
      <c r="F7" s="1" t="s">
        <v>6</v>
      </c>
      <c r="G7" s="4">
        <v>3</v>
      </c>
      <c r="H7" s="1">
        <f t="shared" si="0"/>
        <v>6</v>
      </c>
    </row>
    <row r="8" spans="1:17" x14ac:dyDescent="0.25">
      <c r="A8" s="2">
        <v>43594</v>
      </c>
      <c r="B8" s="3">
        <v>4</v>
      </c>
      <c r="C8" s="1" t="s">
        <v>17</v>
      </c>
      <c r="D8" s="1" t="s">
        <v>18</v>
      </c>
      <c r="E8" s="1" t="s">
        <v>19</v>
      </c>
      <c r="F8" s="1" t="s">
        <v>19</v>
      </c>
      <c r="G8" s="4" t="s">
        <v>19</v>
      </c>
      <c r="H8" s="1">
        <f t="shared" si="0"/>
        <v>7</v>
      </c>
    </row>
    <row r="9" spans="1:17" x14ac:dyDescent="0.25">
      <c r="A9" s="10">
        <v>43594</v>
      </c>
      <c r="B9" s="3">
        <v>3</v>
      </c>
      <c r="C9" s="11" t="s">
        <v>6</v>
      </c>
      <c r="D9" s="11" t="s">
        <v>11</v>
      </c>
      <c r="E9" s="11" t="s">
        <v>12</v>
      </c>
      <c r="F9" s="11" t="s">
        <v>6</v>
      </c>
      <c r="G9" s="4">
        <v>17</v>
      </c>
      <c r="H9" s="11">
        <f t="shared" si="0"/>
        <v>8</v>
      </c>
    </row>
  </sheetData>
  <pageMargins left="0.7" right="0.7" top="0.75" bottom="0.75" header="0.3" footer="0.3"/>
  <pageSetup paperSize="9"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0"/>
  <sheetViews>
    <sheetView tabSelected="1" topLeftCell="H1" zoomScaleNormal="100" workbookViewId="0">
      <selection activeCell="N6" sqref="N6"/>
    </sheetView>
  </sheetViews>
  <sheetFormatPr baseColWidth="10" defaultRowHeight="15" x14ac:dyDescent="0.25"/>
  <cols>
    <col min="1" max="1" width="17.140625" style="1" customWidth="1"/>
    <col min="2" max="2" width="16.42578125" style="1" customWidth="1"/>
    <col min="3" max="3" width="14.42578125" style="1" customWidth="1"/>
    <col min="4" max="4" width="15.7109375" style="1" bestFit="1" customWidth="1"/>
    <col min="5" max="5" width="16.7109375" style="1" bestFit="1" customWidth="1"/>
    <col min="6" max="6" width="17.5703125" style="1" bestFit="1" customWidth="1"/>
    <col min="7" max="7" width="15.7109375" style="1" bestFit="1" customWidth="1"/>
    <col min="8" max="8" width="30.140625" style="1" bestFit="1" customWidth="1"/>
    <col min="9" max="9" width="16.28515625" style="1" bestFit="1" customWidth="1"/>
    <col min="10" max="11" width="11.42578125" style="1"/>
    <col min="12" max="12" width="17.140625" style="1" bestFit="1" customWidth="1"/>
    <col min="13" max="13" width="16.42578125" style="1" customWidth="1"/>
    <col min="14" max="14" width="14.42578125" style="1" customWidth="1"/>
    <col min="15" max="15" width="15.7109375" style="1" customWidth="1"/>
    <col min="16" max="16" width="16.7109375" style="1" bestFit="1" customWidth="1"/>
    <col min="17" max="17" width="17.5703125" style="1" customWidth="1"/>
    <col min="18" max="18" width="15.7109375" style="1" customWidth="1"/>
    <col min="19" max="19" width="30.140625" style="1" bestFit="1" customWidth="1"/>
    <col min="20" max="16384" width="11.42578125" style="1"/>
  </cols>
  <sheetData>
    <row r="1" spans="1:19" x14ac:dyDescent="0.25">
      <c r="A1" s="1">
        <f>_xlfn.MINIFS(BASE[CLASSEMENT],BASE[Date équipe],$J$1)</f>
        <v>1</v>
      </c>
      <c r="I1" s="1" t="s">
        <v>16</v>
      </c>
      <c r="J1" s="2">
        <v>43591</v>
      </c>
      <c r="L1" s="1" t="s">
        <v>20</v>
      </c>
      <c r="M1" s="1" t="s">
        <v>21</v>
      </c>
    </row>
    <row r="2" spans="1:19" x14ac:dyDescent="0.25">
      <c r="A2" s="1">
        <f>_xlfn.MAXIFS(BASE[CLASSEMENT],BASE[Date équipe],$J$1)</f>
        <v>2</v>
      </c>
      <c r="L2" s="10">
        <v>43591</v>
      </c>
      <c r="M2" s="1">
        <v>3</v>
      </c>
    </row>
    <row r="3" spans="1:19" x14ac:dyDescent="0.25">
      <c r="A3" s="1" t="s">
        <v>15</v>
      </c>
      <c r="B3" s="5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14</v>
      </c>
      <c r="H3" s="7" t="s">
        <v>5</v>
      </c>
    </row>
    <row r="4" spans="1:19" x14ac:dyDescent="0.25">
      <c r="A4" s="1">
        <f t="shared" ref="A4" si="0">IF(A1=0,"",IF(A3="CLASSEMENT",$A$1,IF(A3&gt;$A$2,"",A3+1)))</f>
        <v>1</v>
      </c>
      <c r="B4" s="2">
        <f>IF(Tableau3[[#This Row],[CLASSEMENT]]="","",INDEX(BASE[],Tableau3[[#This Row],[CLASSEMENT]],COLUMN(BASE[Date équipe])))</f>
        <v>43591</v>
      </c>
      <c r="C4" s="8">
        <f>IF(Tableau3[[#This Row],[CLASSEMENT]]="","",INDEX(BASE[],Tableau3[[#This Row],[CLASSEMENT]],COLUMN(BASE[N° équipe])))</f>
        <v>1</v>
      </c>
      <c r="D4" s="8" t="str">
        <f>IF(Tableau3[[#This Row],[CLASSEMENT]]="","",INDEX(BASE[],Tableau3[[#This Row],[CLASSEMENT]],COLUMN(BASE[Format])))</f>
        <v>0001 - 284G</v>
      </c>
      <c r="E4" s="8" t="str">
        <f>IF(Tableau3[[#This Row],[CLASSEMENT]]="","",INDEX(BASE[],Tableau3[[#This Row],[CLASSEMENT]],COLUMN(BASE[Parfum code])))</f>
        <v>007</v>
      </c>
      <c r="F4" s="8" t="str">
        <f>IF(Tableau3[[#This Row],[CLASSEMENT]]="","",INDEX(BASE[],Tableau3[[#This Row],[CLASSEMENT]],COLUMN(BASE[Parfum lib])))</f>
        <v>FRAISE</v>
      </c>
      <c r="G4" s="8" t="str">
        <f>IF(Tableau3[[#This Row],[CLASSEMENT]]="","",INDEX(BASE[],Tableau3[[#This Row],[CLASSEMENT]],COLUMN(BASE[Format2])))</f>
        <v>0001 - 284G</v>
      </c>
      <c r="H4" s="8">
        <f>IF(Tableau3[[#This Row],[CLASSEMENT]]="","",INDEX(BASE[],Tableau3[[#This Row],[CLASSEMENT]],COLUMN(BASE[Qte réél fab (UEA) 06/05/19])))</f>
        <v>16</v>
      </c>
    </row>
    <row r="5" spans="1:19" x14ac:dyDescent="0.25">
      <c r="A5" s="8">
        <f t="shared" ref="A5:A10" si="1">IF(A2=0,"",IF(A4="CLASSEMENT",$A$1,IF(A4&gt;$A$2,"",A4+1)))</f>
        <v>2</v>
      </c>
      <c r="B5" s="9">
        <f>IF(Tableau3[[#This Row],[CLASSEMENT]]="","",INDEX(BASE[],Tableau3[[#This Row],[CLASSEMENT]],COLUMN(BASE[Date équipe])))</f>
        <v>43591</v>
      </c>
      <c r="C5" s="8">
        <f>IF(Tableau3[[#This Row],[CLASSEMENT]]="","",INDEX(BASE[],Tableau3[[#This Row],[CLASSEMENT]],COLUMN(BASE[N° équipe])))</f>
        <v>1</v>
      </c>
      <c r="D5" s="8" t="str">
        <f>IF(Tableau3[[#This Row],[CLASSEMENT]]="","",INDEX(BASE[],Tableau3[[#This Row],[CLASSEMENT]],COLUMN(BASE[Format])))</f>
        <v>0001 - 284G</v>
      </c>
      <c r="E5" s="8" t="str">
        <f>IF(Tableau3[[#This Row],[CLASSEMENT]]="","",INDEX(BASE[],Tableau3[[#This Row],[CLASSEMENT]],COLUMN(BASE[Parfum code])))</f>
        <v>003</v>
      </c>
      <c r="F5" s="8" t="str">
        <f>IF(Tableau3[[#This Row],[CLASSEMENT]]="","",INDEX(BASE[],Tableau3[[#This Row],[CLASSEMENT]],COLUMN(BASE[Parfum lib])))</f>
        <v>ANANAS-MANGUE</v>
      </c>
      <c r="G5" s="8" t="str">
        <f>IF(Tableau3[[#This Row],[CLASSEMENT]]="","",INDEX(BASE[],Tableau3[[#This Row],[CLASSEMENT]],COLUMN(BASE[Format2])))</f>
        <v>0001 - 284G</v>
      </c>
      <c r="H5" s="8">
        <f>IF(Tableau3[[#This Row],[CLASSEMENT]]="","",INDEX(BASE[],Tableau3[[#This Row],[CLASSEMENT]],COLUMN(BASE[Qte réél fab (UEA) 06/05/19])))</f>
        <v>1</v>
      </c>
      <c r="L5" s="11" t="s">
        <v>15</v>
      </c>
      <c r="M5" s="11" t="s">
        <v>0</v>
      </c>
      <c r="N5" s="11" t="s">
        <v>1</v>
      </c>
      <c r="O5" s="11" t="s">
        <v>2</v>
      </c>
      <c r="P5" s="11" t="s">
        <v>3</v>
      </c>
      <c r="Q5" s="11" t="s">
        <v>4</v>
      </c>
      <c r="R5" s="11" t="s">
        <v>14</v>
      </c>
      <c r="S5" s="11" t="s">
        <v>5</v>
      </c>
    </row>
    <row r="6" spans="1:19" x14ac:dyDescent="0.25">
      <c r="A6" s="8">
        <f t="shared" si="1"/>
        <v>3</v>
      </c>
      <c r="B6" s="9">
        <f>IF(Tableau3[[#This Row],[CLASSEMENT]]="","",INDEX(BASE[],Tableau3[[#This Row],[CLASSEMENT]],COLUMN(BASE[Date équipe])))</f>
        <v>43592</v>
      </c>
      <c r="C6" s="8">
        <f>IF(Tableau3[[#This Row],[CLASSEMENT]]="","",INDEX(BASE[],Tableau3[[#This Row],[CLASSEMENT]],COLUMN(BASE[N° équipe])))</f>
        <v>2</v>
      </c>
      <c r="D6" s="8" t="str">
        <f>IF(Tableau3[[#This Row],[CLASSEMENT]]="","",INDEX(BASE[],Tableau3[[#This Row],[CLASSEMENT]],COLUMN(BASE[Format])))</f>
        <v>0006 - 284G ET 28</v>
      </c>
      <c r="E6" s="8" t="str">
        <f>IF(Tableau3[[#This Row],[CLASSEMENT]]="","",INDEX(BASE[],Tableau3[[#This Row],[CLASSEMENT]],COLUMN(BASE[Parfum code])))</f>
        <v>008</v>
      </c>
      <c r="F6" s="8" t="str">
        <f>IF(Tableau3[[#This Row],[CLASSEMENT]]="","",INDEX(BASE[],Tableau3[[#This Row],[CLASSEMENT]],COLUMN(BASE[Parfum lib])))</f>
        <v>FRAMBOISE</v>
      </c>
      <c r="G6" s="8" t="str">
        <f>IF(Tableau3[[#This Row],[CLASSEMENT]]="","",INDEX(BASE[],Tableau3[[#This Row],[CLASSEMENT]],COLUMN(BASE[Format2])))</f>
        <v>0006 - 284G ET 28</v>
      </c>
      <c r="H6" s="8">
        <f>IF(Tableau3[[#This Row],[CLASSEMENT]]="","",INDEX(BASE[],Tableau3[[#This Row],[CLASSEMENT]],COLUMN(BASE[Qte réél fab (UEA) 06/05/19])))</f>
        <v>4</v>
      </c>
      <c r="L6" s="12">
        <v>1</v>
      </c>
      <c r="M6" s="10">
        <v>43591</v>
      </c>
      <c r="N6" s="1">
        <v>1</v>
      </c>
      <c r="O6" s="1" t="s">
        <v>6</v>
      </c>
      <c r="P6" s="1" t="s">
        <v>9</v>
      </c>
      <c r="Q6" s="1" t="s">
        <v>10</v>
      </c>
      <c r="R6" s="1" t="s">
        <v>6</v>
      </c>
      <c r="S6" s="1">
        <v>16</v>
      </c>
    </row>
    <row r="7" spans="1:19" x14ac:dyDescent="0.25">
      <c r="A7" s="8" t="str">
        <f t="shared" si="1"/>
        <v/>
      </c>
      <c r="B7" s="9" t="str">
        <f>IF(Tableau3[[#This Row],[CLASSEMENT]]="","",INDEX(BASE[],Tableau3[[#This Row],[CLASSEMENT]],COLUMN(BASE[Date équipe])))</f>
        <v/>
      </c>
      <c r="C7" s="8" t="str">
        <f>IF(Tableau3[[#This Row],[CLASSEMENT]]="","",INDEX(BASE[],Tableau3[[#This Row],[CLASSEMENT]],COLUMN(BASE[N° équipe])))</f>
        <v/>
      </c>
      <c r="D7" s="8" t="str">
        <f>IF(Tableau3[[#This Row],[CLASSEMENT]]="","",INDEX(BASE[],Tableau3[[#This Row],[CLASSEMENT]],COLUMN(BASE[Format])))</f>
        <v/>
      </c>
      <c r="E7" s="8" t="str">
        <f>IF(Tableau3[[#This Row],[CLASSEMENT]]="","",INDEX(BASE[],Tableau3[[#This Row],[CLASSEMENT]],COLUMN(BASE[Parfum code])))</f>
        <v/>
      </c>
      <c r="F7" s="8" t="str">
        <f>IF(Tableau3[[#This Row],[CLASSEMENT]]="","",INDEX(BASE[],Tableau3[[#This Row],[CLASSEMENT]],COLUMN(BASE[Parfum lib])))</f>
        <v/>
      </c>
      <c r="G7" s="8" t="str">
        <f>IF(Tableau3[[#This Row],[CLASSEMENT]]="","",INDEX(BASE[],Tableau3[[#This Row],[CLASSEMENT]],COLUMN(BASE[Format2])))</f>
        <v/>
      </c>
      <c r="H7" s="8" t="str">
        <f>IF(Tableau3[[#This Row],[CLASSEMENT]]="","",INDEX(BASE[],Tableau3[[#This Row],[CLASSEMENT]],COLUMN(BASE[Qte réél fab (UEA) 06/05/19])))</f>
        <v/>
      </c>
      <c r="L7" s="12">
        <v>2</v>
      </c>
      <c r="M7" s="10">
        <v>43591</v>
      </c>
      <c r="N7" s="1">
        <v>1</v>
      </c>
      <c r="O7" s="1" t="s">
        <v>6</v>
      </c>
      <c r="P7" s="1" t="s">
        <v>7</v>
      </c>
      <c r="Q7" s="1" t="s">
        <v>8</v>
      </c>
      <c r="R7" s="1" t="s">
        <v>6</v>
      </c>
      <c r="S7" s="1">
        <v>1</v>
      </c>
    </row>
    <row r="8" spans="1:19" x14ac:dyDescent="0.25">
      <c r="A8" s="8" t="str">
        <f t="shared" si="1"/>
        <v/>
      </c>
      <c r="B8" s="9" t="str">
        <f>IF(Tableau3[[#This Row],[CLASSEMENT]]="","",INDEX(BASE[],Tableau3[[#This Row],[CLASSEMENT]],COLUMN(BASE[Date équipe])))</f>
        <v/>
      </c>
      <c r="C8" s="8" t="str">
        <f>IF(Tableau3[[#This Row],[CLASSEMENT]]="","",INDEX(BASE[],Tableau3[[#This Row],[CLASSEMENT]],COLUMN(BASE[N° équipe])))</f>
        <v/>
      </c>
      <c r="D8" s="8" t="str">
        <f>IF(Tableau3[[#This Row],[CLASSEMENT]]="","",INDEX(BASE[],Tableau3[[#This Row],[CLASSEMENT]],COLUMN(BASE[Format])))</f>
        <v/>
      </c>
      <c r="E8" s="8" t="str">
        <f>IF(Tableau3[[#This Row],[CLASSEMENT]]="","",INDEX(BASE[],Tableau3[[#This Row],[CLASSEMENT]],COLUMN(BASE[Parfum code])))</f>
        <v/>
      </c>
      <c r="F8" s="8" t="str">
        <f>IF(Tableau3[[#This Row],[CLASSEMENT]]="","",INDEX(BASE[],Tableau3[[#This Row],[CLASSEMENT]],COLUMN(BASE[Parfum lib])))</f>
        <v/>
      </c>
      <c r="G8" s="8" t="str">
        <f>IF(Tableau3[[#This Row],[CLASSEMENT]]="","",INDEX(BASE[],Tableau3[[#This Row],[CLASSEMENT]],COLUMN(BASE[Format2])))</f>
        <v/>
      </c>
      <c r="H8" s="8" t="str">
        <f>IF(Tableau3[[#This Row],[CLASSEMENT]]="","",INDEX(BASE[],Tableau3[[#This Row],[CLASSEMENT]],COLUMN(BASE[Qte réél fab (UEA) 06/05/19])))</f>
        <v/>
      </c>
      <c r="L8" s="12">
        <v>3</v>
      </c>
      <c r="M8" s="10">
        <v>43592</v>
      </c>
      <c r="N8" s="1">
        <v>2</v>
      </c>
      <c r="O8" s="1" t="s">
        <v>13</v>
      </c>
      <c r="P8" s="1" t="s">
        <v>11</v>
      </c>
      <c r="Q8" s="1" t="s">
        <v>12</v>
      </c>
      <c r="R8" s="1" t="s">
        <v>13</v>
      </c>
      <c r="S8" s="1">
        <v>4</v>
      </c>
    </row>
    <row r="9" spans="1:19" x14ac:dyDescent="0.25">
      <c r="A9" s="8" t="str">
        <f t="shared" si="1"/>
        <v/>
      </c>
      <c r="B9" s="9" t="str">
        <f>IF(Tableau3[[#This Row],[CLASSEMENT]]="","",INDEX(BASE[],Tableau3[[#This Row],[CLASSEMENT]],COLUMN(BASE[Date équipe])))</f>
        <v/>
      </c>
      <c r="C9" s="8" t="str">
        <f>IF(Tableau3[[#This Row],[CLASSEMENT]]="","",INDEX(BASE[],Tableau3[[#This Row],[CLASSEMENT]],COLUMN(BASE[N° équipe])))</f>
        <v/>
      </c>
      <c r="D9" s="8" t="str">
        <f>IF(Tableau3[[#This Row],[CLASSEMENT]]="","",INDEX(BASE[],Tableau3[[#This Row],[CLASSEMENT]],COLUMN(BASE[Format])))</f>
        <v/>
      </c>
      <c r="E9" s="8" t="str">
        <f>IF(Tableau3[[#This Row],[CLASSEMENT]]="","",INDEX(BASE[],Tableau3[[#This Row],[CLASSEMENT]],COLUMN(BASE[Parfum code])))</f>
        <v/>
      </c>
      <c r="F9" s="8" t="str">
        <f>IF(Tableau3[[#This Row],[CLASSEMENT]]="","",INDEX(BASE[],Tableau3[[#This Row],[CLASSEMENT]],COLUMN(BASE[Parfum lib])))</f>
        <v/>
      </c>
      <c r="G9" s="8" t="str">
        <f>IF(Tableau3[[#This Row],[CLASSEMENT]]="","",INDEX(BASE[],Tableau3[[#This Row],[CLASSEMENT]],COLUMN(BASE[Format2])))</f>
        <v/>
      </c>
      <c r="H9" s="8" t="str">
        <f>IF(Tableau3[[#This Row],[CLASSEMENT]]="","",INDEX(BASE[],Tableau3[[#This Row],[CLASSEMENT]],COLUMN(BASE[Qte réél fab (UEA) 06/05/19])))</f>
        <v/>
      </c>
    </row>
    <row r="10" spans="1:19" x14ac:dyDescent="0.25">
      <c r="A10" s="8" t="str">
        <f t="shared" si="1"/>
        <v/>
      </c>
      <c r="B10" s="9" t="str">
        <f>IF(Tableau3[[#This Row],[CLASSEMENT]]="","",INDEX(BASE[],Tableau3[[#This Row],[CLASSEMENT]],COLUMN(BASE[Date équipe])))</f>
        <v/>
      </c>
      <c r="C10" s="8" t="str">
        <f>IF(Tableau3[[#This Row],[CLASSEMENT]]="","",INDEX(BASE[],Tableau3[[#This Row],[CLASSEMENT]],COLUMN(BASE[N° équipe])))</f>
        <v/>
      </c>
      <c r="D10" s="8" t="str">
        <f>IF(Tableau3[[#This Row],[CLASSEMENT]]="","",INDEX(BASE[],Tableau3[[#This Row],[CLASSEMENT]],COLUMN(BASE[Format])))</f>
        <v/>
      </c>
      <c r="E10" s="8" t="str">
        <f>IF(Tableau3[[#This Row],[CLASSEMENT]]="","",INDEX(BASE[],Tableau3[[#This Row],[CLASSEMENT]],COLUMN(BASE[Parfum code])))</f>
        <v/>
      </c>
      <c r="F10" s="8" t="str">
        <f>IF(Tableau3[[#This Row],[CLASSEMENT]]="","",INDEX(BASE[],Tableau3[[#This Row],[CLASSEMENT]],COLUMN(BASE[Parfum lib])))</f>
        <v/>
      </c>
      <c r="G10" s="8" t="str">
        <f>IF(Tableau3[[#This Row],[CLASSEMENT]]="","",INDEX(BASE[],Tableau3[[#This Row],[CLASSEMENT]],COLUMN(BASE[Format2])))</f>
        <v/>
      </c>
      <c r="H10" s="8" t="str">
        <f>IF(Tableau3[[#This Row],[CLASSEMENT]]="","",INDEX(BASE[],Tableau3[[#This Row],[CLASSEMENT]],COLUMN(BASE[Qte réél fab (UEA) 06/05/19])))</f>
        <v/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66BCFE-A6FB-4661-8211-04861AA559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JOURNALIER</vt:lpstr>
      <vt:lpstr>critères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</cp:lastModifiedBy>
  <dcterms:created xsi:type="dcterms:W3CDTF">2019-05-07T15:03:11Z</dcterms:created>
  <dcterms:modified xsi:type="dcterms:W3CDTF">2019-05-16T14:23:49Z</dcterms:modified>
</cp:coreProperties>
</file>