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pivotTables/pivotTable1.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filterPrivacy="1" codeName="ThisWorkbook" defaultThemeVersion="124226"/>
  <bookViews>
    <workbookView xWindow="12165" yWindow="-15" windowWidth="12225" windowHeight="11805" tabRatio="622"/>
  </bookViews>
  <sheets>
    <sheet name="Echéancier" sheetId="86" r:id="rId1"/>
    <sheet name="Paramètres" sheetId="2" r:id="rId2"/>
    <sheet name="Inscriptions" sheetId="92" r:id="rId3"/>
    <sheet name="Analyse TCD" sheetId="94" r:id="rId4"/>
  </sheets>
  <definedNames>
    <definedName name="Assurance">L_Assurance_scolaire[Assurance scolaire]</definedName>
    <definedName name="Cantine">L_Cantine[Cantine]</definedName>
    <definedName name="CotisAPEL">L_Cotisation_APEL[Cotisation APEL]</definedName>
    <definedName name="CotisDio">L_Cotisation_Diocésaine[Cotisation diocésaine]</definedName>
    <definedName name="Famille">L_Familles[Famille]</definedName>
    <definedName name="FourMat">L_Fournitures_maternelle[Fournitures maternelle]</definedName>
    <definedName name="FourPrim">L_Fournitures_primaire[Fournitures primaire]</definedName>
    <definedName name="Garderie">L_Garderie[Garderie]</definedName>
    <definedName name="Scolarite">L_Scolarité[Scolarité]</definedName>
    <definedName name="Sorties">L_Sorties_et_activités_pédagogiques[Sorties et activités pédagogiques]</definedName>
    <definedName name="TPS">L_Supplément_TPS[Supplément TPS]</definedName>
  </definedNames>
  <calcPr calcId="145621"/>
  <pivotCaches>
    <pivotCache cacheId="3" r:id="rId5"/>
  </pivotCaches>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14" i="86" l="1"/>
  <c r="D11" i="86"/>
  <c r="D12" i="86"/>
  <c r="D13" i="86"/>
  <c r="D15" i="86"/>
  <c r="D16" i="86"/>
  <c r="D17" i="86"/>
  <c r="D18" i="86"/>
  <c r="D19" i="86"/>
  <c r="F22" i="86" s="1"/>
  <c r="D10" i="86"/>
  <c r="M2" i="92"/>
  <c r="M3" i="92"/>
  <c r="M4" i="92"/>
  <c r="L2" i="92"/>
  <c r="L3" i="92"/>
  <c r="D20" i="86" s="1"/>
  <c r="L4" i="92"/>
  <c r="W4" i="92" s="1"/>
  <c r="Q2" i="92" l="1"/>
  <c r="Q3" i="92"/>
  <c r="D25" i="86" s="1"/>
  <c r="V4" i="92"/>
  <c r="W3" i="92"/>
  <c r="D31" i="86" s="1"/>
  <c r="O3" i="92"/>
  <c r="D23" i="86" s="1"/>
  <c r="P2" i="92"/>
  <c r="U4" i="92"/>
  <c r="V3" i="92"/>
  <c r="D30" i="86" s="1"/>
  <c r="W2" i="92"/>
  <c r="O2" i="92"/>
  <c r="T4" i="92"/>
  <c r="U3" i="92"/>
  <c r="D29" i="86" s="1"/>
  <c r="V2" i="92"/>
  <c r="S4" i="92"/>
  <c r="T3" i="92"/>
  <c r="D28" i="86" s="1"/>
  <c r="U2" i="92"/>
  <c r="N4" i="92"/>
  <c r="R4" i="92"/>
  <c r="S3" i="92"/>
  <c r="D27" i="86" s="1"/>
  <c r="T2" i="92"/>
  <c r="N3" i="92"/>
  <c r="D22" i="86" s="1"/>
  <c r="Q4" i="92"/>
  <c r="R3" i="92"/>
  <c r="D26" i="86" s="1"/>
  <c r="S2" i="92"/>
  <c r="N2" i="92"/>
  <c r="R2" i="92"/>
  <c r="O4" i="92"/>
  <c r="P3" i="92"/>
  <c r="D24" i="86" s="1"/>
  <c r="P4" i="92"/>
</calcChain>
</file>

<file path=xl/connections.xml><?xml version="1.0" encoding="utf-8"?>
<connections xmlns="http://schemas.openxmlformats.org/spreadsheetml/2006/main">
  <connection id="1" name="Requête - Inscriptions" description="Connexion à la requête « Inscriptions » dans le classeur." type="5" refreshedVersion="4">
    <dbPr connection="provider=Microsoft.Mashup.OleDb.1;data source=$EmbeddedMashup(e73214e5-7fa3-4962-887c-bff43452f50b)$;location=Inscriptions;extended properties=&quot;UEsDBBQAAgAIAHWZtFCaOWB/qwAAAPoAAAASABwAQ29uZmlnL1BhY2thZ2UueG1sIKIYACigFAAAAAAAAAAAAAAAAAAAAAAAAAAAAIWPzwqCQBjEX0X27rd/xEj5XA9Bp4QoiK6Lrbqka+iavluHHqlXKCijW7eZYX4w87jdMZ2a2rvqrjetTQgHRjxt8/ZkbJmQwRX+kqQStyo/q1J7r7Lt46k3Camcu8SUjuMIYwBtV1LBGKfHbLPPK90o39jeKZtr8qVO/yki8fAeIwWEEYQ8CEEwjnSOMTN21hxCCES0AIb0J8bVULuh07Lo/PUO6WyRfn7IJ1BLAwQUAAIACAB1mbRQD8rpq6QAAADpAAAAEwAcAFtDb250ZW50X1R5cGVzXS54bWwgohgAKKAUAAAAAAAAAAAAAAAAAAAAAAAAAAAAbY5LDsIwDESvEnmfurBACDVlAdyAC0TB/Yjmo8ZF4WwsOBJXIG13iKVn5nnm83pXx2QH8aAx9t4p2BQlCHLG33rXKpi4kXs41tX1GSiKHHVRQcccDojRdGR1LHwgl53Gj1ZzPscWgzZ33RJuy3KHxjsmx5LnH1BXZ2r0NLC4pCyvtRkHcVpzc5UCpsS4yPiXsD95HcLQG83ZxCRtlHYhcRlefwFQSwMEFAACAAgAdZm0UCAQXcDcAwAAngwAABMAHABGb3JtdWxhcy9TZWN0aW9uMS5tIKIYACigFAAAAAAAAAAAAAAAAAAAAAAAAAAAAK1WzW7bOBC+B8g7EOphZYAwml7bLmC4SZFumgSxd3sogoKRxg5bilRJyk1g+F169b6GXmyH+pdFZVPsxocYnOF8w2++mbGByHIlyaL8f/L6+Oj4yNwzDTE5lybSPHXnhrwlAuzxEcG/hcp0BHhy+hCBmM4zrUHaT0p/u1PqWzjZfr5kCbwNuveD293nuZIWHW9pGeZFsHxMgSQq5iue7wMMuGR3AqZLzaRZKZ3MlcgS6bxMWILS7TY4YwkXAgJKrLtv4cHuKNkGi0gJprnFUANTlqYi3yeITpbXi4F9zqTlchjyPdMxaD40zIzJMEtkwThUrocuc2W5YSV5MVdRvjcMMcwwOaUtB0PAEoZF2LgXGJLm+5it1Zp/zzx3zpANyW2m8V7CLGgJPkq6bqnmyb8kSmbXpxcD+1JZJkj+k6TsETRJMSYRvzEp830TTGbJHejC/R1WmUSdx6Nn5rIzHueryKo77QtzqTaQ+E3v8n00ZvvA5IaD9ljO8v1G+00fmfYlN0N/4XXnPuSMS/8xvt0eWHaTpglmmXXlQRkpifIgBrWKpUJyTdsSCxDYoGU/mPCwc2i3Kfp94JF+R+1dgfs1/ZSMn6nccbGO6XMgyQ5di5IeFKJAjTpyWEYirbjJ9yR+lMgD4pIYI7I+sy2bf8qUb5S9svegW06fKkQhoIpiLGvBv0v0qphuQZveDXzP8r8tXl9lBk2yX8dLMBbiD4rL8D89BSt+kMKOLrHoK+OzBKUpoA74Dy7j6TlG0W3WpZ3E2CIgVJp2p/HpQ8pkXHwvuQrHXul4qYDc2HBf3dm5jOEh2PnO2gwu+NpxbjU/ED5KLPQm6FZBGYaSK6fi6cxEIGMu17tuuYbW3eT4iMsR5O4CrFB/YfUdvmfFhdW+Vr5RP5qdRoBF9yQstuYtefM7CS6+VNmbYFLHPLXMnviieMCqkEsc4dOFZdqaT9zeVwjUxW/jvgiuQRusIRNOeEDYV5VZN9vHFrIJy2SQ5WJ9FFu9wSxu3ACqFxr3L7SOpOqzTuRUGQhJA4KZkY/cGCzVGQeBYl1LpWFCdvhps65wny/asWcW86Z+w7bumlrMpXAHh20efzEBuBE1JKlgUY+3G3BHgB4ZhP6MqasFDQJa+er6kqsd9rKr2JNoJ6Nww8Ro4LDIs8Hm9ShEkavkYCX1S+zNzLVoEbOemLvnd7wP28Wrhpuv45siDRt+nL9Xo/wdJEhlJgR9OeCucKfboTCK4VTLrEWZxXFhaXTpSamZkJS8pOSkN6/6YXvjqu6gcmL90m/15u7/+EP9UiWDH5N49qp32B/GfaDX/wBQSwECLQAUAAIACAB1mbRQmjlgf6sAAAD6AAAAEgAAAAAAAAAAAAAAAAAAAAAAQ29uZmlnL1BhY2thZ2UueG1sUEsBAi0AFAACAAgAdZm0UA/K6aukAAAA6QAAABMAAAAAAAAAAAAAAAAA9wAAAFtDb250ZW50X1R5cGVzXS54bWxQSwECLQAUAAIACAB1mbRQIBBdwNwDAACeDAAAEwAAAAAAAAAAAAAAAADoAQAARm9ybXVsYXMvU2VjdGlvbjEubVBLBQYAAAAAAwADAMIAAAARBgAAAAA=&quot;" command="SELECT * FROM [Inscriptions]"/>
  </connection>
  <connection id="2" name="Requête - Tarifs" description="Connexion à la requête « Tarifs » dans le classeur." type="5" refreshedVersion="0" background="1">
    <dbPr connection="provider=Microsoft.Mashup.OleDb.1;data source=$EmbeddedMashup(e73214e5-7fa3-4962-887c-bff43452f50b)$;location=Tarifs;extended properties=UEsDBBQAAgAIAHWZtFCaOWB/qwAAAPoAAAASABwAQ29uZmlnL1BhY2thZ2UueG1sIKIYACigFAAAAAAAAAAAAAAAAAAAAAAAAAAAAIWPzwqCQBjEX0X27rd/xEj5XA9Bp4QoiK6Lrbqka+iavluHHqlXKCijW7eZYX4w87jdMZ2a2rvqrjetTQgHRjxt8/ZkbJmQwRX+kqQStyo/q1J7r7Lt46k3Camcu8SUjuMIYwBtV1LBGKfHbLPPK90o39jeKZtr8qVO/yki8fAeIwWEEYQ8CEEwjnSOMTN21hxCCES0AIb0J8bVULuh07Lo/PUO6WyRfn7IJ1BLAwQUAAIACAB1mbRQD8rpq6QAAADpAAAAEwAcAFtDb250ZW50X1R5cGVzXS54bWwgohgAKKAUAAAAAAAAAAAAAAAAAAAAAAAAAAAAbY5LDsIwDESvEnmfurBACDVlAdyAC0TB/Yjmo8ZF4WwsOBJXIG13iKVn5nnm83pXx2QH8aAx9t4p2BQlCHLG33rXKpi4kXs41tX1GSiKHHVRQcccDojRdGR1LHwgl53Gj1ZzPscWgzZ33RJuy3KHxjsmx5LnH1BXZ2r0NLC4pCyvtRkHcVpzc5UCpsS4yPiXsD95HcLQG83ZxCRtlHYhcRlefwFQSwMEFAACAAgAdZm0UL8hhnIhAgAAnQUAABMAHABGb3JtdWxhcy9TZWN0aW9uMS5tIKIYACigFAAAAAAAAAAAAAAAAAAAAAAAAAAAAI1U22rjMBB9D+QfhPrigAhNX7stlJBCobtdkrB9KKGo9iTRVpaMJO9mMf6gfEd+bEe+1olTGj/EjGfOOXNmJAuhE1qRRfk/uR4OhgO75QYisuRGrC25IRLccEDwt9CpCQEjs10IcjxNjQHlnrV5f9P6PRixMu2CPoqNAkvWQjpz2IOlWLPkbxLGC5BINdd/bVCiMQI83JLg5QePYUW+3RL6+HrPYyEl1o1qzJnjbtKH0kNWQS5h58YLx42zz8JtKwbm8VvcC/oTjNVKcSksVhP+W6cOX1rJS8OVXWsTT7VMY2WDUgwjGcnoVCuHHjScRcUcFFI16a+sRtJ17ANyoi0EpCFBZeS7sFaozb0AGY0fNkobGJEcn1Z1xUuiw/4PSJ0kh32reLZLuIqK95IwON8m+tH2kNGnxO+Bjxbjp3lvsNXxi0tIDTEQJ5KHHd/m4EOAGSkE/YqZnwWjlFW5pi7ys2MZ9RP7lG1ylu5UGKOei3yZDK1Dw3CzcMl1HHf3uDviXmUsqzC9b/8SxM5PTogz4uh8aOOCfm6PV+Aw8mQilH9nQ1ARLkp3SMcfP/Pv6qx/RwKZSqVklyfeFelo3sliPKgIdvWatSx3UVR8afayRxL6VeTgyyUjk9FwIFQ/bOe6qk9QeWN96cLKijvhhja1dJW/VIu6alrxppNYR2ItPrZydC/4rOZS86PXMTbgfK3DBStmhLGrTjDvNNcluv4PUEsBAi0AFAACAAgAdZm0UJo5YH+rAAAA+gAAABIAAAAAAAAAAAAAAAAAAAAAAENvbmZpZy9QYWNrYWdlLnhtbFBLAQItABQAAgAIAHWZtFAPyumrpAAAAOkAAAATAAAAAAAAAAAAAAAAAPcAAABbQ29udGVudF9UeXBlc10ueG1sUEsBAi0AFAACAAgAdZm0UL8hhnIhAgAAnQUAABMAAAAAAAAAAAAAAAAA6AEAAEZvcm11bGFzL1NlY3Rpb24xLm1QSwUGAAAAAAMAAwDCAAAAVgQAAAAA" command="SELECT * FROM [Tarifs]"/>
  </connection>
  <connection id="3" name="Requête - Transform" description="Connexion à la requête « Transform » dans le classeur." type="5" refreshedVersion="0" background="1">
    <dbPr connection="provider=Microsoft.Mashup.OleDb.1;data source=$EmbeddedMashup(e73214e5-7fa3-4962-887c-bff43452f50b)$;location=Transform;extended properties=UEsDBBQAAgAIAHWZtFCaOWB/qwAAAPoAAAASABwAQ29uZmlnL1BhY2thZ2UueG1sIKIYACigFAAAAAAAAAAAAAAAAAAAAAAAAAAAAIWPzwqCQBjEX0X27rd/xEj5XA9Bp4QoiK6Lrbqka+iavluHHqlXKCijW7eZYX4w87jdMZ2a2rvqrjetTQgHRjxt8/ZkbJmQwRX+kqQStyo/q1J7r7Lt46k3Camcu8SUjuMIYwBtV1LBGKfHbLPPK90o39jeKZtr8qVO/yki8fAeIwWEEYQ8CEEwjnSOMTN21hxCCES0AIb0J8bVULuh07Lo/PUO6WyRfn7IJ1BLAwQUAAIACAB1mbRQD8rpq6QAAADpAAAAEwAcAFtDb250ZW50X1R5cGVzXS54bWwgohgAKKAUAAAAAAAAAAAAAAAAAAAAAAAAAAAAbY5LDsIwDESvEnmfurBACDVlAdyAC0TB/Yjmo8ZF4WwsOBJXIG13iKVn5nnm83pXx2QH8aAx9t4p2BQlCHLG33rXKpi4kXs41tX1GSiKHHVRQcccDojRdGR1LHwgl53Gj1ZzPscWgzZ33RJuy3KHxjsmx5LnH1BXZ2r0NLC4pCyvtRkHcVpzc5UCpsS4yPiXsD95HcLQG83ZxCRtlHYhcRlefwFQSwMEFAACAAgAdZm0UKOu2W2qAAAA7gAAABMAHABGb3JtdWxhcy9TZWN0aW9uMS5tIKIYACigFAAAAAAAAAAAAAAAAAAAAAAAAAAAAG2NTQqDMBCF94J3GNKNhSC0W3El3bpR6EJc+DNSMcmUJIJFPFDP0Ys1KgiFzmbg433vGWxsTwqy/V8i3/M986g0tpDrSpmOtIQYBFoP3GU06gYduE0NijAZtUZl76SHmmgIznORVhJjdrisXIqElHWpkvtbx4nlryeCpLbv+s+buba8qgWGh5SQGKVaUybYF/k8s5Qk42BX1+JkFw4bu/7A5ex7vfo/FH0BUEsBAi0AFAACAAgAdZm0UJo5YH+rAAAA+gAAABIAAAAAAAAAAAAAAAAAAAAAAENvbmZpZy9QYWNrYWdlLnhtbFBLAQItABQAAgAIAHWZtFAPyumrpAAAAOkAAAATAAAAAAAAAAAAAAAAAPcAAABbQ29udGVudF9UeXBlc10ueG1sUEsBAi0AFAACAAgAdZm0UKOu2W2qAAAA7gAAABMAAAAAAAAAAAAAAAAA6AEAAEZvcm11bGFzL1NlY3Rpb24xLm1QSwUGAAAAAAMAAwDCAAAA3wIAAAAA" command="SELECT * FROM [Transform]"/>
  </connection>
</connections>
</file>

<file path=xl/sharedStrings.xml><?xml version="1.0" encoding="utf-8"?>
<sst xmlns="http://schemas.openxmlformats.org/spreadsheetml/2006/main" count="205" uniqueCount="85">
  <si>
    <t>Scolarité</t>
  </si>
  <si>
    <t>Cantine</t>
  </si>
  <si>
    <t>Garderie</t>
  </si>
  <si>
    <t>Cantine occasionnelle (4,60€/repas)</t>
  </si>
  <si>
    <t>Garderie occasionnelle (1,50€/ticket)</t>
  </si>
  <si>
    <t>Famille</t>
  </si>
  <si>
    <t>NB : Les frais de cantine et/ou garderie occasionnels apparaitront sur une deuxième facture mensuelle dont le prélèvement s'effectuera autour du 15 du mois.
Le dernier prélèvement de Juillet pourra être revu en fin d'année (avec par exemple les frais de sortie scolaire qui viendront s'y rajouter)</t>
  </si>
  <si>
    <t>Tarif 1 - 1 enfant (300€)</t>
  </si>
  <si>
    <t>Tarif 1 - 2 enfants (500€)</t>
  </si>
  <si>
    <t>Tarif 1 - 3 enfants (650€)</t>
  </si>
  <si>
    <t>Tarif 2 - 1 enfant (360€)</t>
  </si>
  <si>
    <t>Tarif 2 - 2 enfants (620€)</t>
  </si>
  <si>
    <t>Tarif 2 - 3 enfants (830€)</t>
  </si>
  <si>
    <t>Fournitures maternelle</t>
  </si>
  <si>
    <t>Fournitures primaire</t>
  </si>
  <si>
    <t>Demi-pensionnaire - 1 enfant (580€)</t>
  </si>
  <si>
    <t>Demi-pensionnaire - 2 enfants (1100€)</t>
  </si>
  <si>
    <t>Demi-pensionnaire - 3 enfants (1560€)</t>
  </si>
  <si>
    <t>Forfait - 1 enfant (200€)</t>
  </si>
  <si>
    <t>Forfait - 2 enfants (280€)</t>
  </si>
  <si>
    <t>Forfait - 3 enfants (340€)</t>
  </si>
  <si>
    <t>Forfait - 1 enfant (50€)</t>
  </si>
  <si>
    <t>Assurance scolaire</t>
  </si>
  <si>
    <t>0 enfant</t>
  </si>
  <si>
    <t>1 enfant (7,70€)</t>
  </si>
  <si>
    <t>2 enfants (15,40€)</t>
  </si>
  <si>
    <t>3 enfants (23,10€)</t>
  </si>
  <si>
    <t>Cotisation diocésaine</t>
  </si>
  <si>
    <t>1 enfant (33€)</t>
  </si>
  <si>
    <t>2 enfants (66€)</t>
  </si>
  <si>
    <t>3 enfants (99€)</t>
  </si>
  <si>
    <t>Sorties et activités pédagogiques</t>
  </si>
  <si>
    <t>1 enfant (45€)</t>
  </si>
  <si>
    <t>2 enfants (90€)</t>
  </si>
  <si>
    <t>3 enfants (135€)</t>
  </si>
  <si>
    <t>1 enfant (30€)</t>
  </si>
  <si>
    <t>2 enfants (60€)</t>
  </si>
  <si>
    <t>3 enfants (90€)</t>
  </si>
  <si>
    <t>1 enfant (35€)</t>
  </si>
  <si>
    <t>2 enfants (70€)</t>
  </si>
  <si>
    <t>3 enfants (105€)</t>
  </si>
  <si>
    <t>Cotisation APEL</t>
  </si>
  <si>
    <t>OUI (22€)</t>
  </si>
  <si>
    <t>NON</t>
  </si>
  <si>
    <r>
      <t xml:space="preserve">Les prélèvements sont effectués </t>
    </r>
    <r>
      <rPr>
        <b/>
        <i/>
        <u/>
        <sz val="12"/>
        <color theme="1"/>
        <rFont val="Times New Roman"/>
        <family val="1"/>
      </rPr>
      <t>le 10 de chaque mois</t>
    </r>
    <r>
      <rPr>
        <i/>
        <sz val="12"/>
        <color theme="1"/>
        <rFont val="Times New Roman"/>
        <family val="1"/>
      </rPr>
      <t>.</t>
    </r>
  </si>
  <si>
    <t>Échéancier
année scolaire
2020-2021</t>
  </si>
  <si>
    <t>Supplément TPS</t>
  </si>
  <si>
    <t>OUI (400€)</t>
  </si>
  <si>
    <t>Famille1</t>
  </si>
  <si>
    <t>Famille2</t>
  </si>
  <si>
    <t>Famille3</t>
  </si>
  <si>
    <t>Cotisations diocésaines</t>
  </si>
  <si>
    <t>Total</t>
  </si>
  <si>
    <t>Tarif</t>
  </si>
  <si>
    <t>Octobre</t>
  </si>
  <si>
    <t>Novembre</t>
  </si>
  <si>
    <t>Décembre</t>
  </si>
  <si>
    <t>Janvier</t>
  </si>
  <si>
    <t>Février</t>
  </si>
  <si>
    <t>Mars</t>
  </si>
  <si>
    <t>Avril</t>
  </si>
  <si>
    <t>Mai</t>
  </si>
  <si>
    <t>Juin</t>
  </si>
  <si>
    <t>Juillet</t>
  </si>
  <si>
    <t>Dont cotisations annuelles</t>
  </si>
  <si>
    <t>:</t>
  </si>
  <si>
    <t xml:space="preserve">Famille </t>
  </si>
  <si>
    <t>Facture de novembre</t>
  </si>
  <si>
    <t>Facture de décembre</t>
  </si>
  <si>
    <t>Facture de janvier</t>
  </si>
  <si>
    <t>Facture de février</t>
  </si>
  <si>
    <t>Facture de mars</t>
  </si>
  <si>
    <t>Facture de mai</t>
  </si>
  <si>
    <t>Facture de juin</t>
  </si>
  <si>
    <t>Facture de juillet</t>
  </si>
  <si>
    <t>Total à payer pour l'année</t>
  </si>
  <si>
    <t>Facture  d'octobre</t>
  </si>
  <si>
    <t>Facture  d'avril</t>
  </si>
  <si>
    <t>Total général</t>
  </si>
  <si>
    <t>Nom</t>
  </si>
  <si>
    <t>Nom2</t>
  </si>
  <si>
    <t>Type</t>
  </si>
  <si>
    <t>Option</t>
  </si>
  <si>
    <t>Nombre</t>
  </si>
  <si>
    <t>Technique</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</si>
</sst>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2" formatCode="_-* #,##0\ &quot;€&quot;_-;\-* #,##0\ &quot;€&quot;_-;_-* &quot;-&quot;\ &quot;€&quot;_-;_-@_-"/>
    <numFmt numFmtId="41" formatCode="_-* #,##0\ _€_-;\-* #,##0\ _€_-;_-* &quot;-&quot;\ _€_-;_-@_-"/>
    <numFmt numFmtId="44" formatCode="_-* #,##0.00\ &quot;€&quot;_-;\-* #,##0.00\ &quot;€&quot;_-;_-* &quot;-&quot;??\ &quot;€&quot;_-;_-@_-"/>
    <numFmt numFmtId="164" formatCode="#,##0.00\ &quot;€&quot;"/>
    <numFmt numFmtId="165" formatCode="_-* #,##0\ &quot;€&quot;_-;\-* #,##0\ &quot;€&quot;_-;_-* &quot;-&quot;??\ &quot;€&quot;_-;_-@_-"/>
  </numFmts>
  <fonts count="16" x14ac:knownFonts="1">
    <font>
      <sz val="11"/>
      <color theme="1"/>
      <name val="Calibri"/>
      <family val="2"/>
      <scheme val="minor"/>
    </font>
    <font>
      <i/>
      <sz val="13"/>
      <color theme="1"/>
      <name val="Times New Roman"/>
      <family val="1"/>
    </font>
    <font>
      <sz val="12"/>
      <color theme="1"/>
      <name val="Calibri"/>
      <family val="2"/>
      <scheme val="minor"/>
    </font>
    <font>
      <sz val="12"/>
      <color theme="1"/>
      <name val="Times New Roman"/>
      <family val="1"/>
    </font>
    <font>
      <b/>
      <sz val="12"/>
      <color theme="1"/>
      <name val="Times New Roman"/>
      <family val="1"/>
    </font>
    <font>
      <b/>
      <u/>
      <sz val="12"/>
      <color theme="1"/>
      <name val="Times New Roman"/>
      <family val="1"/>
    </font>
    <font>
      <i/>
      <sz val="12"/>
      <color theme="1"/>
      <name val="Times New Roman"/>
      <family val="1"/>
    </font>
    <font>
      <b/>
      <i/>
      <u/>
      <sz val="12"/>
      <color theme="1"/>
      <name val="Times New Roman"/>
      <family val="1"/>
    </font>
    <font>
      <i/>
      <sz val="9"/>
      <color theme="1"/>
      <name val="Times New Roman"/>
      <family val="1"/>
    </font>
    <font>
      <b/>
      <sz val="23"/>
      <color theme="1"/>
      <name val="Times New Roman"/>
      <family val="1"/>
    </font>
    <font>
      <sz val="11"/>
      <color theme="1"/>
      <name val="Calibri"/>
      <family val="2"/>
      <scheme val="minor"/>
    </font>
    <font>
      <b/>
      <sz val="11"/>
      <color theme="0"/>
      <name val="Calibri"/>
      <family val="2"/>
      <scheme val="minor"/>
    </font>
    <font>
      <sz val="11"/>
      <color rgb="FFFF0000"/>
      <name val="Calibri"/>
      <family val="2"/>
      <scheme val="minor"/>
    </font>
    <font>
      <sz val="10"/>
      <color rgb="FFFF0000"/>
      <name val="Calibri"/>
      <family val="2"/>
      <scheme val="minor"/>
    </font>
    <font>
      <sz val="7"/>
      <color rgb="FFFF0000"/>
      <name val="Calibri"/>
      <family val="2"/>
      <scheme val="minor"/>
    </font>
    <font>
      <sz val="12"/>
      <color rgb="FFFF0000"/>
      <name val="Calibri"/>
      <family val="2"/>
      <scheme val="minor"/>
    </font>
  </fonts>
  <fills count="5">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
      <patternFill patternType="solid">
        <fgColor theme="4"/>
        <bgColor theme="4"/>
      </patternFill>
    </fill>
  </fills>
  <borders count="12">
    <border>
      <left/>
      <right/>
      <top/>
      <bottom/>
      <diagonal/>
    </border>
    <border>
      <left style="medium">
        <color auto="1"/>
      </left>
      <right/>
      <top style="medium">
        <color auto="1"/>
      </top>
      <bottom/>
      <diagonal/>
    </border>
    <border>
      <left/>
      <right/>
      <top style="medium">
        <color auto="1"/>
      </top>
      <bottom/>
      <diagonal/>
    </border>
    <border>
      <left style="medium">
        <color auto="1"/>
      </left>
      <right/>
      <top/>
      <bottom style="medium">
        <color auto="1"/>
      </bottom>
      <diagonal/>
    </border>
    <border>
      <left/>
      <right/>
      <top/>
      <bottom style="medium">
        <color auto="1"/>
      </bottom>
      <diagonal/>
    </border>
    <border>
      <left/>
      <right/>
      <top style="thin">
        <color auto="1"/>
      </top>
      <bottom style="thin">
        <color auto="1"/>
      </bottom>
      <diagonal/>
    </border>
    <border>
      <left/>
      <right/>
      <top style="thin">
        <color auto="1"/>
      </top>
      <bottom/>
      <diagonal/>
    </border>
    <border>
      <left style="medium">
        <color auto="1"/>
      </left>
      <right/>
      <top/>
      <bottom/>
      <diagonal/>
    </border>
    <border>
      <left/>
      <right style="thin">
        <color theme="4"/>
      </right>
      <top style="thin">
        <color theme="4"/>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s>
  <cellStyleXfs count="2">
    <xf numFmtId="0" fontId="0" fillId="0" borderId="0"/>
    <xf numFmtId="44" fontId="10" fillId="0" borderId="0" applyFont="0" applyFill="0" applyBorder="0" applyAlignment="0" applyProtection="0"/>
  </cellStyleXfs>
  <cellXfs count="49">
    <xf numFmtId="0" fontId="0" fillId="0" borderId="0" xfId="0"/>
    <xf numFmtId="0" fontId="1" fillId="0" borderId="0" xfId="0" applyFont="1" applyAlignment="1">
      <alignment vertical="center" wrapText="1"/>
    </xf>
    <xf numFmtId="0" fontId="0" fillId="0" borderId="0" xfId="0" applyNumberFormat="1"/>
    <xf numFmtId="0" fontId="2" fillId="0" borderId="5" xfId="0" applyFont="1" applyBorder="1"/>
    <xf numFmtId="0" fontId="2" fillId="0" borderId="0" xfId="0" applyFont="1"/>
    <xf numFmtId="164" fontId="3" fillId="0" borderId="5" xfId="0" applyNumberFormat="1" applyFont="1" applyBorder="1" applyAlignment="1">
      <alignment vertical="center"/>
    </xf>
    <xf numFmtId="164" fontId="3" fillId="0" borderId="6" xfId="0" applyNumberFormat="1" applyFont="1" applyBorder="1" applyAlignment="1">
      <alignment vertical="center"/>
    </xf>
    <xf numFmtId="0" fontId="2" fillId="0" borderId="6" xfId="0" applyFont="1" applyBorder="1"/>
    <xf numFmtId="0" fontId="5" fillId="0" borderId="0" xfId="0" applyFont="1" applyAlignment="1">
      <alignment horizontal="right" vertical="center"/>
    </xf>
    <xf numFmtId="0" fontId="3" fillId="0" borderId="0" xfId="0" applyFont="1" applyAlignment="1">
      <alignment horizontal="left" vertical="center"/>
    </xf>
    <xf numFmtId="0" fontId="3" fillId="0" borderId="5" xfId="0" applyFont="1" applyBorder="1" applyAlignment="1">
      <alignment horizontal="right" vertical="center"/>
    </xf>
    <xf numFmtId="0" fontId="3" fillId="0" borderId="6" xfId="0" applyFont="1" applyBorder="1" applyAlignment="1">
      <alignment horizontal="right" vertical="center"/>
    </xf>
    <xf numFmtId="0" fontId="0" fillId="0" borderId="0" xfId="0" applyAlignment="1">
      <alignment horizontal="center" vertical="center" wrapText="1"/>
    </xf>
    <xf numFmtId="0" fontId="3" fillId="0" borderId="0" xfId="0" applyFont="1" applyAlignment="1">
      <alignment vertical="center"/>
    </xf>
    <xf numFmtId="0" fontId="0" fillId="0" borderId="0" xfId="0" applyFont="1" applyAlignment="1">
      <alignment vertical="center"/>
    </xf>
    <xf numFmtId="0" fontId="11" fillId="4" borderId="8" xfId="0" applyFont="1" applyFill="1" applyBorder="1"/>
    <xf numFmtId="44" fontId="0" fillId="0" borderId="0" xfId="1" applyFont="1"/>
    <xf numFmtId="165" fontId="0" fillId="0" borderId="0" xfId="1" applyNumberFormat="1" applyFont="1"/>
    <xf numFmtId="44" fontId="0" fillId="0" borderId="0" xfId="1" applyFont="1" applyAlignment="1">
      <alignment vertical="center"/>
    </xf>
    <xf numFmtId="0" fontId="12" fillId="0" borderId="0" xfId="0" applyFont="1"/>
    <xf numFmtId="0" fontId="13" fillId="0" borderId="0" xfId="0" applyFont="1"/>
    <xf numFmtId="0" fontId="14" fillId="0" borderId="0" xfId="0" applyFont="1"/>
    <xf numFmtId="0" fontId="15" fillId="0" borderId="0" xfId="0" applyFont="1"/>
    <xf numFmtId="0" fontId="0" fillId="0" borderId="0" xfId="0" quotePrefix="1"/>
    <xf numFmtId="0" fontId="3" fillId="0" borderId="5" xfId="0" applyFont="1" applyBorder="1" applyAlignment="1">
      <alignment vertical="center"/>
    </xf>
    <xf numFmtId="0" fontId="3" fillId="0" borderId="6" xfId="0" applyFont="1" applyBorder="1" applyAlignment="1">
      <alignment vertical="center"/>
    </xf>
    <xf numFmtId="164" fontId="4" fillId="2" borderId="0" xfId="0" applyNumberFormat="1" applyFont="1" applyFill="1" applyAlignment="1">
      <alignment vertical="center"/>
    </xf>
    <xf numFmtId="164" fontId="4" fillId="2" borderId="0" xfId="0" applyNumberFormat="1" applyFont="1" applyFill="1" applyAlignment="1">
      <alignment horizontal="center" vertical="center"/>
    </xf>
    <xf numFmtId="0" fontId="8" fillId="0" borderId="5" xfId="0" applyFont="1" applyBorder="1" applyAlignment="1">
      <alignment vertical="center"/>
    </xf>
    <xf numFmtId="44" fontId="3" fillId="0" borderId="5" xfId="1" applyFont="1" applyBorder="1" applyAlignment="1">
      <alignment vertical="center"/>
    </xf>
    <xf numFmtId="44" fontId="3" fillId="0" borderId="6" xfId="1" applyFont="1" applyBorder="1" applyAlignment="1">
      <alignment vertical="center"/>
    </xf>
    <xf numFmtId="0" fontId="0" fillId="0" borderId="0" xfId="0" pivotButton="1"/>
    <xf numFmtId="41" fontId="0" fillId="0" borderId="0" xfId="0" applyNumberFormat="1"/>
    <xf numFmtId="42" fontId="0" fillId="0" borderId="0" xfId="0" applyNumberFormat="1"/>
    <xf numFmtId="0" fontId="3" fillId="0" borderId="0" xfId="0" applyFont="1" applyAlignment="1">
      <alignment horizontal="centerContinuous" vertical="center"/>
    </xf>
    <xf numFmtId="0" fontId="0" fillId="3" borderId="0" xfId="0" applyFill="1"/>
    <xf numFmtId="0" fontId="9" fillId="2" borderId="1"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0"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5" fillId="0" borderId="0" xfId="0" applyFont="1" applyAlignment="1">
      <alignment horizontal="right" vertical="center"/>
    </xf>
    <xf numFmtId="0" fontId="5" fillId="2" borderId="0" xfId="0" applyFont="1" applyFill="1" applyAlignment="1">
      <alignment horizontal="right" vertical="center"/>
    </xf>
    <xf numFmtId="0" fontId="6" fillId="0" borderId="0" xfId="0" applyFont="1" applyAlignment="1">
      <alignment horizontal="center" vertical="center"/>
    </xf>
    <xf numFmtId="0" fontId="6" fillId="0" borderId="0" xfId="0" applyFont="1" applyAlignment="1">
      <alignment horizontal="center" vertical="center" wrapText="1"/>
    </xf>
    <xf numFmtId="0" fontId="9" fillId="2" borderId="9"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11" xfId="0" applyFont="1" applyFill="1" applyBorder="1" applyAlignment="1">
      <alignment horizontal="center" vertical="center" wrapText="1"/>
    </xf>
  </cellXfs>
  <cellStyles count="2">
    <cellStyle name="Monétaire" xfId="1" builtinId="4"/>
    <cellStyle name="Normal" xfId="0" builtinId="0"/>
  </cellStyles>
  <dxfs count="38">
    <dxf>
      <font>
        <b val="0"/>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numFmt numFmtId="34" formatCode="_-* #,##0.00\ &quot;€&quot;_-;\-* #,##0.00\ &quot;€&quot;_-;_-* &quot;-&quot;??\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minor"/>
      </font>
      <numFmt numFmtId="165" formatCode="_-* #,##0\ &quot;€&quot;_-;\-* #,##0\ &quot;€&quot;_-;_-* &quot;-&quot;??\ &quot;€&quot;_-;_-@_-"/>
    </dxf>
    <dxf>
      <font>
        <b val="0"/>
        <i val="0"/>
        <strike val="0"/>
        <condense val="0"/>
        <extend val="0"/>
        <outline val="0"/>
        <shadow val="0"/>
        <u val="none"/>
        <vertAlign val="baseline"/>
        <sz val="11"/>
        <color theme="1"/>
        <name val="Calibri"/>
        <scheme val="minor"/>
      </font>
      <numFmt numFmtId="165" formatCode="_-* #,##0\ &quot;€&quot;_-;\-* #,##0\ &quot;€&quot;_-;_-* &quot;-&quot;??\ &quot;€&quot;_-;_-@_-"/>
    </dxf>
    <dxf>
      <numFmt numFmtId="165" formatCode="_-* #,##0\ &quot;€&quot;_-;\-* #,##0\ &quot;€&quot;_-;_-* &quot;-&quot;??\ &quot;€&quot;_-;_-@_-"/>
    </dxf>
    <dxf>
      <numFmt numFmtId="0" formatCode="General"/>
    </dxf>
    <dxf>
      <numFmt numFmtId="165" formatCode="_-* #,##0\ &quot;€&quot;_-;\-* #,##0\ &quot;€&quot;_-;_-* &quot;-&quot;??\ &quot;€&quot;_-;_-@_-"/>
    </dxf>
    <dxf>
      <numFmt numFmtId="0" formatCode="General"/>
    </dxf>
    <dxf>
      <numFmt numFmtId="165" formatCode="_-* #,##0\ &quot;€&quot;_-;\-* #,##0\ &quot;€&quot;_-;_-* &quot;-&quot;??\ &quot;€&quot;_-;_-@_-"/>
    </dxf>
    <dxf>
      <numFmt numFmtId="0" formatCode="General"/>
    </dxf>
    <dxf>
      <numFmt numFmtId="165" formatCode="_-* #,##0\ &quot;€&quot;_-;\-* #,##0\ &quot;€&quot;_-;_-* &quot;-&quot;??\ &quot;€&quot;_-;_-@_-"/>
    </dxf>
    <dxf>
      <numFmt numFmtId="0" formatCode="General"/>
    </dxf>
    <dxf>
      <numFmt numFmtId="0" formatCode="General"/>
    </dxf>
    <dxf>
      <font>
        <b val="0"/>
        <i val="0"/>
        <strike val="0"/>
        <condense val="0"/>
        <extend val="0"/>
        <outline val="0"/>
        <shadow val="0"/>
        <u val="none"/>
        <vertAlign val="baseline"/>
        <sz val="11"/>
        <color theme="1"/>
        <name val="Calibri"/>
        <scheme val="minor"/>
      </font>
    </dxf>
    <dxf>
      <numFmt numFmtId="165" formatCode="_-* #,##0\ &quot;€&quot;_-;\-* #,##0\ &quot;€&quot;_-;_-* &quot;-&quot;??\ &quot;€&quot;_-;_-@_-"/>
    </dxf>
  </dxfs>
  <tableStyles count="0" defaultTableStyle="TableStyleMedium2" defaultPivotStyle="PivotStyleMedium9"/>
  <colors>
    <mruColors>
      <color rgb="FFFFEA9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connections" Target="connection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pivotCacheDefinition" Target="pivotCache/pivotCacheDefinition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19049</xdr:colOff>
      <xdr:row>1</xdr:row>
      <xdr:rowOff>142875</xdr:rowOff>
    </xdr:from>
    <xdr:to>
      <xdr:col>12</xdr:col>
      <xdr:colOff>533400</xdr:colOff>
      <xdr:row>4</xdr:row>
      <xdr:rowOff>9525</xdr:rowOff>
    </xdr:to>
    <xdr:sp macro="[0]!ThisWorkbook.PrintEcheancier" textlink="">
      <xdr:nvSpPr>
        <xdr:cNvPr id="2" name="Plaque 1"/>
        <xdr:cNvSpPr/>
      </xdr:nvSpPr>
      <xdr:spPr>
        <a:xfrm>
          <a:off x="7439024" y="342900"/>
          <a:ext cx="1123951" cy="438150"/>
        </a:xfrm>
        <a:prstGeom prst="bevel">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Imprimer tout</a:t>
          </a:r>
        </a:p>
      </xdr:txBody>
    </xdr:sp>
    <xdr:clientData fPrintsWithSheet="0"/>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Auteur" refreshedDate="43971.800049652775" createdVersion="4" refreshedVersion="4" minRefreshableVersion="3" recordCount="27">
  <cacheSource type="external" connectionId="1"/>
  <cacheFields count="5">
    <cacheField name="Famille" numFmtId="0">
      <sharedItems count="3">
        <s v="Famille1"/>
        <s v="Famille2"/>
        <s v="Famille3"/>
      </sharedItems>
    </cacheField>
    <cacheField name="Type" numFmtId="0">
      <sharedItems count="9">
        <s v="Assurance scolaire"/>
        <s v="Cantine"/>
        <s v="Cotisation APEL"/>
        <s v="Fournitures maternelle"/>
        <s v="Fournitures primaire"/>
        <s v="Garderie"/>
        <s v="Scolarité"/>
        <s v="Sorties et activités pédagogiques"/>
        <s v="Supplément TPS"/>
      </sharedItems>
    </cacheField>
    <cacheField name="Option" numFmtId="0">
      <sharedItems count="11">
        <s v="2 enfants (15,40€)"/>
        <s v="Demi-pensionnaire - 2 enfants (1100€)"/>
        <s v="OUI (22€)"/>
        <s v="1 enfant (30€)"/>
        <s v="1 enfant (35€)"/>
        <s v="Forfait - 2 enfants (280€)"/>
        <s v="Tarif 1 - 1 enfant (300€)"/>
        <s v="Tarif 2 - 2 enfants (620€)"/>
        <s v="2 enfants (90€)"/>
        <s v="NON"/>
        <s v="OUI (400€)"/>
      </sharedItems>
    </cacheField>
    <cacheField name="Tarif" numFmtId="0">
      <sharedItems containsSemiMixedTypes="0" containsString="0" containsNumber="1" minValue="0" maxValue="1100" count="11">
        <n v="15.4"/>
        <n v="1100"/>
        <n v="22"/>
        <n v="30"/>
        <n v="35"/>
        <n v="280"/>
        <n v="300"/>
        <n v="620"/>
        <n v="90"/>
        <n v="0"/>
        <n v="400"/>
      </sharedItems>
    </cacheField>
    <cacheField name="Index" numFmtId="0">
      <sharedItems containsSemiMixedTypes="0" containsString="0" containsNumber="1" containsInteger="1" minValue="2" maxValue="38" count="11">
        <n v="2"/>
        <n v="6"/>
        <n v="9"/>
        <n v="15"/>
        <n v="19"/>
        <n v="24"/>
        <n v="27"/>
        <n v="31"/>
        <n v="35"/>
        <n v="37"/>
        <n v="38"/>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27">
  <r>
    <x v="0"/>
    <x v="0"/>
    <x v="0"/>
    <x v="0"/>
    <x v="0"/>
  </r>
  <r>
    <x v="1"/>
    <x v="0"/>
    <x v="0"/>
    <x v="0"/>
    <x v="0"/>
  </r>
  <r>
    <x v="2"/>
    <x v="0"/>
    <x v="0"/>
    <x v="0"/>
    <x v="0"/>
  </r>
  <r>
    <x v="0"/>
    <x v="1"/>
    <x v="1"/>
    <x v="1"/>
    <x v="1"/>
  </r>
  <r>
    <x v="1"/>
    <x v="1"/>
    <x v="1"/>
    <x v="1"/>
    <x v="1"/>
  </r>
  <r>
    <x v="2"/>
    <x v="1"/>
    <x v="1"/>
    <x v="1"/>
    <x v="1"/>
  </r>
  <r>
    <x v="0"/>
    <x v="2"/>
    <x v="2"/>
    <x v="2"/>
    <x v="2"/>
  </r>
  <r>
    <x v="1"/>
    <x v="2"/>
    <x v="2"/>
    <x v="2"/>
    <x v="2"/>
  </r>
  <r>
    <x v="2"/>
    <x v="2"/>
    <x v="2"/>
    <x v="2"/>
    <x v="2"/>
  </r>
  <r>
    <x v="0"/>
    <x v="3"/>
    <x v="3"/>
    <x v="3"/>
    <x v="3"/>
  </r>
  <r>
    <x v="1"/>
    <x v="3"/>
    <x v="3"/>
    <x v="3"/>
    <x v="3"/>
  </r>
  <r>
    <x v="2"/>
    <x v="3"/>
    <x v="3"/>
    <x v="3"/>
    <x v="3"/>
  </r>
  <r>
    <x v="0"/>
    <x v="4"/>
    <x v="4"/>
    <x v="4"/>
    <x v="4"/>
  </r>
  <r>
    <x v="1"/>
    <x v="4"/>
    <x v="4"/>
    <x v="4"/>
    <x v="4"/>
  </r>
  <r>
    <x v="2"/>
    <x v="4"/>
    <x v="4"/>
    <x v="4"/>
    <x v="4"/>
  </r>
  <r>
    <x v="0"/>
    <x v="5"/>
    <x v="5"/>
    <x v="5"/>
    <x v="5"/>
  </r>
  <r>
    <x v="1"/>
    <x v="5"/>
    <x v="5"/>
    <x v="5"/>
    <x v="5"/>
  </r>
  <r>
    <x v="2"/>
    <x v="5"/>
    <x v="5"/>
    <x v="5"/>
    <x v="5"/>
  </r>
  <r>
    <x v="1"/>
    <x v="6"/>
    <x v="6"/>
    <x v="6"/>
    <x v="6"/>
  </r>
  <r>
    <x v="0"/>
    <x v="6"/>
    <x v="7"/>
    <x v="7"/>
    <x v="7"/>
  </r>
  <r>
    <x v="2"/>
    <x v="6"/>
    <x v="7"/>
    <x v="7"/>
    <x v="7"/>
  </r>
  <r>
    <x v="0"/>
    <x v="7"/>
    <x v="8"/>
    <x v="8"/>
    <x v="8"/>
  </r>
  <r>
    <x v="1"/>
    <x v="7"/>
    <x v="8"/>
    <x v="8"/>
    <x v="8"/>
  </r>
  <r>
    <x v="2"/>
    <x v="7"/>
    <x v="8"/>
    <x v="8"/>
    <x v="8"/>
  </r>
  <r>
    <x v="0"/>
    <x v="8"/>
    <x v="9"/>
    <x v="9"/>
    <x v="9"/>
  </r>
  <r>
    <x v="1"/>
    <x v="8"/>
    <x v="10"/>
    <x v="10"/>
    <x v="10"/>
  </r>
  <r>
    <x v="2"/>
    <x v="8"/>
    <x v="10"/>
    <x v="10"/>
    <x v="1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3" cacheId="3" applyNumberFormats="0" applyBorderFormats="0" applyFontFormats="0" applyPatternFormats="0" applyAlignmentFormats="0" applyWidthHeightFormats="1" dataCaption="Valeurs" updatedVersion="4" minRefreshableVersion="3" useAutoFormatting="1" itemPrintTitles="1" createdVersion="4" indent="0" compact="0" outline="1" outlineData="1" compactData="0" multipleFieldFilters="0" fieldListSortAscending="1">
  <location ref="A1:D22" firstHeaderRow="0" firstDataRow="1" firstDataCol="2"/>
  <pivotFields count="5">
    <pivotField dataField="1" compact="0" showAll="0"/>
    <pivotField axis="axisRow" compact="0" showAll="0">
      <items count="10">
        <item x="0"/>
        <item x="1"/>
        <item x="2"/>
        <item x="3"/>
        <item x="4"/>
        <item x="5"/>
        <item x="6"/>
        <item x="7"/>
        <item x="8"/>
        <item t="default"/>
      </items>
    </pivotField>
    <pivotField axis="axisRow" compact="0" showAll="0">
      <items count="12">
        <item x="3"/>
        <item x="4"/>
        <item x="0"/>
        <item x="8"/>
        <item x="1"/>
        <item x="5"/>
        <item x="9"/>
        <item x="2"/>
        <item x="10"/>
        <item x="6"/>
        <item x="7"/>
        <item t="default"/>
      </items>
    </pivotField>
    <pivotField dataField="1" compact="0" showAll="0"/>
    <pivotField compact="0" showAll="0"/>
  </pivotFields>
  <rowFields count="2">
    <field x="1"/>
    <field x="2"/>
  </rowFields>
  <rowItems count="21">
    <i>
      <x/>
    </i>
    <i r="1">
      <x v="2"/>
    </i>
    <i>
      <x v="1"/>
    </i>
    <i r="1">
      <x v="4"/>
    </i>
    <i>
      <x v="2"/>
    </i>
    <i r="1">
      <x v="7"/>
    </i>
    <i>
      <x v="3"/>
    </i>
    <i r="1">
      <x/>
    </i>
    <i>
      <x v="4"/>
    </i>
    <i r="1">
      <x v="1"/>
    </i>
    <i>
      <x v="5"/>
    </i>
    <i r="1">
      <x v="5"/>
    </i>
    <i>
      <x v="6"/>
    </i>
    <i r="1">
      <x v="9"/>
    </i>
    <i r="1">
      <x v="10"/>
    </i>
    <i>
      <x v="7"/>
    </i>
    <i r="1">
      <x v="3"/>
    </i>
    <i>
      <x v="8"/>
    </i>
    <i r="1">
      <x v="6"/>
    </i>
    <i r="1">
      <x v="8"/>
    </i>
    <i t="grand">
      <x/>
    </i>
  </rowItems>
  <colFields count="1">
    <field x="-2"/>
  </colFields>
  <colItems count="2">
    <i>
      <x/>
    </i>
    <i i="1">
      <x v="1"/>
    </i>
  </colItems>
  <dataFields count="2">
    <dataField name="Nombre" fld="0" subtotal="count" baseField="1" baseItem="0" numFmtId="41"/>
    <dataField name="Total" fld="3" baseField="1" baseItem="0" numFmtId="42"/>
  </dataFields>
  <pivotTableStyleInfo name="PivotStyleMedium9" showRowHeaders="1" showColHeaders="1" showRowStripes="0" showColStripes="1" showLastColumn="1"/>
  <extLst>
    <ext xmlns:x14="http://schemas.microsoft.com/office/spreadsheetml/2009/9/main" uri="{962EF5D1-5CA2-4c93-8EF4-DBF5C05439D2}">
      <x14:pivotTableDefinition xmlns:xm="http://schemas.microsoft.com/office/excel/2006/main" hideValuesRow="1"/>
    </ext>
  </extLst>
</pivotTableDefinition>
</file>

<file path=xl/tables/table1.xml><?xml version="1.0" encoding="utf-8"?>
<table xmlns="http://schemas.openxmlformats.org/spreadsheetml/2006/main" id="2" name="L_Scolarité" displayName="L_Scolarité" ref="A1:B7" totalsRowShown="0">
  <autoFilter ref="A1:B7"/>
  <tableColumns count="2">
    <tableColumn id="1" name="Scolarité"/>
    <tableColumn id="2" name="Tarif" dataDxfId="37" dataCellStyle="Monétaire"/>
  </tableColumns>
  <tableStyleInfo name="TableStyleLight9" showFirstColumn="0" showLastColumn="0" showRowStripes="1" showColumnStripes="0"/>
</table>
</file>

<file path=xl/tables/table2.xml><?xml version="1.0" encoding="utf-8"?>
<table xmlns="http://schemas.openxmlformats.org/spreadsheetml/2006/main" id="3" name="L_Cantine" displayName="L_Cantine" ref="D1:E5" totalsRowShown="0">
  <autoFilter ref="D1:E5"/>
  <tableColumns count="2">
    <tableColumn id="1" name="Cantine"/>
    <tableColumn id="2" name="Tarif" dataDxfId="36" dataCellStyle="Monétaire"/>
  </tableColumns>
  <tableStyleInfo name="TableStyleLight9" showFirstColumn="0" showLastColumn="0" showRowStripes="1" showColumnStripes="0"/>
</table>
</file>

<file path=xl/tables/table3.xml><?xml version="1.0" encoding="utf-8"?>
<table xmlns="http://schemas.openxmlformats.org/spreadsheetml/2006/main" id="4" name="L_Assurance_scolaire" displayName="L_Assurance_scolaire" ref="G1:H5" totalsRowShown="0">
  <autoFilter ref="G1:H5"/>
  <tableColumns count="2">
    <tableColumn id="1" name="Assurance scolaire" dataDxfId="35"/>
    <tableColumn id="2" name="Tarif" dataCellStyle="Monétaire"/>
  </tableColumns>
  <tableStyleInfo name="TableStyleLight9" showFirstColumn="0" showLastColumn="0" showRowStripes="1" showColumnStripes="0"/>
</table>
</file>

<file path=xl/tables/table4.xml><?xml version="1.0" encoding="utf-8"?>
<table xmlns="http://schemas.openxmlformats.org/spreadsheetml/2006/main" id="5" name="L_Cotisation_Diocésaine" displayName="L_Cotisation_Diocésaine" ref="J1:K5" totalsRowShown="0">
  <autoFilter ref="J1:K5"/>
  <tableColumns count="2">
    <tableColumn id="1" name="Cotisation diocésaine" dataDxfId="34"/>
    <tableColumn id="2" name="Tarif" dataDxfId="33" dataCellStyle="Monétaire"/>
  </tableColumns>
  <tableStyleInfo name="TableStyleLight9" showFirstColumn="0" showLastColumn="0" showRowStripes="1" showColumnStripes="0"/>
</table>
</file>

<file path=xl/tables/table5.xml><?xml version="1.0" encoding="utf-8"?>
<table xmlns="http://schemas.openxmlformats.org/spreadsheetml/2006/main" id="6" name="L_Garderie" displayName="L_Garderie" ref="M1:N6" totalsRowShown="0">
  <autoFilter ref="M1:N6"/>
  <tableColumns count="2">
    <tableColumn id="1" name="Garderie"/>
    <tableColumn id="2" name="Tarif" dataCellStyle="Monétaire"/>
  </tableColumns>
  <tableStyleInfo name="TableStyleLight9" showFirstColumn="0" showLastColumn="0" showRowStripes="1" showColumnStripes="0"/>
</table>
</file>

<file path=xl/tables/table6.xml><?xml version="1.0" encoding="utf-8"?>
<table xmlns="http://schemas.openxmlformats.org/spreadsheetml/2006/main" id="7" name="L_Sorties_et_activités_pédagogiques" displayName="L_Sorties_et_activités_pédagogiques" ref="P1:Q5" totalsRowShown="0">
  <autoFilter ref="P1:Q5"/>
  <tableColumns count="2">
    <tableColumn id="1" name="Sorties et activités pédagogiques" dataDxfId="32"/>
    <tableColumn id="2" name="Tarif" dataDxfId="31" dataCellStyle="Monétaire"/>
  </tableColumns>
  <tableStyleInfo name="TableStyleLight9" showFirstColumn="0" showLastColumn="0" showRowStripes="1" showColumnStripes="0"/>
</table>
</file>

<file path=xl/tables/table7.xml><?xml version="1.0" encoding="utf-8"?>
<table xmlns="http://schemas.openxmlformats.org/spreadsheetml/2006/main" id="8" name="L_Familles" displayName="L_Familles" ref="AE1:AE4" totalsRowShown="0">
  <autoFilter ref="AE1:AE4"/>
  <tableColumns count="1">
    <tableColumn id="1" name="Famille"/>
  </tableColumns>
  <tableStyleInfo name="TableStyleLight9" showFirstColumn="0" showLastColumn="0" showRowStripes="1" showColumnStripes="0"/>
</table>
</file>

<file path=xl/tables/table8.xml><?xml version="1.0" encoding="utf-8"?>
<table xmlns="http://schemas.openxmlformats.org/spreadsheetml/2006/main" id="9" name="L_Fournitures_maternelle" displayName="L_Fournitures_maternelle" ref="S1:T5" totalsRowShown="0">
  <autoFilter ref="S1:T5"/>
  <tableColumns count="2">
    <tableColumn id="1" name="Fournitures maternelle" dataDxfId="30"/>
    <tableColumn id="2" name="Tarif" dataDxfId="29" dataCellStyle="Monétaire"/>
  </tableColumns>
  <tableStyleInfo name="TableStyleLight9" showFirstColumn="0" showLastColumn="0" showRowStripes="1" showColumnStripes="0"/>
</table>
</file>

<file path=xl/tables/table9.xml><?xml version="1.0" encoding="utf-8"?>
<table xmlns="http://schemas.openxmlformats.org/spreadsheetml/2006/main" id="10" name="L_Fournitures_primaire" displayName="L_Fournitures_primaire" ref="V1:W5" totalsRowShown="0">
  <autoFilter ref="V1:W5"/>
  <tableColumns count="2">
    <tableColumn id="1" name="Fournitures primaire" dataDxfId="28"/>
    <tableColumn id="2" name="Tarif" dataDxfId="27" dataCellStyle="Monétaire"/>
  </tableColumns>
  <tableStyleInfo name="TableStyleLight9" showFirstColumn="0" showLastColumn="0" showRowStripes="1" showColumnStripes="0"/>
</table>
</file>

<file path=xl/tables/table10.xml><?xml version="1.0" encoding="utf-8"?>
<table xmlns="http://schemas.openxmlformats.org/spreadsheetml/2006/main" id="11" name="L_Cotisation_APEL" displayName="L_Cotisation_APEL" ref="Y1:Z3" totalsRowShown="0">
  <autoFilter ref="Y1:Z3"/>
  <tableColumns count="2">
    <tableColumn id="1" name="Cotisation APEL"/>
    <tableColumn id="2" name="Tarif" dataDxfId="26" dataCellStyle="Monétaire"/>
  </tableColumns>
  <tableStyleInfo name="TableStyleLight9" showFirstColumn="0" showLastColumn="0" showRowStripes="1" showColumnStripes="0"/>
</table>
</file>

<file path=xl/tables/table11.xml><?xml version="1.0" encoding="utf-8"?>
<table xmlns="http://schemas.openxmlformats.org/spreadsheetml/2006/main" id="12" name="L_Supplément_TPS" displayName="L_Supplément_TPS" ref="AB1:AC3" totalsRowShown="0">
  <autoFilter ref="AB1:AC3"/>
  <tableColumns count="2">
    <tableColumn id="1" name="Supplément TPS"/>
    <tableColumn id="2" name="Tarif" dataDxfId="25" dataCellStyle="Monétaire"/>
  </tableColumns>
  <tableStyleInfo name="TableStyleLight9" showFirstColumn="0" showLastColumn="0" showRowStripes="1" showColumnStripes="0"/>
</table>
</file>

<file path=xl/tables/table12.xml><?xml version="1.0" encoding="utf-8"?>
<table xmlns="http://schemas.openxmlformats.org/spreadsheetml/2006/main" id="14" name="Transform" displayName="Transform" ref="AH2:AI12" totalsRowShown="0">
  <autoFilter ref="AH2:AI12"/>
  <tableColumns count="2">
    <tableColumn id="1" name="Nom"/>
    <tableColumn id="2" name="Nom2"/>
  </tableColumns>
  <tableStyleInfo name="TableStyleLight10" showFirstColumn="0" showLastColumn="0" showRowStripes="1" showColumnStripes="0"/>
</table>
</file>

<file path=xl/tables/table13.xml><?xml version="1.0" encoding="utf-8"?>
<table xmlns="http://schemas.openxmlformats.org/spreadsheetml/2006/main" id="13" name="Inscriptions" displayName="Inscriptions" ref="A1:W4" totalsRowShown="0" headerRowDxfId="24" dataDxfId="23">
  <autoFilter ref="A1:W4"/>
  <tableColumns count="23">
    <tableColumn id="1" name="Famille" dataDxfId="22"/>
    <tableColumn id="2" name="Scolarité" dataDxfId="21"/>
    <tableColumn id="3" name="Supplément TPS" dataDxfId="20"/>
    <tableColumn id="4" name="Cantine" dataDxfId="19"/>
    <tableColumn id="5" name="Garderie" dataDxfId="18"/>
    <tableColumn id="6" name="Assurance scolaire" dataDxfId="17"/>
    <tableColumn id="7" name="Cotisations diocésaines" dataDxfId="16"/>
    <tableColumn id="8" name="Sorties et activités pédagogiques" dataDxfId="15"/>
    <tableColumn id="9" name="Fournitures maternelle" dataDxfId="14"/>
    <tableColumn id="10" name="Fournitures primaire" dataDxfId="13"/>
    <tableColumn id="11" name="Cotisation APEL" dataDxfId="12"/>
    <tableColumn id="12" name="Total à payer pour l'année" dataDxfId="11" dataCellStyle="Monétaire">
      <calculatedColumnFormula>SUM(VLOOKUP(Inscriptions[[#This Row],[Scolarité]],L_Scolarité[],2,0),VLOOKUP(Inscriptions[[#This Row],[Supplément TPS]],L_Supplément_TPS[],2,0),VLOOKUP(Inscriptions[[#This Row],[Cantine]],L_Cantine[],2,0),VLOOKUP(Inscriptions[[#This Row],[Garderie]],L_Garderie[],2,0),VLOOKUP(Inscriptions[[#This Row],[Assurance scolaire]],L_Assurance_scolaire[],2,0),VLOOKUP(Inscriptions[[#This Row],[Cotisations diocésaines]],L_Cotisation_Diocésaine[],2,0),VLOOKUP(Inscriptions[[#This Row],[Sorties et activités pédagogiques]],L_Sorties_et_activités_pédagogiques[],2,0),VLOOKUP(Inscriptions[[#This Row],[Fournitures maternelle]],L_Fournitures_maternelle[],2,0),VLOOKUP(Inscriptions[[#This Row],[Fournitures primaire]],L_Fournitures_primaire[],2,0),VLOOKUP(Inscriptions[[#This Row],[Cotisation APEL]],L_Cotisation_APEL[],2,0))</calculatedColumnFormula>
    </tableColumn>
    <tableColumn id="23" name="Dont cotisations annuelles" dataDxfId="10" dataCellStyle="Monétaire">
      <calculatedColumnFormula>SUM(VLOOKUP(Inscriptions[[#This Row],[Assurance scolaire]],L_Assurance_scolaire[],2,0),VLOOKUP(Inscriptions[[#This Row],[Cotisation APEL]],L_Cotisation_APEL[],2,0))</calculatedColumnFormula>
    </tableColumn>
    <tableColumn id="13" name="Octobre" dataDxfId="9" dataCellStyle="Monétaire">
      <calculatedColumnFormula>(Inscriptions[[#This Row],[Total à payer pour l''année]:[Total à payer pour l''année]]-Inscriptions[[#This Row],[Dont cotisations annuelles]:[Dont cotisations annuelles]])*10%+IF(Inscriptions[[#Headers],[Octobre]]="Octobre",Inscriptions[[#This Row],[Dont cotisations annuelles]:[Dont cotisations annuelles]],0)</calculatedColumnFormula>
    </tableColumn>
    <tableColumn id="14" name="Novembre" dataDxfId="8" dataCellStyle="Monétaire">
      <calculatedColumnFormula>(Inscriptions[[#This Row],[Total à payer pour l''année]:[Total à payer pour l''année]]-Inscriptions[[#This Row],[Dont cotisations annuelles]:[Dont cotisations annuelles]])*10%+IF(Inscriptions[[#Headers],[Novembre]]="Octobre",Inscriptions[[#This Row],[Dont cotisations annuelles]:[Dont cotisations annuelles]],0)</calculatedColumnFormula>
    </tableColumn>
    <tableColumn id="15" name="Décembre" dataDxfId="7" dataCellStyle="Monétaire">
      <calculatedColumnFormula>(Inscriptions[[#This Row],[Total à payer pour l''année]:[Total à payer pour l''année]]-Inscriptions[[#This Row],[Dont cotisations annuelles]:[Dont cotisations annuelles]])*10%+IF(Inscriptions[[#Headers],[Décembre]]="Octobre",Inscriptions[[#This Row],[Dont cotisations annuelles]:[Dont cotisations annuelles]],0)</calculatedColumnFormula>
    </tableColumn>
    <tableColumn id="16" name="Janvier" dataDxfId="6" dataCellStyle="Monétaire">
      <calculatedColumnFormula>(Inscriptions[[#This Row],[Total à payer pour l''année]:[Total à payer pour l''année]]-Inscriptions[[#This Row],[Dont cotisations annuelles]:[Dont cotisations annuelles]])*10%+IF(Inscriptions[[#Headers],[Janvier]]="Octobre",Inscriptions[[#This Row],[Dont cotisations annuelles]:[Dont cotisations annuelles]],0)</calculatedColumnFormula>
    </tableColumn>
    <tableColumn id="17" name="Février" dataDxfId="5" dataCellStyle="Monétaire">
      <calculatedColumnFormula>(Inscriptions[[#This Row],[Total à payer pour l''année]:[Total à payer pour l''année]]-Inscriptions[[#This Row],[Dont cotisations annuelles]:[Dont cotisations annuelles]])*10%+IF(Inscriptions[[#Headers],[Février]]="Octobre",Inscriptions[[#This Row],[Dont cotisations annuelles]:[Dont cotisations annuelles]],0)</calculatedColumnFormula>
    </tableColumn>
    <tableColumn id="18" name="Mars" dataDxfId="4" dataCellStyle="Monétaire">
      <calculatedColumnFormula>(Inscriptions[[#This Row],[Total à payer pour l''année]:[Total à payer pour l''année]]-Inscriptions[[#This Row],[Dont cotisations annuelles]:[Dont cotisations annuelles]])*10%+IF(Inscriptions[[#Headers],[Mars]]="Octobre",Inscriptions[[#This Row],[Dont cotisations annuelles]:[Dont cotisations annuelles]],0)</calculatedColumnFormula>
    </tableColumn>
    <tableColumn id="19" name="Avril" dataDxfId="3" dataCellStyle="Monétaire">
      <calculatedColumnFormula>(Inscriptions[[#This Row],[Total à payer pour l''année]:[Total à payer pour l''année]]-Inscriptions[[#This Row],[Dont cotisations annuelles]:[Dont cotisations annuelles]])*10%+IF(Inscriptions[[#Headers],[Avril]]="Octobre",Inscriptions[[#This Row],[Dont cotisations annuelles]:[Dont cotisations annuelles]],0)</calculatedColumnFormula>
    </tableColumn>
    <tableColumn id="20" name="Mai" dataDxfId="2" dataCellStyle="Monétaire">
      <calculatedColumnFormula>(Inscriptions[[#This Row],[Total à payer pour l''année]:[Total à payer pour l''année]]-Inscriptions[[#This Row],[Dont cotisations annuelles]:[Dont cotisations annuelles]])*10%+IF(Inscriptions[[#Headers],[Mai]]="Octobre",Inscriptions[[#This Row],[Dont cotisations annuelles]:[Dont cotisations annuelles]],0)</calculatedColumnFormula>
    </tableColumn>
    <tableColumn id="21" name="Juin" dataDxfId="1" dataCellStyle="Monétaire">
      <calculatedColumnFormula>(Inscriptions[[#This Row],[Total à payer pour l''année]:[Total à payer pour l''année]]-Inscriptions[[#This Row],[Dont cotisations annuelles]:[Dont cotisations annuelles]])*10%+IF(Inscriptions[[#Headers],[Juin]]="Octobre",Inscriptions[[#This Row],[Dont cotisations annuelles]:[Dont cotisations annuelles]],0)</calculatedColumnFormula>
    </tableColumn>
    <tableColumn id="22" name="Juillet" dataDxfId="0" dataCellStyle="Monétaire">
      <calculatedColumnFormula>(Inscriptions[[#This Row],[Total à payer pour l''année]:[Total à payer pour l''année]]-Inscriptions[[#This Row],[Dont cotisations annuelles]:[Dont cotisations annuelles]])*10%+IF(Inscriptions[[#Headers],[Juillet]]="Octobre",Inscriptions[[#This Row],[Dont cotisations annuelles]:[Dont cotisations annuelles]],0)</calculatedColumnFormula>
    </tableColumn>
  </tableColumns>
  <tableStyleInfo name="TableStyleLight1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2" Type="http://schemas.openxmlformats.org/officeDocument/2006/relationships/table" Target="../tables/table1.xml"/><Relationship Id="rId1" Type="http://schemas.openxmlformats.org/officeDocument/2006/relationships/printerSettings" Target="../printerSettings/printerSettings2.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s>
</file>

<file path=xl/worksheets/_rels/sheet3.xml.rels><?xml version="1.0" encoding="UTF-8" standalone="yes"?>
<Relationships xmlns="http://schemas.openxmlformats.org/package/2006/relationships"><Relationship Id="rId1" Type="http://schemas.openxmlformats.org/officeDocument/2006/relationships/table" Target="../tables/table13.xml"/></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2"/>
  <dimension ref="A1:J40"/>
  <sheetViews>
    <sheetView tabSelected="1" zoomScaleNormal="100" workbookViewId="0">
      <selection activeCell="K9" sqref="K9"/>
    </sheetView>
  </sheetViews>
  <sheetFormatPr baseColWidth="10" defaultColWidth="9.140625" defaultRowHeight="15" x14ac:dyDescent="0.25"/>
  <cols>
    <col min="2" max="2" width="25.7109375" customWidth="1"/>
    <col min="3" max="3" width="1.42578125" customWidth="1"/>
    <col min="4" max="4" width="20" customWidth="1"/>
    <col min="5" max="5" width="5.28515625" customWidth="1"/>
    <col min="9" max="9" width="7.7109375" customWidth="1"/>
    <col min="10" max="10" width="5.42578125" style="19" customWidth="1"/>
  </cols>
  <sheetData>
    <row r="1" spans="1:10" ht="15.75" thickBot="1" x14ac:dyDescent="0.3"/>
    <row r="2" spans="1:10" ht="15" customHeight="1" x14ac:dyDescent="0.25">
      <c r="D2" s="36" t="s">
        <v>45</v>
      </c>
      <c r="E2" s="37"/>
      <c r="F2" s="37"/>
      <c r="G2" s="37"/>
      <c r="H2" s="46"/>
    </row>
    <row r="3" spans="1:10" ht="15" customHeight="1" x14ac:dyDescent="0.25">
      <c r="D3" s="38"/>
      <c r="E3" s="39"/>
      <c r="F3" s="39"/>
      <c r="G3" s="39"/>
      <c r="H3" s="47"/>
    </row>
    <row r="4" spans="1:10" ht="15" customHeight="1" x14ac:dyDescent="0.25">
      <c r="D4" s="38"/>
      <c r="E4" s="39"/>
      <c r="F4" s="39"/>
      <c r="G4" s="39"/>
      <c r="H4" s="47"/>
    </row>
    <row r="5" spans="1:10" ht="15" customHeight="1" x14ac:dyDescent="0.25">
      <c r="B5" s="23"/>
      <c r="D5" s="38"/>
      <c r="E5" s="39"/>
      <c r="F5" s="39"/>
      <c r="G5" s="39"/>
      <c r="H5" s="47"/>
    </row>
    <row r="6" spans="1:10" ht="15" customHeight="1" x14ac:dyDescent="0.25">
      <c r="D6" s="38"/>
      <c r="E6" s="39"/>
      <c r="F6" s="39"/>
      <c r="G6" s="39"/>
      <c r="H6" s="47"/>
    </row>
    <row r="7" spans="1:10" ht="15.75" customHeight="1" thickBot="1" x14ac:dyDescent="0.3">
      <c r="D7" s="40"/>
      <c r="E7" s="41"/>
      <c r="F7" s="41"/>
      <c r="G7" s="41"/>
      <c r="H7" s="48"/>
    </row>
    <row r="8" spans="1:10" ht="21" customHeight="1" x14ac:dyDescent="0.25"/>
    <row r="9" spans="1:10" ht="23.1" customHeight="1" x14ac:dyDescent="0.25">
      <c r="A9" s="42" t="s">
        <v>66</v>
      </c>
      <c r="B9" s="42"/>
      <c r="C9" t="s">
        <v>65</v>
      </c>
      <c r="D9" s="9" t="s">
        <v>50</v>
      </c>
      <c r="E9" s="34"/>
      <c r="F9" s="34"/>
      <c r="G9" s="13"/>
      <c r="H9" s="13"/>
      <c r="I9" s="13"/>
    </row>
    <row r="10" spans="1:10" ht="23.1" customHeight="1" x14ac:dyDescent="0.25">
      <c r="B10" s="8" t="s">
        <v>0</v>
      </c>
      <c r="C10" s="14" t="s">
        <v>65</v>
      </c>
      <c r="D10" s="13" t="str">
        <f ca="1">OFFSET(Inscriptions[[#Headers],[Famille]],MATCH(Echéancier!$D$9,Inscriptions[Famille],0),MATCH(B10,Inscriptions[#Headers],0)-1)</f>
        <v>Tarif 2 - 2 enfants (620€)</v>
      </c>
      <c r="E10" s="13"/>
      <c r="F10" s="13"/>
      <c r="G10" s="13"/>
      <c r="H10" s="13"/>
      <c r="I10" s="13"/>
      <c r="J10" s="20"/>
    </row>
    <row r="11" spans="1:10" ht="23.1" customHeight="1" x14ac:dyDescent="0.25">
      <c r="B11" s="8" t="s">
        <v>46</v>
      </c>
      <c r="C11" s="14" t="s">
        <v>65</v>
      </c>
      <c r="D11" s="13" t="str">
        <f ca="1">OFFSET(Inscriptions[[#Headers],[Famille]],MATCH(Echéancier!$D$9,Inscriptions[Famille],0),MATCH(B11,Inscriptions[#Headers],0)-1)</f>
        <v>OUI (400€)</v>
      </c>
      <c r="E11" s="13"/>
      <c r="F11" s="13"/>
      <c r="G11" s="13"/>
      <c r="H11" s="13"/>
      <c r="I11" s="13"/>
      <c r="J11" s="21"/>
    </row>
    <row r="12" spans="1:10" ht="23.1" customHeight="1" x14ac:dyDescent="0.25">
      <c r="B12" s="8" t="s">
        <v>1</v>
      </c>
      <c r="C12" s="14" t="s">
        <v>65</v>
      </c>
      <c r="D12" s="13" t="str">
        <f ca="1">OFFSET(Inscriptions[[#Headers],[Famille]],MATCH(Echéancier!$D$9,Inscriptions[Famille],0),MATCH(B12,Inscriptions[#Headers],0)-1)</f>
        <v>Demi-pensionnaire - 2 enfants (1100€)</v>
      </c>
      <c r="E12" s="13"/>
      <c r="F12" s="13"/>
      <c r="G12" s="13"/>
      <c r="H12" s="13"/>
      <c r="I12" s="13"/>
      <c r="J12" s="20"/>
    </row>
    <row r="13" spans="1:10" ht="23.1" customHeight="1" x14ac:dyDescent="0.25">
      <c r="B13" s="8" t="s">
        <v>2</v>
      </c>
      <c r="C13" s="14" t="s">
        <v>65</v>
      </c>
      <c r="D13" s="13" t="str">
        <f ca="1">OFFSET(Inscriptions[[#Headers],[Famille]],MATCH(Echéancier!$D$9,Inscriptions[Famille],0),MATCH(B13,Inscriptions[#Headers],0)-1)</f>
        <v>Forfait - 2 enfants (280€)</v>
      </c>
      <c r="E13" s="13"/>
      <c r="F13" s="13"/>
      <c r="G13" s="13"/>
      <c r="H13" s="13"/>
      <c r="I13" s="13"/>
      <c r="J13" s="20"/>
    </row>
    <row r="14" spans="1:10" ht="23.1" customHeight="1" x14ac:dyDescent="0.25">
      <c r="B14" s="8" t="s">
        <v>22</v>
      </c>
      <c r="C14" s="14" t="s">
        <v>65</v>
      </c>
      <c r="D14" s="13" t="str">
        <f ca="1">OFFSET(Inscriptions[[#Headers],[Famille]],MATCH(Echéancier!$D$9,Inscriptions[Famille],0),MATCH(B14,Inscriptions[#Headers],0)-1)</f>
        <v>2 enfants (15,40€)</v>
      </c>
      <c r="E14" s="13"/>
      <c r="F14" s="13"/>
      <c r="G14" s="13"/>
      <c r="H14" s="13"/>
      <c r="I14" s="13"/>
      <c r="J14" s="20"/>
    </row>
    <row r="15" spans="1:10" ht="23.1" customHeight="1" x14ac:dyDescent="0.25">
      <c r="B15" s="8" t="s">
        <v>51</v>
      </c>
      <c r="C15" s="14" t="s">
        <v>65</v>
      </c>
      <c r="D15" s="13" t="str">
        <f ca="1">OFFSET(Inscriptions[[#Headers],[Famille]],MATCH(Echéancier!$D$9,Inscriptions[Famille],0),MATCH(B15,Inscriptions[#Headers],0)-1)</f>
        <v>2 enfants (66€)</v>
      </c>
      <c r="E15" s="13"/>
      <c r="F15" s="13"/>
      <c r="G15" s="13"/>
      <c r="H15" s="13"/>
      <c r="I15" s="13"/>
      <c r="J15" s="21"/>
    </row>
    <row r="16" spans="1:10" ht="23.1" customHeight="1" x14ac:dyDescent="0.25">
      <c r="B16" s="8" t="s">
        <v>31</v>
      </c>
      <c r="C16" s="14" t="s">
        <v>65</v>
      </c>
      <c r="D16" s="13" t="str">
        <f ca="1">OFFSET(Inscriptions[[#Headers],[Famille]],MATCH(Echéancier!$D$9,Inscriptions[Famille],0),MATCH(B16,Inscriptions[#Headers],0)-1)</f>
        <v>2 enfants (90€)</v>
      </c>
      <c r="E16" s="13"/>
      <c r="F16" s="13"/>
      <c r="G16" s="13"/>
      <c r="H16" s="13"/>
      <c r="I16" s="13"/>
      <c r="J16" s="21"/>
    </row>
    <row r="17" spans="1:10" ht="23.1" customHeight="1" x14ac:dyDescent="0.25">
      <c r="B17" s="8" t="s">
        <v>13</v>
      </c>
      <c r="C17" s="14" t="s">
        <v>65</v>
      </c>
      <c r="D17" s="13" t="str">
        <f ca="1">OFFSET(Inscriptions[[#Headers],[Famille]],MATCH(Echéancier!$D$9,Inscriptions[Famille],0),MATCH(B17,Inscriptions[#Headers],0)-1)</f>
        <v>1 enfant (30€)</v>
      </c>
      <c r="E17" s="13"/>
      <c r="F17" s="13"/>
      <c r="G17" s="13"/>
      <c r="H17" s="13"/>
      <c r="I17" s="13"/>
      <c r="J17" s="21"/>
    </row>
    <row r="18" spans="1:10" ht="23.1" customHeight="1" x14ac:dyDescent="0.25">
      <c r="B18" s="8" t="s">
        <v>14</v>
      </c>
      <c r="C18" s="14" t="s">
        <v>65</v>
      </c>
      <c r="D18" s="13" t="str">
        <f ca="1">OFFSET(Inscriptions[[#Headers],[Famille]],MATCH(Echéancier!$D$9,Inscriptions[Famille],0),MATCH(B18,Inscriptions[#Headers],0)-1)</f>
        <v>1 enfant (35€)</v>
      </c>
      <c r="E18" s="13"/>
      <c r="F18" s="13"/>
      <c r="G18" s="13"/>
      <c r="H18" s="13"/>
      <c r="I18" s="13"/>
      <c r="J18" s="21"/>
    </row>
    <row r="19" spans="1:10" ht="23.1" customHeight="1" x14ac:dyDescent="0.25">
      <c r="B19" s="8" t="s">
        <v>41</v>
      </c>
      <c r="C19" s="14" t="s">
        <v>65</v>
      </c>
      <c r="D19" s="13" t="str">
        <f ca="1">OFFSET(Inscriptions[[#Headers],[Famille]],MATCH(Echéancier!$D$9,Inscriptions[Famille],0),MATCH(B19,Inscriptions[#Headers],0)-1)</f>
        <v>OUI (22€)</v>
      </c>
      <c r="E19" s="13"/>
      <c r="F19" s="13"/>
      <c r="G19" s="13"/>
      <c r="H19" s="13"/>
      <c r="I19" s="13"/>
      <c r="J19" s="21"/>
    </row>
    <row r="20" spans="1:10" ht="23.1" customHeight="1" x14ac:dyDescent="0.25">
      <c r="A20" s="43" t="s">
        <v>75</v>
      </c>
      <c r="B20" s="43"/>
      <c r="C20" s="26" t="s">
        <v>65</v>
      </c>
      <c r="D20" s="27">
        <f ca="1">OFFSET(Inscriptions[[#Headers],[Famille]],MATCH(Echéancier!$D$9,Inscriptions[Famille],0),MATCH(A20,Inscriptions[#Headers],0)-1)</f>
        <v>2658.4</v>
      </c>
      <c r="E20" s="26"/>
      <c r="F20" s="26"/>
      <c r="G20" s="26"/>
      <c r="H20" s="26"/>
      <c r="I20" s="26"/>
      <c r="J20" s="21"/>
    </row>
    <row r="22" spans="1:10" s="4" customFormat="1" ht="23.1" customHeight="1" x14ac:dyDescent="0.25">
      <c r="B22" s="10" t="s">
        <v>76</v>
      </c>
      <c r="C22" s="24"/>
      <c r="D22" s="29">
        <f ca="1">OFFSET(Inscriptions[[#Headers],[Famille]],MATCH(Echéancier!$D$9,Inscriptions[Famille],0),MATCH(MID(B22,12,10),Inscriptions[#Headers],0)-1)</f>
        <v>299.5</v>
      </c>
      <c r="E22" s="3"/>
      <c r="F22" s="28" t="str">
        <f ca="1">IF(D19="OUI (22€)","(dont Assurance scolaire + cotisation APEL)",IF(D19="NON","(dont Assurance scolaire)",""))</f>
        <v>(dont Assurance scolaire + cotisation APEL)</v>
      </c>
      <c r="G22" s="28"/>
      <c r="H22" s="28"/>
      <c r="I22" s="3"/>
      <c r="J22" s="22"/>
    </row>
    <row r="23" spans="1:10" s="4" customFormat="1" ht="23.1" customHeight="1" x14ac:dyDescent="0.25">
      <c r="B23" s="10" t="s">
        <v>67</v>
      </c>
      <c r="C23" s="24"/>
      <c r="D23" s="29">
        <f ca="1">OFFSET(Inscriptions[[#Headers],[Famille]],MATCH(Echéancier!$D$9,Inscriptions[Famille],0),MATCH(MID(B23,12,10),Inscriptions[#Headers],0)-1)</f>
        <v>262.10000000000002</v>
      </c>
      <c r="E23" s="5"/>
      <c r="F23" s="5"/>
      <c r="G23" s="3"/>
      <c r="H23" s="3"/>
      <c r="I23" s="3"/>
      <c r="J23" s="22"/>
    </row>
    <row r="24" spans="1:10" s="4" customFormat="1" ht="23.1" customHeight="1" x14ac:dyDescent="0.25">
      <c r="B24" s="10" t="s">
        <v>68</v>
      </c>
      <c r="C24" s="24"/>
      <c r="D24" s="29">
        <f ca="1">OFFSET(Inscriptions[[#Headers],[Famille]],MATCH(Echéancier!$D$9,Inscriptions[Famille],0),MATCH(MID(B24,12,10),Inscriptions[#Headers],0)-1)</f>
        <v>262.10000000000002</v>
      </c>
      <c r="E24" s="5"/>
      <c r="F24" s="5"/>
      <c r="G24" s="3"/>
      <c r="H24" s="3"/>
      <c r="I24" s="3"/>
      <c r="J24" s="22"/>
    </row>
    <row r="25" spans="1:10" s="4" customFormat="1" ht="23.1" customHeight="1" x14ac:dyDescent="0.25">
      <c r="B25" s="10" t="s">
        <v>69</v>
      </c>
      <c r="C25" s="24"/>
      <c r="D25" s="29">
        <f ca="1">OFFSET(Inscriptions[[#Headers],[Famille]],MATCH(Echéancier!$D$9,Inscriptions[Famille],0),MATCH(MID(B25,12,10),Inscriptions[#Headers],0)-1)</f>
        <v>262.10000000000002</v>
      </c>
      <c r="E25" s="5"/>
      <c r="F25" s="5"/>
      <c r="G25" s="3"/>
      <c r="H25" s="3"/>
      <c r="I25" s="3"/>
      <c r="J25" s="22"/>
    </row>
    <row r="26" spans="1:10" s="4" customFormat="1" ht="23.1" customHeight="1" x14ac:dyDescent="0.25">
      <c r="B26" s="10" t="s">
        <v>70</v>
      </c>
      <c r="C26" s="24"/>
      <c r="D26" s="29">
        <f ca="1">OFFSET(Inscriptions[[#Headers],[Famille]],MATCH(Echéancier!$D$9,Inscriptions[Famille],0),MATCH(MID(B26,12,10),Inscriptions[#Headers],0)-1)</f>
        <v>262.10000000000002</v>
      </c>
      <c r="E26" s="5"/>
      <c r="F26" s="5"/>
      <c r="G26" s="3"/>
      <c r="H26" s="3"/>
      <c r="I26" s="3"/>
      <c r="J26" s="22"/>
    </row>
    <row r="27" spans="1:10" s="4" customFormat="1" ht="23.1" customHeight="1" x14ac:dyDescent="0.25">
      <c r="B27" s="10" t="s">
        <v>71</v>
      </c>
      <c r="C27" s="24"/>
      <c r="D27" s="29">
        <f ca="1">OFFSET(Inscriptions[[#Headers],[Famille]],MATCH(Echéancier!$D$9,Inscriptions[Famille],0),MATCH(MID(B27,12,10),Inscriptions[#Headers],0)-1)</f>
        <v>262.10000000000002</v>
      </c>
      <c r="E27" s="5"/>
      <c r="F27" s="5"/>
      <c r="G27" s="3"/>
      <c r="H27" s="3"/>
      <c r="I27" s="3"/>
      <c r="J27" s="22"/>
    </row>
    <row r="28" spans="1:10" s="4" customFormat="1" ht="23.1" customHeight="1" x14ac:dyDescent="0.25">
      <c r="B28" s="10" t="s">
        <v>77</v>
      </c>
      <c r="C28" s="24"/>
      <c r="D28" s="29">
        <f ca="1">OFFSET(Inscriptions[[#Headers],[Famille]],MATCH(Echéancier!$D$9,Inscriptions[Famille],0),MATCH(MID(B28,12,10),Inscriptions[#Headers],0)-1)</f>
        <v>262.10000000000002</v>
      </c>
      <c r="E28" s="5"/>
      <c r="F28" s="5"/>
      <c r="G28" s="3"/>
      <c r="H28" s="3"/>
      <c r="I28" s="3"/>
      <c r="J28" s="22"/>
    </row>
    <row r="29" spans="1:10" s="4" customFormat="1" ht="23.1" customHeight="1" x14ac:dyDescent="0.25">
      <c r="B29" s="10" t="s">
        <v>72</v>
      </c>
      <c r="C29" s="24"/>
      <c r="D29" s="29">
        <f ca="1">OFFSET(Inscriptions[[#Headers],[Famille]],MATCH(Echéancier!$D$9,Inscriptions[Famille],0),MATCH(MID(B29,12,10),Inscriptions[#Headers],0)-1)</f>
        <v>262.10000000000002</v>
      </c>
      <c r="E29" s="5"/>
      <c r="F29" s="5"/>
      <c r="G29" s="3"/>
      <c r="H29" s="3"/>
      <c r="I29" s="3"/>
      <c r="J29" s="22"/>
    </row>
    <row r="30" spans="1:10" s="4" customFormat="1" ht="23.1" customHeight="1" x14ac:dyDescent="0.25">
      <c r="B30" s="10" t="s">
        <v>73</v>
      </c>
      <c r="C30" s="24"/>
      <c r="D30" s="29">
        <f ca="1">OFFSET(Inscriptions[[#Headers],[Famille]],MATCH(Echéancier!$D$9,Inscriptions[Famille],0),MATCH(MID(B30,12,10),Inscriptions[#Headers],0)-1)</f>
        <v>262.10000000000002</v>
      </c>
      <c r="E30" s="5"/>
      <c r="F30" s="5"/>
      <c r="G30" s="3"/>
      <c r="H30" s="3"/>
      <c r="I30" s="3"/>
      <c r="J30" s="22"/>
    </row>
    <row r="31" spans="1:10" s="4" customFormat="1" ht="23.1" customHeight="1" x14ac:dyDescent="0.25">
      <c r="B31" s="11" t="s">
        <v>74</v>
      </c>
      <c r="C31" s="25"/>
      <c r="D31" s="30">
        <f ca="1">OFFSET(Inscriptions[[#Headers],[Famille]],MATCH(Echéancier!$D$9,Inscriptions[Famille],0),MATCH(MID(B31,12,10),Inscriptions[#Headers],0)-1)</f>
        <v>262.10000000000002</v>
      </c>
      <c r="E31" s="6"/>
      <c r="F31" s="6"/>
      <c r="G31" s="7"/>
      <c r="H31" s="7"/>
      <c r="I31" s="7"/>
      <c r="J31" s="22"/>
    </row>
    <row r="32" spans="1:10" s="4" customFormat="1" ht="15.75" x14ac:dyDescent="0.25">
      <c r="J32" s="22"/>
    </row>
    <row r="33" spans="1:10" s="4" customFormat="1" ht="15.75" x14ac:dyDescent="0.25">
      <c r="A33" s="44" t="s">
        <v>44</v>
      </c>
      <c r="B33" s="44"/>
      <c r="C33" s="44"/>
      <c r="D33" s="44"/>
      <c r="E33" s="44"/>
      <c r="F33" s="44"/>
      <c r="G33" s="44"/>
      <c r="H33" s="44"/>
      <c r="I33" s="44"/>
      <c r="J33" s="22"/>
    </row>
    <row r="34" spans="1:10" s="4" customFormat="1" ht="15.75" x14ac:dyDescent="0.25">
      <c r="J34" s="22"/>
    </row>
    <row r="35" spans="1:10" s="4" customFormat="1" ht="15" customHeight="1" x14ac:dyDescent="0.25">
      <c r="A35" s="45" t="s">
        <v>6</v>
      </c>
      <c r="B35" s="45"/>
      <c r="C35" s="45"/>
      <c r="D35" s="45"/>
      <c r="E35" s="45"/>
      <c r="F35" s="45"/>
      <c r="G35" s="45"/>
      <c r="H35" s="45"/>
      <c r="I35" s="45"/>
      <c r="J35" s="22"/>
    </row>
    <row r="36" spans="1:10" s="4" customFormat="1" ht="15" customHeight="1" x14ac:dyDescent="0.25">
      <c r="A36" s="45"/>
      <c r="B36" s="45"/>
      <c r="C36" s="45"/>
      <c r="D36" s="45"/>
      <c r="E36" s="45"/>
      <c r="F36" s="45"/>
      <c r="G36" s="45"/>
      <c r="H36" s="45"/>
      <c r="I36" s="45"/>
      <c r="J36" s="22"/>
    </row>
    <row r="37" spans="1:10" s="4" customFormat="1" ht="15" customHeight="1" x14ac:dyDescent="0.25">
      <c r="A37" s="45"/>
      <c r="B37" s="45"/>
      <c r="C37" s="45"/>
      <c r="D37" s="45"/>
      <c r="E37" s="45"/>
      <c r="F37" s="45"/>
      <c r="G37" s="45"/>
      <c r="H37" s="45"/>
      <c r="I37" s="45"/>
      <c r="J37" s="22"/>
    </row>
    <row r="38" spans="1:10" s="4" customFormat="1" ht="15" customHeight="1" x14ac:dyDescent="0.25">
      <c r="A38" s="45"/>
      <c r="B38" s="45"/>
      <c r="C38" s="45"/>
      <c r="D38" s="45"/>
      <c r="E38" s="45"/>
      <c r="F38" s="45"/>
      <c r="G38" s="45"/>
      <c r="H38" s="45"/>
      <c r="I38" s="45"/>
      <c r="J38" s="22"/>
    </row>
    <row r="39" spans="1:10" s="4" customFormat="1" ht="15" customHeight="1" x14ac:dyDescent="0.25">
      <c r="A39" s="45"/>
      <c r="B39" s="45"/>
      <c r="C39" s="45"/>
      <c r="D39" s="45"/>
      <c r="E39" s="45"/>
      <c r="F39" s="45"/>
      <c r="G39" s="45"/>
      <c r="H39" s="45"/>
      <c r="I39" s="45"/>
      <c r="J39" s="22"/>
    </row>
    <row r="40" spans="1:10" ht="15" customHeight="1" x14ac:dyDescent="0.25">
      <c r="A40" s="1"/>
      <c r="B40" s="1"/>
      <c r="C40" s="1"/>
      <c r="D40" s="1"/>
      <c r="E40" s="1"/>
      <c r="F40" s="1"/>
      <c r="G40" s="1"/>
      <c r="H40" s="1"/>
      <c r="I40" s="1"/>
    </row>
  </sheetData>
  <mergeCells count="5">
    <mergeCell ref="D2:H7"/>
    <mergeCell ref="A9:B9"/>
    <mergeCell ref="A20:B20"/>
    <mergeCell ref="A33:I33"/>
    <mergeCell ref="A35:I39"/>
  </mergeCells>
  <dataValidations count="1">
    <dataValidation type="list" allowBlank="1" showInputMessage="1" showErrorMessage="1" sqref="D9:I9">
      <formula1>Famille</formula1>
    </dataValidation>
  </dataValidations>
  <pageMargins left="0.31496062992125984" right="0.31496062992125984" top="0.35433070866141736" bottom="0.35433070866141736"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I14"/>
  <sheetViews>
    <sheetView zoomScale="90" zoomScaleNormal="90" workbookViewId="0">
      <selection activeCell="AH5" sqref="AH5"/>
    </sheetView>
  </sheetViews>
  <sheetFormatPr baseColWidth="10" defaultColWidth="9.140625" defaultRowHeight="15" x14ac:dyDescent="0.25"/>
  <cols>
    <col min="1" max="1" width="22.85546875" bestFit="1" customWidth="1"/>
    <col min="2" max="2" width="7.42578125" bestFit="1" customWidth="1"/>
    <col min="3" max="3" width="1" customWidth="1"/>
    <col min="4" max="4" width="35.28515625" bestFit="1" customWidth="1"/>
    <col min="5" max="5" width="11.5703125" bestFit="1" customWidth="1"/>
    <col min="6" max="6" width="1" customWidth="1"/>
    <col min="7" max="7" width="19.7109375" bestFit="1" customWidth="1"/>
    <col min="8" max="8" width="8.85546875" bestFit="1" customWidth="1"/>
    <col min="9" max="9" width="1" customWidth="1"/>
    <col min="10" max="10" width="22.42578125" bestFit="1" customWidth="1"/>
    <col min="11" max="11" width="8.85546875" bestFit="1" customWidth="1"/>
    <col min="12" max="12" width="1" customWidth="1"/>
    <col min="13" max="13" width="34.140625" bestFit="1" customWidth="1"/>
    <col min="14" max="14" width="11.7109375" customWidth="1"/>
    <col min="15" max="15" width="1" customWidth="1"/>
    <col min="16" max="16" width="32.28515625" customWidth="1"/>
    <col min="17" max="17" width="9.140625" customWidth="1"/>
    <col min="18" max="18" width="0.85546875" customWidth="1"/>
    <col min="19" max="19" width="23.7109375" customWidth="1"/>
    <col min="20" max="20" width="7.42578125" bestFit="1" customWidth="1"/>
    <col min="21" max="21" width="1" customWidth="1"/>
    <col min="22" max="22" width="21.42578125" customWidth="1"/>
    <col min="23" max="23" width="7.42578125" bestFit="1" customWidth="1"/>
    <col min="24" max="24" width="1" customWidth="1"/>
    <col min="25" max="25" width="16.7109375" customWidth="1"/>
    <col min="26" max="26" width="7.42578125" bestFit="1" customWidth="1"/>
    <col min="27" max="27" width="1" customWidth="1"/>
    <col min="28" max="28" width="17.42578125" customWidth="1"/>
    <col min="30" max="30" width="1" customWidth="1"/>
    <col min="31" max="31" width="21.7109375" customWidth="1"/>
    <col min="34" max="34" width="30.5703125" bestFit="1" customWidth="1"/>
  </cols>
  <sheetData>
    <row r="1" spans="1:35" x14ac:dyDescent="0.25">
      <c r="A1" t="s">
        <v>0</v>
      </c>
      <c r="B1" t="s">
        <v>53</v>
      </c>
      <c r="D1" t="s">
        <v>1</v>
      </c>
      <c r="E1" t="s">
        <v>53</v>
      </c>
      <c r="G1" t="s">
        <v>22</v>
      </c>
      <c r="H1" t="s">
        <v>53</v>
      </c>
      <c r="J1" t="s">
        <v>27</v>
      </c>
      <c r="K1" t="s">
        <v>53</v>
      </c>
      <c r="M1" t="s">
        <v>2</v>
      </c>
      <c r="N1" t="s">
        <v>53</v>
      </c>
      <c r="P1" t="s">
        <v>31</v>
      </c>
      <c r="Q1" t="s">
        <v>53</v>
      </c>
      <c r="S1" t="s">
        <v>13</v>
      </c>
      <c r="T1" s="15" t="s">
        <v>53</v>
      </c>
      <c r="V1" t="s">
        <v>14</v>
      </c>
      <c r="W1" s="15" t="s">
        <v>53</v>
      </c>
      <c r="Y1" t="s">
        <v>41</v>
      </c>
      <c r="Z1" s="15" t="s">
        <v>53</v>
      </c>
      <c r="AB1" t="s">
        <v>46</v>
      </c>
      <c r="AC1" s="15" t="s">
        <v>53</v>
      </c>
      <c r="AE1" t="s">
        <v>5</v>
      </c>
      <c r="AH1" s="35" t="s">
        <v>84</v>
      </c>
    </row>
    <row r="2" spans="1:35" x14ac:dyDescent="0.25">
      <c r="A2" t="s">
        <v>7</v>
      </c>
      <c r="B2" s="17">
        <v>300</v>
      </c>
      <c r="D2" t="s">
        <v>15</v>
      </c>
      <c r="E2" s="16">
        <v>580</v>
      </c>
      <c r="G2" s="2" t="s">
        <v>23</v>
      </c>
      <c r="H2" s="16"/>
      <c r="J2" s="2" t="s">
        <v>23</v>
      </c>
      <c r="K2" s="17"/>
      <c r="M2" t="s">
        <v>18</v>
      </c>
      <c r="N2" s="16">
        <v>200</v>
      </c>
      <c r="P2" s="2" t="s">
        <v>23</v>
      </c>
      <c r="Q2" s="17"/>
      <c r="S2" s="2" t="s">
        <v>23</v>
      </c>
      <c r="T2" s="17"/>
      <c r="V2" s="2" t="s">
        <v>23</v>
      </c>
      <c r="W2" s="17"/>
      <c r="Y2" t="s">
        <v>42</v>
      </c>
      <c r="Z2" s="17">
        <v>22</v>
      </c>
      <c r="AB2" t="s">
        <v>47</v>
      </c>
      <c r="AC2" s="17">
        <v>400</v>
      </c>
      <c r="AE2" t="s">
        <v>48</v>
      </c>
      <c r="AH2" t="s">
        <v>79</v>
      </c>
      <c r="AI2" t="s">
        <v>80</v>
      </c>
    </row>
    <row r="3" spans="1:35" x14ac:dyDescent="0.25">
      <c r="A3" t="s">
        <v>8</v>
      </c>
      <c r="B3" s="17">
        <v>500</v>
      </c>
      <c r="D3" t="s">
        <v>16</v>
      </c>
      <c r="E3" s="16">
        <v>1100</v>
      </c>
      <c r="G3" s="2" t="s">
        <v>24</v>
      </c>
      <c r="H3" s="16">
        <v>7.7</v>
      </c>
      <c r="J3" s="2" t="s">
        <v>28</v>
      </c>
      <c r="K3" s="17">
        <v>33</v>
      </c>
      <c r="M3" t="s">
        <v>19</v>
      </c>
      <c r="N3" s="16">
        <v>280</v>
      </c>
      <c r="P3" s="2" t="s">
        <v>32</v>
      </c>
      <c r="Q3" s="17">
        <v>45</v>
      </c>
      <c r="S3" s="2" t="s">
        <v>35</v>
      </c>
      <c r="T3" s="17">
        <v>30</v>
      </c>
      <c r="V3" s="2" t="s">
        <v>38</v>
      </c>
      <c r="W3" s="17">
        <v>35</v>
      </c>
      <c r="Y3" t="s">
        <v>43</v>
      </c>
      <c r="Z3" s="17"/>
      <c r="AB3" t="s">
        <v>43</v>
      </c>
      <c r="AC3" s="17"/>
      <c r="AE3" t="s">
        <v>49</v>
      </c>
      <c r="AH3" t="s">
        <v>0</v>
      </c>
      <c r="AI3" t="s">
        <v>82</v>
      </c>
    </row>
    <row r="4" spans="1:35" x14ac:dyDescent="0.25">
      <c r="A4" t="s">
        <v>9</v>
      </c>
      <c r="B4" s="17">
        <v>650</v>
      </c>
      <c r="D4" t="s">
        <v>17</v>
      </c>
      <c r="E4" s="16">
        <v>1560</v>
      </c>
      <c r="G4" s="2" t="s">
        <v>25</v>
      </c>
      <c r="H4" s="16">
        <v>15.4</v>
      </c>
      <c r="J4" s="2" t="s">
        <v>29</v>
      </c>
      <c r="K4" s="17">
        <v>66</v>
      </c>
      <c r="M4" t="s">
        <v>20</v>
      </c>
      <c r="N4" s="16">
        <v>340</v>
      </c>
      <c r="P4" s="2" t="s">
        <v>33</v>
      </c>
      <c r="Q4" s="17">
        <v>90</v>
      </c>
      <c r="S4" s="2" t="s">
        <v>36</v>
      </c>
      <c r="T4" s="17">
        <v>60</v>
      </c>
      <c r="V4" s="2" t="s">
        <v>39</v>
      </c>
      <c r="W4" s="17">
        <v>70</v>
      </c>
      <c r="AE4" t="s">
        <v>50</v>
      </c>
      <c r="AH4" t="s">
        <v>1</v>
      </c>
      <c r="AI4" t="s">
        <v>82</v>
      </c>
    </row>
    <row r="5" spans="1:35" x14ac:dyDescent="0.25">
      <c r="A5" t="s">
        <v>10</v>
      </c>
      <c r="B5" s="17">
        <v>360</v>
      </c>
      <c r="D5" t="s">
        <v>3</v>
      </c>
      <c r="E5" s="16">
        <v>4.5999999999999996</v>
      </c>
      <c r="G5" s="2" t="s">
        <v>26</v>
      </c>
      <c r="H5" s="16">
        <v>23.1</v>
      </c>
      <c r="J5" s="2" t="s">
        <v>30</v>
      </c>
      <c r="K5" s="17">
        <v>99</v>
      </c>
      <c r="M5" t="s">
        <v>4</v>
      </c>
      <c r="N5" s="16">
        <v>1.5</v>
      </c>
      <c r="P5" s="2" t="s">
        <v>34</v>
      </c>
      <c r="Q5" s="17">
        <v>135</v>
      </c>
      <c r="S5" s="2" t="s">
        <v>37</v>
      </c>
      <c r="T5" s="17">
        <v>90</v>
      </c>
      <c r="V5" s="2" t="s">
        <v>40</v>
      </c>
      <c r="W5" s="17">
        <v>105</v>
      </c>
      <c r="AH5" t="s">
        <v>22</v>
      </c>
      <c r="AI5" t="s">
        <v>82</v>
      </c>
    </row>
    <row r="6" spans="1:35" x14ac:dyDescent="0.25">
      <c r="A6" t="s">
        <v>11</v>
      </c>
      <c r="B6" s="17">
        <v>620</v>
      </c>
      <c r="M6" t="s">
        <v>21</v>
      </c>
      <c r="N6" s="16">
        <v>50</v>
      </c>
      <c r="AH6" t="s">
        <v>27</v>
      </c>
      <c r="AI6" t="s">
        <v>82</v>
      </c>
    </row>
    <row r="7" spans="1:35" x14ac:dyDescent="0.25">
      <c r="A7" t="s">
        <v>12</v>
      </c>
      <c r="B7" s="17">
        <v>380</v>
      </c>
      <c r="AH7" t="s">
        <v>2</v>
      </c>
      <c r="AI7" t="s">
        <v>82</v>
      </c>
    </row>
    <row r="8" spans="1:35" x14ac:dyDescent="0.25">
      <c r="AH8" t="s">
        <v>31</v>
      </c>
      <c r="AI8" t="s">
        <v>82</v>
      </c>
    </row>
    <row r="9" spans="1:35" x14ac:dyDescent="0.25">
      <c r="AH9" t="s">
        <v>13</v>
      </c>
      <c r="AI9" t="s">
        <v>82</v>
      </c>
    </row>
    <row r="10" spans="1:35" x14ac:dyDescent="0.25">
      <c r="AH10" t="s">
        <v>14</v>
      </c>
      <c r="AI10" t="s">
        <v>82</v>
      </c>
    </row>
    <row r="11" spans="1:35" x14ac:dyDescent="0.25">
      <c r="AH11" t="s">
        <v>41</v>
      </c>
      <c r="AI11" t="s">
        <v>82</v>
      </c>
    </row>
    <row r="12" spans="1:35" x14ac:dyDescent="0.25">
      <c r="AH12" t="s">
        <v>46</v>
      </c>
      <c r="AI12" t="s">
        <v>82</v>
      </c>
    </row>
    <row r="14" spans="1:35" x14ac:dyDescent="0.25">
      <c r="A14" s="2"/>
      <c r="B14" s="2"/>
    </row>
  </sheetData>
  <pageMargins left="0.7" right="0.7" top="0.75" bottom="0.75" header="0.3" footer="0.3"/>
  <pageSetup paperSize="9" orientation="portrait" verticalDpi="0" r:id="rId1"/>
  <tableParts count="12">
    <tablePart r:id="rId2"/>
    <tablePart r:id="rId3"/>
    <tablePart r:id="rId4"/>
    <tablePart r:id="rId5"/>
    <tablePart r:id="rId6"/>
    <tablePart r:id="rId7"/>
    <tablePart r:id="rId8"/>
    <tablePart r:id="rId9"/>
    <tablePart r:id="rId10"/>
    <tablePart r:id="rId11"/>
    <tablePart r:id="rId12"/>
    <tablePart r:id="rId1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W4"/>
  <sheetViews>
    <sheetView workbookViewId="0">
      <selection activeCell="W12" sqref="W12"/>
    </sheetView>
  </sheetViews>
  <sheetFormatPr baseColWidth="10" defaultRowHeight="15" x14ac:dyDescent="0.25"/>
  <cols>
    <col min="1" max="1" width="11" customWidth="1"/>
    <col min="2" max="2" width="22.28515625" bestFit="1" customWidth="1"/>
    <col min="3" max="3" width="17.5703125" customWidth="1"/>
    <col min="4" max="4" width="35.28515625" bestFit="1" customWidth="1"/>
    <col min="5" max="5" width="22.7109375" bestFit="1" customWidth="1"/>
    <col min="6" max="6" width="19.42578125" customWidth="1"/>
    <col min="7" max="7" width="17.7109375" customWidth="1"/>
    <col min="8" max="8" width="20.28515625" customWidth="1"/>
    <col min="9" max="9" width="15.5703125" customWidth="1"/>
    <col min="10" max="10" width="15.42578125" customWidth="1"/>
    <col min="11" max="11" width="11" customWidth="1"/>
    <col min="12" max="12" width="14.28515625" bestFit="1" customWidth="1"/>
    <col min="13" max="13" width="14" customWidth="1"/>
    <col min="14" max="14" width="10.42578125" bestFit="1" customWidth="1"/>
    <col min="15" max="15" width="12.7109375" bestFit="1" customWidth="1"/>
    <col min="16" max="16" width="12.42578125" bestFit="1" customWidth="1"/>
  </cols>
  <sheetData>
    <row r="1" spans="1:23" s="12" customFormat="1" ht="45" x14ac:dyDescent="0.25">
      <c r="A1" s="12" t="s">
        <v>5</v>
      </c>
      <c r="B1" s="12" t="s">
        <v>0</v>
      </c>
      <c r="C1" s="12" t="s">
        <v>46</v>
      </c>
      <c r="D1" s="12" t="s">
        <v>1</v>
      </c>
      <c r="E1" s="12" t="s">
        <v>2</v>
      </c>
      <c r="F1" s="12" t="s">
        <v>22</v>
      </c>
      <c r="G1" s="12" t="s">
        <v>51</v>
      </c>
      <c r="H1" s="12" t="s">
        <v>31</v>
      </c>
      <c r="I1" s="12" t="s">
        <v>13</v>
      </c>
      <c r="J1" s="12" t="s">
        <v>14</v>
      </c>
      <c r="K1" s="12" t="s">
        <v>41</v>
      </c>
      <c r="L1" s="12" t="s">
        <v>75</v>
      </c>
      <c r="M1" s="12" t="s">
        <v>64</v>
      </c>
      <c r="N1" s="12" t="s">
        <v>54</v>
      </c>
      <c r="O1" s="12" t="s">
        <v>55</v>
      </c>
      <c r="P1" s="12" t="s">
        <v>56</v>
      </c>
      <c r="Q1" s="12" t="s">
        <v>57</v>
      </c>
      <c r="R1" s="12" t="s">
        <v>58</v>
      </c>
      <c r="S1" s="12" t="s">
        <v>59</v>
      </c>
      <c r="T1" s="12" t="s">
        <v>60</v>
      </c>
      <c r="U1" s="12" t="s">
        <v>61</v>
      </c>
      <c r="V1" s="12" t="s">
        <v>62</v>
      </c>
      <c r="W1" s="12" t="s">
        <v>63</v>
      </c>
    </row>
    <row r="2" spans="1:23" x14ac:dyDescent="0.25">
      <c r="A2" s="14" t="s">
        <v>48</v>
      </c>
      <c r="B2" s="14" t="s">
        <v>11</v>
      </c>
      <c r="C2" s="14" t="s">
        <v>43</v>
      </c>
      <c r="D2" s="14" t="s">
        <v>16</v>
      </c>
      <c r="E2" s="14" t="s">
        <v>19</v>
      </c>
      <c r="F2" s="14" t="s">
        <v>25</v>
      </c>
      <c r="G2" s="14" t="s">
        <v>29</v>
      </c>
      <c r="H2" s="14" t="s">
        <v>33</v>
      </c>
      <c r="I2" s="14" t="s">
        <v>35</v>
      </c>
      <c r="J2" s="14" t="s">
        <v>38</v>
      </c>
      <c r="K2" s="14" t="s">
        <v>42</v>
      </c>
      <c r="L2" s="18">
        <f>SUM(VLOOKUP(Inscriptions[[#This Row],[Scolarité]],L_Scolarité[],2,0),VLOOKUP(Inscriptions[[#This Row],[Supplément TPS]],L_Supplément_TPS[],2,0),VLOOKUP(Inscriptions[[#This Row],[Cantine]],L_Cantine[],2,0),VLOOKUP(Inscriptions[[#This Row],[Garderie]],L_Garderie[],2,0),VLOOKUP(Inscriptions[[#This Row],[Assurance scolaire]],L_Assurance_scolaire[],2,0),VLOOKUP(Inscriptions[[#This Row],[Cotisations diocésaines]],L_Cotisation_Diocésaine[],2,0),VLOOKUP(Inscriptions[[#This Row],[Sorties et activités pédagogiques]],L_Sorties_et_activités_pédagogiques[],2,0),VLOOKUP(Inscriptions[[#This Row],[Fournitures maternelle]],L_Fournitures_maternelle[],2,0),VLOOKUP(Inscriptions[[#This Row],[Fournitures primaire]],L_Fournitures_primaire[],2,0),VLOOKUP(Inscriptions[[#This Row],[Cotisation APEL]],L_Cotisation_APEL[],2,0))</f>
        <v>2258.4</v>
      </c>
      <c r="M2" s="18">
        <f>SUM(VLOOKUP(Inscriptions[[#This Row],[Assurance scolaire]],L_Assurance_scolaire[],2,0),VLOOKUP(Inscriptions[[#This Row],[Cotisation APEL]],L_Cotisation_APEL[],2,0))</f>
        <v>37.4</v>
      </c>
      <c r="N2" s="18">
        <f>(Inscriptions[[#This Row],[Total à payer pour l''année]:[Total à payer pour l''année]]-Inscriptions[[#This Row],[Dont cotisations annuelles]:[Dont cotisations annuelles]])*10%+IF(Inscriptions[[#Headers],[Octobre]]="Octobre",Inscriptions[[#This Row],[Dont cotisations annuelles]:[Dont cotisations annuelles]],0)</f>
        <v>259.5</v>
      </c>
      <c r="O2" s="18">
        <f>(Inscriptions[[#This Row],[Total à payer pour l''année]:[Total à payer pour l''année]]-Inscriptions[[#This Row],[Dont cotisations annuelles]:[Dont cotisations annuelles]])*10%+IF(Inscriptions[[#Headers],[Novembre]]="Octobre",Inscriptions[[#This Row],[Dont cotisations annuelles]:[Dont cotisations annuelles]],0)</f>
        <v>222.10000000000002</v>
      </c>
      <c r="P2" s="18">
        <f>(Inscriptions[[#This Row],[Total à payer pour l''année]:[Total à payer pour l''année]]-Inscriptions[[#This Row],[Dont cotisations annuelles]:[Dont cotisations annuelles]])*10%+IF(Inscriptions[[#Headers],[Décembre]]="Octobre",Inscriptions[[#This Row],[Dont cotisations annuelles]:[Dont cotisations annuelles]],0)</f>
        <v>222.10000000000002</v>
      </c>
      <c r="Q2" s="18">
        <f>(Inscriptions[[#This Row],[Total à payer pour l''année]:[Total à payer pour l''année]]-Inscriptions[[#This Row],[Dont cotisations annuelles]:[Dont cotisations annuelles]])*10%+IF(Inscriptions[[#Headers],[Janvier]]="Octobre",Inscriptions[[#This Row],[Dont cotisations annuelles]:[Dont cotisations annuelles]],0)</f>
        <v>222.10000000000002</v>
      </c>
      <c r="R2" s="18">
        <f>(Inscriptions[[#This Row],[Total à payer pour l''année]:[Total à payer pour l''année]]-Inscriptions[[#This Row],[Dont cotisations annuelles]:[Dont cotisations annuelles]])*10%+IF(Inscriptions[[#Headers],[Février]]="Octobre",Inscriptions[[#This Row],[Dont cotisations annuelles]:[Dont cotisations annuelles]],0)</f>
        <v>222.10000000000002</v>
      </c>
      <c r="S2" s="18">
        <f>(Inscriptions[[#This Row],[Total à payer pour l''année]:[Total à payer pour l''année]]-Inscriptions[[#This Row],[Dont cotisations annuelles]:[Dont cotisations annuelles]])*10%+IF(Inscriptions[[#Headers],[Mars]]="Octobre",Inscriptions[[#This Row],[Dont cotisations annuelles]:[Dont cotisations annuelles]],0)</f>
        <v>222.10000000000002</v>
      </c>
      <c r="T2" s="18">
        <f>(Inscriptions[[#This Row],[Total à payer pour l''année]:[Total à payer pour l''année]]-Inscriptions[[#This Row],[Dont cotisations annuelles]:[Dont cotisations annuelles]])*10%+IF(Inscriptions[[#Headers],[Avril]]="Octobre",Inscriptions[[#This Row],[Dont cotisations annuelles]:[Dont cotisations annuelles]],0)</f>
        <v>222.10000000000002</v>
      </c>
      <c r="U2" s="18">
        <f>(Inscriptions[[#This Row],[Total à payer pour l''année]:[Total à payer pour l''année]]-Inscriptions[[#This Row],[Dont cotisations annuelles]:[Dont cotisations annuelles]])*10%+IF(Inscriptions[[#Headers],[Mai]]="Octobre",Inscriptions[[#This Row],[Dont cotisations annuelles]:[Dont cotisations annuelles]],0)</f>
        <v>222.10000000000002</v>
      </c>
      <c r="V2" s="18">
        <f>(Inscriptions[[#This Row],[Total à payer pour l''année]:[Total à payer pour l''année]]-Inscriptions[[#This Row],[Dont cotisations annuelles]:[Dont cotisations annuelles]])*10%+IF(Inscriptions[[#Headers],[Juin]]="Octobre",Inscriptions[[#This Row],[Dont cotisations annuelles]:[Dont cotisations annuelles]],0)</f>
        <v>222.10000000000002</v>
      </c>
      <c r="W2" s="18">
        <f>(Inscriptions[[#This Row],[Total à payer pour l''année]:[Total à payer pour l''année]]-Inscriptions[[#This Row],[Dont cotisations annuelles]:[Dont cotisations annuelles]])*10%+IF(Inscriptions[[#Headers],[Juillet]]="Octobre",Inscriptions[[#This Row],[Dont cotisations annuelles]:[Dont cotisations annuelles]],0)</f>
        <v>222.10000000000002</v>
      </c>
    </row>
    <row r="3" spans="1:23" ht="15" customHeight="1" x14ac:dyDescent="0.25">
      <c r="A3" s="14" t="s">
        <v>49</v>
      </c>
      <c r="B3" s="14" t="s">
        <v>7</v>
      </c>
      <c r="C3" s="14" t="s">
        <v>47</v>
      </c>
      <c r="D3" s="14" t="s">
        <v>16</v>
      </c>
      <c r="E3" s="14" t="s">
        <v>19</v>
      </c>
      <c r="F3" s="14" t="s">
        <v>25</v>
      </c>
      <c r="G3" s="14" t="s">
        <v>29</v>
      </c>
      <c r="H3" s="14" t="s">
        <v>33</v>
      </c>
      <c r="I3" s="14" t="s">
        <v>35</v>
      </c>
      <c r="J3" s="14" t="s">
        <v>38</v>
      </c>
      <c r="K3" s="14" t="s">
        <v>42</v>
      </c>
      <c r="L3" s="18">
        <f>SUM(VLOOKUP(Inscriptions[[#This Row],[Scolarité]],L_Scolarité[],2,0),VLOOKUP(Inscriptions[[#This Row],[Supplément TPS]],L_Supplément_TPS[],2,0),VLOOKUP(Inscriptions[[#This Row],[Cantine]],L_Cantine[],2,0),VLOOKUP(Inscriptions[[#This Row],[Garderie]],L_Garderie[],2,0),VLOOKUP(Inscriptions[[#This Row],[Assurance scolaire]],L_Assurance_scolaire[],2,0),VLOOKUP(Inscriptions[[#This Row],[Cotisations diocésaines]],L_Cotisation_Diocésaine[],2,0),VLOOKUP(Inscriptions[[#This Row],[Sorties et activités pédagogiques]],L_Sorties_et_activités_pédagogiques[],2,0),VLOOKUP(Inscriptions[[#This Row],[Fournitures maternelle]],L_Fournitures_maternelle[],2,0),VLOOKUP(Inscriptions[[#This Row],[Fournitures primaire]],L_Fournitures_primaire[],2,0),VLOOKUP(Inscriptions[[#This Row],[Cotisation APEL]],L_Cotisation_APEL[],2,0))</f>
        <v>2338.4</v>
      </c>
      <c r="M3" s="18">
        <f>SUM(VLOOKUP(Inscriptions[[#This Row],[Assurance scolaire]],L_Assurance_scolaire[],2,0),VLOOKUP(Inscriptions[[#This Row],[Cotisation APEL]],L_Cotisation_APEL[],2,0))</f>
        <v>37.4</v>
      </c>
      <c r="N3" s="18">
        <f>(Inscriptions[[#This Row],[Total à payer pour l''année]:[Total à payer pour l''année]]-Inscriptions[[#This Row],[Dont cotisations annuelles]:[Dont cotisations annuelles]])*10%+IF(Inscriptions[[#Headers],[Octobre]]="Octobre",Inscriptions[[#This Row],[Dont cotisations annuelles]:[Dont cotisations annuelles]],0)</f>
        <v>267.5</v>
      </c>
      <c r="O3" s="18">
        <f>(Inscriptions[[#This Row],[Total à payer pour l''année]:[Total à payer pour l''année]]-Inscriptions[[#This Row],[Dont cotisations annuelles]:[Dont cotisations annuelles]])*10%+IF(Inscriptions[[#Headers],[Novembre]]="Octobre",Inscriptions[[#This Row],[Dont cotisations annuelles]:[Dont cotisations annuelles]],0)</f>
        <v>230.10000000000002</v>
      </c>
      <c r="P3" s="18">
        <f>(Inscriptions[[#This Row],[Total à payer pour l''année]:[Total à payer pour l''année]]-Inscriptions[[#This Row],[Dont cotisations annuelles]:[Dont cotisations annuelles]])*10%+IF(Inscriptions[[#Headers],[Décembre]]="Octobre",Inscriptions[[#This Row],[Dont cotisations annuelles]:[Dont cotisations annuelles]],0)</f>
        <v>230.10000000000002</v>
      </c>
      <c r="Q3" s="18">
        <f>(Inscriptions[[#This Row],[Total à payer pour l''année]:[Total à payer pour l''année]]-Inscriptions[[#This Row],[Dont cotisations annuelles]:[Dont cotisations annuelles]])*10%+IF(Inscriptions[[#Headers],[Janvier]]="Octobre",Inscriptions[[#This Row],[Dont cotisations annuelles]:[Dont cotisations annuelles]],0)</f>
        <v>230.10000000000002</v>
      </c>
      <c r="R3" s="18">
        <f>(Inscriptions[[#This Row],[Total à payer pour l''année]:[Total à payer pour l''année]]-Inscriptions[[#This Row],[Dont cotisations annuelles]:[Dont cotisations annuelles]])*10%+IF(Inscriptions[[#Headers],[Février]]="Octobre",Inscriptions[[#This Row],[Dont cotisations annuelles]:[Dont cotisations annuelles]],0)</f>
        <v>230.10000000000002</v>
      </c>
      <c r="S3" s="18">
        <f>(Inscriptions[[#This Row],[Total à payer pour l''année]:[Total à payer pour l''année]]-Inscriptions[[#This Row],[Dont cotisations annuelles]:[Dont cotisations annuelles]])*10%+IF(Inscriptions[[#Headers],[Mars]]="Octobre",Inscriptions[[#This Row],[Dont cotisations annuelles]:[Dont cotisations annuelles]],0)</f>
        <v>230.10000000000002</v>
      </c>
      <c r="T3" s="18">
        <f>(Inscriptions[[#This Row],[Total à payer pour l''année]:[Total à payer pour l''année]]-Inscriptions[[#This Row],[Dont cotisations annuelles]:[Dont cotisations annuelles]])*10%+IF(Inscriptions[[#Headers],[Avril]]="Octobre",Inscriptions[[#This Row],[Dont cotisations annuelles]:[Dont cotisations annuelles]],0)</f>
        <v>230.10000000000002</v>
      </c>
      <c r="U3" s="18">
        <f>(Inscriptions[[#This Row],[Total à payer pour l''année]:[Total à payer pour l''année]]-Inscriptions[[#This Row],[Dont cotisations annuelles]:[Dont cotisations annuelles]])*10%+IF(Inscriptions[[#Headers],[Mai]]="Octobre",Inscriptions[[#This Row],[Dont cotisations annuelles]:[Dont cotisations annuelles]],0)</f>
        <v>230.10000000000002</v>
      </c>
      <c r="V3" s="18">
        <f>(Inscriptions[[#This Row],[Total à payer pour l''année]:[Total à payer pour l''année]]-Inscriptions[[#This Row],[Dont cotisations annuelles]:[Dont cotisations annuelles]])*10%+IF(Inscriptions[[#Headers],[Juin]]="Octobre",Inscriptions[[#This Row],[Dont cotisations annuelles]:[Dont cotisations annuelles]],0)</f>
        <v>230.10000000000002</v>
      </c>
      <c r="W3" s="18">
        <f>(Inscriptions[[#This Row],[Total à payer pour l''année]:[Total à payer pour l''année]]-Inscriptions[[#This Row],[Dont cotisations annuelles]:[Dont cotisations annuelles]])*10%+IF(Inscriptions[[#Headers],[Juillet]]="Octobre",Inscriptions[[#This Row],[Dont cotisations annuelles]:[Dont cotisations annuelles]],0)</f>
        <v>230.10000000000002</v>
      </c>
    </row>
    <row r="4" spans="1:23" ht="15" customHeight="1" x14ac:dyDescent="0.25">
      <c r="A4" s="14" t="s">
        <v>50</v>
      </c>
      <c r="B4" s="14" t="s">
        <v>11</v>
      </c>
      <c r="C4" s="14" t="s">
        <v>47</v>
      </c>
      <c r="D4" s="14" t="s">
        <v>16</v>
      </c>
      <c r="E4" s="14" t="s">
        <v>19</v>
      </c>
      <c r="F4" s="14" t="s">
        <v>25</v>
      </c>
      <c r="G4" s="14" t="s">
        <v>29</v>
      </c>
      <c r="H4" s="14" t="s">
        <v>33</v>
      </c>
      <c r="I4" s="14" t="s">
        <v>35</v>
      </c>
      <c r="J4" s="14" t="s">
        <v>38</v>
      </c>
      <c r="K4" s="14" t="s">
        <v>42</v>
      </c>
      <c r="L4" s="18">
        <f>SUM(VLOOKUP(Inscriptions[[#This Row],[Scolarité]],L_Scolarité[],2,0),VLOOKUP(Inscriptions[[#This Row],[Supplément TPS]],L_Supplément_TPS[],2,0),VLOOKUP(Inscriptions[[#This Row],[Cantine]],L_Cantine[],2,0),VLOOKUP(Inscriptions[[#This Row],[Garderie]],L_Garderie[],2,0),VLOOKUP(Inscriptions[[#This Row],[Assurance scolaire]],L_Assurance_scolaire[],2,0),VLOOKUP(Inscriptions[[#This Row],[Cotisations diocésaines]],L_Cotisation_Diocésaine[],2,0),VLOOKUP(Inscriptions[[#This Row],[Sorties et activités pédagogiques]],L_Sorties_et_activités_pédagogiques[],2,0),VLOOKUP(Inscriptions[[#This Row],[Fournitures maternelle]],L_Fournitures_maternelle[],2,0),VLOOKUP(Inscriptions[[#This Row],[Fournitures primaire]],L_Fournitures_primaire[],2,0),VLOOKUP(Inscriptions[[#This Row],[Cotisation APEL]],L_Cotisation_APEL[],2,0))</f>
        <v>2658.4</v>
      </c>
      <c r="M4" s="18">
        <f>SUM(VLOOKUP(Inscriptions[[#This Row],[Assurance scolaire]],L_Assurance_scolaire[],2,0),VLOOKUP(Inscriptions[[#This Row],[Cotisation APEL]],L_Cotisation_APEL[],2,0))</f>
        <v>37.4</v>
      </c>
      <c r="N4" s="18">
        <f>(Inscriptions[[#This Row],[Total à payer pour l''année]:[Total à payer pour l''année]]-Inscriptions[[#This Row],[Dont cotisations annuelles]:[Dont cotisations annuelles]])*10%+IF(Inscriptions[[#Headers],[Octobre]]="Octobre",Inscriptions[[#This Row],[Dont cotisations annuelles]:[Dont cotisations annuelles]],0)</f>
        <v>299.5</v>
      </c>
      <c r="O4" s="18">
        <f>(Inscriptions[[#This Row],[Total à payer pour l''année]:[Total à payer pour l''année]]-Inscriptions[[#This Row],[Dont cotisations annuelles]:[Dont cotisations annuelles]])*10%+IF(Inscriptions[[#Headers],[Novembre]]="Octobre",Inscriptions[[#This Row],[Dont cotisations annuelles]:[Dont cotisations annuelles]],0)</f>
        <v>262.10000000000002</v>
      </c>
      <c r="P4" s="18">
        <f>(Inscriptions[[#This Row],[Total à payer pour l''année]:[Total à payer pour l''année]]-Inscriptions[[#This Row],[Dont cotisations annuelles]:[Dont cotisations annuelles]])*10%+IF(Inscriptions[[#Headers],[Décembre]]="Octobre",Inscriptions[[#This Row],[Dont cotisations annuelles]:[Dont cotisations annuelles]],0)</f>
        <v>262.10000000000002</v>
      </c>
      <c r="Q4" s="18">
        <f>(Inscriptions[[#This Row],[Total à payer pour l''année]:[Total à payer pour l''année]]-Inscriptions[[#This Row],[Dont cotisations annuelles]:[Dont cotisations annuelles]])*10%+IF(Inscriptions[[#Headers],[Janvier]]="Octobre",Inscriptions[[#This Row],[Dont cotisations annuelles]:[Dont cotisations annuelles]],0)</f>
        <v>262.10000000000002</v>
      </c>
      <c r="R4" s="18">
        <f>(Inscriptions[[#This Row],[Total à payer pour l''année]:[Total à payer pour l''année]]-Inscriptions[[#This Row],[Dont cotisations annuelles]:[Dont cotisations annuelles]])*10%+IF(Inscriptions[[#Headers],[Février]]="Octobre",Inscriptions[[#This Row],[Dont cotisations annuelles]:[Dont cotisations annuelles]],0)</f>
        <v>262.10000000000002</v>
      </c>
      <c r="S4" s="18">
        <f>(Inscriptions[[#This Row],[Total à payer pour l''année]:[Total à payer pour l''année]]-Inscriptions[[#This Row],[Dont cotisations annuelles]:[Dont cotisations annuelles]])*10%+IF(Inscriptions[[#Headers],[Mars]]="Octobre",Inscriptions[[#This Row],[Dont cotisations annuelles]:[Dont cotisations annuelles]],0)</f>
        <v>262.10000000000002</v>
      </c>
      <c r="T4" s="18">
        <f>(Inscriptions[[#This Row],[Total à payer pour l''année]:[Total à payer pour l''année]]-Inscriptions[[#This Row],[Dont cotisations annuelles]:[Dont cotisations annuelles]])*10%+IF(Inscriptions[[#Headers],[Avril]]="Octobre",Inscriptions[[#This Row],[Dont cotisations annuelles]:[Dont cotisations annuelles]],0)</f>
        <v>262.10000000000002</v>
      </c>
      <c r="U4" s="18">
        <f>(Inscriptions[[#This Row],[Total à payer pour l''année]:[Total à payer pour l''année]]-Inscriptions[[#This Row],[Dont cotisations annuelles]:[Dont cotisations annuelles]])*10%+IF(Inscriptions[[#Headers],[Mai]]="Octobre",Inscriptions[[#This Row],[Dont cotisations annuelles]:[Dont cotisations annuelles]],0)</f>
        <v>262.10000000000002</v>
      </c>
      <c r="V4" s="18">
        <f>(Inscriptions[[#This Row],[Total à payer pour l''année]:[Total à payer pour l''année]]-Inscriptions[[#This Row],[Dont cotisations annuelles]:[Dont cotisations annuelles]])*10%+IF(Inscriptions[[#Headers],[Juin]]="Octobre",Inscriptions[[#This Row],[Dont cotisations annuelles]:[Dont cotisations annuelles]],0)</f>
        <v>262.10000000000002</v>
      </c>
      <c r="W4" s="18">
        <f>(Inscriptions[[#This Row],[Total à payer pour l''année]:[Total à payer pour l''année]]-Inscriptions[[#This Row],[Dont cotisations annuelles]:[Dont cotisations annuelles]])*10%+IF(Inscriptions[[#Headers],[Juillet]]="Octobre",Inscriptions[[#This Row],[Dont cotisations annuelles]:[Dont cotisations annuelles]],0)</f>
        <v>262.10000000000002</v>
      </c>
    </row>
  </sheetData>
  <dataValidations count="11">
    <dataValidation type="list" allowBlank="1" showInputMessage="1" showErrorMessage="1" sqref="C2:C4">
      <formula1>TPS</formula1>
    </dataValidation>
    <dataValidation type="list" allowBlank="1" showInputMessage="1" showErrorMessage="1" sqref="K2:K4">
      <formula1>CotisAPEL</formula1>
    </dataValidation>
    <dataValidation type="list" allowBlank="1" showInputMessage="1" showErrorMessage="1" sqref="J2:J4">
      <formula1>FourPrim</formula1>
    </dataValidation>
    <dataValidation type="list" allowBlank="1" showInputMessage="1" showErrorMessage="1" sqref="I2:I4">
      <formula1>FourMat</formula1>
    </dataValidation>
    <dataValidation type="list" allowBlank="1" showInputMessage="1" showErrorMessage="1" sqref="H2:H4">
      <formula1>Sorties</formula1>
    </dataValidation>
    <dataValidation type="list" allowBlank="1" showInputMessage="1" showErrorMessage="1" sqref="G2:G4">
      <formula1>CotisDio</formula1>
    </dataValidation>
    <dataValidation type="list" allowBlank="1" showInputMessage="1" showErrorMessage="1" sqref="F2:F4">
      <formula1>Assurance</formula1>
    </dataValidation>
    <dataValidation type="list" allowBlank="1" showInputMessage="1" showErrorMessage="1" sqref="D2:D4">
      <formula1>Cantine</formula1>
    </dataValidation>
    <dataValidation type="list" allowBlank="1" showInputMessage="1" showErrorMessage="1" sqref="E2:E4">
      <formula1>Garderie</formula1>
    </dataValidation>
    <dataValidation type="list" allowBlank="1" showInputMessage="1" showErrorMessage="1" sqref="B2:B4">
      <formula1>Scolarite</formula1>
    </dataValidation>
    <dataValidation type="list" allowBlank="1" showInputMessage="1" showErrorMessage="1" sqref="A2:A4">
      <formula1>Famille</formula1>
    </dataValidation>
  </dataValidations>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D22"/>
  <sheetViews>
    <sheetView workbookViewId="0">
      <selection activeCell="B37" sqref="B37"/>
    </sheetView>
  </sheetViews>
  <sheetFormatPr baseColWidth="10" defaultRowHeight="15" x14ac:dyDescent="0.25"/>
  <cols>
    <col min="1" max="1" width="32.42578125" bestFit="1" customWidth="1"/>
    <col min="2" max="2" width="35.28515625" bestFit="1" customWidth="1"/>
    <col min="3" max="4" width="8.28515625" bestFit="1" customWidth="1"/>
  </cols>
  <sheetData>
    <row r="1" spans="1:4" x14ac:dyDescent="0.25">
      <c r="A1" s="31" t="s">
        <v>81</v>
      </c>
      <c r="B1" s="31" t="s">
        <v>82</v>
      </c>
      <c r="C1" t="s">
        <v>83</v>
      </c>
      <c r="D1" t="s">
        <v>52</v>
      </c>
    </row>
    <row r="2" spans="1:4" x14ac:dyDescent="0.25">
      <c r="A2" t="s">
        <v>22</v>
      </c>
      <c r="C2" s="32">
        <v>3</v>
      </c>
      <c r="D2" s="33">
        <v>46.2</v>
      </c>
    </row>
    <row r="3" spans="1:4" x14ac:dyDescent="0.25">
      <c r="B3" t="s">
        <v>25</v>
      </c>
      <c r="C3" s="32">
        <v>3</v>
      </c>
      <c r="D3" s="33">
        <v>46.2</v>
      </c>
    </row>
    <row r="4" spans="1:4" x14ac:dyDescent="0.25">
      <c r="A4" t="s">
        <v>1</v>
      </c>
      <c r="C4" s="32">
        <v>3</v>
      </c>
      <c r="D4" s="33">
        <v>3300</v>
      </c>
    </row>
    <row r="5" spans="1:4" x14ac:dyDescent="0.25">
      <c r="B5" t="s">
        <v>16</v>
      </c>
      <c r="C5" s="32">
        <v>3</v>
      </c>
      <c r="D5" s="33">
        <v>3300</v>
      </c>
    </row>
    <row r="6" spans="1:4" x14ac:dyDescent="0.25">
      <c r="A6" t="s">
        <v>41</v>
      </c>
      <c r="C6" s="32">
        <v>3</v>
      </c>
      <c r="D6" s="33">
        <v>66</v>
      </c>
    </row>
    <row r="7" spans="1:4" x14ac:dyDescent="0.25">
      <c r="B7" t="s">
        <v>42</v>
      </c>
      <c r="C7" s="32">
        <v>3</v>
      </c>
      <c r="D7" s="33">
        <v>66</v>
      </c>
    </row>
    <row r="8" spans="1:4" x14ac:dyDescent="0.25">
      <c r="A8" t="s">
        <v>13</v>
      </c>
      <c r="C8" s="32">
        <v>3</v>
      </c>
      <c r="D8" s="33">
        <v>90</v>
      </c>
    </row>
    <row r="9" spans="1:4" x14ac:dyDescent="0.25">
      <c r="B9" t="s">
        <v>35</v>
      </c>
      <c r="C9" s="32">
        <v>3</v>
      </c>
      <c r="D9" s="33">
        <v>90</v>
      </c>
    </row>
    <row r="10" spans="1:4" x14ac:dyDescent="0.25">
      <c r="A10" t="s">
        <v>14</v>
      </c>
      <c r="C10" s="32">
        <v>3</v>
      </c>
      <c r="D10" s="33">
        <v>105</v>
      </c>
    </row>
    <row r="11" spans="1:4" x14ac:dyDescent="0.25">
      <c r="B11" t="s">
        <v>38</v>
      </c>
      <c r="C11" s="32">
        <v>3</v>
      </c>
      <c r="D11" s="33">
        <v>105</v>
      </c>
    </row>
    <row r="12" spans="1:4" x14ac:dyDescent="0.25">
      <c r="A12" t="s">
        <v>2</v>
      </c>
      <c r="C12" s="32">
        <v>3</v>
      </c>
      <c r="D12" s="33">
        <v>840</v>
      </c>
    </row>
    <row r="13" spans="1:4" x14ac:dyDescent="0.25">
      <c r="B13" t="s">
        <v>19</v>
      </c>
      <c r="C13" s="32">
        <v>3</v>
      </c>
      <c r="D13" s="33">
        <v>840</v>
      </c>
    </row>
    <row r="14" spans="1:4" x14ac:dyDescent="0.25">
      <c r="A14" t="s">
        <v>0</v>
      </c>
      <c r="C14" s="32">
        <v>3</v>
      </c>
      <c r="D14" s="33">
        <v>1540</v>
      </c>
    </row>
    <row r="15" spans="1:4" x14ac:dyDescent="0.25">
      <c r="B15" t="s">
        <v>7</v>
      </c>
      <c r="C15" s="32">
        <v>1</v>
      </c>
      <c r="D15" s="33">
        <v>300</v>
      </c>
    </row>
    <row r="16" spans="1:4" x14ac:dyDescent="0.25">
      <c r="B16" t="s">
        <v>11</v>
      </c>
      <c r="C16" s="32">
        <v>2</v>
      </c>
      <c r="D16" s="33">
        <v>1240</v>
      </c>
    </row>
    <row r="17" spans="1:4" x14ac:dyDescent="0.25">
      <c r="A17" t="s">
        <v>31</v>
      </c>
      <c r="C17" s="32">
        <v>3</v>
      </c>
      <c r="D17" s="33">
        <v>270</v>
      </c>
    </row>
    <row r="18" spans="1:4" x14ac:dyDescent="0.25">
      <c r="B18" t="s">
        <v>33</v>
      </c>
      <c r="C18" s="32">
        <v>3</v>
      </c>
      <c r="D18" s="33">
        <v>270</v>
      </c>
    </row>
    <row r="19" spans="1:4" x14ac:dyDescent="0.25">
      <c r="A19" t="s">
        <v>46</v>
      </c>
      <c r="C19" s="32">
        <v>3</v>
      </c>
      <c r="D19" s="33">
        <v>800</v>
      </c>
    </row>
    <row r="20" spans="1:4" x14ac:dyDescent="0.25">
      <c r="B20" t="s">
        <v>43</v>
      </c>
      <c r="C20" s="32">
        <v>1</v>
      </c>
      <c r="D20" s="33">
        <v>0</v>
      </c>
    </row>
    <row r="21" spans="1:4" x14ac:dyDescent="0.25">
      <c r="B21" t="s">
        <v>47</v>
      </c>
      <c r="C21" s="32">
        <v>2</v>
      </c>
      <c r="D21" s="33">
        <v>800</v>
      </c>
    </row>
    <row r="22" spans="1:4" x14ac:dyDescent="0.25">
      <c r="A22" t="s">
        <v>78</v>
      </c>
      <c r="C22" s="32">
        <v>27</v>
      </c>
      <c r="D22" s="33">
        <v>7057.2</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13AA507-AB5A-4B8A-8057-2F5D5217265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11</vt:i4>
      </vt:variant>
    </vt:vector>
  </HeadingPairs>
  <TitlesOfParts>
    <vt:vector size="15" baseType="lpstr">
      <vt:lpstr>Echéancier</vt:lpstr>
      <vt:lpstr>Paramètres</vt:lpstr>
      <vt:lpstr>Inscriptions</vt:lpstr>
      <vt:lpstr>Analyse TCD</vt:lpstr>
      <vt:lpstr>Assurance</vt:lpstr>
      <vt:lpstr>Cantine</vt:lpstr>
      <vt:lpstr>CotisAPEL</vt:lpstr>
      <vt:lpstr>CotisDio</vt:lpstr>
      <vt:lpstr>Famille</vt:lpstr>
      <vt:lpstr>FourMat</vt:lpstr>
      <vt:lpstr>FourPrim</vt:lpstr>
      <vt:lpstr>Garderie</vt:lpstr>
      <vt:lpstr>Scolarite</vt:lpstr>
      <vt:lpstr>Sorties</vt:lpstr>
      <vt:lpstr>TPS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2020-05-22T07:21:28Z</dcterms:modified>
</cp:coreProperties>
</file>