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5200" windowHeight="11685" tabRatio="935" activeTab="1"/>
  </bookViews>
  <sheets>
    <sheet name="Image" sheetId="27" r:id="rId1"/>
    <sheet name="Novembre 2017" sheetId="17" r:id="rId2"/>
  </sheets>
  <definedNames>
    <definedName name="ind">OFFSET(Image!$B$2,MATCH('Novembre 2017'!$L1,liste,0)-1,)</definedName>
    <definedName name="liste">Image!$A$2:$A$4</definedName>
    <definedName name="_xlnm.Print_Area" localSheetId="1">'Novembre 2017'!$A$1:$I$40</definedName>
  </definedNames>
  <calcPr calcId="145621"/>
</workbook>
</file>

<file path=xl/calcChain.xml><?xml version="1.0" encoding="utf-8"?>
<calcChain xmlns="http://schemas.openxmlformats.org/spreadsheetml/2006/main">
  <c r="I40" i="17" l="1"/>
  <c r="I39" i="17"/>
  <c r="I36" i="17"/>
  <c r="I35" i="17"/>
  <c r="I34" i="17"/>
  <c r="I32" i="17"/>
  <c r="I31" i="17"/>
  <c r="I29" i="17"/>
  <c r="I28" i="17"/>
  <c r="I27" i="17"/>
  <c r="I26" i="17"/>
  <c r="I25" i="17"/>
  <c r="I24" i="17"/>
  <c r="I22" i="17"/>
  <c r="I21" i="17"/>
  <c r="I19" i="17"/>
  <c r="I18" i="17"/>
  <c r="I17" i="17"/>
  <c r="I16" i="17"/>
  <c r="I15" i="17"/>
  <c r="I9" i="17"/>
  <c r="I10" i="17"/>
  <c r="I11" i="17"/>
  <c r="I12" i="17"/>
  <c r="I13" i="17"/>
  <c r="I8" i="17"/>
  <c r="G8" i="17"/>
  <c r="G40" i="17"/>
  <c r="G39" i="17"/>
  <c r="G37" i="17"/>
  <c r="G36" i="17"/>
  <c r="G35" i="17"/>
  <c r="G34" i="17"/>
  <c r="G32" i="17"/>
  <c r="G31" i="17"/>
  <c r="G29" i="17"/>
  <c r="G28" i="17"/>
  <c r="G27" i="17"/>
  <c r="G26" i="17"/>
  <c r="G25" i="17"/>
  <c r="G24" i="17"/>
  <c r="G22" i="17"/>
  <c r="G21" i="17"/>
  <c r="G19" i="17"/>
  <c r="G18" i="17"/>
  <c r="G17" i="17"/>
  <c r="G16" i="17"/>
  <c r="G15" i="17"/>
  <c r="G9" i="17"/>
  <c r="G10" i="17"/>
  <c r="G11" i="17"/>
  <c r="G12" i="17"/>
  <c r="G13" i="17"/>
  <c r="L8" i="17" l="1"/>
  <c r="N21" i="17"/>
  <c r="L21" i="17"/>
  <c r="N8" i="17" l="1"/>
  <c r="N9" i="17"/>
  <c r="N10" i="17"/>
  <c r="N11" i="17"/>
  <c r="N12" i="17"/>
  <c r="N13" i="17"/>
  <c r="N15" i="17"/>
  <c r="N16" i="17"/>
  <c r="N17" i="17"/>
  <c r="N18" i="17"/>
  <c r="N19" i="17"/>
  <c r="N24" i="17"/>
  <c r="N25" i="17"/>
  <c r="N26" i="17"/>
  <c r="N27" i="17"/>
  <c r="N29" i="17"/>
  <c r="N31" i="17"/>
  <c r="N32" i="17"/>
  <c r="N34" i="17"/>
  <c r="N35" i="17"/>
  <c r="N36" i="17"/>
  <c r="N39" i="17"/>
  <c r="N40" i="17"/>
  <c r="L40" i="17"/>
  <c r="L39" i="17"/>
  <c r="L36" i="17"/>
  <c r="L35" i="17"/>
  <c r="L34" i="17"/>
  <c r="L32" i="17"/>
  <c r="L31" i="17"/>
  <c r="L29" i="17"/>
  <c r="L27" i="17"/>
  <c r="L26" i="17"/>
  <c r="L25" i="17"/>
  <c r="L24" i="17"/>
  <c r="L19" i="17"/>
  <c r="L18" i="17"/>
  <c r="L17" i="17"/>
  <c r="L16" i="17"/>
  <c r="L15" i="17"/>
  <c r="L13" i="17"/>
  <c r="L11" i="17"/>
  <c r="L10" i="17"/>
  <c r="L9" i="17"/>
  <c r="L12" i="17"/>
</calcChain>
</file>

<file path=xl/sharedStrings.xml><?xml version="1.0" encoding="utf-8"?>
<sst xmlns="http://schemas.openxmlformats.org/spreadsheetml/2006/main" count="43" uniqueCount="40">
  <si>
    <t>Suivi</t>
  </si>
  <si>
    <t>Objectif</t>
  </si>
  <si>
    <t>Cumul</t>
  </si>
  <si>
    <t>LES RESSOURCES HUMAINES</t>
  </si>
  <si>
    <t>Mois</t>
  </si>
  <si>
    <t>Période Juillet 2017 - Juin 2018</t>
  </si>
  <si>
    <t>LA SECURITE</t>
  </si>
  <si>
    <t>L'ENVIRONNEMENT</t>
  </si>
  <si>
    <t xml:space="preserve">LA PRODUCTION  </t>
  </si>
  <si>
    <t>LA MAINTENANCE</t>
  </si>
  <si>
    <t>LA QUALITE</t>
  </si>
  <si>
    <t>100 %</t>
  </si>
  <si>
    <t>&gt; 70 %</t>
  </si>
  <si>
    <t>&lt; 0,4</t>
  </si>
  <si>
    <t>&lt; 5</t>
  </si>
  <si>
    <t>&lt; 1,4 %</t>
  </si>
  <si>
    <t>&lt; 2 %</t>
  </si>
  <si>
    <t>&gt; 95 %</t>
  </si>
  <si>
    <t>LA LOGISTIQUE</t>
  </si>
  <si>
    <t>&gt; 99,5%</t>
  </si>
  <si>
    <t>&lt; 0,1%</t>
  </si>
  <si>
    <t>&lt; 21</t>
  </si>
  <si>
    <t>&lt; 34</t>
  </si>
  <si>
    <t>&lt; 1,67</t>
  </si>
  <si>
    <t>&lt; 3,1%</t>
  </si>
  <si>
    <t>&lt; 2</t>
  </si>
  <si>
    <t>&lt; 9 %</t>
  </si>
  <si>
    <t>&lt; 1,7 %</t>
  </si>
  <si>
    <t>&lt; 1,45 %</t>
  </si>
  <si>
    <t>&lt; 0,45 %</t>
  </si>
  <si>
    <t>&lt; 1</t>
  </si>
  <si>
    <t>BILAN A FIN NOVEMBRE 2017</t>
  </si>
  <si>
    <t>28</t>
  </si>
  <si>
    <t>46</t>
  </si>
  <si>
    <t>1,28</t>
  </si>
  <si>
    <t>100%</t>
  </si>
  <si>
    <t>&gt; 50%</t>
  </si>
  <si>
    <t>Nombre</t>
  </si>
  <si>
    <t>Image</t>
  </si>
  <si>
    <t>OBJECTIFS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</si>
</sst>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%"/>
  </numFmts>
  <fonts count="3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20"/>
      <name val="Calibri"/>
      <family val="2"/>
      <scheme val="minor"/>
    </font>
    <font>
      <b/>
      <sz val="20"/>
      <name val="Calibri"/>
      <family val="2"/>
      <scheme val="minor"/>
    </font>
    <font>
      <sz val="10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36"/>
      <name val="Calibri"/>
      <family val="2"/>
      <scheme val="minor"/>
    </font>
    <font>
      <b/>
      <sz val="48"/>
      <color theme="8" tint="-0.249977111117893"/>
      <name val="Calibri"/>
      <family val="2"/>
      <scheme val="minor"/>
    </font>
    <font>
      <sz val="36"/>
      <color theme="8" tint="-0.249977111117893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name val="Calibri"/>
      <family val="2"/>
    </font>
    <font>
      <sz val="10"/>
      <name val="Verdana"/>
      <family val="2"/>
    </font>
    <font>
      <b/>
      <sz val="28"/>
      <name val="Wingdings"/>
      <charset val="2"/>
    </font>
  </fonts>
  <fills count="4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medium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0" fillId="0" borderId="0" applyNumberFormat="0" applyFill="0" applyBorder="0" applyAlignment="0" applyProtection="0"/>
    <xf numFmtId="0" fontId="11" fillId="0" borderId="35" applyNumberFormat="0" applyFill="0" applyAlignment="0" applyProtection="0"/>
    <xf numFmtId="0" fontId="12" fillId="0" borderId="36" applyNumberFormat="0" applyFill="0" applyAlignment="0" applyProtection="0"/>
    <xf numFmtId="0" fontId="13" fillId="0" borderId="37" applyNumberFormat="0" applyFill="0" applyAlignment="0" applyProtection="0"/>
    <xf numFmtId="0" fontId="13" fillId="0" borderId="0" applyNumberFormat="0" applyFill="0" applyBorder="0" applyAlignment="0" applyProtection="0"/>
    <xf numFmtId="0" fontId="14" fillId="6" borderId="0" applyNumberFormat="0" applyBorder="0" applyAlignment="0" applyProtection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38" applyNumberFormat="0" applyAlignment="0" applyProtection="0"/>
    <xf numFmtId="0" fontId="18" fillId="10" borderId="39" applyNumberFormat="0" applyAlignment="0" applyProtection="0"/>
    <xf numFmtId="0" fontId="19" fillId="10" borderId="38" applyNumberFormat="0" applyAlignment="0" applyProtection="0"/>
    <xf numFmtId="0" fontId="20" fillId="0" borderId="40" applyNumberFormat="0" applyFill="0" applyAlignment="0" applyProtection="0"/>
    <xf numFmtId="0" fontId="21" fillId="11" borderId="41" applyNumberFormat="0" applyAlignment="0" applyProtection="0"/>
    <xf numFmtId="0" fontId="22" fillId="0" borderId="0" applyNumberFormat="0" applyFill="0" applyBorder="0" applyAlignment="0" applyProtection="0"/>
    <xf numFmtId="0" fontId="9" fillId="12" borderId="4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43" applyNumberFormat="0" applyFill="0" applyAlignment="0" applyProtection="0"/>
    <xf numFmtId="0" fontId="2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5" fillId="36" borderId="0" applyNumberFormat="0" applyBorder="0" applyAlignment="0" applyProtection="0"/>
    <xf numFmtId="0" fontId="9" fillId="0" borderId="0"/>
    <xf numFmtId="9" fontId="1" fillId="0" borderId="0" applyFont="0" applyFill="0" applyBorder="0" applyAlignment="0" applyProtection="0"/>
    <xf numFmtId="0" fontId="32" fillId="0" borderId="0"/>
    <xf numFmtId="44" fontId="32" fillId="0" borderId="0" applyFont="0" applyFill="0" applyBorder="0" applyAlignment="0" applyProtection="0"/>
  </cellStyleXfs>
  <cellXfs count="129">
    <xf numFmtId="0" fontId="0" fillId="0" borderId="0" xfId="0"/>
    <xf numFmtId="0" fontId="4" fillId="0" borderId="0" xfId="42" applyFont="1" applyAlignment="1">
      <alignment wrapText="1"/>
    </xf>
    <xf numFmtId="0" fontId="5" fillId="0" borderId="0" xfId="42" applyFont="1" applyAlignment="1">
      <alignment horizontal="center" wrapText="1"/>
    </xf>
    <xf numFmtId="0" fontId="7" fillId="0" borderId="0" xfId="42" applyFont="1" applyAlignment="1">
      <alignment wrapText="1"/>
    </xf>
    <xf numFmtId="0" fontId="5" fillId="0" borderId="0" xfId="42" applyFont="1" applyFill="1" applyBorder="1" applyAlignment="1">
      <alignment wrapText="1"/>
    </xf>
    <xf numFmtId="0" fontId="26" fillId="0" borderId="0" xfId="42" applyFont="1" applyAlignment="1">
      <alignment wrapText="1"/>
    </xf>
    <xf numFmtId="0" fontId="5" fillId="0" borderId="0" xfId="42" applyFont="1" applyAlignment="1">
      <alignment wrapText="1"/>
    </xf>
    <xf numFmtId="0" fontId="26" fillId="0" borderId="0" xfId="42" applyFont="1" applyAlignment="1">
      <alignment horizontal="left" wrapText="1"/>
    </xf>
    <xf numFmtId="10" fontId="6" fillId="0" borderId="17" xfId="42" applyNumberFormat="1" applyFont="1" applyBorder="1" applyAlignment="1">
      <alignment horizontal="center" vertical="center" wrapText="1"/>
    </xf>
    <xf numFmtId="0" fontId="6" fillId="0" borderId="16" xfId="42" applyFont="1" applyFill="1" applyBorder="1" applyAlignment="1">
      <alignment horizontal="left" vertical="center" wrapText="1"/>
    </xf>
    <xf numFmtId="49" fontId="6" fillId="0" borderId="15" xfId="42" applyNumberFormat="1" applyFont="1" applyFill="1" applyBorder="1" applyAlignment="1">
      <alignment horizontal="center" vertical="center" wrapText="1"/>
    </xf>
    <xf numFmtId="0" fontId="6" fillId="3" borderId="0" xfId="42" applyFont="1" applyFill="1" applyBorder="1" applyAlignment="1">
      <alignment horizontal="left" vertical="center" wrapText="1"/>
    </xf>
    <xf numFmtId="9" fontId="6" fillId="0" borderId="2" xfId="42" applyNumberFormat="1" applyFont="1" applyFill="1" applyBorder="1" applyAlignment="1">
      <alignment horizontal="center" vertical="center" wrapText="1"/>
    </xf>
    <xf numFmtId="0" fontId="26" fillId="5" borderId="0" xfId="42" applyFont="1" applyFill="1" applyAlignment="1">
      <alignment wrapText="1"/>
    </xf>
    <xf numFmtId="0" fontId="4" fillId="5" borderId="0" xfId="42" applyFont="1" applyFill="1" applyAlignment="1">
      <alignment wrapText="1"/>
    </xf>
    <xf numFmtId="164" fontId="6" fillId="3" borderId="10" xfId="42" applyNumberFormat="1" applyFont="1" applyFill="1" applyBorder="1" applyAlignment="1">
      <alignment horizontal="center" vertical="center" wrapText="1"/>
    </xf>
    <xf numFmtId="10" fontId="6" fillId="3" borderId="22" xfId="43" applyNumberFormat="1" applyFont="1" applyFill="1" applyBorder="1" applyAlignment="1">
      <alignment horizontal="center" vertical="center" wrapText="1"/>
    </xf>
    <xf numFmtId="10" fontId="6" fillId="0" borderId="22" xfId="42" applyNumberFormat="1" applyFont="1" applyBorder="1" applyAlignment="1">
      <alignment horizontal="center" vertical="center" wrapText="1"/>
    </xf>
    <xf numFmtId="164" fontId="6" fillId="3" borderId="1" xfId="42" applyNumberFormat="1" applyFont="1" applyFill="1" applyBorder="1" applyAlignment="1">
      <alignment horizontal="center" vertical="center" wrapText="1"/>
    </xf>
    <xf numFmtId="10" fontId="6" fillId="3" borderId="17" xfId="42" applyNumberFormat="1" applyFont="1" applyFill="1" applyBorder="1" applyAlignment="1">
      <alignment horizontal="center" vertical="center" wrapText="1"/>
    </xf>
    <xf numFmtId="0" fontId="6" fillId="0" borderId="1" xfId="42" applyFont="1" applyBorder="1" applyAlignment="1">
      <alignment horizontal="left" vertical="center" wrapText="1"/>
    </xf>
    <xf numFmtId="0" fontId="6" fillId="0" borderId="1" xfId="42" applyFont="1" applyFill="1" applyBorder="1" applyAlignment="1">
      <alignment horizontal="left" vertical="center" wrapText="1"/>
    </xf>
    <xf numFmtId="0" fontId="6" fillId="0" borderId="15" xfId="42" applyFont="1" applyFill="1" applyBorder="1" applyAlignment="1">
      <alignment horizontal="left" vertical="center" wrapText="1"/>
    </xf>
    <xf numFmtId="49" fontId="6" fillId="0" borderId="1" xfId="42" applyNumberFormat="1" applyFont="1" applyFill="1" applyBorder="1" applyAlignment="1">
      <alignment horizontal="center" vertical="center" wrapText="1"/>
    </xf>
    <xf numFmtId="0" fontId="6" fillId="0" borderId="2" xfId="42" applyNumberFormat="1" applyFont="1" applyFill="1" applyBorder="1" applyAlignment="1">
      <alignment horizontal="center" vertical="center" wrapText="1"/>
    </xf>
    <xf numFmtId="0" fontId="6" fillId="3" borderId="17" xfId="42" applyNumberFormat="1" applyFont="1" applyFill="1" applyBorder="1" applyAlignment="1">
      <alignment horizontal="center" vertical="center" wrapText="1"/>
    </xf>
    <xf numFmtId="0" fontId="6" fillId="0" borderId="17" xfId="42" applyNumberFormat="1" applyFont="1" applyBorder="1" applyAlignment="1">
      <alignment horizontal="center" vertical="center" wrapText="1"/>
    </xf>
    <xf numFmtId="3" fontId="6" fillId="0" borderId="2" xfId="42" applyNumberFormat="1" applyFont="1" applyFill="1" applyBorder="1" applyAlignment="1">
      <alignment horizontal="center" vertical="center" wrapText="1"/>
    </xf>
    <xf numFmtId="0" fontId="6" fillId="38" borderId="15" xfId="42" applyFont="1" applyFill="1" applyBorder="1" applyAlignment="1">
      <alignment horizontal="left" vertical="center" wrapText="1"/>
    </xf>
    <xf numFmtId="0" fontId="6" fillId="38" borderId="8" xfId="42" applyNumberFormat="1" applyFont="1" applyFill="1" applyBorder="1" applyAlignment="1">
      <alignment horizontal="center" vertical="center" wrapText="1"/>
    </xf>
    <xf numFmtId="0" fontId="6" fillId="38" borderId="1" xfId="42" applyFont="1" applyFill="1" applyBorder="1" applyAlignment="1">
      <alignment horizontal="left" vertical="center" wrapText="1"/>
    </xf>
    <xf numFmtId="0" fontId="6" fillId="38" borderId="2" xfId="42" applyNumberFormat="1" applyFont="1" applyFill="1" applyBorder="1" applyAlignment="1">
      <alignment horizontal="center" vertical="center" wrapText="1"/>
    </xf>
    <xf numFmtId="9" fontId="6" fillId="0" borderId="16" xfId="42" applyNumberFormat="1" applyFont="1" applyFill="1" applyBorder="1" applyAlignment="1">
      <alignment horizontal="center" vertical="center" wrapText="1"/>
    </xf>
    <xf numFmtId="9" fontId="6" fillId="3" borderId="10" xfId="42" applyNumberFormat="1" applyFont="1" applyFill="1" applyBorder="1" applyAlignment="1">
      <alignment horizontal="center" vertical="center" wrapText="1"/>
    </xf>
    <xf numFmtId="164" fontId="31" fillId="3" borderId="1" xfId="42" applyNumberFormat="1" applyFont="1" applyFill="1" applyBorder="1" applyAlignment="1">
      <alignment horizontal="center" vertical="center" wrapText="1"/>
    </xf>
    <xf numFmtId="164" fontId="31" fillId="3" borderId="10" xfId="42" applyNumberFormat="1" applyFont="1" applyFill="1" applyBorder="1" applyAlignment="1">
      <alignment horizontal="center" vertical="center" wrapText="1"/>
    </xf>
    <xf numFmtId="49" fontId="6" fillId="38" borderId="15" xfId="42" applyNumberFormat="1" applyFont="1" applyFill="1" applyBorder="1" applyAlignment="1">
      <alignment horizontal="center" vertical="center" wrapText="1"/>
    </xf>
    <xf numFmtId="49" fontId="6" fillId="38" borderId="20" xfId="42" applyNumberFormat="1" applyFont="1" applyFill="1" applyBorder="1" applyAlignment="1">
      <alignment horizontal="center" vertical="center" wrapText="1"/>
    </xf>
    <xf numFmtId="49" fontId="6" fillId="38" borderId="1" xfId="42" applyNumberFormat="1" applyFont="1" applyFill="1" applyBorder="1" applyAlignment="1">
      <alignment horizontal="center" vertical="center" wrapText="1"/>
    </xf>
    <xf numFmtId="49" fontId="6" fillId="38" borderId="17" xfId="42" applyNumberFormat="1" applyFont="1" applyFill="1" applyBorder="1" applyAlignment="1">
      <alignment horizontal="center" vertical="center" wrapText="1"/>
    </xf>
    <xf numFmtId="2" fontId="6" fillId="38" borderId="17" xfId="42" applyNumberFormat="1" applyFont="1" applyFill="1" applyBorder="1" applyAlignment="1">
      <alignment horizontal="center" vertical="center" wrapText="1"/>
    </xf>
    <xf numFmtId="10" fontId="6" fillId="38" borderId="20" xfId="42" applyNumberFormat="1" applyFont="1" applyFill="1" applyBorder="1" applyAlignment="1">
      <alignment horizontal="center" vertical="center" wrapText="1"/>
    </xf>
    <xf numFmtId="10" fontId="6" fillId="3" borderId="17" xfId="43" applyNumberFormat="1" applyFont="1" applyFill="1" applyBorder="1" applyAlignment="1">
      <alignment horizontal="center" vertical="center" wrapText="1"/>
    </xf>
    <xf numFmtId="10" fontId="6" fillId="0" borderId="17" xfId="43" applyNumberFormat="1" applyFont="1" applyBorder="1" applyAlignment="1">
      <alignment horizontal="center" vertical="center" wrapText="1"/>
    </xf>
    <xf numFmtId="10" fontId="6" fillId="3" borderId="20" xfId="42" applyNumberFormat="1" applyFont="1" applyFill="1" applyBorder="1" applyAlignment="1">
      <alignment horizontal="center" vertical="center" wrapText="1"/>
    </xf>
    <xf numFmtId="10" fontId="6" fillId="0" borderId="20" xfId="42" applyNumberFormat="1" applyFont="1" applyBorder="1" applyAlignment="1">
      <alignment horizontal="center" vertical="center" wrapText="1"/>
    </xf>
    <xf numFmtId="10" fontId="6" fillId="45" borderId="17" xfId="42" applyNumberFormat="1" applyFont="1" applyFill="1" applyBorder="1" applyAlignment="1">
      <alignment horizontal="center" vertical="center" wrapText="1"/>
    </xf>
    <xf numFmtId="0" fontId="5" fillId="45" borderId="18" xfId="42" applyFont="1" applyFill="1" applyBorder="1" applyAlignment="1">
      <alignment wrapText="1"/>
    </xf>
    <xf numFmtId="10" fontId="6" fillId="38" borderId="17" xfId="42" applyNumberFormat="1" applyFont="1" applyFill="1" applyBorder="1" applyAlignment="1">
      <alignment horizontal="center" vertical="center" wrapText="1"/>
    </xf>
    <xf numFmtId="2" fontId="6" fillId="3" borderId="22" xfId="43" applyNumberFormat="1" applyFont="1" applyFill="1" applyBorder="1" applyAlignment="1">
      <alignment horizontal="center" vertical="center" wrapText="1"/>
    </xf>
    <xf numFmtId="2" fontId="6" fillId="0" borderId="22" xfId="42" applyNumberFormat="1" applyFont="1" applyBorder="1" applyAlignment="1">
      <alignment horizontal="center" vertical="center" wrapText="1"/>
    </xf>
    <xf numFmtId="164" fontId="6" fillId="45" borderId="10" xfId="42" applyNumberFormat="1" applyFont="1" applyFill="1" applyBorder="1" applyAlignment="1">
      <alignment horizontal="center" vertical="center" wrapText="1"/>
    </xf>
    <xf numFmtId="164" fontId="6" fillId="3" borderId="19" xfId="42" applyNumberFormat="1" applyFont="1" applyFill="1" applyBorder="1" applyAlignment="1">
      <alignment horizontal="center" vertical="center" wrapText="1"/>
    </xf>
    <xf numFmtId="0" fontId="6" fillId="0" borderId="10" xfId="42" applyFont="1" applyBorder="1" applyAlignment="1">
      <alignment horizontal="left" vertical="center" wrapText="1"/>
    </xf>
    <xf numFmtId="0" fontId="6" fillId="38" borderId="2" xfId="42" applyFont="1" applyFill="1" applyBorder="1" applyAlignment="1">
      <alignment horizontal="left" vertical="center" wrapText="1"/>
    </xf>
    <xf numFmtId="0" fontId="6" fillId="38" borderId="3" xfId="42" applyFont="1" applyFill="1" applyBorder="1" applyAlignment="1">
      <alignment horizontal="left" vertical="center" wrapText="1"/>
    </xf>
    <xf numFmtId="9" fontId="6" fillId="0" borderId="19" xfId="42" applyNumberFormat="1" applyFont="1" applyBorder="1" applyAlignment="1">
      <alignment horizontal="center" vertical="center" wrapText="1"/>
    </xf>
    <xf numFmtId="0" fontId="4" fillId="0" borderId="0" xfId="42" applyFont="1" applyAlignment="1">
      <alignment horizontal="center" vertical="center" wrapText="1"/>
    </xf>
    <xf numFmtId="0" fontId="4" fillId="5" borderId="0" xfId="42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42" quotePrefix="1" applyFont="1" applyAlignment="1">
      <alignment wrapText="1"/>
    </xf>
    <xf numFmtId="0" fontId="4" fillId="0" borderId="0" xfId="42" applyFont="1" applyAlignment="1">
      <alignment horizontal="right" vertical="center" wrapText="1"/>
    </xf>
    <xf numFmtId="0" fontId="4" fillId="5" borderId="0" xfId="42" applyFont="1" applyFill="1" applyAlignment="1">
      <alignment horizontal="right" vertical="center" wrapText="1"/>
    </xf>
    <xf numFmtId="0" fontId="7" fillId="0" borderId="2" xfId="42" applyFont="1" applyBorder="1" applyAlignment="1">
      <alignment horizontal="center" vertical="center" wrapText="1"/>
    </xf>
    <xf numFmtId="0" fontId="7" fillId="0" borderId="3" xfId="42" applyFont="1" applyBorder="1" applyAlignment="1">
      <alignment horizontal="center" vertical="center" wrapText="1"/>
    </xf>
    <xf numFmtId="0" fontId="7" fillId="0" borderId="45" xfId="42" applyFont="1" applyBorder="1" applyAlignment="1">
      <alignment horizontal="center" vertical="center" wrapText="1"/>
    </xf>
    <xf numFmtId="0" fontId="8" fillId="0" borderId="1" xfId="42" applyFont="1" applyBorder="1" applyAlignment="1">
      <alignment horizontal="center" vertical="center" wrapText="1"/>
    </xf>
    <xf numFmtId="0" fontId="28" fillId="46" borderId="23" xfId="42" applyFont="1" applyFill="1" applyBorder="1" applyAlignment="1">
      <alignment horizontal="right" vertical="center" wrapText="1"/>
    </xf>
    <xf numFmtId="0" fontId="28" fillId="46" borderId="24" xfId="42" applyFont="1" applyFill="1" applyBorder="1" applyAlignment="1">
      <alignment horizontal="right" vertical="center" wrapText="1"/>
    </xf>
    <xf numFmtId="0" fontId="28" fillId="46" borderId="25" xfId="42" applyFont="1" applyFill="1" applyBorder="1" applyAlignment="1">
      <alignment horizontal="right" vertical="center" wrapText="1"/>
    </xf>
    <xf numFmtId="0" fontId="29" fillId="37" borderId="26" xfId="42" applyFont="1" applyFill="1" applyBorder="1" applyAlignment="1">
      <alignment horizontal="right" wrapText="1"/>
    </xf>
    <xf numFmtId="0" fontId="29" fillId="37" borderId="27" xfId="42" applyFont="1" applyFill="1" applyBorder="1" applyAlignment="1">
      <alignment horizontal="right" wrapText="1"/>
    </xf>
    <xf numFmtId="0" fontId="29" fillId="37" borderId="28" xfId="42" applyFont="1" applyFill="1" applyBorder="1" applyAlignment="1">
      <alignment horizontal="right" wrapText="1"/>
    </xf>
    <xf numFmtId="0" fontId="27" fillId="2" borderId="6" xfId="42" applyFont="1" applyFill="1" applyBorder="1" applyAlignment="1">
      <alignment horizontal="center" wrapText="1"/>
    </xf>
    <xf numFmtId="0" fontId="27" fillId="2" borderId="7" xfId="42" applyFont="1" applyFill="1" applyBorder="1" applyAlignment="1">
      <alignment horizontal="center" wrapText="1"/>
    </xf>
    <xf numFmtId="0" fontId="27" fillId="2" borderId="14" xfId="42" applyFont="1" applyFill="1" applyBorder="1" applyAlignment="1">
      <alignment horizontal="center" wrapText="1"/>
    </xf>
    <xf numFmtId="0" fontId="8" fillId="0" borderId="10" xfId="42" applyFont="1" applyBorder="1" applyAlignment="1">
      <alignment horizontal="center" vertical="center" wrapText="1"/>
    </xf>
    <xf numFmtId="0" fontId="8" fillId="0" borderId="30" xfId="42" applyFont="1" applyBorder="1" applyAlignment="1">
      <alignment horizontal="center" vertical="center" wrapText="1"/>
    </xf>
    <xf numFmtId="0" fontId="8" fillId="0" borderId="31" xfId="42" applyFont="1" applyBorder="1" applyAlignment="1">
      <alignment horizontal="center" vertical="center" wrapText="1"/>
    </xf>
    <xf numFmtId="0" fontId="8" fillId="0" borderId="29" xfId="42" applyFont="1" applyBorder="1" applyAlignment="1">
      <alignment horizontal="center" vertical="center" wrapText="1"/>
    </xf>
    <xf numFmtId="0" fontId="8" fillId="0" borderId="32" xfId="42" applyFont="1" applyBorder="1" applyAlignment="1">
      <alignment horizontal="center" vertical="center" wrapText="1"/>
    </xf>
    <xf numFmtId="0" fontId="8" fillId="0" borderId="33" xfId="42" applyFont="1" applyBorder="1" applyAlignment="1">
      <alignment horizontal="center" vertical="center" wrapText="1"/>
    </xf>
    <xf numFmtId="0" fontId="8" fillId="0" borderId="34" xfId="42" applyFont="1" applyBorder="1" applyAlignment="1">
      <alignment horizontal="center" vertical="center" wrapText="1"/>
    </xf>
    <xf numFmtId="0" fontId="6" fillId="0" borderId="4" xfId="42" applyFont="1" applyFill="1" applyBorder="1" applyAlignment="1">
      <alignment horizontal="left" vertical="center" wrapText="1"/>
    </xf>
    <xf numFmtId="0" fontId="6" fillId="0" borderId="5" xfId="42" applyFont="1" applyFill="1" applyBorder="1" applyAlignment="1">
      <alignment horizontal="left" vertical="center" wrapText="1"/>
    </xf>
    <xf numFmtId="0" fontId="3" fillId="39" borderId="6" xfId="42" applyFont="1" applyFill="1" applyBorder="1" applyAlignment="1">
      <alignment horizontal="left" vertical="center" wrapText="1"/>
    </xf>
    <xf numFmtId="0" fontId="3" fillId="39" borderId="7" xfId="42" applyFont="1" applyFill="1" applyBorder="1" applyAlignment="1">
      <alignment horizontal="left" vertical="center" wrapText="1"/>
    </xf>
    <xf numFmtId="0" fontId="3" fillId="39" borderId="14" xfId="42" applyFont="1" applyFill="1" applyBorder="1" applyAlignment="1">
      <alignment horizontal="left" vertical="center" wrapText="1"/>
    </xf>
    <xf numFmtId="0" fontId="6" fillId="38" borderId="44" xfId="42" applyFont="1" applyFill="1" applyBorder="1" applyAlignment="1">
      <alignment horizontal="left" vertical="center" wrapText="1"/>
    </xf>
    <xf numFmtId="0" fontId="6" fillId="38" borderId="13" xfId="42" applyFont="1" applyFill="1" applyBorder="1" applyAlignment="1">
      <alignment horizontal="left" vertical="center" wrapText="1"/>
    </xf>
    <xf numFmtId="0" fontId="6" fillId="38" borderId="10" xfId="42" applyFont="1" applyFill="1" applyBorder="1" applyAlignment="1">
      <alignment horizontal="left" vertical="center" wrapText="1"/>
    </xf>
    <xf numFmtId="0" fontId="6" fillId="38" borderId="8" xfId="42" applyFont="1" applyFill="1" applyBorder="1" applyAlignment="1">
      <alignment horizontal="left" vertical="center" wrapText="1"/>
    </xf>
    <xf numFmtId="0" fontId="6" fillId="38" borderId="9" xfId="42" applyFont="1" applyFill="1" applyBorder="1" applyAlignment="1">
      <alignment horizontal="left" vertical="center" wrapText="1"/>
    </xf>
    <xf numFmtId="0" fontId="6" fillId="38" borderId="2" xfId="42" applyFont="1" applyFill="1" applyBorder="1" applyAlignment="1">
      <alignment horizontal="left" vertical="center" wrapText="1"/>
    </xf>
    <xf numFmtId="0" fontId="6" fillId="38" borderId="3" xfId="42" applyFont="1" applyFill="1" applyBorder="1" applyAlignment="1">
      <alignment horizontal="left" vertical="center" wrapText="1"/>
    </xf>
    <xf numFmtId="0" fontId="6" fillId="38" borderId="4" xfId="42" applyFont="1" applyFill="1" applyBorder="1" applyAlignment="1">
      <alignment horizontal="left" vertical="center" wrapText="1"/>
    </xf>
    <xf numFmtId="0" fontId="6" fillId="38" borderId="5" xfId="42" applyFont="1" applyFill="1" applyBorder="1" applyAlignment="1">
      <alignment horizontal="left" vertical="center" wrapText="1"/>
    </xf>
    <xf numFmtId="0" fontId="3" fillId="40" borderId="6" xfId="42" applyFont="1" applyFill="1" applyBorder="1" applyAlignment="1">
      <alignment horizontal="left" vertical="center" wrapText="1"/>
    </xf>
    <xf numFmtId="0" fontId="3" fillId="40" borderId="7" xfId="42" applyFont="1" applyFill="1" applyBorder="1" applyAlignment="1">
      <alignment horizontal="left" vertical="center" wrapText="1"/>
    </xf>
    <xf numFmtId="0" fontId="3" fillId="40" borderId="14" xfId="42" applyFont="1" applyFill="1" applyBorder="1" applyAlignment="1">
      <alignment horizontal="left" vertical="center" wrapText="1"/>
    </xf>
    <xf numFmtId="0" fontId="6" fillId="0" borderId="2" xfId="42" applyFont="1" applyFill="1" applyBorder="1" applyAlignment="1">
      <alignment horizontal="left" vertical="center" wrapText="1"/>
    </xf>
    <xf numFmtId="0" fontId="6" fillId="0" borderId="3" xfId="42" applyFont="1" applyFill="1" applyBorder="1" applyAlignment="1">
      <alignment horizontal="left" vertical="center" wrapText="1"/>
    </xf>
    <xf numFmtId="0" fontId="6" fillId="0" borderId="11" xfId="42" applyFont="1" applyBorder="1" applyAlignment="1">
      <alignment horizontal="left" vertical="center" wrapText="1"/>
    </xf>
    <xf numFmtId="0" fontId="6" fillId="0" borderId="12" xfId="42" applyFont="1" applyBorder="1" applyAlignment="1">
      <alignment horizontal="left" vertical="center" wrapText="1"/>
    </xf>
    <xf numFmtId="0" fontId="3" fillId="5" borderId="6" xfId="42" applyFont="1" applyFill="1" applyBorder="1" applyAlignment="1">
      <alignment horizontal="left" vertical="center" wrapText="1"/>
    </xf>
    <xf numFmtId="0" fontId="3" fillId="5" borderId="7" xfId="42" applyFont="1" applyFill="1" applyBorder="1" applyAlignment="1">
      <alignment horizontal="left" vertical="center" wrapText="1"/>
    </xf>
    <xf numFmtId="0" fontId="3" fillId="5" borderId="14" xfId="42" applyFont="1" applyFill="1" applyBorder="1" applyAlignment="1">
      <alignment horizontal="left" vertical="center" wrapText="1"/>
    </xf>
    <xf numFmtId="0" fontId="6" fillId="0" borderId="2" xfId="42" applyFont="1" applyBorder="1" applyAlignment="1">
      <alignment horizontal="left" vertical="center" wrapText="1"/>
    </xf>
    <xf numFmtId="0" fontId="6" fillId="0" borderId="3" xfId="42" applyFont="1" applyBorder="1" applyAlignment="1">
      <alignment horizontal="left" vertical="center" wrapText="1"/>
    </xf>
    <xf numFmtId="0" fontId="3" fillId="42" borderId="6" xfId="42" applyFont="1" applyFill="1" applyBorder="1" applyAlignment="1">
      <alignment horizontal="left" vertical="center" wrapText="1"/>
    </xf>
    <xf numFmtId="0" fontId="3" fillId="42" borderId="7" xfId="42" applyFont="1" applyFill="1" applyBorder="1" applyAlignment="1">
      <alignment horizontal="left" vertical="center" wrapText="1"/>
    </xf>
    <xf numFmtId="0" fontId="3" fillId="42" borderId="14" xfId="42" applyFont="1" applyFill="1" applyBorder="1" applyAlignment="1">
      <alignment horizontal="left" vertical="center" wrapText="1"/>
    </xf>
    <xf numFmtId="0" fontId="6" fillId="0" borderId="8" xfId="42" applyFont="1" applyFill="1" applyBorder="1" applyAlignment="1">
      <alignment horizontal="left" vertical="center" wrapText="1"/>
    </xf>
    <xf numFmtId="0" fontId="6" fillId="0" borderId="9" xfId="42" applyFont="1" applyFill="1" applyBorder="1" applyAlignment="1">
      <alignment horizontal="left" vertical="center" wrapText="1"/>
    </xf>
    <xf numFmtId="0" fontId="3" fillId="43" borderId="6" xfId="42" applyFont="1" applyFill="1" applyBorder="1" applyAlignment="1">
      <alignment horizontal="left" vertical="center" wrapText="1"/>
    </xf>
    <xf numFmtId="0" fontId="3" fillId="43" borderId="7" xfId="42" applyFont="1" applyFill="1" applyBorder="1" applyAlignment="1">
      <alignment horizontal="left" vertical="center" wrapText="1"/>
    </xf>
    <xf numFmtId="0" fontId="3" fillId="43" borderId="14" xfId="42" applyFont="1" applyFill="1" applyBorder="1" applyAlignment="1">
      <alignment horizontal="left" vertical="center" wrapText="1"/>
    </xf>
    <xf numFmtId="0" fontId="6" fillId="4" borderId="2" xfId="42" applyFont="1" applyFill="1" applyBorder="1" applyAlignment="1">
      <alignment horizontal="left" vertical="center" wrapText="1"/>
    </xf>
    <xf numFmtId="0" fontId="6" fillId="4" borderId="3" xfId="42" applyFont="1" applyFill="1" applyBorder="1" applyAlignment="1">
      <alignment horizontal="left" vertical="center" wrapText="1"/>
    </xf>
    <xf numFmtId="0" fontId="30" fillId="44" borderId="6" xfId="42" applyFont="1" applyFill="1" applyBorder="1" applyAlignment="1">
      <alignment horizontal="left" vertical="center" wrapText="1"/>
    </xf>
    <xf numFmtId="0" fontId="30" fillId="44" borderId="7" xfId="42" applyFont="1" applyFill="1" applyBorder="1" applyAlignment="1">
      <alignment horizontal="left" vertical="center" wrapText="1"/>
    </xf>
    <xf numFmtId="0" fontId="30" fillId="44" borderId="14" xfId="42" applyFont="1" applyFill="1" applyBorder="1" applyAlignment="1">
      <alignment horizontal="left" vertical="center" wrapText="1"/>
    </xf>
    <xf numFmtId="0" fontId="3" fillId="41" borderId="6" xfId="42" applyFont="1" applyFill="1" applyBorder="1" applyAlignment="1">
      <alignment horizontal="left" vertical="center" wrapText="1"/>
    </xf>
    <xf numFmtId="0" fontId="3" fillId="41" borderId="7" xfId="42" applyFont="1" applyFill="1" applyBorder="1" applyAlignment="1">
      <alignment horizontal="left" vertical="center" wrapText="1"/>
    </xf>
    <xf numFmtId="0" fontId="3" fillId="41" borderId="14" xfId="42" applyFont="1" applyFill="1" applyBorder="1" applyAlignment="1">
      <alignment horizontal="left" vertical="center" wrapText="1"/>
    </xf>
    <xf numFmtId="0" fontId="6" fillId="0" borderId="44" xfId="42" applyFont="1" applyBorder="1" applyAlignment="1">
      <alignment horizontal="left" vertical="center" wrapText="1"/>
    </xf>
    <xf numFmtId="0" fontId="6" fillId="0" borderId="10" xfId="42" applyFont="1" applyBorder="1" applyAlignment="1">
      <alignment horizontal="left" vertical="center" wrapText="1"/>
    </xf>
    <xf numFmtId="0" fontId="33" fillId="38" borderId="21" xfId="42" applyNumberFormat="1" applyFont="1" applyFill="1" applyBorder="1" applyAlignment="1">
      <alignment horizontal="center" vertical="center"/>
    </xf>
    <xf numFmtId="0" fontId="33" fillId="38" borderId="18" xfId="42" applyNumberFormat="1" applyFont="1" applyFill="1" applyBorder="1" applyAlignment="1">
      <alignment horizontal="center" vertical="center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 2" xfId="45"/>
    <cellStyle name="Neutre" xfId="8" builtinId="28" customBuiltin="1"/>
    <cellStyle name="Normal" xfId="0" builtinId="0"/>
    <cellStyle name="Normal 2" xfId="42"/>
    <cellStyle name="Normal 3" xfId="44"/>
    <cellStyle name="Pourcentage 2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0"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FF0000"/>
      </font>
    </dxf>
    <dxf>
      <font>
        <color rgb="FF009900"/>
      </font>
    </dxf>
  </dxfs>
  <tableStyles count="0" defaultTableStyle="TableStyleMedium2" defaultPivotStyle="PivotStyleLight16"/>
  <colors>
    <mruColors>
      <color rgb="FF009900"/>
      <color rgb="FFFF7C80"/>
      <color rgb="FFFF6699"/>
      <color rgb="FFFF00FF"/>
      <color rgb="FFFFFF99"/>
      <color rgb="FFCCFFCC"/>
      <color rgb="FFCC99FF"/>
      <color rgb="FFC92ADA"/>
      <color rgb="FF00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1</xdr:row>
      <xdr:rowOff>15240</xdr:rowOff>
    </xdr:from>
    <xdr:to>
      <xdr:col>1</xdr:col>
      <xdr:colOff>458040</xdr:colOff>
      <xdr:row>2</xdr:row>
      <xdr:rowOff>7820</xdr:rowOff>
    </xdr:to>
    <xdr:pic>
      <xdr:nvPicPr>
        <xdr:cNvPr id="4" name="Image2" descr="MC900433821.PNG">
          <a:extLst>
            <a:ext uri="{FF2B5EF4-FFF2-40B4-BE49-F238E27FC236}">
              <a16:creationId xmlns:a16="http://schemas.microsoft.com/office/drawing/2014/main" xmlns="" id="{D4458730-FA40-4686-A6CB-FEB2C935D4C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720" y="182880"/>
          <a:ext cx="442800" cy="442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15240</xdr:colOff>
      <xdr:row>2</xdr:row>
      <xdr:rowOff>15240</xdr:rowOff>
    </xdr:from>
    <xdr:to>
      <xdr:col>1</xdr:col>
      <xdr:colOff>458040</xdr:colOff>
      <xdr:row>2</xdr:row>
      <xdr:rowOff>457400</xdr:rowOff>
    </xdr:to>
    <xdr:pic>
      <xdr:nvPicPr>
        <xdr:cNvPr id="5" name="Image1" descr="MC900433817.PNG">
          <a:extLst>
            <a:ext uri="{FF2B5EF4-FFF2-40B4-BE49-F238E27FC236}">
              <a16:creationId xmlns:a16="http://schemas.microsoft.com/office/drawing/2014/main" xmlns="" id="{EE6EB431-5602-47DA-90C5-DB0DAE4B40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720" y="632460"/>
          <a:ext cx="442800" cy="442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183515</xdr:colOff>
      <xdr:row>5</xdr:row>
      <xdr:rowOff>171450</xdr:rowOff>
    </xdr:from>
    <xdr:to>
      <xdr:col>18</xdr:col>
      <xdr:colOff>620595</xdr:colOff>
      <xdr:row>7</xdr:row>
      <xdr:rowOff>49730</xdr:rowOff>
    </xdr:to>
    <xdr:pic>
      <xdr:nvPicPr>
        <xdr:cNvPr id="3" name="Image2" descr="MC900433821.PNG">
          <a:extLst>
            <a:ext uri="{FF2B5EF4-FFF2-40B4-BE49-F238E27FC236}">
              <a16:creationId xmlns:a16="http://schemas.microsoft.com/office/drawing/2014/main" xmlns="" id="{D4458730-FA40-4686-A6CB-FEB2C935D4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63995" y="2091690"/>
          <a:ext cx="437080" cy="442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17</xdr:col>
      <xdr:colOff>229670</xdr:colOff>
      <xdr:row>6</xdr:row>
      <xdr:rowOff>0</xdr:rowOff>
    </xdr:from>
    <xdr:to>
      <xdr:col>17</xdr:col>
      <xdr:colOff>685800</xdr:colOff>
      <xdr:row>7</xdr:row>
      <xdr:rowOff>76400</xdr:rowOff>
    </xdr:to>
    <xdr:pic>
      <xdr:nvPicPr>
        <xdr:cNvPr id="9" name="Image1" descr="MC900433817.PNG">
          <a:extLst>
            <a:ext uri="{FF2B5EF4-FFF2-40B4-BE49-F238E27FC236}">
              <a16:creationId xmlns:a16="http://schemas.microsoft.com/office/drawing/2014/main" xmlns="" id="{EE6EB431-5602-47DA-90C5-DB0DAE4B40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17670" y="2118360"/>
          <a:ext cx="456130" cy="442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E4" sqref="E4"/>
    </sheetView>
  </sheetViews>
  <sheetFormatPr baseColWidth="10" defaultColWidth="11.5703125" defaultRowHeight="12.75" x14ac:dyDescent="0.2"/>
  <cols>
    <col min="1" max="1" width="11.5703125" style="59"/>
    <col min="2" max="2" width="7.140625" style="59" customWidth="1"/>
    <col min="3" max="16384" width="11.5703125" style="59"/>
  </cols>
  <sheetData>
    <row r="1" spans="1:2" x14ac:dyDescent="0.2">
      <c r="A1" s="59" t="s">
        <v>37</v>
      </c>
      <c r="B1" s="59" t="s">
        <v>38</v>
      </c>
    </row>
    <row r="2" spans="1:2" ht="35.450000000000003" customHeight="1" x14ac:dyDescent="0.2">
      <c r="A2" s="59">
        <v>0</v>
      </c>
    </row>
    <row r="3" spans="1:2" ht="36.6" customHeight="1" x14ac:dyDescent="0.2">
      <c r="A3" s="59">
        <v>1</v>
      </c>
    </row>
    <row r="4" spans="1:2" ht="27" customHeight="1" x14ac:dyDescent="0.2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7C80"/>
  </sheetPr>
  <dimension ref="A1:P41"/>
  <sheetViews>
    <sheetView tabSelected="1" view="pageBreakPreview" zoomScale="50" zoomScaleNormal="50" zoomScaleSheetLayoutView="50" workbookViewId="0">
      <selection activeCell="U9" sqref="U9"/>
    </sheetView>
  </sheetViews>
  <sheetFormatPr baseColWidth="10" defaultColWidth="11.42578125" defaultRowHeight="21" x14ac:dyDescent="0.35"/>
  <cols>
    <col min="1" max="1" width="3" style="1" customWidth="1"/>
    <col min="2" max="2" width="32" style="1" customWidth="1"/>
    <col min="3" max="3" width="27.7109375" style="1" customWidth="1"/>
    <col min="4" max="4" width="42.140625" style="1" customWidth="1"/>
    <col min="5" max="5" width="14.7109375" style="1" customWidth="1"/>
    <col min="6" max="6" width="13.28515625" style="1" customWidth="1"/>
    <col min="7" max="7" width="10.7109375" style="1" customWidth="1"/>
    <col min="8" max="8" width="13.42578125" style="2" customWidth="1"/>
    <col min="9" max="9" width="10.7109375" style="1" customWidth="1"/>
    <col min="10" max="10" width="15.42578125" style="1" customWidth="1"/>
    <col min="11" max="11" width="13.7109375" style="1" customWidth="1"/>
    <col min="12" max="12" width="11.42578125" style="61"/>
    <col min="13" max="13" width="11.42578125" style="57"/>
    <col min="14" max="14" width="11.42578125" style="61"/>
    <col min="15" max="15" width="11.42578125" style="57"/>
    <col min="16" max="16384" width="11.42578125" style="1"/>
  </cols>
  <sheetData>
    <row r="1" spans="1:16" ht="47.25" customHeight="1" x14ac:dyDescent="0.2">
      <c r="A1" s="67" t="s">
        <v>39</v>
      </c>
      <c r="B1" s="68"/>
      <c r="C1" s="68"/>
      <c r="D1" s="68"/>
      <c r="E1" s="68"/>
      <c r="F1" s="68"/>
      <c r="G1" s="68"/>
      <c r="H1" s="68"/>
      <c r="I1" s="69"/>
    </row>
    <row r="2" spans="1:16" ht="36.75" customHeight="1" thickBot="1" x14ac:dyDescent="0.75">
      <c r="A2" s="70" t="s">
        <v>5</v>
      </c>
      <c r="B2" s="71"/>
      <c r="C2" s="71"/>
      <c r="D2" s="71"/>
      <c r="E2" s="71"/>
      <c r="F2" s="71"/>
      <c r="G2" s="71"/>
      <c r="H2" s="71"/>
      <c r="I2" s="72"/>
    </row>
    <row r="3" spans="1:16" ht="10.5" customHeight="1" thickBot="1" x14ac:dyDescent="0.4"/>
    <row r="4" spans="1:16" ht="41.25" customHeight="1" thickBot="1" x14ac:dyDescent="0.75">
      <c r="A4" s="73" t="s">
        <v>31</v>
      </c>
      <c r="B4" s="74"/>
      <c r="C4" s="74"/>
      <c r="D4" s="74"/>
      <c r="E4" s="74"/>
      <c r="F4" s="74"/>
      <c r="G4" s="74"/>
      <c r="H4" s="74"/>
      <c r="I4" s="75"/>
    </row>
    <row r="5" spans="1:16" s="3" customFormat="1" ht="15.75" customHeight="1" x14ac:dyDescent="0.4">
      <c r="A5" s="76" t="s">
        <v>0</v>
      </c>
      <c r="B5" s="76"/>
      <c r="C5" s="76"/>
      <c r="D5" s="76"/>
      <c r="E5" s="76" t="s">
        <v>1</v>
      </c>
      <c r="F5" s="77" t="s">
        <v>4</v>
      </c>
      <c r="G5" s="78"/>
      <c r="H5" s="77" t="s">
        <v>2</v>
      </c>
      <c r="I5" s="81"/>
      <c r="L5" s="66" t="s">
        <v>4</v>
      </c>
      <c r="M5" s="66"/>
      <c r="N5" s="66" t="s">
        <v>2</v>
      </c>
      <c r="O5" s="66"/>
    </row>
    <row r="6" spans="1:16" s="3" customFormat="1" ht="15.75" customHeight="1" thickBot="1" x14ac:dyDescent="0.45">
      <c r="A6" s="66"/>
      <c r="B6" s="66"/>
      <c r="C6" s="66"/>
      <c r="D6" s="66"/>
      <c r="E6" s="66"/>
      <c r="F6" s="79"/>
      <c r="G6" s="80"/>
      <c r="H6" s="79"/>
      <c r="I6" s="82"/>
      <c r="L6" s="66"/>
      <c r="M6" s="66"/>
      <c r="N6" s="66"/>
      <c r="O6" s="66"/>
    </row>
    <row r="7" spans="1:16" s="3" customFormat="1" ht="29.25" customHeight="1" thickBot="1" x14ac:dyDescent="0.45">
      <c r="A7" s="85" t="s">
        <v>6</v>
      </c>
      <c r="B7" s="86"/>
      <c r="C7" s="86"/>
      <c r="D7" s="86"/>
      <c r="E7" s="86"/>
      <c r="F7" s="86"/>
      <c r="G7" s="86"/>
      <c r="H7" s="86"/>
      <c r="I7" s="87"/>
      <c r="L7" s="65"/>
      <c r="M7" s="65"/>
      <c r="N7" s="65"/>
      <c r="O7" s="65"/>
    </row>
    <row r="8" spans="1:16" s="3" customFormat="1" ht="40.5" customHeight="1" thickBot="1" x14ac:dyDescent="0.45">
      <c r="A8" s="4"/>
      <c r="B8" s="88"/>
      <c r="C8" s="91"/>
      <c r="D8" s="92"/>
      <c r="E8" s="36" t="s">
        <v>21</v>
      </c>
      <c r="F8" s="40">
        <v>76</v>
      </c>
      <c r="G8" s="127" t="str">
        <f>IF(AND($E8&lt;&gt;"",F8&lt;&gt;""),IF(COUNTIF(F8,IF(ISNUMBER(SEARCH("&lt;",$E8)),$E8,IF(ISNUMBER(SEARCH("&gt;",$E8)),$E8,"&gt;="&amp;$E8)))&gt;0,"J","L"),"")</f>
        <v>L</v>
      </c>
      <c r="H8" s="37" t="s">
        <v>32</v>
      </c>
      <c r="I8" s="127" t="str">
        <f>IF(AND($E8&lt;&gt;"",H8&lt;&gt;""),IF(COUNTIF(H8,IF(ISNUMBER(SEARCH("&lt;",$E8)),$E8,IF(ISNUMBER(SEARCH("&gt;",$E8)),$E8,"&gt;="&amp;$E8)))&gt;0,"J","L"),"")</f>
        <v>L</v>
      </c>
      <c r="J8" s="5"/>
      <c r="K8" s="5"/>
      <c r="L8" s="63">
        <f>IF(F8&lt;21,1,0)</f>
        <v>0</v>
      </c>
      <c r="M8" s="64"/>
      <c r="N8" s="63">
        <f>IF(H8&lt;21,1,0)</f>
        <v>0</v>
      </c>
      <c r="O8" s="64">
        <v>1</v>
      </c>
    </row>
    <row r="9" spans="1:16" s="3" customFormat="1" ht="40.5" customHeight="1" thickBot="1" x14ac:dyDescent="0.45">
      <c r="A9" s="4"/>
      <c r="B9" s="89"/>
      <c r="C9" s="54"/>
      <c r="D9" s="55"/>
      <c r="E9" s="38" t="s">
        <v>22</v>
      </c>
      <c r="F9" s="40">
        <v>113</v>
      </c>
      <c r="G9" s="128" t="str">
        <f t="shared" ref="G9:G40" si="0">IF(AND(E9&lt;&gt;"",F9&lt;&gt;""),IF(COUNTIF(F9,IF(ISNUMBER(SEARCH("&lt;",E9)),E9,IF(ISNUMBER(SEARCH("&gt;",E9)),E9,"&gt;="&amp;E9)))&gt;0,"J","L"),"")</f>
        <v>L</v>
      </c>
      <c r="H9" s="39" t="s">
        <v>33</v>
      </c>
      <c r="I9" s="127" t="str">
        <f t="shared" ref="I9:I36" si="1">IF(AND($E9&lt;&gt;"",H9&lt;&gt;""),IF(COUNTIF(H9,IF(ISNUMBER(SEARCH("&lt;",$E9)),$E9,IF(ISNUMBER(SEARCH("&gt;",$E9)),$E9,"&gt;="&amp;$E9)))&gt;0,"J","L"),"")</f>
        <v>L</v>
      </c>
      <c r="J9" s="5"/>
      <c r="K9" s="5"/>
      <c r="L9" s="63">
        <f>IF(F9&lt;34,1,0)</f>
        <v>0</v>
      </c>
      <c r="M9" s="64"/>
      <c r="N9" s="63">
        <f>IF(H9&lt;34,1,0)</f>
        <v>0</v>
      </c>
      <c r="O9" s="64"/>
      <c r="P9" s="60"/>
    </row>
    <row r="10" spans="1:16" s="3" customFormat="1" ht="40.5" customHeight="1" thickBot="1" x14ac:dyDescent="0.45">
      <c r="A10" s="4"/>
      <c r="B10" s="90"/>
      <c r="C10" s="54"/>
      <c r="D10" s="55"/>
      <c r="E10" s="38" t="s">
        <v>23</v>
      </c>
      <c r="F10" s="40">
        <v>1.28</v>
      </c>
      <c r="G10" s="128" t="str">
        <f t="shared" si="0"/>
        <v>J</v>
      </c>
      <c r="H10" s="39" t="s">
        <v>34</v>
      </c>
      <c r="I10" s="127" t="str">
        <f t="shared" si="1"/>
        <v>L</v>
      </c>
      <c r="J10" s="5"/>
      <c r="K10" s="5"/>
      <c r="L10" s="63">
        <f>IF(F10&lt;1.67,1,0)</f>
        <v>1</v>
      </c>
      <c r="M10" s="64"/>
      <c r="N10" s="63">
        <f>IF(H10&lt;1.67,1,0)</f>
        <v>0</v>
      </c>
      <c r="O10" s="64"/>
    </row>
    <row r="11" spans="1:16" s="3" customFormat="1" ht="40.5" customHeight="1" thickBot="1" x14ac:dyDescent="0.45">
      <c r="A11" s="4"/>
      <c r="B11" s="30"/>
      <c r="C11" s="93"/>
      <c r="D11" s="94"/>
      <c r="E11" s="38" t="s">
        <v>35</v>
      </c>
      <c r="F11" s="48">
        <v>1.1100000000000001</v>
      </c>
      <c r="G11" s="128" t="str">
        <f t="shared" si="0"/>
        <v>J</v>
      </c>
      <c r="H11" s="48">
        <v>1.1100000000000001</v>
      </c>
      <c r="I11" s="127" t="str">
        <f t="shared" si="1"/>
        <v>J</v>
      </c>
      <c r="J11" s="5"/>
      <c r="K11" s="5"/>
      <c r="L11" s="63">
        <f>IF(F11&gt;1,1,0)</f>
        <v>1</v>
      </c>
      <c r="M11" s="64"/>
      <c r="N11" s="63">
        <f>IF(H11&gt;1,1,0)</f>
        <v>1</v>
      </c>
      <c r="O11" s="64"/>
    </row>
    <row r="12" spans="1:16" s="3" customFormat="1" ht="40.5" customHeight="1" thickBot="1" x14ac:dyDescent="0.45">
      <c r="A12" s="4"/>
      <c r="B12" s="30"/>
      <c r="C12" s="95"/>
      <c r="D12" s="96"/>
      <c r="E12" s="38" t="s">
        <v>36</v>
      </c>
      <c r="F12" s="48">
        <v>0.59</v>
      </c>
      <c r="G12" s="128" t="str">
        <f t="shared" si="0"/>
        <v>J</v>
      </c>
      <c r="H12" s="48">
        <v>0.37</v>
      </c>
      <c r="I12" s="127" t="str">
        <f t="shared" si="1"/>
        <v>L</v>
      </c>
      <c r="J12" s="5"/>
      <c r="K12" s="5"/>
      <c r="L12" s="63">
        <f>IF(F12&gt;0.5,1,0)</f>
        <v>1</v>
      </c>
      <c r="M12" s="64"/>
      <c r="N12" s="63">
        <f>IF(H12&gt;0.5,1,0)</f>
        <v>0</v>
      </c>
      <c r="O12" s="64"/>
    </row>
    <row r="13" spans="1:16" s="3" customFormat="1" ht="40.5" customHeight="1" thickBot="1" x14ac:dyDescent="0.45">
      <c r="A13" s="4"/>
      <c r="B13" s="21"/>
      <c r="C13" s="83"/>
      <c r="D13" s="84"/>
      <c r="E13" s="23" t="s">
        <v>11</v>
      </c>
      <c r="F13" s="19">
        <v>1</v>
      </c>
      <c r="G13" s="128" t="str">
        <f t="shared" si="0"/>
        <v>J</v>
      </c>
      <c r="H13" s="8">
        <v>0.69</v>
      </c>
      <c r="I13" s="127" t="str">
        <f t="shared" si="1"/>
        <v>L</v>
      </c>
      <c r="J13" s="5"/>
      <c r="K13" s="5"/>
      <c r="L13" s="63">
        <f>IF(F13&gt;=1,1,0)</f>
        <v>1</v>
      </c>
      <c r="M13" s="64"/>
      <c r="N13" s="63">
        <f>IF(H13&gt;=1,1,0)</f>
        <v>0</v>
      </c>
      <c r="O13" s="64"/>
    </row>
    <row r="14" spans="1:16" s="3" customFormat="1" ht="29.25" customHeight="1" thickBot="1" x14ac:dyDescent="0.45">
      <c r="A14" s="97" t="s">
        <v>10</v>
      </c>
      <c r="B14" s="98"/>
      <c r="C14" s="98"/>
      <c r="D14" s="98"/>
      <c r="E14" s="98"/>
      <c r="F14" s="98"/>
      <c r="G14" s="98"/>
      <c r="H14" s="98"/>
      <c r="I14" s="99"/>
      <c r="L14" s="65"/>
      <c r="M14" s="65"/>
      <c r="N14" s="65"/>
      <c r="O14" s="65"/>
    </row>
    <row r="15" spans="1:16" s="3" customFormat="1" ht="40.5" customHeight="1" thickBot="1" x14ac:dyDescent="0.45">
      <c r="A15" s="6"/>
      <c r="B15" s="28"/>
      <c r="C15" s="91"/>
      <c r="D15" s="92"/>
      <c r="E15" s="29" t="s">
        <v>12</v>
      </c>
      <c r="F15" s="41">
        <v>2.25</v>
      </c>
      <c r="G15" s="127" t="str">
        <f t="shared" si="0"/>
        <v>J</v>
      </c>
      <c r="H15" s="41">
        <v>0.46879999999999999</v>
      </c>
      <c r="I15" s="127" t="str">
        <f t="shared" si="1"/>
        <v>L</v>
      </c>
      <c r="J15" s="7"/>
      <c r="K15" s="7"/>
      <c r="L15" s="63">
        <f>IF(F15&gt;0.7,1,0)</f>
        <v>1</v>
      </c>
      <c r="M15" s="64"/>
      <c r="N15" s="63">
        <f>IF(H15&gt;0.7,1,0)</f>
        <v>0</v>
      </c>
      <c r="O15" s="64"/>
    </row>
    <row r="16" spans="1:16" s="3" customFormat="1" ht="40.5" customHeight="1" thickBot="1" x14ac:dyDescent="0.45">
      <c r="A16" s="6"/>
      <c r="B16" s="30"/>
      <c r="C16" s="93"/>
      <c r="D16" s="94"/>
      <c r="E16" s="31" t="s">
        <v>25</v>
      </c>
      <c r="F16" s="40">
        <v>1.73</v>
      </c>
      <c r="G16" s="128" t="str">
        <f t="shared" si="0"/>
        <v>J</v>
      </c>
      <c r="H16" s="40">
        <v>2.2200000000000002</v>
      </c>
      <c r="I16" s="127" t="str">
        <f t="shared" si="1"/>
        <v>L</v>
      </c>
      <c r="J16" s="7"/>
      <c r="K16" s="7"/>
      <c r="L16" s="63">
        <f>IF(F16&lt;2,1,0)</f>
        <v>1</v>
      </c>
      <c r="M16" s="64"/>
      <c r="N16" s="63">
        <f>IF(H16&lt;2,1,0)</f>
        <v>0</v>
      </c>
      <c r="O16" s="64"/>
    </row>
    <row r="17" spans="1:15" s="3" customFormat="1" ht="40.5" customHeight="1" thickBot="1" x14ac:dyDescent="0.45">
      <c r="A17" s="6"/>
      <c r="B17" s="21"/>
      <c r="C17" s="100"/>
      <c r="D17" s="101"/>
      <c r="E17" s="24" t="s">
        <v>13</v>
      </c>
      <c r="F17" s="25">
        <v>0</v>
      </c>
      <c r="G17" s="128" t="str">
        <f t="shared" si="0"/>
        <v>J</v>
      </c>
      <c r="H17" s="26">
        <v>0.09</v>
      </c>
      <c r="I17" s="127" t="str">
        <f t="shared" si="1"/>
        <v>J</v>
      </c>
      <c r="J17" s="7"/>
      <c r="K17" s="7"/>
      <c r="L17" s="63">
        <f>IF(F17&lt;0.4,1,0)</f>
        <v>1</v>
      </c>
      <c r="M17" s="64"/>
      <c r="N17" s="63">
        <f>IF(H17&lt;0.4,1,0)</f>
        <v>1</v>
      </c>
      <c r="O17" s="64"/>
    </row>
    <row r="18" spans="1:15" s="3" customFormat="1" ht="40.5" customHeight="1" thickBot="1" x14ac:dyDescent="0.45">
      <c r="A18" s="6"/>
      <c r="B18" s="21"/>
      <c r="C18" s="100"/>
      <c r="D18" s="101"/>
      <c r="E18" s="24" t="s">
        <v>14</v>
      </c>
      <c r="F18" s="25">
        <v>2.1</v>
      </c>
      <c r="G18" s="128" t="str">
        <f t="shared" si="0"/>
        <v>J</v>
      </c>
      <c r="H18" s="26">
        <v>3.89</v>
      </c>
      <c r="I18" s="127" t="str">
        <f t="shared" si="1"/>
        <v>J</v>
      </c>
      <c r="J18" s="7"/>
      <c r="K18" s="7"/>
      <c r="L18" s="63">
        <f>IF(F18&lt;5,1,0)</f>
        <v>1</v>
      </c>
      <c r="M18" s="64"/>
      <c r="N18" s="63">
        <f>IF(H18&lt;5,1,0)</f>
        <v>1</v>
      </c>
      <c r="O18" s="64"/>
    </row>
    <row r="19" spans="1:15" s="3" customFormat="1" ht="40.5" customHeight="1" thickBot="1" x14ac:dyDescent="0.45">
      <c r="A19" s="6"/>
      <c r="B19" s="9"/>
      <c r="C19" s="83"/>
      <c r="D19" s="84"/>
      <c r="E19" s="32">
        <v>1</v>
      </c>
      <c r="F19" s="52">
        <v>0.5</v>
      </c>
      <c r="G19" s="128" t="str">
        <f t="shared" si="0"/>
        <v>L</v>
      </c>
      <c r="H19" s="56">
        <v>0.8</v>
      </c>
      <c r="I19" s="127" t="str">
        <f t="shared" si="1"/>
        <v>L</v>
      </c>
      <c r="J19" s="7"/>
      <c r="K19" s="7"/>
      <c r="L19" s="63">
        <f>IF(F19&gt;=1,1,0)</f>
        <v>0</v>
      </c>
      <c r="M19" s="64"/>
      <c r="N19" s="63">
        <f>IF(H19&gt;=1,1,0)</f>
        <v>0</v>
      </c>
      <c r="O19" s="64"/>
    </row>
    <row r="20" spans="1:15" ht="29.25" customHeight="1" thickBot="1" x14ac:dyDescent="0.3">
      <c r="A20" s="104" t="s">
        <v>7</v>
      </c>
      <c r="B20" s="105"/>
      <c r="C20" s="105"/>
      <c r="D20" s="105"/>
      <c r="E20" s="105"/>
      <c r="F20" s="105"/>
      <c r="G20" s="105"/>
      <c r="H20" s="105"/>
      <c r="I20" s="106"/>
      <c r="J20" s="5"/>
    </row>
    <row r="21" spans="1:15" ht="40.5" customHeight="1" thickBot="1" x14ac:dyDescent="0.4">
      <c r="A21" s="6"/>
      <c r="B21" s="53"/>
      <c r="C21" s="102"/>
      <c r="D21" s="103"/>
      <c r="E21" s="15" t="s">
        <v>30</v>
      </c>
      <c r="F21" s="49">
        <v>0.61</v>
      </c>
      <c r="G21" s="127" t="str">
        <f t="shared" si="0"/>
        <v>J</v>
      </c>
      <c r="H21" s="50">
        <v>0.78</v>
      </c>
      <c r="I21" s="127" t="str">
        <f t="shared" si="1"/>
        <v>J</v>
      </c>
      <c r="J21" s="5"/>
      <c r="K21" s="5"/>
      <c r="L21" s="63">
        <f>IF(F21&lt;1,1,0)</f>
        <v>1</v>
      </c>
      <c r="M21" s="64"/>
      <c r="N21" s="63">
        <f>IF(H21&lt;1,1,0)</f>
        <v>1</v>
      </c>
      <c r="O21" s="64"/>
    </row>
    <row r="22" spans="1:15" ht="40.5" customHeight="1" thickBot="1" x14ac:dyDescent="0.4">
      <c r="A22" s="6"/>
      <c r="B22" s="53"/>
      <c r="C22" s="107"/>
      <c r="D22" s="108"/>
      <c r="E22" s="51"/>
      <c r="F22" s="16">
        <v>1.657</v>
      </c>
      <c r="G22" s="128" t="str">
        <f t="shared" si="0"/>
        <v/>
      </c>
      <c r="H22" s="17">
        <v>2.2820999999999998</v>
      </c>
      <c r="I22" s="127" t="str">
        <f t="shared" si="1"/>
        <v/>
      </c>
      <c r="J22" s="5"/>
      <c r="L22" s="63"/>
      <c r="M22" s="64"/>
      <c r="N22" s="63"/>
      <c r="O22" s="64"/>
    </row>
    <row r="23" spans="1:15" ht="29.25" customHeight="1" thickBot="1" x14ac:dyDescent="0.3">
      <c r="A23" s="109" t="s">
        <v>8</v>
      </c>
      <c r="B23" s="110"/>
      <c r="C23" s="110"/>
      <c r="D23" s="110"/>
      <c r="E23" s="110"/>
      <c r="F23" s="110"/>
      <c r="G23" s="110"/>
      <c r="H23" s="110"/>
      <c r="I23" s="111"/>
      <c r="J23" s="5"/>
    </row>
    <row r="24" spans="1:15" s="3" customFormat="1" ht="40.5" customHeight="1" thickBot="1" x14ac:dyDescent="0.45">
      <c r="A24" s="4"/>
      <c r="B24" s="22"/>
      <c r="C24" s="112"/>
      <c r="D24" s="113"/>
      <c r="E24" s="10" t="s">
        <v>15</v>
      </c>
      <c r="F24" s="44">
        <v>1.6199999999999999E-2</v>
      </c>
      <c r="G24" s="127" t="str">
        <f t="shared" si="0"/>
        <v>L</v>
      </c>
      <c r="H24" s="45">
        <v>1.7000000000000001E-2</v>
      </c>
      <c r="I24" s="127" t="str">
        <f t="shared" si="1"/>
        <v>L</v>
      </c>
      <c r="J24" s="5"/>
      <c r="K24" s="5"/>
      <c r="L24" s="63">
        <f>IF(F24&lt;0.014,1,0)</f>
        <v>0</v>
      </c>
      <c r="M24" s="64"/>
      <c r="N24" s="63">
        <f>IF(H24&lt;0.014,1,0)</f>
        <v>0</v>
      </c>
      <c r="O24" s="64"/>
    </row>
    <row r="25" spans="1:15" s="3" customFormat="1" ht="40.5" customHeight="1" thickBot="1" x14ac:dyDescent="0.45">
      <c r="A25" s="4"/>
      <c r="B25" s="21"/>
      <c r="C25" s="100"/>
      <c r="D25" s="101"/>
      <c r="E25" s="23" t="s">
        <v>28</v>
      </c>
      <c r="F25" s="19">
        <v>1.7999999999999999E-2</v>
      </c>
      <c r="G25" s="128" t="str">
        <f t="shared" si="0"/>
        <v>L</v>
      </c>
      <c r="H25" s="8">
        <v>1.54E-2</v>
      </c>
      <c r="I25" s="127" t="str">
        <f t="shared" si="1"/>
        <v>L</v>
      </c>
      <c r="J25" s="5"/>
      <c r="K25" s="5"/>
      <c r="L25" s="63">
        <f>IF(F25&lt;0.0145,1,0)</f>
        <v>0</v>
      </c>
      <c r="M25" s="64"/>
      <c r="N25" s="63">
        <f>IF(H25&lt;0.0145,1,0)</f>
        <v>0</v>
      </c>
      <c r="O25" s="64"/>
    </row>
    <row r="26" spans="1:15" ht="40.5" customHeight="1" thickBot="1" x14ac:dyDescent="0.3">
      <c r="A26" s="11"/>
      <c r="B26" s="21"/>
      <c r="C26" s="100"/>
      <c r="D26" s="101"/>
      <c r="E26" s="23" t="s">
        <v>29</v>
      </c>
      <c r="F26" s="42">
        <v>8.8999999999999999E-3</v>
      </c>
      <c r="G26" s="128" t="str">
        <f t="shared" si="0"/>
        <v>L</v>
      </c>
      <c r="H26" s="43">
        <v>1.17E-2</v>
      </c>
      <c r="I26" s="127" t="str">
        <f t="shared" si="1"/>
        <v>L</v>
      </c>
      <c r="J26" s="5"/>
      <c r="K26" s="5"/>
      <c r="L26" s="63">
        <f>IF(F26&lt;0.0045,1,0)</f>
        <v>0</v>
      </c>
      <c r="M26" s="64"/>
      <c r="N26" s="63">
        <f>IF(H26&lt;0.0045,1,0)</f>
        <v>0</v>
      </c>
      <c r="O26" s="64"/>
    </row>
    <row r="27" spans="1:15" s="3" customFormat="1" ht="40.5" customHeight="1" thickBot="1" x14ac:dyDescent="0.45">
      <c r="A27" s="4"/>
      <c r="B27" s="21"/>
      <c r="C27" s="100"/>
      <c r="D27" s="101"/>
      <c r="E27" s="27" t="s">
        <v>16</v>
      </c>
      <c r="F27" s="19"/>
      <c r="G27" s="128" t="str">
        <f t="shared" si="0"/>
        <v/>
      </c>
      <c r="H27" s="19"/>
      <c r="I27" s="127" t="str">
        <f t="shared" si="1"/>
        <v/>
      </c>
      <c r="J27" s="5"/>
      <c r="K27" s="5"/>
      <c r="L27" s="63">
        <f>IF(F27&lt;0.02,1,0)</f>
        <v>1</v>
      </c>
      <c r="M27" s="64"/>
      <c r="N27" s="63">
        <f>IF(H27&lt;0.02,1,0)</f>
        <v>1</v>
      </c>
      <c r="O27" s="64"/>
    </row>
    <row r="28" spans="1:15" s="3" customFormat="1" ht="40.5" customHeight="1" thickBot="1" x14ac:dyDescent="0.45">
      <c r="A28" s="4"/>
      <c r="B28" s="21"/>
      <c r="C28" s="100"/>
      <c r="D28" s="101"/>
      <c r="E28" s="12">
        <v>0</v>
      </c>
      <c r="F28" s="46"/>
      <c r="G28" s="128" t="str">
        <f t="shared" si="0"/>
        <v/>
      </c>
      <c r="H28" s="46"/>
      <c r="I28" s="127" t="str">
        <f t="shared" si="1"/>
        <v/>
      </c>
      <c r="J28" s="5"/>
      <c r="K28" s="5"/>
      <c r="L28" s="63"/>
      <c r="M28" s="64"/>
      <c r="N28" s="63"/>
      <c r="O28" s="64"/>
    </row>
    <row r="29" spans="1:15" s="3" customFormat="1" ht="40.5" customHeight="1" thickBot="1" x14ac:dyDescent="0.45">
      <c r="A29" s="4"/>
      <c r="B29" s="21"/>
      <c r="C29" s="100"/>
      <c r="D29" s="101"/>
      <c r="E29" s="12" t="s">
        <v>24</v>
      </c>
      <c r="F29" s="19">
        <v>1.9400000000000001E-2</v>
      </c>
      <c r="G29" s="128" t="str">
        <f t="shared" si="0"/>
        <v>J</v>
      </c>
      <c r="H29" s="19">
        <v>3.0599999999999999E-2</v>
      </c>
      <c r="I29" s="127" t="str">
        <f t="shared" si="1"/>
        <v>J</v>
      </c>
      <c r="J29" s="5"/>
      <c r="K29" s="5"/>
      <c r="L29" s="63">
        <f>IF(F29&lt;0.031,1,0)</f>
        <v>1</v>
      </c>
      <c r="M29" s="64"/>
      <c r="N29" s="63">
        <f>IF(H29&lt;0.031,1,0)</f>
        <v>1</v>
      </c>
      <c r="O29" s="64"/>
    </row>
    <row r="30" spans="1:15" s="14" customFormat="1" ht="29.25" customHeight="1" thickBot="1" x14ac:dyDescent="0.3">
      <c r="A30" s="114" t="s">
        <v>9</v>
      </c>
      <c r="B30" s="115"/>
      <c r="C30" s="115"/>
      <c r="D30" s="115"/>
      <c r="E30" s="115"/>
      <c r="F30" s="115"/>
      <c r="G30" s="115"/>
      <c r="H30" s="115"/>
      <c r="I30" s="116"/>
      <c r="J30" s="13"/>
      <c r="L30" s="62"/>
      <c r="M30" s="58"/>
      <c r="N30" s="62"/>
      <c r="O30" s="58"/>
    </row>
    <row r="31" spans="1:15" ht="40.5" customHeight="1" thickBot="1" x14ac:dyDescent="0.4">
      <c r="A31" s="6"/>
      <c r="B31" s="53"/>
      <c r="C31" s="102"/>
      <c r="D31" s="103"/>
      <c r="E31" s="15" t="s">
        <v>17</v>
      </c>
      <c r="F31" s="16">
        <v>0.90300000000000002</v>
      </c>
      <c r="G31" s="127" t="str">
        <f t="shared" si="0"/>
        <v>L</v>
      </c>
      <c r="H31" s="17">
        <v>0.77259999999999995</v>
      </c>
      <c r="I31" s="127" t="str">
        <f t="shared" si="1"/>
        <v>L</v>
      </c>
      <c r="J31" s="5"/>
      <c r="K31" s="5"/>
      <c r="L31" s="63">
        <f>IF(F31&gt;0.95,1,0)</f>
        <v>0</v>
      </c>
      <c r="M31" s="64"/>
      <c r="N31" s="63">
        <f>IF(H31&gt;0.95,1,0)</f>
        <v>0</v>
      </c>
      <c r="O31" s="64"/>
    </row>
    <row r="32" spans="1:15" ht="40.5" customHeight="1" thickBot="1" x14ac:dyDescent="0.4">
      <c r="A32" s="6"/>
      <c r="B32" s="20"/>
      <c r="C32" s="117"/>
      <c r="D32" s="118"/>
      <c r="E32" s="18" t="s">
        <v>17</v>
      </c>
      <c r="F32" s="19">
        <v>0.89900000000000002</v>
      </c>
      <c r="G32" s="128" t="str">
        <f t="shared" si="0"/>
        <v>L</v>
      </c>
      <c r="H32" s="8">
        <v>0.7792</v>
      </c>
      <c r="I32" s="127" t="str">
        <f t="shared" si="1"/>
        <v>L</v>
      </c>
      <c r="J32" s="5"/>
      <c r="K32" s="5"/>
      <c r="L32" s="63">
        <f>IF(F32&gt;0.95,1,0)</f>
        <v>0</v>
      </c>
      <c r="M32" s="64"/>
      <c r="N32" s="63">
        <f>IF(H32&gt;0.95,1,0)</f>
        <v>0</v>
      </c>
      <c r="O32" s="64"/>
    </row>
    <row r="33" spans="1:15" s="14" customFormat="1" ht="29.25" customHeight="1" thickBot="1" x14ac:dyDescent="0.3">
      <c r="A33" s="122" t="s">
        <v>3</v>
      </c>
      <c r="B33" s="123"/>
      <c r="C33" s="123"/>
      <c r="D33" s="123"/>
      <c r="E33" s="123"/>
      <c r="F33" s="123"/>
      <c r="G33" s="123"/>
      <c r="H33" s="123"/>
      <c r="I33" s="124"/>
      <c r="J33" s="13"/>
      <c r="L33" s="62"/>
      <c r="M33" s="58"/>
      <c r="N33" s="62"/>
      <c r="O33" s="58"/>
    </row>
    <row r="34" spans="1:15" ht="40.5" customHeight="1" thickBot="1" x14ac:dyDescent="0.4">
      <c r="A34" s="6"/>
      <c r="B34" s="125"/>
      <c r="C34" s="102"/>
      <c r="D34" s="103"/>
      <c r="E34" s="15" t="s">
        <v>26</v>
      </c>
      <c r="F34" s="16">
        <v>6.8099999999999994E-2</v>
      </c>
      <c r="G34" s="127" t="str">
        <f t="shared" si="0"/>
        <v>J</v>
      </c>
      <c r="H34" s="17">
        <v>7.8600000000000003E-2</v>
      </c>
      <c r="I34" s="127" t="str">
        <f t="shared" si="1"/>
        <v>J</v>
      </c>
      <c r="J34" s="5"/>
      <c r="K34" s="5"/>
      <c r="L34" s="63">
        <f>IF(F34&lt;0.09,1,0)</f>
        <v>1</v>
      </c>
      <c r="M34" s="64"/>
      <c r="N34" s="63">
        <f>IF(H34&lt;0.09,1,0)</f>
        <v>1</v>
      </c>
      <c r="O34" s="64"/>
    </row>
    <row r="35" spans="1:15" ht="40.5" customHeight="1" thickBot="1" x14ac:dyDescent="0.4">
      <c r="A35" s="6"/>
      <c r="B35" s="126"/>
      <c r="C35" s="107"/>
      <c r="D35" s="108"/>
      <c r="E35" s="15" t="s">
        <v>27</v>
      </c>
      <c r="F35" s="16">
        <v>1.84E-2</v>
      </c>
      <c r="G35" s="128" t="str">
        <f t="shared" si="0"/>
        <v>L</v>
      </c>
      <c r="H35" s="17">
        <v>1.67E-2</v>
      </c>
      <c r="I35" s="127" t="str">
        <f t="shared" si="1"/>
        <v>J</v>
      </c>
      <c r="J35" s="5"/>
      <c r="K35" s="5"/>
      <c r="L35" s="63">
        <f>IF(F35&lt;0.017,1,0)</f>
        <v>0</v>
      </c>
      <c r="M35" s="64"/>
      <c r="N35" s="63">
        <f>IF(H35&lt;0.017,1,0)</f>
        <v>1</v>
      </c>
      <c r="O35" s="64"/>
    </row>
    <row r="36" spans="1:15" ht="40.5" customHeight="1" x14ac:dyDescent="0.35">
      <c r="A36" s="6"/>
      <c r="B36" s="53"/>
      <c r="C36" s="107"/>
      <c r="D36" s="108"/>
      <c r="E36" s="33">
        <v>1</v>
      </c>
      <c r="F36" s="16">
        <v>0</v>
      </c>
      <c r="G36" s="128" t="str">
        <f t="shared" si="0"/>
        <v>L</v>
      </c>
      <c r="H36" s="17">
        <v>0.14799999999999999</v>
      </c>
      <c r="I36" s="127" t="str">
        <f t="shared" si="1"/>
        <v>L</v>
      </c>
      <c r="J36" s="5"/>
      <c r="K36" s="5"/>
      <c r="L36" s="63">
        <f>IF(F36&gt;=1,1,0)</f>
        <v>0</v>
      </c>
      <c r="M36" s="64"/>
      <c r="N36" s="63">
        <f>IF(H36&gt;=1,1,0)</f>
        <v>0</v>
      </c>
      <c r="O36" s="64"/>
    </row>
    <row r="37" spans="1:15" ht="40.5" customHeight="1" thickBot="1" x14ac:dyDescent="0.4">
      <c r="A37" s="6"/>
      <c r="B37" s="20"/>
      <c r="C37" s="117"/>
      <c r="D37" s="118"/>
      <c r="E37" s="18">
        <v>1</v>
      </c>
      <c r="F37" s="46"/>
      <c r="G37" s="128" t="str">
        <f t="shared" si="0"/>
        <v/>
      </c>
      <c r="H37" s="46"/>
      <c r="I37" s="47"/>
      <c r="J37" s="5"/>
      <c r="K37" s="5"/>
      <c r="L37" s="63"/>
      <c r="M37" s="64"/>
      <c r="N37" s="63"/>
      <c r="O37" s="64"/>
    </row>
    <row r="38" spans="1:15" ht="28.5" customHeight="1" thickBot="1" x14ac:dyDescent="0.25">
      <c r="A38" s="119" t="s">
        <v>18</v>
      </c>
      <c r="B38" s="120"/>
      <c r="C38" s="120"/>
      <c r="D38" s="120"/>
      <c r="E38" s="120"/>
      <c r="F38" s="120"/>
      <c r="G38" s="120"/>
      <c r="H38" s="120"/>
      <c r="I38" s="121"/>
    </row>
    <row r="39" spans="1:15" ht="39.75" customHeight="1" thickBot="1" x14ac:dyDescent="0.4">
      <c r="A39" s="6"/>
      <c r="B39" s="53"/>
      <c r="C39" s="102"/>
      <c r="D39" s="103"/>
      <c r="E39" s="35" t="s">
        <v>19</v>
      </c>
      <c r="F39" s="16">
        <v>0.99970000000000003</v>
      </c>
      <c r="G39" s="127" t="str">
        <f t="shared" si="0"/>
        <v>J</v>
      </c>
      <c r="H39" s="17">
        <v>0.99750000000000005</v>
      </c>
      <c r="I39" s="127" t="str">
        <f t="shared" ref="I39:I40" si="2">IF(AND($E39&lt;&gt;"",H39&lt;&gt;""),IF(COUNTIF(H39,IF(ISNUMBER(SEARCH("&lt;",$E39)),$E39,IF(ISNUMBER(SEARCH("&gt;",$E39)),$E39,"&gt;="&amp;$E39)))&gt;0,"J","L"),"")</f>
        <v>J</v>
      </c>
      <c r="J39" s="5"/>
      <c r="L39" s="63">
        <f>IF(F39&gt;0.995,1,0)</f>
        <v>1</v>
      </c>
      <c r="M39" s="64"/>
      <c r="N39" s="63">
        <f>IF(H39&gt;0.995,1,0)</f>
        <v>1</v>
      </c>
      <c r="O39" s="64"/>
    </row>
    <row r="40" spans="1:15" ht="39.75" customHeight="1" x14ac:dyDescent="0.35">
      <c r="A40" s="6"/>
      <c r="B40" s="20"/>
      <c r="C40" s="117"/>
      <c r="D40" s="118"/>
      <c r="E40" s="34" t="s">
        <v>20</v>
      </c>
      <c r="F40" s="19">
        <v>1.1999999999999999E-3</v>
      </c>
      <c r="G40" s="128" t="str">
        <f t="shared" si="0"/>
        <v>L</v>
      </c>
      <c r="H40" s="8">
        <v>1.4E-3</v>
      </c>
      <c r="I40" s="127" t="str">
        <f t="shared" si="2"/>
        <v>L</v>
      </c>
      <c r="J40" s="5"/>
      <c r="L40" s="63">
        <f>IF(F40&lt;0.001,1,0)</f>
        <v>0</v>
      </c>
      <c r="M40" s="64"/>
      <c r="N40" s="63">
        <f>IF(H40&lt;0.001,1,0)</f>
        <v>0</v>
      </c>
      <c r="O40" s="64"/>
    </row>
    <row r="41" spans="1:15" x14ac:dyDescent="0.35">
      <c r="A41" s="6"/>
      <c r="B41" s="6"/>
      <c r="C41" s="6"/>
      <c r="D41" s="6"/>
      <c r="E41" s="6"/>
      <c r="F41" s="6"/>
      <c r="G41" s="6"/>
      <c r="I41" s="6"/>
    </row>
  </sheetData>
  <mergeCells count="101">
    <mergeCell ref="C37:D37"/>
    <mergeCell ref="A38:I38"/>
    <mergeCell ref="C39:D39"/>
    <mergeCell ref="C40:D40"/>
    <mergeCell ref="C32:D32"/>
    <mergeCell ref="A33:I33"/>
    <mergeCell ref="B34:B35"/>
    <mergeCell ref="C34:D34"/>
    <mergeCell ref="C35:D35"/>
    <mergeCell ref="C36:D36"/>
    <mergeCell ref="C31:D31"/>
    <mergeCell ref="A20:I20"/>
    <mergeCell ref="C21:D21"/>
    <mergeCell ref="C22:D22"/>
    <mergeCell ref="A23:I23"/>
    <mergeCell ref="C24:D24"/>
    <mergeCell ref="C25:D25"/>
    <mergeCell ref="C26:D26"/>
    <mergeCell ref="C27:D27"/>
    <mergeCell ref="C28:D28"/>
    <mergeCell ref="C29:D29"/>
    <mergeCell ref="A30:I30"/>
    <mergeCell ref="C19:D19"/>
    <mergeCell ref="A7:I7"/>
    <mergeCell ref="B8:B10"/>
    <mergeCell ref="C8:D8"/>
    <mergeCell ref="C11:D11"/>
    <mergeCell ref="C12:D12"/>
    <mergeCell ref="C13:D13"/>
    <mergeCell ref="A14:I14"/>
    <mergeCell ref="C15:D15"/>
    <mergeCell ref="C16:D16"/>
    <mergeCell ref="C17:D17"/>
    <mergeCell ref="C18:D18"/>
    <mergeCell ref="L5:M6"/>
    <mergeCell ref="N5:O6"/>
    <mergeCell ref="L7:M7"/>
    <mergeCell ref="L8:M8"/>
    <mergeCell ref="L9:M9"/>
    <mergeCell ref="N7:O7"/>
    <mergeCell ref="N8:O8"/>
    <mergeCell ref="N9:O9"/>
    <mergeCell ref="A1:I1"/>
    <mergeCell ref="A2:I2"/>
    <mergeCell ref="A4:I4"/>
    <mergeCell ref="A5:D6"/>
    <mergeCell ref="E5:E6"/>
    <mergeCell ref="F5:G6"/>
    <mergeCell ref="H5:I6"/>
    <mergeCell ref="N10:O10"/>
    <mergeCell ref="N11:O11"/>
    <mergeCell ref="N12:O12"/>
    <mergeCell ref="N13:O13"/>
    <mergeCell ref="N14:O14"/>
    <mergeCell ref="L15:M15"/>
    <mergeCell ref="L16:M16"/>
    <mergeCell ref="L17:M17"/>
    <mergeCell ref="L18:M18"/>
    <mergeCell ref="L10:M10"/>
    <mergeCell ref="L11:M11"/>
    <mergeCell ref="L12:M12"/>
    <mergeCell ref="L13:M13"/>
    <mergeCell ref="L14:M14"/>
    <mergeCell ref="L21:M21"/>
    <mergeCell ref="N21:O21"/>
    <mergeCell ref="L22:M22"/>
    <mergeCell ref="N22:O22"/>
    <mergeCell ref="L24:M24"/>
    <mergeCell ref="N24:O24"/>
    <mergeCell ref="N15:O15"/>
    <mergeCell ref="N16:O16"/>
    <mergeCell ref="N17:O17"/>
    <mergeCell ref="N18:O18"/>
    <mergeCell ref="N19:O19"/>
    <mergeCell ref="L19:M19"/>
    <mergeCell ref="L28:M28"/>
    <mergeCell ref="N28:O28"/>
    <mergeCell ref="L29:M29"/>
    <mergeCell ref="N29:O29"/>
    <mergeCell ref="L31:M31"/>
    <mergeCell ref="N31:O31"/>
    <mergeCell ref="L25:M25"/>
    <mergeCell ref="N25:O25"/>
    <mergeCell ref="L26:M26"/>
    <mergeCell ref="N26:O26"/>
    <mergeCell ref="L27:M27"/>
    <mergeCell ref="N27:O27"/>
    <mergeCell ref="L40:M40"/>
    <mergeCell ref="N40:O40"/>
    <mergeCell ref="L36:M36"/>
    <mergeCell ref="N36:O36"/>
    <mergeCell ref="L37:M37"/>
    <mergeCell ref="N37:O37"/>
    <mergeCell ref="L39:M39"/>
    <mergeCell ref="N39:O39"/>
    <mergeCell ref="L32:M32"/>
    <mergeCell ref="N32:O32"/>
    <mergeCell ref="L34:M34"/>
    <mergeCell ref="N34:O34"/>
    <mergeCell ref="L35:M35"/>
    <mergeCell ref="N35:O35"/>
  </mergeCells>
  <conditionalFormatting sqref="G8:I40">
    <cfRule type="cellIs" dxfId="15" priority="1" operator="equal">
      <formula>"l"</formula>
    </cfRule>
    <cfRule type="cellIs" dxfId="14" priority="2" operator="equal">
      <formula>"j"</formula>
    </cfRule>
  </conditionalFormatting>
  <dataValidations count="1">
    <dataValidation type="list" allowBlank="1" showInputMessage="1" showErrorMessage="1" sqref="O8">
      <formula1>"0,1"</formula1>
    </dataValidation>
  </dataValidations>
  <printOptions horizontalCentered="1" verticalCentered="1"/>
  <pageMargins left="0" right="0" top="0" bottom="0" header="0" footer="0"/>
  <pageSetup paperSize="9" scale="5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Image</vt:lpstr>
      <vt:lpstr>Novembre 2017</vt:lpstr>
      <vt:lpstr>liste</vt:lpstr>
      <vt:lpstr>'Novembre 2017'!Zone_d_impression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CA</cp:lastModifiedBy>
  <cp:lastPrinted>2017-10-20T10:40:35Z</cp:lastPrinted>
  <dcterms:created xsi:type="dcterms:W3CDTF">2014-07-18T11:01:02Z</dcterms:created>
  <dcterms:modified xsi:type="dcterms:W3CDTF">2017-12-18T19:43:39Z</dcterms:modified>
</cp:coreProperties>
</file>