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9040" windowHeight="15840"/>
  </bookViews>
  <sheets>
    <sheet name="Tarification" sheetId="1" r:id="rId1"/>
    <sheet name="Patientele" sheetId="2" r:id="rId2"/>
    <sheet name="Tarifs" sheetId="3" r:id="rId3"/>
    <sheet name="Facturation" sheetId="5" r:id="rId4"/>
    <sheet name="Janvier" sheetId="4" r:id="rId5"/>
  </sheets>
  <externalReferences>
    <externalReference r:id="rId6"/>
  </externalReferences>
  <definedNames>
    <definedName name="_xlnm._FilterDatabase" localSheetId="2" hidden="1">Tarifs!$A$2:$E$196</definedName>
    <definedName name="Col_Codes">Tarifs!$A$2:$A$196</definedName>
    <definedName name="Col_RemBim">Tarifs[Bénéficiaires Avec régime pref
Prest conv]</definedName>
    <definedName name="Col_RemOrdi">Tarifs[Honoraires]</definedName>
    <definedName name="Col_RemTP">Tarifs[Bénéficiaires sans régime pref
Prest conv]</definedName>
    <definedName name="Liste">[1]Configuration!$B$2:$B$7</definedName>
    <definedName name="Patient">Patients[Nom]</definedName>
    <definedName name="RBT">TypR[[#Headers],[Type]]</definedName>
  </definedNames>
  <calcPr calcId="145621"/>
  <pivotCaches>
    <pivotCache cacheId="8" r:id="rId7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45" i="1" l="1"/>
  <c r="E15" i="1"/>
  <c r="B19" i="1"/>
  <c r="I2" i="1"/>
  <c r="D5" i="5"/>
  <c r="F21" i="1" l="1"/>
  <c r="J28" i="1" s="1"/>
  <c r="D4" i="5"/>
  <c r="A3" i="5"/>
  <c r="H153" i="3"/>
  <c r="H61" i="3"/>
  <c r="D2" i="5"/>
  <c r="D3" i="5"/>
  <c r="A2" i="5"/>
  <c r="B15" i="1" l="1"/>
  <c r="C50" i="1" s="1"/>
  <c r="D29" i="1" l="1"/>
  <c r="B23" i="1"/>
  <c r="E23" i="1" s="1"/>
  <c r="B27" i="1"/>
  <c r="E27" i="1" s="1"/>
  <c r="J27" i="1" s="1"/>
  <c r="B26" i="1"/>
  <c r="E26" i="1" s="1"/>
  <c r="J26" i="1" s="1"/>
  <c r="B25" i="1"/>
  <c r="E25" i="1" s="1"/>
  <c r="J25" i="1" s="1"/>
  <c r="B24" i="1"/>
  <c r="E24" i="1" s="1"/>
  <c r="J24" i="1" s="1"/>
  <c r="G9" i="1"/>
  <c r="J23" i="1" l="1"/>
  <c r="J29" i="1" s="1"/>
  <c r="E33" i="1" l="1"/>
  <c r="E32" i="1"/>
  <c r="E31" i="1"/>
  <c r="B35" i="1"/>
</calcChain>
</file>

<file path=xl/sharedStrings.xml><?xml version="1.0" encoding="utf-8"?>
<sst xmlns="http://schemas.openxmlformats.org/spreadsheetml/2006/main" count="323" uniqueCount="99">
  <si>
    <t xml:space="preserve">Veuillez trouver ci-joint l'A.S.D. pour le nombre de </t>
  </si>
  <si>
    <t>séance(s)</t>
  </si>
  <si>
    <t xml:space="preserve">(Nomenclature administrée(s) à </t>
  </si>
  <si>
    <t>GUILMOT Olivier</t>
  </si>
  <si>
    <t>Montant total ASD :</t>
  </si>
  <si>
    <t>Montant remboursement Mutuelle :</t>
  </si>
  <si>
    <t>Avec en communication:(N°ASD)</t>
  </si>
  <si>
    <t>Le Kinésithérapeute,</t>
  </si>
  <si>
    <t>Le</t>
  </si>
  <si>
    <r>
      <rPr>
        <u/>
        <sz val="11"/>
        <color theme="1"/>
        <rFont val="Calibri"/>
        <family val="2"/>
        <scheme val="minor"/>
      </rPr>
      <t>Objet</t>
    </r>
    <r>
      <rPr>
        <sz val="11"/>
        <color theme="1"/>
        <rFont val="Calibri"/>
        <family val="2"/>
        <scheme val="minor"/>
      </rPr>
      <t xml:space="preserve"> : Tarification des soins de kinésithérapie pour le(la)patient(e):</t>
    </r>
  </si>
  <si>
    <t>Nom</t>
  </si>
  <si>
    <t>Pathologie</t>
  </si>
  <si>
    <t>Adresse</t>
  </si>
  <si>
    <t>Code Postal</t>
  </si>
  <si>
    <t>Localité</t>
  </si>
  <si>
    <t>Tél Fixe</t>
  </si>
  <si>
    <t>Gsm</t>
  </si>
  <si>
    <t>Civilité</t>
  </si>
  <si>
    <t>IMMEGEERTS Bérengère</t>
  </si>
  <si>
    <t>COLLARD Stanislas</t>
  </si>
  <si>
    <t>BODSON Sophie</t>
  </si>
  <si>
    <t>TUCKER Arthur</t>
  </si>
  <si>
    <t>TUCKER Karen</t>
  </si>
  <si>
    <t>Madame</t>
  </si>
  <si>
    <t>Monsieur</t>
  </si>
  <si>
    <t>Monenclature1</t>
  </si>
  <si>
    <t>Monenclature2</t>
  </si>
  <si>
    <t>Monenclature3</t>
  </si>
  <si>
    <t>Monenclature4</t>
  </si>
  <si>
    <t>Monenclature5</t>
  </si>
  <si>
    <t>Codes</t>
  </si>
  <si>
    <t>Régime(Bim-vipo, tiers payant, remboursement Ordinaire</t>
  </si>
  <si>
    <t>xxxxxxxxxxxxxxx</t>
  </si>
  <si>
    <t>Remboursement ordinaire</t>
  </si>
  <si>
    <t>Régime de Remboursement :</t>
  </si>
  <si>
    <t>Tiers payant</t>
  </si>
  <si>
    <t>Bim-vipo</t>
  </si>
  <si>
    <t>Montant ticket modérateur :</t>
  </si>
  <si>
    <t>Nbre de séances</t>
  </si>
  <si>
    <t>Il reste :</t>
  </si>
  <si>
    <t>séances</t>
  </si>
  <si>
    <t>Honoraires</t>
  </si>
  <si>
    <t>Nom &amp; Prénom du patient</t>
  </si>
  <si>
    <t>xxxxxx</t>
  </si>
  <si>
    <t>Total sur le mois</t>
  </si>
  <si>
    <t>Calendrier sur le mois</t>
  </si>
  <si>
    <t>yyyyyyyy</t>
  </si>
  <si>
    <t>zzzzzzzzzzz</t>
  </si>
  <si>
    <t xml:space="preserve">Nombre de séances </t>
  </si>
  <si>
    <t>Date</t>
  </si>
  <si>
    <t>Nombre de séances</t>
  </si>
  <si>
    <t>Bénéficiaires Avec régime pref
Prest conv</t>
  </si>
  <si>
    <t>Bénéficiaires sans régime pref
Prest conv</t>
  </si>
  <si>
    <t>Codes2</t>
  </si>
  <si>
    <r>
      <rPr>
        <sz val="10"/>
        <color rgb="FF000000"/>
        <rFont val="Arial"/>
        <family val="2"/>
      </rPr>
      <t>-</t>
    </r>
  </si>
  <si>
    <t>Total général</t>
  </si>
  <si>
    <t>2020</t>
  </si>
  <si>
    <t>janv</t>
  </si>
  <si>
    <t>01-janv</t>
  </si>
  <si>
    <t>02-janv</t>
  </si>
  <si>
    <t>03-janv</t>
  </si>
  <si>
    <t>04-janv</t>
  </si>
  <si>
    <t>05-janv</t>
  </si>
  <si>
    <t>06-janv</t>
  </si>
  <si>
    <t>07-janv</t>
  </si>
  <si>
    <t>08-janv</t>
  </si>
  <si>
    <t>09-janv</t>
  </si>
  <si>
    <t>10-janv</t>
  </si>
  <si>
    <t>11-janv</t>
  </si>
  <si>
    <t>12-janv</t>
  </si>
  <si>
    <t>13-janv</t>
  </si>
  <si>
    <t>14-janv</t>
  </si>
  <si>
    <t>15-janv</t>
  </si>
  <si>
    <t>16-janv</t>
  </si>
  <si>
    <t>17-janv</t>
  </si>
  <si>
    <t>18-janv</t>
  </si>
  <si>
    <t>19-janv</t>
  </si>
  <si>
    <t>20-janv</t>
  </si>
  <si>
    <t>21-janv</t>
  </si>
  <si>
    <t>22-janv</t>
  </si>
  <si>
    <t>23-janv</t>
  </si>
  <si>
    <t>24-janv</t>
  </si>
  <si>
    <t>25-janv</t>
  </si>
  <si>
    <t>26-janv</t>
  </si>
  <si>
    <t>27-janv</t>
  </si>
  <si>
    <t>28-janv</t>
  </si>
  <si>
    <t>29-janv</t>
  </si>
  <si>
    <t>30-janv</t>
  </si>
  <si>
    <t>31-janv</t>
  </si>
  <si>
    <t>Années</t>
  </si>
  <si>
    <t>Mois</t>
  </si>
  <si>
    <t xml:space="preserve"> Total Honoraires</t>
  </si>
  <si>
    <t>Type</t>
  </si>
  <si>
    <t>Col_RemOrdi</t>
  </si>
  <si>
    <t>Col_RemTP</t>
  </si>
  <si>
    <t>Col_RemBim</t>
  </si>
  <si>
    <t>ASD</t>
  </si>
  <si>
    <t>TM</t>
  </si>
  <si>
    <t>TP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</si>
</sst>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164" formatCode="0_ "/>
    <numFmt numFmtId="165" formatCode="#,##0.00\ &quot;€&quot;"/>
    <numFmt numFmtId="166" formatCode="0;;;"/>
    <numFmt numFmtId="168" formatCode="#,##0.00\ &quot;€&quot;;;;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"/>
      <family val="2"/>
    </font>
    <font>
      <u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Arial"/>
      <family val="2"/>
    </font>
    <font>
      <sz val="11"/>
      <name val="Calibri"/>
      <family val="2"/>
      <scheme val="minor"/>
    </font>
    <font>
      <sz val="11"/>
      <color rgb="FF000000"/>
      <name val="Arial"/>
      <family val="2"/>
    </font>
    <font>
      <sz val="11"/>
      <color rgb="FF00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rgb="FF000000"/>
      <name val="Arial"/>
      <family val="2"/>
    </font>
    <font>
      <sz val="10"/>
      <color rgb="FF000000"/>
      <name val="Calibri"/>
      <family val="2"/>
      <scheme val="minor"/>
    </font>
    <font>
      <sz val="11"/>
      <color theme="9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2">
    <xf numFmtId="0" fontId="0" fillId="0" borderId="0"/>
    <xf numFmtId="44" fontId="10" fillId="0" borderId="0" applyFont="0" applyFill="0" applyBorder="0" applyAlignment="0" applyProtection="0"/>
  </cellStyleXfs>
  <cellXfs count="74">
    <xf numFmtId="0" fontId="0" fillId="0" borderId="0" xfId="0"/>
    <xf numFmtId="0" fontId="0" fillId="0" borderId="0" xfId="0" applyAlignment="1">
      <alignment horizontal="right"/>
    </xf>
    <xf numFmtId="0" fontId="2" fillId="0" borderId="0" xfId="0" applyFont="1"/>
    <xf numFmtId="0" fontId="1" fillId="0" borderId="0" xfId="0" applyFont="1"/>
    <xf numFmtId="0" fontId="4" fillId="0" borderId="0" xfId="0" applyFont="1"/>
    <xf numFmtId="0" fontId="5" fillId="0" borderId="0" xfId="0" applyFont="1"/>
    <xf numFmtId="0" fontId="0" fillId="0" borderId="0" xfId="0" applyAlignment="1">
      <alignment horizontal="left" vertical="center"/>
    </xf>
    <xf numFmtId="0" fontId="0" fillId="0" borderId="0" xfId="0" applyBorder="1"/>
    <xf numFmtId="0" fontId="0" fillId="2" borderId="0" xfId="0" applyFill="1" applyBorder="1"/>
    <xf numFmtId="0" fontId="0" fillId="0" borderId="0" xfId="0" applyFill="1" applyBorder="1"/>
    <xf numFmtId="0" fontId="0" fillId="0" borderId="0" xfId="0" applyNumberFormat="1"/>
    <xf numFmtId="1" fontId="0" fillId="0" borderId="0" xfId="0" applyNumberFormat="1"/>
    <xf numFmtId="165" fontId="0" fillId="0" borderId="0" xfId="0" applyNumberFormat="1"/>
    <xf numFmtId="1" fontId="0" fillId="0" borderId="0" xfId="0" applyNumberFormat="1" applyBorder="1"/>
    <xf numFmtId="0" fontId="0" fillId="0" borderId="0" xfId="0" applyAlignment="1">
      <alignment horizontal="center"/>
    </xf>
    <xf numFmtId="1" fontId="0" fillId="0" borderId="0" xfId="0" applyNumberFormat="1" applyFill="1" applyBorder="1"/>
    <xf numFmtId="1" fontId="7" fillId="0" borderId="0" xfId="0" applyNumberFormat="1" applyFont="1" applyBorder="1" applyAlignment="1">
      <alignment horizontal="center" vertical="center" wrapText="1"/>
    </xf>
    <xf numFmtId="1" fontId="2" fillId="0" borderId="0" xfId="0" applyNumberFormat="1" applyFont="1" applyBorder="1" applyAlignment="1">
      <alignment horizontal="center" vertical="center"/>
    </xf>
    <xf numFmtId="1" fontId="0" fillId="0" borderId="0" xfId="0" applyNumberFormat="1" applyFont="1" applyBorder="1"/>
    <xf numFmtId="1" fontId="0" fillId="0" borderId="0" xfId="0" applyNumberFormat="1" applyFont="1"/>
    <xf numFmtId="1" fontId="8" fillId="0" borderId="0" xfId="0" applyNumberFormat="1" applyFont="1" applyBorder="1" applyAlignment="1">
      <alignment horizontal="center" vertical="center" wrapText="1"/>
    </xf>
    <xf numFmtId="14" fontId="0" fillId="0" borderId="0" xfId="0" applyNumberFormat="1"/>
    <xf numFmtId="0" fontId="4" fillId="0" borderId="0" xfId="0" applyFont="1" applyAlignment="1">
      <alignment horizontal="right"/>
    </xf>
    <xf numFmtId="165" fontId="9" fillId="0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left" vertical="top" indent="1"/>
    </xf>
    <xf numFmtId="0" fontId="0" fillId="0" borderId="0" xfId="0" applyAlignment="1">
      <alignment horizontal="left" indent="1"/>
    </xf>
    <xf numFmtId="0" fontId="0" fillId="0" borderId="0" xfId="0" applyAlignment="1">
      <alignment horizontal="left"/>
    </xf>
    <xf numFmtId="0" fontId="0" fillId="0" borderId="0" xfId="0" applyAlignment="1">
      <alignment horizontal="left" vertical="top"/>
    </xf>
    <xf numFmtId="0" fontId="0" fillId="0" borderId="0" xfId="0" quotePrefix="1"/>
    <xf numFmtId="0" fontId="6" fillId="0" borderId="0" xfId="0" applyFont="1"/>
    <xf numFmtId="0" fontId="6" fillId="0" borderId="0" xfId="0" applyFont="1" applyFill="1" applyBorder="1"/>
    <xf numFmtId="0" fontId="6" fillId="0" borderId="0" xfId="0" applyFont="1" applyAlignment="1">
      <alignment horizontal="left" vertical="center"/>
    </xf>
    <xf numFmtId="14" fontId="0" fillId="0" borderId="0" xfId="0" applyNumberFormat="1" applyAlignment="1">
      <alignment horizontal="center"/>
    </xf>
    <xf numFmtId="16" fontId="0" fillId="0" borderId="0" xfId="0" applyNumberFormat="1" applyAlignment="1">
      <alignment horizontal="center"/>
    </xf>
    <xf numFmtId="0" fontId="0" fillId="0" borderId="0" xfId="0" applyFont="1"/>
    <xf numFmtId="0" fontId="0" fillId="0" borderId="0" xfId="0" applyFont="1" applyBorder="1"/>
    <xf numFmtId="0" fontId="11" fillId="3" borderId="4" xfId="0" applyFont="1" applyFill="1" applyBorder="1" applyAlignment="1">
      <alignment horizontal="center" vertical="center"/>
    </xf>
    <xf numFmtId="0" fontId="11" fillId="3" borderId="5" xfId="0" applyFont="1" applyFill="1" applyBorder="1" applyAlignment="1">
      <alignment horizontal="center" vertical="center"/>
    </xf>
    <xf numFmtId="0" fontId="11" fillId="3" borderId="5" xfId="0" applyFont="1" applyFill="1" applyBorder="1" applyAlignment="1">
      <alignment horizontal="center" vertical="center" wrapText="1"/>
    </xf>
    <xf numFmtId="164" fontId="12" fillId="0" borderId="2" xfId="0" applyNumberFormat="1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65" fontId="4" fillId="0" borderId="1" xfId="0" applyNumberFormat="1" applyFont="1" applyBorder="1" applyAlignment="1">
      <alignment horizontal="right" vertical="center" wrapText="1"/>
    </xf>
    <xf numFmtId="165" fontId="4" fillId="0" borderId="3" xfId="0" applyNumberFormat="1" applyFont="1" applyBorder="1" applyAlignment="1">
      <alignment horizontal="right" vertical="center" wrapText="1"/>
    </xf>
    <xf numFmtId="165" fontId="11" fillId="0" borderId="1" xfId="0" applyNumberFormat="1" applyFont="1" applyBorder="1" applyAlignment="1">
      <alignment horizontal="right" vertical="center" wrapText="1"/>
    </xf>
    <xf numFmtId="0" fontId="5" fillId="0" borderId="2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 wrapText="1"/>
    </xf>
    <xf numFmtId="164" fontId="12" fillId="0" borderId="1" xfId="0" applyNumberFormat="1" applyFont="1" applyBorder="1" applyAlignment="1">
      <alignment horizontal="center" vertical="center" wrapText="1"/>
    </xf>
    <xf numFmtId="165" fontId="12" fillId="0" borderId="1" xfId="0" applyNumberFormat="1" applyFont="1" applyBorder="1" applyAlignment="1">
      <alignment horizontal="right" vertical="center" wrapText="1"/>
    </xf>
    <xf numFmtId="165" fontId="5" fillId="0" borderId="1" xfId="0" applyNumberFormat="1" applyFont="1" applyBorder="1" applyAlignment="1">
      <alignment horizontal="right" vertical="center" wrapText="1"/>
    </xf>
    <xf numFmtId="0" fontId="4" fillId="0" borderId="1" xfId="0" applyFont="1" applyBorder="1" applyAlignment="1">
      <alignment horizontal="left" vertical="center"/>
    </xf>
    <xf numFmtId="0" fontId="4" fillId="0" borderId="2" xfId="0" applyFont="1" applyBorder="1" applyAlignment="1">
      <alignment horizontal="center" vertical="center" wrapText="1"/>
    </xf>
    <xf numFmtId="165" fontId="5" fillId="0" borderId="1" xfId="0" applyNumberFormat="1" applyFont="1" applyBorder="1" applyAlignment="1">
      <alignment horizontal="right" vertical="center"/>
    </xf>
    <xf numFmtId="0" fontId="5" fillId="0" borderId="1" xfId="0" applyFont="1" applyBorder="1" applyAlignment="1">
      <alignment horizontal="center" vertical="center" wrapText="1"/>
    </xf>
    <xf numFmtId="164" fontId="12" fillId="0" borderId="7" xfId="0" applyNumberFormat="1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165" fontId="4" fillId="0" borderId="8" xfId="0" applyNumberFormat="1" applyFont="1" applyBorder="1" applyAlignment="1">
      <alignment horizontal="right" vertical="center" wrapText="1"/>
    </xf>
    <xf numFmtId="165" fontId="4" fillId="0" borderId="9" xfId="0" applyNumberFormat="1" applyFont="1" applyBorder="1" applyAlignment="1">
      <alignment horizontal="right" vertical="center" wrapText="1"/>
    </xf>
    <xf numFmtId="0" fontId="4" fillId="0" borderId="0" xfId="0" applyNumberFormat="1" applyFont="1"/>
    <xf numFmtId="166" fontId="0" fillId="4" borderId="1" xfId="0" applyNumberFormat="1" applyFill="1" applyBorder="1" applyAlignment="1">
      <alignment horizontal="center" vertical="center"/>
    </xf>
    <xf numFmtId="0" fontId="13" fillId="3" borderId="5" xfId="0" applyFont="1" applyFill="1" applyBorder="1" applyAlignment="1">
      <alignment horizontal="center" vertical="center" wrapText="1"/>
    </xf>
    <xf numFmtId="0" fontId="13" fillId="3" borderId="6" xfId="0" applyFont="1" applyFill="1" applyBorder="1" applyAlignment="1">
      <alignment horizontal="center" vertical="center" wrapText="1"/>
    </xf>
    <xf numFmtId="44" fontId="0" fillId="0" borderId="0" xfId="1" applyFont="1"/>
    <xf numFmtId="168" fontId="0" fillId="0" borderId="1" xfId="0" applyNumberFormat="1" applyBorder="1" applyAlignment="1">
      <alignment horizontal="right" vertical="center"/>
    </xf>
    <xf numFmtId="0" fontId="0" fillId="0" borderId="0" xfId="0" pivotButton="1"/>
    <xf numFmtId="44" fontId="0" fillId="0" borderId="0" xfId="0" applyNumberFormat="1"/>
    <xf numFmtId="0" fontId="11" fillId="3" borderId="0" xfId="0" applyFont="1" applyFill="1" applyBorder="1" applyAlignment="1">
      <alignment horizontal="center" vertical="center"/>
    </xf>
    <xf numFmtId="0" fontId="4" fillId="0" borderId="0" xfId="0" applyFont="1" applyBorder="1"/>
    <xf numFmtId="165" fontId="6" fillId="0" borderId="1" xfId="0" applyNumberFormat="1" applyFont="1" applyFill="1" applyBorder="1" applyAlignment="1">
      <alignment horizontal="center" vertical="center"/>
    </xf>
    <xf numFmtId="165" fontId="14" fillId="0" borderId="1" xfId="0" applyNumberFormat="1" applyFont="1" applyFill="1" applyBorder="1" applyAlignment="1">
      <alignment horizontal="center" vertical="center"/>
    </xf>
    <xf numFmtId="168" fontId="0" fillId="0" borderId="0" xfId="0" applyNumberFormat="1" applyBorder="1" applyAlignment="1">
      <alignment horizontal="right" vertical="center"/>
    </xf>
    <xf numFmtId="0" fontId="0" fillId="0" borderId="0" xfId="0" applyFill="1"/>
    <xf numFmtId="166" fontId="0" fillId="0" borderId="0" xfId="0" applyNumberFormat="1" applyFill="1" applyBorder="1" applyAlignment="1">
      <alignment horizontal="center" vertical="center"/>
    </xf>
    <xf numFmtId="166" fontId="0" fillId="5" borderId="0" xfId="0" quotePrefix="1" applyNumberFormat="1" applyFill="1"/>
  </cellXfs>
  <cellStyles count="2">
    <cellStyle name="Monétaire" xfId="1" builtinId="4"/>
    <cellStyle name="Normal" xfId="0" builtinId="0"/>
  </cellStyles>
  <dxfs count="27">
    <dxf>
      <font>
        <color theme="0"/>
      </font>
    </dxf>
    <dxf>
      <font>
        <color theme="0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0"/>
      </font>
    </dxf>
    <dxf>
      <numFmt numFmtId="19" formatCode="dd/mm/yyyy"/>
    </dxf>
    <dxf>
      <font>
        <strike val="0"/>
        <outline val="0"/>
        <shadow val="0"/>
        <u val="none"/>
        <vertAlign val="baseline"/>
        <sz val="10"/>
      </font>
      <numFmt numFmtId="165" formatCode="#,##0.00\ &quot;€&quot;"/>
      <alignment horizontal="right" vertical="center" textRotation="0" wrapText="1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0"/>
      </font>
      <numFmt numFmtId="165" formatCode="#,##0.00\ &quot;€&quot;"/>
      <alignment horizontal="right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0"/>
      </font>
      <numFmt numFmtId="165" formatCode="#,##0.00\ &quot;€&quot;"/>
      <alignment horizontal="right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0"/>
      </font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164" formatCode="0_ "/>
      <alignment horizontal="center" vertical="center" textRotation="0" wrapText="1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2"/>
        </patternFill>
      </fill>
    </dxf>
    <dxf>
      <numFmt numFmtId="1" formatCode="0"/>
    </dxf>
    <dxf>
      <numFmt numFmtId="1" formatCode="0"/>
    </dxf>
    <dxf>
      <numFmt numFmtId="1" formatCode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28575</xdr:colOff>
      <xdr:row>1</xdr:row>
      <xdr:rowOff>79375</xdr:rowOff>
    </xdr:from>
    <xdr:to>
      <xdr:col>1</xdr:col>
      <xdr:colOff>562485</xdr:colOff>
      <xdr:row>7</xdr:row>
      <xdr:rowOff>28575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677" r="11711"/>
        <a:stretch/>
      </xdr:blipFill>
      <xdr:spPr>
        <a:xfrm>
          <a:off x="606425" y="263525"/>
          <a:ext cx="533910" cy="1054100"/>
        </a:xfrm>
        <a:prstGeom prst="rect">
          <a:avLst/>
        </a:prstGeom>
      </xdr:spPr>
    </xdr:pic>
    <xdr:clientData/>
  </xdr:twoCellAnchor>
  <xdr:twoCellAnchor>
    <xdr:from>
      <xdr:col>3</xdr:col>
      <xdr:colOff>831850</xdr:colOff>
      <xdr:row>29</xdr:row>
      <xdr:rowOff>114301</xdr:rowOff>
    </xdr:from>
    <xdr:to>
      <xdr:col>5</xdr:col>
      <xdr:colOff>88900</xdr:colOff>
      <xdr:row>33</xdr:row>
      <xdr:rowOff>76201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3098800" y="5270501"/>
          <a:ext cx="1212850" cy="698500"/>
        </a:xfrm>
        <a:prstGeom prst="roundRect">
          <a:avLst/>
        </a:prstGeom>
        <a:noFill/>
        <a:ln w="5715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MA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971550</xdr:colOff>
          <xdr:row>0</xdr:row>
          <xdr:rowOff>171450</xdr:rowOff>
        </xdr:from>
        <xdr:to>
          <xdr:col>6</xdr:col>
          <xdr:colOff>809625</xdr:colOff>
          <xdr:row>2</xdr:row>
          <xdr:rowOff>85725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Configuration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figuration"/>
    </sheetNames>
    <sheetDataSet>
      <sheetData sheetId="0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854.695198263886" createdVersion="4" refreshedVersion="4" minRefreshableVersion="3" recordCount="3">
  <cacheSource type="worksheet">
    <worksheetSource name="Facturation"/>
  </cacheSource>
  <cacheFields count="6">
    <cacheField name="Date" numFmtId="14">
      <sharedItems containsSemiMixedTypes="0" containsNonDate="0" containsDate="1" containsString="0" minDate="2020-01-15T00:00:00" maxDate="2020-01-25T00:00:00" count="2">
        <d v="2020-01-24T00:00:00"/>
        <d v="2020-01-15T00:00:00"/>
      </sharedItems>
      <fieldGroup par="5" base="0">
        <rangePr groupBy="days" startDate="2020-01-15T00:00:00" endDate="2020-01-25T00:00:00"/>
        <groupItems count="368">
          <s v="&lt;15/01/2020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5/01/2020"/>
        </groupItems>
      </fieldGroup>
    </cacheField>
    <cacheField name="Nom" numFmtId="0">
      <sharedItems count="2">
        <s v="IMMEGEERTS Bérengère"/>
        <s v="COLLARD Stanislas"/>
      </sharedItems>
    </cacheField>
    <cacheField name="Nombre de séances" numFmtId="0">
      <sharedItems containsSemiMixedTypes="0" containsString="0" containsNumber="1" containsInteger="1" minValue="5" maxValue="10"/>
    </cacheField>
    <cacheField name="Honoraires" numFmtId="44">
      <sharedItems containsSemiMixedTypes="0" containsString="0" containsNumber="1" minValue="111.30000000000001" maxValue="276.95"/>
    </cacheField>
    <cacheField name="Mois" numFmtId="0" databaseField="0">
      <fieldGroup base="0">
        <rangePr groupBy="months" startDate="2020-01-15T00:00:00" endDate="2020-01-25T00:00:00"/>
        <groupItems count="14">
          <s v="&lt;15/01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5/01/2020"/>
        </groupItems>
      </fieldGroup>
    </cacheField>
    <cacheField name="Années" numFmtId="0" databaseField="0">
      <fieldGroup base="0">
        <rangePr groupBy="years" startDate="2020-01-15T00:00:00" endDate="2020-01-25T00:00:00"/>
        <groupItems count="3">
          <s v="&lt;15/01/2020"/>
          <s v="2020"/>
          <s v="&gt;25/01/202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">
  <r>
    <x v="0"/>
    <x v="0"/>
    <n v="10"/>
    <n v="222.60000000000002"/>
  </r>
  <r>
    <x v="0"/>
    <x v="1"/>
    <n v="5"/>
    <n v="276.95"/>
  </r>
  <r>
    <x v="1"/>
    <x v="0"/>
    <n v="5"/>
    <n v="111.3000000000000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8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outline="1" outlineData="1" compactData="0" multipleFieldFilters="0" colHeaderCaption="Date">
  <location ref="A21:AG25" firstHeaderRow="1" firstDataRow="2" firstDataCol="1" rowPageCount="2" colPageCount="1"/>
  <pivotFields count="6">
    <pivotField axis="axisCol" compact="0" numFmtId="14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Row" compact="0" showAll="0">
      <items count="3">
        <item x="1"/>
        <item x="0"/>
        <item t="default"/>
      </items>
    </pivotField>
    <pivotField compact="0" showAll="0"/>
    <pivotField dataField="1" compact="0" numFmtId="44" showAll="0"/>
    <pivotField axis="axisPage" compact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Page" compact="0" defaultSubtotal="0">
      <items count="3">
        <item x="0"/>
        <item x="1"/>
        <item x="2"/>
      </items>
    </pivotField>
  </pivotFields>
  <rowFields count="1">
    <field x="1"/>
  </rowFields>
  <rowItems count="3">
    <i>
      <x/>
    </i>
    <i>
      <x v="1"/>
    </i>
    <i t="grand">
      <x/>
    </i>
  </rowItems>
  <colFields count="1">
    <field x="0"/>
  </colFields>
  <colItems count="32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 t="grand">
      <x/>
    </i>
  </colItems>
  <pageFields count="2">
    <pageField fld="5" item="1" hier="-1"/>
    <pageField fld="4" item="1" hier="-1"/>
  </pageFields>
  <dataFields count="1">
    <dataField name=" Total Honoraires" fld="3" baseField="1" baseItem="0" numFmtId="44"/>
  </dataFields>
  <pivotTableStyleInfo name="PivotStyleMedium9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8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outline="1" outlineData="1" compactData="0" multipleFieldFilters="0" colHeaderCaption="Date">
  <location ref="A11:AG15" firstHeaderRow="1" firstDataRow="2" firstDataCol="1" rowPageCount="2" colPageCount="1"/>
  <pivotFields count="6">
    <pivotField axis="axisCol" compact="0" numFmtId="14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Row" compact="0" showAll="0">
      <items count="3">
        <item x="1"/>
        <item x="0"/>
        <item t="default"/>
      </items>
    </pivotField>
    <pivotField dataField="1" compact="0" showAll="0"/>
    <pivotField compact="0" numFmtId="44" showAll="0"/>
    <pivotField axis="axisPage" compact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Page" compact="0" defaultSubtotal="0">
      <items count="3">
        <item x="0"/>
        <item x="1"/>
        <item x="2"/>
      </items>
    </pivotField>
  </pivotFields>
  <rowFields count="1">
    <field x="1"/>
  </rowFields>
  <rowItems count="3">
    <i>
      <x/>
    </i>
    <i>
      <x v="1"/>
    </i>
    <i t="grand">
      <x/>
    </i>
  </rowItems>
  <colFields count="1">
    <field x="0"/>
  </colFields>
  <colItems count="32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 t="grand">
      <x/>
    </i>
  </colItems>
  <pageFields count="2">
    <pageField fld="5" item="1" hier="-1"/>
    <pageField fld="4" item="1" hier="-1"/>
  </pageFields>
  <dataFields count="1">
    <dataField name="Nombre de séances " fld="2" baseField="0" baseItem="0"/>
  </dataFields>
  <pivotTableStyleInfo name="PivotStyleMedium9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Patients" displayName="Patients" ref="A1:O7" totalsRowShown="0" headerRowDxfId="21">
  <autoFilter ref="A1:O7"/>
  <tableColumns count="15">
    <tableColumn id="1" name="Civilité" dataDxfId="26"/>
    <tableColumn id="2" name="Nom"/>
    <tableColumn id="3" name="Adresse"/>
    <tableColumn id="4" name="Code Postal"/>
    <tableColumn id="5" name="Localité"/>
    <tableColumn id="6" name="Tél Fixe"/>
    <tableColumn id="7" name="Gsm"/>
    <tableColumn id="8" name="Pathologie"/>
    <tableColumn id="9" name="Régime(Bim-vipo, tiers payant, remboursement Ordinaire" dataDxfId="25"/>
    <tableColumn id="10" name="Monenclature1"/>
    <tableColumn id="11" name="Monenclature2"/>
    <tableColumn id="12" name="Monenclature3" dataDxfId="24"/>
    <tableColumn id="13" name="Monenclature4" dataDxfId="23"/>
    <tableColumn id="14" name="Monenclature5" dataDxfId="22"/>
    <tableColumn id="15" name="Nbre de séances"/>
  </tableColumns>
  <tableStyleInfo name="TableStyleLight15" showFirstColumn="0" showLastColumn="0" showRowStripes="0" showColumnStripes="0"/>
</table>
</file>

<file path=xl/tables/table2.xml><?xml version="1.0" encoding="utf-8"?>
<table xmlns="http://schemas.openxmlformats.org/spreadsheetml/2006/main" id="3" name="Tarifs" displayName="Tarifs" ref="A1:E196" totalsRowShown="0" headerRowDxfId="10" dataDxfId="14" headerRowBorderDxfId="12" tableBorderDxfId="13" totalsRowBorderDxfId="11">
  <autoFilter ref="A1:E196"/>
  <tableColumns count="5">
    <tableColumn id="1" name="Codes" dataDxfId="20"/>
    <tableColumn id="2" name="Codes2" dataDxfId="19"/>
    <tableColumn id="3" name="Honoraires" dataDxfId="18"/>
    <tableColumn id="4" name="Bénéficiaires Avec régime pref_x000a_Prest conv" dataDxfId="17"/>
    <tableColumn id="5" name="Bénéficiaires sans régime pref_x000a_Prest conv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TypR" displayName="TypR" ref="H1:K4" totalsRowShown="0" headerRowDxfId="9">
  <autoFilter ref="H1:K4"/>
  <tableColumns count="4">
    <tableColumn id="1" name="Type" dataDxfId="8"/>
    <tableColumn id="2" name="ASD" dataDxfId="7"/>
    <tableColumn id="3" name="TM" dataDxfId="6"/>
    <tableColumn id="4" name="TP" dataDxfId="5"/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id="2" name="Facturation" displayName="Facturation" ref="A1:D5" totalsRowShown="0">
  <autoFilter ref="A1:D5"/>
  <tableColumns count="4">
    <tableColumn id="1" name="Date" dataDxfId="15">
      <calculatedColumnFormula>TODAY()</calculatedColumnFormula>
    </tableColumn>
    <tableColumn id="2" name="Nom"/>
    <tableColumn id="3" name="Nombre de séances"/>
    <tableColumn id="4" name="Honoraires" dataCellStyle="Monétaire">
      <calculatedColumnFormula>SUMPRODUCT(COUNTIF(OFFSET(Patients[[#Headers],[Monenclature1]],MATCH(Facturation[[#This Row],[Nom]],Patients[Nom],0),0,1,5),Col_Codes)*(Tarifs[Honoraires]))*Facturation[[#This Row],[Nombre de séances]]</calculatedColumnFormula>
    </tableColumn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70C0"/>
  </sheetPr>
  <dimension ref="A1:K51"/>
  <sheetViews>
    <sheetView tabSelected="1" topLeftCell="A16" workbookViewId="0">
      <selection activeCell="B45" sqref="B45"/>
    </sheetView>
  </sheetViews>
  <sheetFormatPr baseColWidth="10" defaultColWidth="10.85546875" defaultRowHeight="15" x14ac:dyDescent="0.25"/>
  <cols>
    <col min="1" max="1" width="2.85546875" customWidth="1"/>
    <col min="2" max="2" width="17.140625" customWidth="1"/>
    <col min="3" max="3" width="12.42578125" customWidth="1"/>
    <col min="4" max="4" width="13.28515625" customWidth="1"/>
    <col min="5" max="5" width="14.7109375" bestFit="1" customWidth="1"/>
    <col min="6" max="6" width="11.85546875" customWidth="1"/>
    <col min="7" max="7" width="14.28515625" customWidth="1"/>
    <col min="8" max="8" width="17.140625" customWidth="1"/>
  </cols>
  <sheetData>
    <row r="1" spans="2:9" x14ac:dyDescent="0.25">
      <c r="B1" s="5"/>
      <c r="C1" s="2"/>
    </row>
    <row r="2" spans="2:9" x14ac:dyDescent="0.25">
      <c r="B2" s="5"/>
      <c r="C2" s="2"/>
      <c r="E2" s="21"/>
      <c r="I2">
        <f>COUNTA(Facturation[Nom])</f>
        <v>4</v>
      </c>
    </row>
    <row r="3" spans="2:9" x14ac:dyDescent="0.25">
      <c r="B3" s="5"/>
    </row>
    <row r="4" spans="2:9" x14ac:dyDescent="0.25">
      <c r="B4" s="2"/>
    </row>
    <row r="5" spans="2:9" x14ac:dyDescent="0.25">
      <c r="B5" s="2"/>
      <c r="C5" s="2"/>
    </row>
    <row r="6" spans="2:9" x14ac:dyDescent="0.25">
      <c r="B6" s="5"/>
      <c r="C6" s="2"/>
    </row>
    <row r="9" spans="2:9" x14ac:dyDescent="0.25">
      <c r="F9" s="1" t="s">
        <v>8</v>
      </c>
      <c r="G9" s="32">
        <f ca="1">TODAY()</f>
        <v>43854</v>
      </c>
      <c r="H9" s="21"/>
    </row>
    <row r="12" spans="2:9" x14ac:dyDescent="0.25">
      <c r="B12" t="s">
        <v>9</v>
      </c>
    </row>
    <row r="14" spans="2:9" x14ac:dyDescent="0.25">
      <c r="E14" s="29" t="s">
        <v>34</v>
      </c>
    </row>
    <row r="15" spans="2:9" x14ac:dyDescent="0.25">
      <c r="B15" s="3" t="str">
        <f>INDEX(Facturation[],$I$2,2)</f>
        <v>TUCKER Karen</v>
      </c>
      <c r="E15" s="31" t="str">
        <f>VLOOKUP(B15,Patients[[Nom]:[Nbre de séances]],8,FALSE)</f>
        <v>Bim-vipo</v>
      </c>
    </row>
    <row r="19" spans="1:11" x14ac:dyDescent="0.25">
      <c r="B19" t="str">
        <f>INDEX(Patients[],MATCH(B15,Patients[Nom],0),1)</f>
        <v>Madame</v>
      </c>
    </row>
    <row r="21" spans="1:11" x14ac:dyDescent="0.25">
      <c r="B21" t="s">
        <v>0</v>
      </c>
      <c r="F21" s="14">
        <f>INDEX(Facturation[],$I$2,3)</f>
        <v>10</v>
      </c>
      <c r="G21" t="s">
        <v>1</v>
      </c>
    </row>
    <row r="23" spans="1:11" x14ac:dyDescent="0.25">
      <c r="B23" s="59">
        <f>VLOOKUP($B$15,Patients[[Nom]:[Nbre de séances]],9,FALSE)</f>
        <v>560523</v>
      </c>
      <c r="E23" s="63">
        <f>IFERROR(INDEX(Col_RemBim,MATCH(B23,Col_Codes,0)),0)</f>
        <v>6.23</v>
      </c>
      <c r="J23" s="12">
        <f>E23*$F$21</f>
        <v>62.300000000000004</v>
      </c>
    </row>
    <row r="24" spans="1:11" x14ac:dyDescent="0.25">
      <c r="B24" s="59">
        <f>VLOOKUP($B$15,Patients[[Nom]:[Nbre de séances]],10,FALSE)</f>
        <v>0</v>
      </c>
      <c r="E24" s="63">
        <f>IFERROR(INDEX(Col_RemBim,MATCH(B24,Col_Codes,0)),0)</f>
        <v>0</v>
      </c>
      <c r="J24" s="12">
        <f t="shared" ref="J24:J28" si="0">E24*$F$21</f>
        <v>0</v>
      </c>
    </row>
    <row r="25" spans="1:11" x14ac:dyDescent="0.25">
      <c r="B25" s="59">
        <f>VLOOKUP($B$15,Patients[[Nom]:[Nbre de séances]],11,FALSE)</f>
        <v>0</v>
      </c>
      <c r="E25" s="63">
        <f>IFERROR(INDEX(Col_RemBim,MATCH(B25,Col_Codes,0)),0)</f>
        <v>0</v>
      </c>
      <c r="J25" s="12">
        <f t="shared" si="0"/>
        <v>0</v>
      </c>
      <c r="K25" s="7"/>
    </row>
    <row r="26" spans="1:11" x14ac:dyDescent="0.25">
      <c r="B26" s="59">
        <f>VLOOKUP($B$15,Patients[[Nom]:[Nbre de séances]],12,FALSE)</f>
        <v>0</v>
      </c>
      <c r="E26" s="63">
        <f>IFERROR(INDEX(Col_RemBim,MATCH(B26,Col_Codes,0)),0)</f>
        <v>0</v>
      </c>
      <c r="J26" s="12">
        <f t="shared" si="0"/>
        <v>0</v>
      </c>
    </row>
    <row r="27" spans="1:11" x14ac:dyDescent="0.25">
      <c r="B27" s="59">
        <f>VLOOKUP($B$15,Patients[[Nom]:[Nbre de séances]],13,FALSE)</f>
        <v>0</v>
      </c>
      <c r="E27" s="63">
        <f>IFERROR(INDEX(Col_RemBim,MATCH(B27,Col_Codes,0)),0)</f>
        <v>0</v>
      </c>
      <c r="J27" s="12">
        <f t="shared" si="0"/>
        <v>0</v>
      </c>
      <c r="K27" s="9"/>
    </row>
    <row r="28" spans="1:11" x14ac:dyDescent="0.25">
      <c r="A28" s="71"/>
      <c r="B28" s="72"/>
      <c r="C28" s="71"/>
      <c r="E28" s="70"/>
      <c r="J28" s="12">
        <f t="shared" si="0"/>
        <v>0</v>
      </c>
      <c r="K28" s="9"/>
    </row>
    <row r="29" spans="1:11" x14ac:dyDescent="0.25">
      <c r="B29" s="26" t="s">
        <v>2</v>
      </c>
      <c r="D29" s="3" t="str">
        <f>B15</f>
        <v>TUCKER Karen</v>
      </c>
      <c r="J29" s="12">
        <f>SUM(J23:J27)</f>
        <v>62.300000000000004</v>
      </c>
    </row>
    <row r="31" spans="1:11" x14ac:dyDescent="0.25">
      <c r="B31" s="27" t="s">
        <v>4</v>
      </c>
      <c r="C31" s="24"/>
      <c r="D31" s="24"/>
      <c r="E31" s="23">
        <f ca="1">SUMPRODUCT(COUNTIF($B$23:$B$27,Col_Codes)*(INDIRECT(VLOOKUP($E$15,TypR[],ROW(A2),0))*$F$21))</f>
        <v>72.300000000000011</v>
      </c>
      <c r="H31" s="29" t="s">
        <v>33</v>
      </c>
      <c r="I31" t="s">
        <v>36</v>
      </c>
    </row>
    <row r="32" spans="1:11" x14ac:dyDescent="0.25">
      <c r="B32" s="26" t="s">
        <v>37</v>
      </c>
      <c r="C32" s="25"/>
      <c r="D32" s="25"/>
      <c r="E32" s="68">
        <f ca="1">IFERROR(SUMPRODUCT(COUNTIF($B$23:$B$27,Col_Codes)*(INDIRECT(VLOOKUP($E$15,TypR[],ROW(A3),0))*$F$21)),0)</f>
        <v>0</v>
      </c>
      <c r="F32" s="29"/>
      <c r="H32" s="30" t="s">
        <v>35</v>
      </c>
    </row>
    <row r="33" spans="2:9" x14ac:dyDescent="0.25">
      <c r="B33" s="26" t="s">
        <v>5</v>
      </c>
      <c r="C33" s="25"/>
      <c r="D33" s="25"/>
      <c r="E33" s="69">
        <f ca="1">IFERROR(SUMPRODUCT(COUNTIF($B$23:$B$27,Col_Codes)*(INDIRECT(VLOOKUP($E$15,TypR[],ROW(A4),0))*$F$21)),0)</f>
        <v>62.300000000000004</v>
      </c>
      <c r="H33" s="29" t="s">
        <v>33</v>
      </c>
      <c r="I33" t="s">
        <v>36</v>
      </c>
    </row>
    <row r="35" spans="2:9" x14ac:dyDescent="0.25">
      <c r="B35" t="str">
        <f ca="1">"Veuillez verser la somme de    "&amp;TEXT(MAX(E31:E32),"0,00 €")&amp;"   au numéro de compte :"</f>
        <v>Veuillez verser la somme de    72,30 €   au numéro de compte :</v>
      </c>
    </row>
    <row r="36" spans="2:9" x14ac:dyDescent="0.25">
      <c r="B36" s="3" t="s">
        <v>32</v>
      </c>
    </row>
    <row r="37" spans="2:9" x14ac:dyDescent="0.25">
      <c r="B37" t="s">
        <v>6</v>
      </c>
      <c r="E37" s="3"/>
    </row>
    <row r="40" spans="2:9" x14ac:dyDescent="0.25">
      <c r="F40" t="s">
        <v>7</v>
      </c>
    </row>
    <row r="44" spans="2:9" x14ac:dyDescent="0.25">
      <c r="B44" s="28"/>
    </row>
    <row r="45" spans="2:9" x14ac:dyDescent="0.25">
      <c r="B45" s="73">
        <f>VLOOKUP(B15,Patients[[Nom]:[Nbre de séances]],13,FALSE)</f>
        <v>0</v>
      </c>
    </row>
    <row r="46" spans="2:9" x14ac:dyDescent="0.25">
      <c r="B46" s="4"/>
      <c r="C46" s="4"/>
    </row>
    <row r="47" spans="2:9" x14ac:dyDescent="0.25">
      <c r="B47" s="4"/>
      <c r="C47" s="4"/>
    </row>
    <row r="48" spans="2:9" x14ac:dyDescent="0.25">
      <c r="B48" s="4"/>
      <c r="C48" s="4"/>
    </row>
    <row r="49" spans="2:6" x14ac:dyDescent="0.25">
      <c r="B49" s="4"/>
      <c r="C49" s="4"/>
      <c r="F49" s="4"/>
    </row>
    <row r="50" spans="2:6" x14ac:dyDescent="0.25">
      <c r="B50" s="22" t="s">
        <v>39</v>
      </c>
      <c r="C50">
        <f>VLOOKUP(B15,Patients[[Nom]:[Nbre de séances]],14,0)-SUMIFS(Facturation[Nombre de séances],Facturation[Nom],B15)</f>
        <v>15</v>
      </c>
      <c r="D50" t="s">
        <v>40</v>
      </c>
      <c r="F50" s="4"/>
    </row>
    <row r="51" spans="2:6" x14ac:dyDescent="0.25">
      <c r="B51" s="4"/>
      <c r="F51" s="4"/>
    </row>
  </sheetData>
  <conditionalFormatting sqref="E31:E33">
    <cfRule type="expression" dxfId="0" priority="5">
      <formula>COUNTIF($H31:$I31,$E$15)=0</formula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defaultSize="0" autoLine="0" autoPict="0" r:id="rId5">
            <anchor moveWithCells="1">
              <from>
                <xdr:col>4</xdr:col>
                <xdr:colOff>971550</xdr:colOff>
                <xdr:row>0</xdr:row>
                <xdr:rowOff>171450</xdr:rowOff>
              </from>
              <to>
                <xdr:col>6</xdr:col>
                <xdr:colOff>809625</xdr:colOff>
                <xdr:row>2</xdr:row>
                <xdr:rowOff>85725</xdr:rowOff>
              </to>
            </anchor>
          </controlPr>
        </control>
      </mc:Choice>
      <mc:Fallback>
        <control shapeId="1026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50"/>
  <sheetViews>
    <sheetView workbookViewId="0">
      <selection activeCell="O8" sqref="O8"/>
    </sheetView>
  </sheetViews>
  <sheetFormatPr baseColWidth="10" defaultColWidth="10.85546875" defaultRowHeight="15" x14ac:dyDescent="0.25"/>
  <cols>
    <col min="2" max="2" width="21.42578125" bestFit="1" customWidth="1"/>
    <col min="3" max="3" width="10.28515625" customWidth="1"/>
    <col min="4" max="4" width="13.5703125" customWidth="1"/>
    <col min="5" max="5" width="11.42578125" customWidth="1"/>
    <col min="6" max="6" width="10" customWidth="1"/>
    <col min="7" max="7" width="7" customWidth="1"/>
    <col min="8" max="8" width="12.7109375" customWidth="1"/>
    <col min="9" max="9" width="54.28515625" customWidth="1"/>
    <col min="10" max="14" width="16.5703125" customWidth="1"/>
    <col min="15" max="15" width="17.7109375" customWidth="1"/>
  </cols>
  <sheetData>
    <row r="1" spans="1:16" x14ac:dyDescent="0.25">
      <c r="A1" s="8" t="s">
        <v>17</v>
      </c>
      <c r="B1" s="8" t="s">
        <v>10</v>
      </c>
      <c r="C1" s="8" t="s">
        <v>12</v>
      </c>
      <c r="D1" s="8" t="s">
        <v>13</v>
      </c>
      <c r="E1" s="8" t="s">
        <v>14</v>
      </c>
      <c r="F1" s="8" t="s">
        <v>15</v>
      </c>
      <c r="G1" s="8" t="s">
        <v>16</v>
      </c>
      <c r="H1" s="8" t="s">
        <v>11</v>
      </c>
      <c r="I1" s="8" t="s">
        <v>31</v>
      </c>
      <c r="J1" s="8" t="s">
        <v>25</v>
      </c>
      <c r="K1" s="8" t="s">
        <v>26</v>
      </c>
      <c r="L1" s="8" t="s">
        <v>27</v>
      </c>
      <c r="M1" s="8" t="s">
        <v>28</v>
      </c>
      <c r="N1" s="8" t="s">
        <v>29</v>
      </c>
      <c r="O1" s="8" t="s">
        <v>38</v>
      </c>
    </row>
    <row r="2" spans="1:16" x14ac:dyDescent="0.25">
      <c r="A2" s="7" t="s">
        <v>23</v>
      </c>
      <c r="B2" s="7" t="s">
        <v>20</v>
      </c>
      <c r="I2" t="s">
        <v>33</v>
      </c>
      <c r="J2">
        <v>563872</v>
      </c>
      <c r="K2">
        <v>564852</v>
      </c>
      <c r="O2">
        <v>25</v>
      </c>
    </row>
    <row r="3" spans="1:16" x14ac:dyDescent="0.25">
      <c r="A3" s="7" t="s">
        <v>24</v>
      </c>
      <c r="B3" s="7" t="s">
        <v>19</v>
      </c>
      <c r="I3" t="s">
        <v>33</v>
      </c>
      <c r="J3">
        <v>560210</v>
      </c>
      <c r="K3">
        <v>564793</v>
      </c>
      <c r="O3">
        <v>15</v>
      </c>
    </row>
    <row r="4" spans="1:16" x14ac:dyDescent="0.25">
      <c r="A4" s="7" t="s">
        <v>24</v>
      </c>
      <c r="B4" s="7" t="s">
        <v>3</v>
      </c>
      <c r="C4" s="7"/>
      <c r="D4" s="7"/>
      <c r="E4" s="7"/>
      <c r="F4" s="7"/>
      <c r="G4" s="7"/>
      <c r="H4" s="7"/>
      <c r="I4" s="7" t="s">
        <v>33</v>
      </c>
      <c r="J4" s="18">
        <v>563312</v>
      </c>
      <c r="K4" s="19">
        <v>639192</v>
      </c>
      <c r="L4" s="20"/>
      <c r="M4" s="17"/>
      <c r="N4" s="16"/>
      <c r="O4">
        <v>15</v>
      </c>
      <c r="P4" s="14"/>
    </row>
    <row r="5" spans="1:16" x14ac:dyDescent="0.25">
      <c r="A5" s="9" t="s">
        <v>23</v>
      </c>
      <c r="B5" s="7" t="s">
        <v>18</v>
      </c>
      <c r="C5" s="7"/>
      <c r="D5" s="9"/>
      <c r="E5" s="9"/>
      <c r="F5" s="9"/>
      <c r="G5" s="9"/>
      <c r="H5" s="9"/>
      <c r="I5" s="9" t="s">
        <v>35</v>
      </c>
      <c r="J5" s="15">
        <v>561595</v>
      </c>
      <c r="K5" s="15"/>
      <c r="L5" s="11"/>
      <c r="M5" s="11"/>
      <c r="N5" s="11"/>
      <c r="O5">
        <v>20</v>
      </c>
    </row>
    <row r="6" spans="1:16" x14ac:dyDescent="0.25">
      <c r="A6" s="9" t="s">
        <v>24</v>
      </c>
      <c r="B6" s="7" t="s">
        <v>21</v>
      </c>
      <c r="C6" s="7"/>
      <c r="D6" s="7"/>
      <c r="E6" s="7"/>
      <c r="F6" s="7"/>
      <c r="G6" s="7"/>
      <c r="H6" s="7"/>
      <c r="I6" s="9" t="s">
        <v>35</v>
      </c>
      <c r="J6" s="13">
        <v>561595</v>
      </c>
      <c r="K6" s="11"/>
      <c r="L6" s="11"/>
      <c r="M6" s="11"/>
      <c r="N6" s="11"/>
      <c r="O6">
        <v>25</v>
      </c>
    </row>
    <row r="7" spans="1:16" x14ac:dyDescent="0.25">
      <c r="A7" s="9" t="s">
        <v>23</v>
      </c>
      <c r="B7" s="7" t="s">
        <v>22</v>
      </c>
      <c r="C7" s="7"/>
      <c r="D7" s="7"/>
      <c r="E7" s="7"/>
      <c r="F7" s="7"/>
      <c r="G7" s="7"/>
      <c r="H7" s="7"/>
      <c r="I7" s="9" t="s">
        <v>36</v>
      </c>
      <c r="J7" s="13">
        <v>560523</v>
      </c>
      <c r="K7" s="11"/>
      <c r="L7" s="11"/>
      <c r="M7" s="11"/>
      <c r="N7" s="11"/>
      <c r="O7">
        <v>25</v>
      </c>
    </row>
    <row r="8" spans="1:16" x14ac:dyDescent="0.25">
      <c r="J8" s="11"/>
      <c r="K8" s="11"/>
      <c r="L8" s="11"/>
      <c r="M8" s="11"/>
      <c r="N8" s="11"/>
    </row>
    <row r="9" spans="1:16" x14ac:dyDescent="0.25">
      <c r="A9" s="7"/>
      <c r="B9" s="7"/>
      <c r="C9" s="7"/>
      <c r="D9" s="7"/>
      <c r="E9" s="7"/>
      <c r="F9" s="7"/>
      <c r="G9" s="7"/>
      <c r="H9" s="7"/>
      <c r="I9" s="7"/>
      <c r="J9" s="13"/>
      <c r="K9" s="11"/>
      <c r="L9" s="11"/>
      <c r="M9" s="11"/>
      <c r="N9" s="11"/>
    </row>
    <row r="10" spans="1:16" x14ac:dyDescent="0.25">
      <c r="J10" s="11"/>
      <c r="K10" s="11"/>
      <c r="L10" s="11"/>
      <c r="M10" s="11"/>
      <c r="N10" s="11"/>
    </row>
    <row r="11" spans="1:16" x14ac:dyDescent="0.25">
      <c r="J11" s="11"/>
      <c r="K11" s="11"/>
      <c r="L11" s="11"/>
      <c r="M11" s="11"/>
      <c r="N11" s="11"/>
    </row>
    <row r="12" spans="1:16" x14ac:dyDescent="0.25">
      <c r="J12" s="11"/>
      <c r="K12" s="11"/>
      <c r="L12" s="11"/>
      <c r="M12" s="11"/>
      <c r="N12" s="11"/>
    </row>
    <row r="13" spans="1:16" x14ac:dyDescent="0.25">
      <c r="J13" s="11"/>
      <c r="K13" s="11"/>
      <c r="L13" s="11"/>
      <c r="M13" s="11"/>
      <c r="N13" s="11"/>
    </row>
    <row r="14" spans="1:16" x14ac:dyDescent="0.25">
      <c r="J14" s="11"/>
      <c r="K14" s="11"/>
      <c r="L14" s="11"/>
      <c r="M14" s="11"/>
      <c r="N14" s="11"/>
    </row>
    <row r="15" spans="1:16" x14ac:dyDescent="0.25">
      <c r="J15" s="11"/>
      <c r="K15" s="11"/>
      <c r="L15" s="11"/>
      <c r="M15" s="11"/>
      <c r="N15" s="11"/>
    </row>
    <row r="16" spans="1:16" x14ac:dyDescent="0.25">
      <c r="J16" s="11"/>
      <c r="K16" s="11"/>
      <c r="L16" s="11"/>
      <c r="M16" s="11"/>
      <c r="N16" s="11"/>
    </row>
    <row r="17" spans="10:15" x14ac:dyDescent="0.25">
      <c r="J17" s="11"/>
      <c r="K17" s="11"/>
      <c r="L17" s="11"/>
      <c r="M17" s="11"/>
      <c r="N17" s="11"/>
      <c r="O17" s="6"/>
    </row>
    <row r="18" spans="10:15" x14ac:dyDescent="0.25">
      <c r="J18" s="11"/>
      <c r="K18" s="11"/>
      <c r="L18" s="11"/>
      <c r="M18" s="11"/>
      <c r="N18" s="11"/>
    </row>
    <row r="19" spans="10:15" x14ac:dyDescent="0.25">
      <c r="J19" s="11"/>
      <c r="K19" s="11"/>
      <c r="L19" s="11"/>
      <c r="M19" s="11"/>
      <c r="N19" s="11"/>
      <c r="O19" s="6"/>
    </row>
    <row r="20" spans="10:15" x14ac:dyDescent="0.25">
      <c r="J20" s="11"/>
      <c r="K20" s="11"/>
      <c r="L20" s="11"/>
      <c r="M20" s="11"/>
      <c r="N20" s="11"/>
    </row>
    <row r="21" spans="10:15" x14ac:dyDescent="0.25">
      <c r="J21" s="11"/>
      <c r="K21" s="11"/>
      <c r="L21" s="11"/>
      <c r="M21" s="11"/>
      <c r="N21" s="11"/>
    </row>
    <row r="22" spans="10:15" x14ac:dyDescent="0.25">
      <c r="J22" s="11"/>
      <c r="K22" s="11"/>
      <c r="L22" s="11"/>
      <c r="M22" s="11"/>
      <c r="N22" s="11"/>
    </row>
    <row r="23" spans="10:15" x14ac:dyDescent="0.25">
      <c r="J23" s="11"/>
      <c r="K23" s="11"/>
      <c r="L23" s="11"/>
      <c r="M23" s="11"/>
      <c r="N23" s="11"/>
    </row>
    <row r="24" spans="10:15" x14ac:dyDescent="0.25">
      <c r="J24" s="11"/>
      <c r="K24" s="11"/>
      <c r="L24" s="11"/>
      <c r="M24" s="11"/>
      <c r="N24" s="11"/>
    </row>
    <row r="25" spans="10:15" x14ac:dyDescent="0.25">
      <c r="J25" s="11"/>
      <c r="K25" s="11"/>
      <c r="L25" s="11"/>
      <c r="M25" s="11"/>
      <c r="N25" s="11"/>
    </row>
    <row r="26" spans="10:15" x14ac:dyDescent="0.25">
      <c r="J26" s="11"/>
      <c r="K26" s="11"/>
      <c r="L26" s="11"/>
      <c r="M26" s="11"/>
      <c r="N26" s="11"/>
    </row>
    <row r="27" spans="10:15" x14ac:dyDescent="0.25">
      <c r="J27" s="11"/>
      <c r="K27" s="11"/>
      <c r="L27" s="11"/>
      <c r="M27" s="11"/>
      <c r="N27" s="11"/>
    </row>
    <row r="28" spans="10:15" x14ac:dyDescent="0.25">
      <c r="J28" s="11"/>
      <c r="K28" s="11"/>
      <c r="L28" s="11"/>
      <c r="M28" s="11"/>
      <c r="N28" s="11"/>
    </row>
    <row r="29" spans="10:15" x14ac:dyDescent="0.25">
      <c r="J29" s="11"/>
      <c r="K29" s="11"/>
      <c r="L29" s="11"/>
      <c r="M29" s="11"/>
      <c r="N29" s="11"/>
    </row>
    <row r="30" spans="10:15" x14ac:dyDescent="0.25">
      <c r="J30" s="11"/>
      <c r="K30" s="11"/>
      <c r="L30" s="11"/>
      <c r="M30" s="11"/>
      <c r="N30" s="11"/>
    </row>
    <row r="31" spans="10:15" x14ac:dyDescent="0.25">
      <c r="J31" s="11"/>
      <c r="K31" s="11"/>
      <c r="L31" s="11"/>
      <c r="M31" s="11"/>
      <c r="N31" s="11"/>
    </row>
    <row r="32" spans="10:15" x14ac:dyDescent="0.25">
      <c r="J32" s="11"/>
      <c r="K32" s="11"/>
      <c r="L32" s="11"/>
      <c r="M32" s="11"/>
      <c r="N32" s="11"/>
    </row>
    <row r="33" spans="10:14" x14ac:dyDescent="0.25">
      <c r="J33" s="11"/>
      <c r="K33" s="11"/>
      <c r="L33" s="11"/>
      <c r="M33" s="11"/>
      <c r="N33" s="11"/>
    </row>
    <row r="34" spans="10:14" x14ac:dyDescent="0.25">
      <c r="J34" s="11"/>
      <c r="K34" s="11"/>
      <c r="L34" s="11"/>
      <c r="M34" s="11"/>
      <c r="N34" s="11"/>
    </row>
    <row r="35" spans="10:14" x14ac:dyDescent="0.25">
      <c r="J35" s="11"/>
      <c r="K35" s="11"/>
      <c r="L35" s="11"/>
      <c r="M35" s="11"/>
      <c r="N35" s="11"/>
    </row>
    <row r="36" spans="10:14" x14ac:dyDescent="0.25">
      <c r="J36" s="11"/>
      <c r="K36" s="11"/>
      <c r="L36" s="11"/>
      <c r="M36" s="11"/>
      <c r="N36" s="11"/>
    </row>
    <row r="37" spans="10:14" x14ac:dyDescent="0.25">
      <c r="J37" s="11"/>
      <c r="K37" s="11"/>
      <c r="L37" s="11"/>
      <c r="M37" s="11"/>
      <c r="N37" s="11"/>
    </row>
    <row r="38" spans="10:14" x14ac:dyDescent="0.25">
      <c r="J38" s="11"/>
      <c r="K38" s="11"/>
      <c r="L38" s="11"/>
      <c r="M38" s="11"/>
      <c r="N38" s="11"/>
    </row>
    <row r="39" spans="10:14" x14ac:dyDescent="0.25">
      <c r="J39" s="11"/>
      <c r="K39" s="11"/>
      <c r="L39" s="11"/>
      <c r="M39" s="11"/>
      <c r="N39" s="11"/>
    </row>
    <row r="40" spans="10:14" x14ac:dyDescent="0.25">
      <c r="J40" s="11"/>
      <c r="K40" s="11"/>
      <c r="L40" s="11"/>
      <c r="M40" s="11"/>
      <c r="N40" s="11"/>
    </row>
    <row r="41" spans="10:14" x14ac:dyDescent="0.25">
      <c r="J41" s="11"/>
      <c r="K41" s="11"/>
      <c r="L41" s="11"/>
      <c r="M41" s="11"/>
      <c r="N41" s="11"/>
    </row>
    <row r="42" spans="10:14" x14ac:dyDescent="0.25">
      <c r="J42" s="11"/>
      <c r="K42" s="11"/>
      <c r="L42" s="11"/>
      <c r="M42" s="11"/>
      <c r="N42" s="11"/>
    </row>
    <row r="43" spans="10:14" x14ac:dyDescent="0.25">
      <c r="J43" s="11"/>
      <c r="K43" s="11"/>
      <c r="L43" s="11"/>
      <c r="M43" s="11"/>
      <c r="N43" s="11"/>
    </row>
    <row r="44" spans="10:14" x14ac:dyDescent="0.25">
      <c r="J44" s="11"/>
      <c r="K44" s="11"/>
      <c r="L44" s="11"/>
      <c r="M44" s="11"/>
      <c r="N44" s="11"/>
    </row>
    <row r="45" spans="10:14" x14ac:dyDescent="0.25">
      <c r="J45" s="11"/>
      <c r="K45" s="11"/>
      <c r="L45" s="11"/>
      <c r="M45" s="11"/>
      <c r="N45" s="11"/>
    </row>
    <row r="46" spans="10:14" x14ac:dyDescent="0.25">
      <c r="J46" s="11"/>
      <c r="K46" s="11"/>
      <c r="L46" s="11"/>
      <c r="M46" s="11"/>
      <c r="N46" s="11"/>
    </row>
    <row r="47" spans="10:14" x14ac:dyDescent="0.25">
      <c r="J47" s="11"/>
      <c r="K47" s="11"/>
      <c r="L47" s="11"/>
      <c r="M47" s="11"/>
      <c r="N47" s="11"/>
    </row>
    <row r="48" spans="10:14" x14ac:dyDescent="0.25">
      <c r="J48" s="11"/>
      <c r="K48" s="11"/>
      <c r="L48" s="11"/>
      <c r="M48" s="11"/>
      <c r="N48" s="11"/>
    </row>
    <row r="49" spans="10:14" x14ac:dyDescent="0.25">
      <c r="J49" s="11"/>
      <c r="K49" s="11"/>
      <c r="L49" s="11"/>
      <c r="M49" s="11"/>
      <c r="N49" s="11"/>
    </row>
    <row r="50" spans="10:14" x14ac:dyDescent="0.25">
      <c r="J50" s="11"/>
      <c r="K50" s="11"/>
      <c r="L50" s="11"/>
      <c r="M50" s="11"/>
      <c r="N50" s="11"/>
    </row>
  </sheetData>
  <sortState ref="A2:O7">
    <sortCondition ref="B2"/>
  </sortState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196"/>
  <sheetViews>
    <sheetView zoomScaleNormal="100" workbookViewId="0">
      <pane ySplit="1" topLeftCell="A2" activePane="bottomLeft" state="frozen"/>
      <selection pane="bottomLeft" activeCell="E17" sqref="E17"/>
    </sheetView>
  </sheetViews>
  <sheetFormatPr baseColWidth="10" defaultColWidth="9.140625" defaultRowHeight="12.75" x14ac:dyDescent="0.2"/>
  <cols>
    <col min="1" max="1" width="9" style="4" bestFit="1" customWidth="1"/>
    <col min="2" max="2" width="9.7109375" style="4" customWidth="1"/>
    <col min="3" max="3" width="9.85546875" style="58" bestFit="1" customWidth="1"/>
    <col min="4" max="4" width="13.7109375" style="4" customWidth="1"/>
    <col min="5" max="5" width="13.28515625" style="4" customWidth="1"/>
    <col min="6" max="7" width="9.140625" style="4"/>
    <col min="8" max="8" width="24.7109375" style="4" bestFit="1" customWidth="1"/>
    <col min="9" max="9" width="11.28515625" style="4" bestFit="1" customWidth="1"/>
    <col min="10" max="10" width="11.42578125" style="4" customWidth="1"/>
    <col min="11" max="11" width="10.7109375" style="4" customWidth="1"/>
    <col min="12" max="16384" width="9.140625" style="4"/>
  </cols>
  <sheetData>
    <row r="1" spans="1:11" ht="58.5" customHeight="1" x14ac:dyDescent="0.2">
      <c r="A1" s="36" t="s">
        <v>30</v>
      </c>
      <c r="B1" s="37" t="s">
        <v>53</v>
      </c>
      <c r="C1" s="38" t="s">
        <v>41</v>
      </c>
      <c r="D1" s="60" t="s">
        <v>51</v>
      </c>
      <c r="E1" s="61" t="s">
        <v>52</v>
      </c>
      <c r="H1" s="66" t="s">
        <v>92</v>
      </c>
      <c r="I1" s="66" t="s">
        <v>96</v>
      </c>
      <c r="J1" s="66" t="s">
        <v>97</v>
      </c>
      <c r="K1" s="66" t="s">
        <v>98</v>
      </c>
    </row>
    <row r="2" spans="1:11" ht="15" x14ac:dyDescent="0.25">
      <c r="A2" s="39">
        <v>560011</v>
      </c>
      <c r="B2" s="40" t="s">
        <v>54</v>
      </c>
      <c r="C2" s="41">
        <v>22.26</v>
      </c>
      <c r="D2" s="41">
        <v>19.760000000000002</v>
      </c>
      <c r="E2" s="42">
        <v>16.010000000000002</v>
      </c>
      <c r="H2" s="35" t="s">
        <v>33</v>
      </c>
      <c r="I2" s="67" t="s">
        <v>93</v>
      </c>
      <c r="K2" s="67" t="s">
        <v>94</v>
      </c>
    </row>
    <row r="3" spans="1:11" ht="13.9" customHeight="1" x14ac:dyDescent="0.25">
      <c r="A3" s="39">
        <v>560055</v>
      </c>
      <c r="B3" s="40" t="s">
        <v>54</v>
      </c>
      <c r="C3" s="43">
        <v>10.83</v>
      </c>
      <c r="D3" s="41">
        <v>8.33</v>
      </c>
      <c r="E3" s="42">
        <v>4.58</v>
      </c>
      <c r="H3" s="35" t="s">
        <v>36</v>
      </c>
      <c r="I3" s="67" t="s">
        <v>93</v>
      </c>
      <c r="K3" s="67" t="s">
        <v>95</v>
      </c>
    </row>
    <row r="4" spans="1:11" ht="14.1" customHeight="1" x14ac:dyDescent="0.25">
      <c r="A4" s="39">
        <v>560092</v>
      </c>
      <c r="B4" s="40" t="s">
        <v>54</v>
      </c>
      <c r="C4" s="41">
        <v>22.26</v>
      </c>
      <c r="D4" s="41">
        <v>19.760000000000002</v>
      </c>
      <c r="E4" s="42">
        <v>16.010000000000002</v>
      </c>
      <c r="H4" s="35" t="s">
        <v>35</v>
      </c>
      <c r="I4" s="67"/>
      <c r="J4" s="67" t="s">
        <v>94</v>
      </c>
      <c r="K4" s="67"/>
    </row>
    <row r="5" spans="1:11" ht="13.7" customHeight="1" x14ac:dyDescent="0.25">
      <c r="A5" s="39">
        <v>560114</v>
      </c>
      <c r="B5" s="40" t="s">
        <v>54</v>
      </c>
      <c r="C5" s="41">
        <v>22.26</v>
      </c>
      <c r="D5" s="41">
        <v>19.760000000000002</v>
      </c>
      <c r="E5" s="42">
        <v>16.010000000000002</v>
      </c>
      <c r="H5" s="34"/>
    </row>
    <row r="6" spans="1:11" ht="13.9" customHeight="1" x14ac:dyDescent="0.2">
      <c r="A6" s="39">
        <v>560151</v>
      </c>
      <c r="B6" s="40" t="s">
        <v>54</v>
      </c>
      <c r="C6" s="43">
        <v>10.83</v>
      </c>
      <c r="D6" s="41">
        <v>8.33</v>
      </c>
      <c r="E6" s="42">
        <v>4.58</v>
      </c>
    </row>
    <row r="7" spans="1:11" ht="13.9" customHeight="1" x14ac:dyDescent="0.2">
      <c r="A7" s="39">
        <v>560195</v>
      </c>
      <c r="B7" s="40" t="s">
        <v>54</v>
      </c>
      <c r="C7" s="41">
        <v>22.26</v>
      </c>
      <c r="D7" s="41">
        <v>19.760000000000002</v>
      </c>
      <c r="E7" s="42">
        <v>16.010000000000002</v>
      </c>
    </row>
    <row r="8" spans="1:11" ht="13.9" customHeight="1" x14ac:dyDescent="0.2">
      <c r="A8" s="39">
        <v>560210</v>
      </c>
      <c r="B8" s="40" t="s">
        <v>54</v>
      </c>
      <c r="C8" s="41">
        <v>22.26</v>
      </c>
      <c r="D8" s="41">
        <v>19.760000000000002</v>
      </c>
      <c r="E8" s="42">
        <v>16.010000000000002</v>
      </c>
    </row>
    <row r="9" spans="1:11" ht="13.9" customHeight="1" x14ac:dyDescent="0.2">
      <c r="A9" s="39">
        <v>560254</v>
      </c>
      <c r="B9" s="40" t="s">
        <v>54</v>
      </c>
      <c r="C9" s="43">
        <v>10.83</v>
      </c>
      <c r="D9" s="41">
        <v>8.33</v>
      </c>
      <c r="E9" s="42">
        <v>4.58</v>
      </c>
    </row>
    <row r="10" spans="1:11" ht="13.9" customHeight="1" x14ac:dyDescent="0.2">
      <c r="A10" s="39">
        <v>560291</v>
      </c>
      <c r="B10" s="40" t="s">
        <v>54</v>
      </c>
      <c r="C10" s="41">
        <v>22.26</v>
      </c>
      <c r="D10" s="41">
        <v>19.760000000000002</v>
      </c>
      <c r="E10" s="42">
        <v>16.010000000000002</v>
      </c>
    </row>
    <row r="11" spans="1:11" ht="13.9" customHeight="1" x14ac:dyDescent="0.2">
      <c r="A11" s="39">
        <v>560313</v>
      </c>
      <c r="B11" s="40" t="s">
        <v>54</v>
      </c>
      <c r="C11" s="41">
        <v>23.63</v>
      </c>
      <c r="D11" s="41">
        <v>21.13</v>
      </c>
      <c r="E11" s="42">
        <v>17.38</v>
      </c>
    </row>
    <row r="12" spans="1:11" ht="13.9" customHeight="1" x14ac:dyDescent="0.2">
      <c r="A12" s="39">
        <v>560350</v>
      </c>
      <c r="B12" s="40" t="s">
        <v>54</v>
      </c>
      <c r="C12" s="43">
        <v>12.2</v>
      </c>
      <c r="D12" s="41">
        <v>9.6999999999999993</v>
      </c>
      <c r="E12" s="42">
        <v>5.95</v>
      </c>
    </row>
    <row r="13" spans="1:11" ht="14.1" customHeight="1" x14ac:dyDescent="0.2">
      <c r="A13" s="39">
        <v>560394</v>
      </c>
      <c r="B13" s="40" t="s">
        <v>54</v>
      </c>
      <c r="C13" s="41">
        <v>23.63</v>
      </c>
      <c r="D13" s="41">
        <v>21.13</v>
      </c>
      <c r="E13" s="42">
        <v>17.38</v>
      </c>
    </row>
    <row r="14" spans="1:11" ht="14.1" customHeight="1" x14ac:dyDescent="0.2">
      <c r="A14" s="39">
        <v>560416</v>
      </c>
      <c r="B14" s="40" t="s">
        <v>54</v>
      </c>
      <c r="C14" s="41">
        <v>13.23</v>
      </c>
      <c r="D14" s="41">
        <v>12.23</v>
      </c>
      <c r="E14" s="42">
        <v>11.23</v>
      </c>
    </row>
    <row r="15" spans="1:11" ht="14.1" customHeight="1" x14ac:dyDescent="0.2">
      <c r="A15" s="39">
        <v>560453</v>
      </c>
      <c r="B15" s="40" t="s">
        <v>54</v>
      </c>
      <c r="C15" s="43">
        <v>6.56</v>
      </c>
      <c r="D15" s="41">
        <v>5.56</v>
      </c>
      <c r="E15" s="42">
        <v>4.5599999999999996</v>
      </c>
    </row>
    <row r="16" spans="1:11" ht="13.7" customHeight="1" x14ac:dyDescent="0.2">
      <c r="A16" s="44">
        <v>560501</v>
      </c>
      <c r="B16" s="45"/>
      <c r="C16" s="41">
        <v>22.26</v>
      </c>
      <c r="D16" s="41">
        <v>19.760000000000002</v>
      </c>
      <c r="E16" s="42">
        <v>16.010000000000002</v>
      </c>
    </row>
    <row r="17" spans="1:5" ht="13.9" customHeight="1" x14ac:dyDescent="0.2">
      <c r="A17" s="44">
        <v>560523</v>
      </c>
      <c r="B17" s="45"/>
      <c r="C17" s="41">
        <v>7.23</v>
      </c>
      <c r="D17" s="41">
        <v>6.23</v>
      </c>
      <c r="E17" s="42">
        <v>5.23</v>
      </c>
    </row>
    <row r="18" spans="1:5" ht="13.9" customHeight="1" x14ac:dyDescent="0.2">
      <c r="A18" s="46">
        <v>560534</v>
      </c>
      <c r="B18" s="45">
        <v>560545</v>
      </c>
      <c r="C18" s="41">
        <v>17.34</v>
      </c>
      <c r="D18" s="41">
        <v>14.84</v>
      </c>
      <c r="E18" s="42">
        <v>11.09</v>
      </c>
    </row>
    <row r="19" spans="1:5" ht="14.1" customHeight="1" x14ac:dyDescent="0.2">
      <c r="A19" s="39">
        <v>560571</v>
      </c>
      <c r="B19" s="40" t="s">
        <v>54</v>
      </c>
      <c r="C19" s="41">
        <v>13.23</v>
      </c>
      <c r="D19" s="41">
        <v>12.23</v>
      </c>
      <c r="E19" s="42">
        <v>11.23</v>
      </c>
    </row>
    <row r="20" spans="1:5" ht="13.7" customHeight="1" x14ac:dyDescent="0.2">
      <c r="A20" s="39">
        <v>560615</v>
      </c>
      <c r="B20" s="40" t="s">
        <v>54</v>
      </c>
      <c r="C20" s="43">
        <v>6.56</v>
      </c>
      <c r="D20" s="41">
        <v>5.56</v>
      </c>
      <c r="E20" s="42">
        <v>4.5599999999999996</v>
      </c>
    </row>
    <row r="21" spans="1:5" ht="13.9" customHeight="1" x14ac:dyDescent="0.2">
      <c r="A21" s="39">
        <v>560652</v>
      </c>
      <c r="B21" s="40" t="s">
        <v>54</v>
      </c>
      <c r="C21" s="41">
        <v>25</v>
      </c>
      <c r="D21" s="41">
        <v>23.5</v>
      </c>
      <c r="E21" s="42">
        <v>21</v>
      </c>
    </row>
    <row r="22" spans="1:5" ht="13.9" customHeight="1" x14ac:dyDescent="0.2">
      <c r="A22" s="39">
        <v>560696</v>
      </c>
      <c r="B22" s="40" t="s">
        <v>54</v>
      </c>
      <c r="C22" s="41">
        <v>7.05</v>
      </c>
      <c r="D22" s="41">
        <v>6.05</v>
      </c>
      <c r="E22" s="42">
        <v>5.05</v>
      </c>
    </row>
    <row r="23" spans="1:5" ht="13.9" customHeight="1" x14ac:dyDescent="0.2">
      <c r="A23" s="39">
        <v>560711</v>
      </c>
      <c r="B23" s="40" t="s">
        <v>54</v>
      </c>
      <c r="C23" s="41">
        <v>30.65</v>
      </c>
      <c r="D23" s="41">
        <v>30.65</v>
      </c>
      <c r="E23" s="42">
        <v>30.65</v>
      </c>
    </row>
    <row r="24" spans="1:5" ht="13.9" customHeight="1" x14ac:dyDescent="0.2">
      <c r="A24" s="39">
        <v>560733</v>
      </c>
      <c r="B24" s="40" t="s">
        <v>54</v>
      </c>
      <c r="C24" s="41">
        <v>22.26</v>
      </c>
      <c r="D24" s="41">
        <v>20.76</v>
      </c>
      <c r="E24" s="42">
        <v>18.260000000000002</v>
      </c>
    </row>
    <row r="25" spans="1:5" ht="14.1" customHeight="1" x14ac:dyDescent="0.2">
      <c r="A25" s="39">
        <v>560755</v>
      </c>
      <c r="B25" s="40" t="s">
        <v>54</v>
      </c>
      <c r="C25" s="41">
        <v>45</v>
      </c>
      <c r="D25" s="41">
        <v>43.5</v>
      </c>
      <c r="E25" s="42">
        <v>41</v>
      </c>
    </row>
    <row r="26" spans="1:5" ht="13.7" customHeight="1" x14ac:dyDescent="0.2">
      <c r="A26" s="39">
        <v>560770</v>
      </c>
      <c r="B26" s="40" t="s">
        <v>54</v>
      </c>
      <c r="C26" s="41">
        <v>25</v>
      </c>
      <c r="D26" s="41">
        <v>23.5</v>
      </c>
      <c r="E26" s="42">
        <v>21</v>
      </c>
    </row>
    <row r="27" spans="1:5" ht="14.1" customHeight="1" x14ac:dyDescent="0.2">
      <c r="A27" s="39">
        <v>560814</v>
      </c>
      <c r="B27" s="40" t="s">
        <v>54</v>
      </c>
      <c r="C27" s="41">
        <v>7.05</v>
      </c>
      <c r="D27" s="41">
        <v>6.05</v>
      </c>
      <c r="E27" s="42">
        <v>5.05</v>
      </c>
    </row>
    <row r="28" spans="1:5" ht="13.7" customHeight="1" x14ac:dyDescent="0.2">
      <c r="A28" s="39">
        <v>560836</v>
      </c>
      <c r="B28" s="40" t="s">
        <v>54</v>
      </c>
      <c r="C28" s="41">
        <v>30.65</v>
      </c>
      <c r="D28" s="41">
        <v>30.65</v>
      </c>
      <c r="E28" s="42">
        <v>30.65</v>
      </c>
    </row>
    <row r="29" spans="1:5" ht="14.1" customHeight="1" x14ac:dyDescent="0.2">
      <c r="A29" s="39">
        <v>560851</v>
      </c>
      <c r="B29" s="40" t="s">
        <v>54</v>
      </c>
      <c r="C29" s="41">
        <v>22.26</v>
      </c>
      <c r="D29" s="41">
        <v>20.76</v>
      </c>
      <c r="E29" s="42">
        <v>18.260000000000002</v>
      </c>
    </row>
    <row r="30" spans="1:5" ht="13.7" customHeight="1" x14ac:dyDescent="0.2">
      <c r="A30" s="39">
        <v>560873</v>
      </c>
      <c r="B30" s="40" t="s">
        <v>54</v>
      </c>
      <c r="C30" s="41">
        <v>45</v>
      </c>
      <c r="D30" s="41">
        <v>43.5</v>
      </c>
      <c r="E30" s="42">
        <v>41</v>
      </c>
    </row>
    <row r="31" spans="1:5" ht="13.9" customHeight="1" x14ac:dyDescent="0.2">
      <c r="A31" s="39">
        <v>560895</v>
      </c>
      <c r="B31" s="40" t="s">
        <v>54</v>
      </c>
      <c r="C31" s="41">
        <v>25</v>
      </c>
      <c r="D31" s="41">
        <v>23.5</v>
      </c>
      <c r="E31" s="42">
        <v>21</v>
      </c>
    </row>
    <row r="32" spans="1:5" ht="14.1" customHeight="1" x14ac:dyDescent="0.2">
      <c r="A32" s="39">
        <v>560932</v>
      </c>
      <c r="B32" s="40" t="s">
        <v>54</v>
      </c>
      <c r="C32" s="41">
        <v>7.05</v>
      </c>
      <c r="D32" s="41">
        <v>6.05</v>
      </c>
      <c r="E32" s="42">
        <v>5.05</v>
      </c>
    </row>
    <row r="33" spans="1:5" ht="13.7" customHeight="1" x14ac:dyDescent="0.2">
      <c r="A33" s="39">
        <v>560954</v>
      </c>
      <c r="B33" s="40" t="s">
        <v>54</v>
      </c>
      <c r="C33" s="41">
        <v>30.65</v>
      </c>
      <c r="D33" s="41">
        <v>30.65</v>
      </c>
      <c r="E33" s="42">
        <v>30.65</v>
      </c>
    </row>
    <row r="34" spans="1:5" ht="13.9" customHeight="1" x14ac:dyDescent="0.2">
      <c r="A34" s="39">
        <v>560976</v>
      </c>
      <c r="B34" s="40" t="s">
        <v>54</v>
      </c>
      <c r="C34" s="41">
        <v>22.26</v>
      </c>
      <c r="D34" s="41">
        <v>20.76</v>
      </c>
      <c r="E34" s="42">
        <v>18.260000000000002</v>
      </c>
    </row>
    <row r="35" spans="1:5" ht="13.9" customHeight="1" x14ac:dyDescent="0.2">
      <c r="A35" s="39">
        <v>560991</v>
      </c>
      <c r="B35" s="40" t="s">
        <v>54</v>
      </c>
      <c r="C35" s="41">
        <v>45</v>
      </c>
      <c r="D35" s="41">
        <v>43.5</v>
      </c>
      <c r="E35" s="42">
        <v>41</v>
      </c>
    </row>
    <row r="36" spans="1:5" ht="13.9" customHeight="1" x14ac:dyDescent="0.2">
      <c r="A36" s="39">
        <v>561013</v>
      </c>
      <c r="B36" s="40" t="s">
        <v>54</v>
      </c>
      <c r="C36" s="41">
        <v>25</v>
      </c>
      <c r="D36" s="41">
        <v>23.5</v>
      </c>
      <c r="E36" s="42">
        <v>21</v>
      </c>
    </row>
    <row r="37" spans="1:5" ht="13.9" customHeight="1" x14ac:dyDescent="0.2">
      <c r="A37" s="39">
        <v>561050</v>
      </c>
      <c r="B37" s="40" t="s">
        <v>54</v>
      </c>
      <c r="C37" s="41">
        <v>7.05</v>
      </c>
      <c r="D37" s="41">
        <v>6.05</v>
      </c>
      <c r="E37" s="42">
        <v>5.05</v>
      </c>
    </row>
    <row r="38" spans="1:5" ht="13.9" customHeight="1" x14ac:dyDescent="0.2">
      <c r="A38" s="39">
        <v>561072</v>
      </c>
      <c r="B38" s="40" t="s">
        <v>54</v>
      </c>
      <c r="C38" s="41">
        <v>30.65</v>
      </c>
      <c r="D38" s="41">
        <v>30.65</v>
      </c>
      <c r="E38" s="42">
        <v>30.65</v>
      </c>
    </row>
    <row r="39" spans="1:5" ht="13.9" customHeight="1" x14ac:dyDescent="0.2">
      <c r="A39" s="39">
        <v>561094</v>
      </c>
      <c r="B39" s="40" t="s">
        <v>54</v>
      </c>
      <c r="C39" s="41">
        <v>23.63</v>
      </c>
      <c r="D39" s="41">
        <v>22.13</v>
      </c>
      <c r="E39" s="42">
        <v>19.63</v>
      </c>
    </row>
    <row r="40" spans="1:5" ht="13.9" customHeight="1" x14ac:dyDescent="0.2">
      <c r="A40" s="39">
        <v>561116</v>
      </c>
      <c r="B40" s="40" t="s">
        <v>54</v>
      </c>
      <c r="C40" s="41">
        <v>45</v>
      </c>
      <c r="D40" s="41">
        <v>43.5</v>
      </c>
      <c r="E40" s="42">
        <v>41</v>
      </c>
    </row>
    <row r="41" spans="1:5" ht="14.1" customHeight="1" x14ac:dyDescent="0.2">
      <c r="A41" s="39">
        <v>561131</v>
      </c>
      <c r="B41" s="40" t="s">
        <v>54</v>
      </c>
      <c r="C41" s="41">
        <v>13.23</v>
      </c>
      <c r="D41" s="41">
        <v>12.23</v>
      </c>
      <c r="E41" s="42">
        <v>11.23</v>
      </c>
    </row>
    <row r="42" spans="1:5" ht="14.1" customHeight="1" x14ac:dyDescent="0.2">
      <c r="A42" s="39">
        <v>561175</v>
      </c>
      <c r="B42" s="40" t="s">
        <v>54</v>
      </c>
      <c r="C42" s="41">
        <v>5.64</v>
      </c>
      <c r="D42" s="41">
        <v>4.6399999999999997</v>
      </c>
      <c r="E42" s="42">
        <v>3.64</v>
      </c>
    </row>
    <row r="43" spans="1:5" ht="14.1" customHeight="1" x14ac:dyDescent="0.2">
      <c r="A43" s="39">
        <v>561190</v>
      </c>
      <c r="B43" s="40" t="s">
        <v>54</v>
      </c>
      <c r="C43" s="41">
        <v>13.23</v>
      </c>
      <c r="D43" s="41">
        <v>13.23</v>
      </c>
      <c r="E43" s="42">
        <v>13.23</v>
      </c>
    </row>
    <row r="44" spans="1:5" x14ac:dyDescent="0.2">
      <c r="A44" s="39">
        <v>561212</v>
      </c>
      <c r="B44" s="40" t="s">
        <v>54</v>
      </c>
      <c r="C44" s="41">
        <v>45</v>
      </c>
      <c r="D44" s="41">
        <v>43.5</v>
      </c>
      <c r="E44" s="42">
        <v>41</v>
      </c>
    </row>
    <row r="45" spans="1:5" x14ac:dyDescent="0.2">
      <c r="A45" s="44">
        <v>561245</v>
      </c>
      <c r="B45" s="45"/>
      <c r="C45" s="41">
        <v>25</v>
      </c>
      <c r="D45" s="41">
        <v>23.5</v>
      </c>
      <c r="E45" s="42">
        <v>21</v>
      </c>
    </row>
    <row r="46" spans="1:5" x14ac:dyDescent="0.2">
      <c r="A46" s="44">
        <v>561260</v>
      </c>
      <c r="B46" s="45"/>
      <c r="C46" s="41">
        <v>7.23</v>
      </c>
      <c r="D46" s="41">
        <v>6.23</v>
      </c>
      <c r="E46" s="42">
        <v>5.23</v>
      </c>
    </row>
    <row r="47" spans="1:5" x14ac:dyDescent="0.2">
      <c r="A47" s="44">
        <v>561282</v>
      </c>
      <c r="B47" s="45"/>
      <c r="C47" s="41">
        <v>7.05</v>
      </c>
      <c r="D47" s="41">
        <v>6.05</v>
      </c>
      <c r="E47" s="42">
        <v>5.05</v>
      </c>
    </row>
    <row r="48" spans="1:5" x14ac:dyDescent="0.2">
      <c r="A48" s="44">
        <v>561304</v>
      </c>
      <c r="B48" s="45"/>
      <c r="C48" s="41">
        <v>45</v>
      </c>
      <c r="D48" s="41">
        <v>43.5</v>
      </c>
      <c r="E48" s="42">
        <v>41</v>
      </c>
    </row>
    <row r="49" spans="1:8" x14ac:dyDescent="0.2">
      <c r="A49" s="39">
        <v>561315</v>
      </c>
      <c r="B49" s="47">
        <v>561326</v>
      </c>
      <c r="C49" s="41">
        <v>25</v>
      </c>
      <c r="D49" s="41">
        <v>23.5</v>
      </c>
      <c r="E49" s="42">
        <v>21</v>
      </c>
    </row>
    <row r="50" spans="1:8" x14ac:dyDescent="0.2">
      <c r="A50" s="39">
        <v>561352</v>
      </c>
      <c r="B50" s="40" t="s">
        <v>54</v>
      </c>
      <c r="C50" s="48">
        <v>13.23</v>
      </c>
      <c r="D50" s="41">
        <v>12.23</v>
      </c>
      <c r="E50" s="42">
        <v>11.23</v>
      </c>
    </row>
    <row r="51" spans="1:8" x14ac:dyDescent="0.2">
      <c r="A51" s="39">
        <v>561396</v>
      </c>
      <c r="B51" s="40" t="s">
        <v>54</v>
      </c>
      <c r="C51" s="48">
        <v>5.64</v>
      </c>
      <c r="D51" s="41">
        <v>4.6399999999999997</v>
      </c>
      <c r="E51" s="42">
        <v>3.64</v>
      </c>
    </row>
    <row r="52" spans="1:8" x14ac:dyDescent="0.2">
      <c r="A52" s="39">
        <v>561411</v>
      </c>
      <c r="B52" s="40" t="s">
        <v>54</v>
      </c>
      <c r="C52" s="49">
        <v>13.23</v>
      </c>
      <c r="D52" s="41">
        <v>13.23</v>
      </c>
      <c r="E52" s="42">
        <v>13.23</v>
      </c>
    </row>
    <row r="53" spans="1:8" x14ac:dyDescent="0.2">
      <c r="A53" s="46">
        <v>561433</v>
      </c>
      <c r="B53" s="50"/>
      <c r="C53" s="41">
        <v>7.67</v>
      </c>
      <c r="D53" s="41">
        <v>6.67</v>
      </c>
      <c r="E53" s="42">
        <v>5.67</v>
      </c>
    </row>
    <row r="54" spans="1:8" x14ac:dyDescent="0.2">
      <c r="A54" s="46">
        <v>561455</v>
      </c>
      <c r="B54" s="50"/>
      <c r="C54" s="41">
        <v>7.67</v>
      </c>
      <c r="D54" s="41">
        <v>6.67</v>
      </c>
      <c r="E54" s="42">
        <v>5.67</v>
      </c>
    </row>
    <row r="55" spans="1:8" x14ac:dyDescent="0.2">
      <c r="A55" s="51">
        <v>561470</v>
      </c>
      <c r="B55" s="50"/>
      <c r="C55" s="41">
        <v>7.67</v>
      </c>
      <c r="D55" s="41">
        <v>6.67</v>
      </c>
      <c r="E55" s="42">
        <v>5.67</v>
      </c>
    </row>
    <row r="56" spans="1:8" x14ac:dyDescent="0.2">
      <c r="A56" s="51">
        <v>561492</v>
      </c>
      <c r="B56" s="50"/>
      <c r="C56" s="41">
        <v>7.67</v>
      </c>
      <c r="D56" s="41">
        <v>6.67</v>
      </c>
      <c r="E56" s="42">
        <v>5.67</v>
      </c>
    </row>
    <row r="57" spans="1:8" x14ac:dyDescent="0.2">
      <c r="A57" s="46">
        <v>561514</v>
      </c>
      <c r="B57" s="50"/>
      <c r="C57" s="41">
        <v>6.13</v>
      </c>
      <c r="D57" s="41">
        <v>5.13</v>
      </c>
      <c r="E57" s="42">
        <v>4.13</v>
      </c>
    </row>
    <row r="58" spans="1:8" x14ac:dyDescent="0.2">
      <c r="A58" s="44">
        <v>561540</v>
      </c>
      <c r="B58" s="45"/>
      <c r="C58" s="41">
        <v>7.67</v>
      </c>
      <c r="D58" s="41">
        <v>6.67</v>
      </c>
      <c r="E58" s="42">
        <v>5.67</v>
      </c>
    </row>
    <row r="59" spans="1:8" x14ac:dyDescent="0.2">
      <c r="A59" s="46">
        <v>561551</v>
      </c>
      <c r="B59" s="45">
        <v>561562</v>
      </c>
      <c r="C59" s="41">
        <v>7.35</v>
      </c>
      <c r="D59" s="41">
        <v>6.35</v>
      </c>
      <c r="E59" s="42">
        <v>5.35</v>
      </c>
    </row>
    <row r="60" spans="1:8" x14ac:dyDescent="0.2">
      <c r="A60" s="46">
        <v>561573</v>
      </c>
      <c r="B60" s="50"/>
      <c r="C60" s="52">
        <v>6.13</v>
      </c>
      <c r="D60" s="41">
        <v>5.13</v>
      </c>
      <c r="E60" s="42">
        <v>4.13</v>
      </c>
    </row>
    <row r="61" spans="1:8" x14ac:dyDescent="0.2">
      <c r="A61" s="46">
        <v>561595</v>
      </c>
      <c r="B61" s="50"/>
      <c r="C61" s="41">
        <v>22.26</v>
      </c>
      <c r="D61" s="41">
        <v>19.760000000000002</v>
      </c>
      <c r="E61" s="42">
        <v>16.010000000000002</v>
      </c>
      <c r="H61" s="4">
        <f>Tarifs[[#This Row],[Honoraires]]*10</f>
        <v>222.60000000000002</v>
      </c>
    </row>
    <row r="62" spans="1:8" x14ac:dyDescent="0.2">
      <c r="A62" s="46">
        <v>561610</v>
      </c>
      <c r="B62" s="50"/>
      <c r="C62" s="41">
        <v>22.26</v>
      </c>
      <c r="D62" s="41">
        <v>19.760000000000002</v>
      </c>
      <c r="E62" s="42">
        <v>16.010000000000002</v>
      </c>
    </row>
    <row r="63" spans="1:8" x14ac:dyDescent="0.2">
      <c r="A63" s="51">
        <v>561632</v>
      </c>
      <c r="B63" s="50"/>
      <c r="C63" s="41">
        <v>22.26</v>
      </c>
      <c r="D63" s="41">
        <v>19.760000000000002</v>
      </c>
      <c r="E63" s="42">
        <v>16.010000000000002</v>
      </c>
    </row>
    <row r="64" spans="1:8" x14ac:dyDescent="0.2">
      <c r="A64" s="51">
        <v>561654</v>
      </c>
      <c r="B64" s="50"/>
      <c r="C64" s="41">
        <v>23.63</v>
      </c>
      <c r="D64" s="41">
        <v>21.13</v>
      </c>
      <c r="E64" s="42">
        <v>17.38</v>
      </c>
    </row>
    <row r="65" spans="1:5" x14ac:dyDescent="0.2">
      <c r="A65" s="46">
        <v>561676</v>
      </c>
      <c r="B65" s="50"/>
      <c r="C65" s="41">
        <v>13.23</v>
      </c>
      <c r="D65" s="41">
        <v>12.23</v>
      </c>
      <c r="E65" s="42">
        <v>11.23</v>
      </c>
    </row>
    <row r="66" spans="1:5" x14ac:dyDescent="0.2">
      <c r="A66" s="46">
        <v>561702</v>
      </c>
      <c r="B66" s="53"/>
      <c r="C66" s="41">
        <v>22.26</v>
      </c>
      <c r="D66" s="41">
        <v>19.760000000000002</v>
      </c>
      <c r="E66" s="42">
        <v>16.010000000000002</v>
      </c>
    </row>
    <row r="67" spans="1:5" x14ac:dyDescent="0.2">
      <c r="A67" s="46">
        <v>561713</v>
      </c>
      <c r="B67" s="45">
        <v>561724</v>
      </c>
      <c r="C67" s="41">
        <v>17.34</v>
      </c>
      <c r="D67" s="41">
        <v>14.84</v>
      </c>
      <c r="E67" s="42">
        <v>11.09</v>
      </c>
    </row>
    <row r="68" spans="1:5" x14ac:dyDescent="0.2">
      <c r="A68" s="39">
        <v>562332</v>
      </c>
      <c r="B68" s="40" t="s">
        <v>54</v>
      </c>
      <c r="C68" s="41">
        <v>37.5</v>
      </c>
      <c r="D68" s="41">
        <v>36</v>
      </c>
      <c r="E68" s="42">
        <v>33.5</v>
      </c>
    </row>
    <row r="69" spans="1:5" x14ac:dyDescent="0.2">
      <c r="A69" s="39">
        <v>562354</v>
      </c>
      <c r="B69" s="40" t="s">
        <v>54</v>
      </c>
      <c r="C69" s="41">
        <v>37.5</v>
      </c>
      <c r="D69" s="41">
        <v>36</v>
      </c>
      <c r="E69" s="42">
        <v>33.5</v>
      </c>
    </row>
    <row r="70" spans="1:5" x14ac:dyDescent="0.2">
      <c r="A70" s="39">
        <v>562376</v>
      </c>
      <c r="B70" s="40" t="s">
        <v>54</v>
      </c>
      <c r="C70" s="41">
        <v>37.5</v>
      </c>
      <c r="D70" s="41">
        <v>36</v>
      </c>
      <c r="E70" s="42">
        <v>33.5</v>
      </c>
    </row>
    <row r="71" spans="1:5" x14ac:dyDescent="0.2">
      <c r="A71" s="39">
        <v>562391</v>
      </c>
      <c r="B71" s="40" t="s">
        <v>54</v>
      </c>
      <c r="C71" s="41">
        <v>37.5</v>
      </c>
      <c r="D71" s="41">
        <v>36</v>
      </c>
      <c r="E71" s="42">
        <v>33.5</v>
      </c>
    </row>
    <row r="72" spans="1:5" x14ac:dyDescent="0.2">
      <c r="A72" s="39">
        <v>562413</v>
      </c>
      <c r="B72" s="40" t="s">
        <v>54</v>
      </c>
      <c r="C72" s="41">
        <v>45</v>
      </c>
      <c r="D72" s="41">
        <v>43.5</v>
      </c>
      <c r="E72" s="42">
        <v>41</v>
      </c>
    </row>
    <row r="73" spans="1:5" x14ac:dyDescent="0.2">
      <c r="A73" s="39">
        <v>562435</v>
      </c>
      <c r="B73" s="40" t="s">
        <v>54</v>
      </c>
      <c r="C73" s="41">
        <v>45</v>
      </c>
      <c r="D73" s="41">
        <v>43.5</v>
      </c>
      <c r="E73" s="42">
        <v>41</v>
      </c>
    </row>
    <row r="74" spans="1:5" x14ac:dyDescent="0.2">
      <c r="A74" s="39">
        <v>562450</v>
      </c>
      <c r="B74" s="40" t="s">
        <v>54</v>
      </c>
      <c r="C74" s="41">
        <v>45</v>
      </c>
      <c r="D74" s="41">
        <v>43.5</v>
      </c>
      <c r="E74" s="42">
        <v>41</v>
      </c>
    </row>
    <row r="75" spans="1:5" x14ac:dyDescent="0.2">
      <c r="A75" s="39">
        <v>562472</v>
      </c>
      <c r="B75" s="40" t="s">
        <v>54</v>
      </c>
      <c r="C75" s="41">
        <v>45</v>
      </c>
      <c r="D75" s="41">
        <v>43.5</v>
      </c>
      <c r="E75" s="42">
        <v>41</v>
      </c>
    </row>
    <row r="76" spans="1:5" x14ac:dyDescent="0.2">
      <c r="A76" s="39">
        <v>562671</v>
      </c>
      <c r="B76" s="47">
        <v>562682</v>
      </c>
      <c r="C76" s="41">
        <v>2.74</v>
      </c>
      <c r="D76" s="41">
        <v>2.74</v>
      </c>
      <c r="E76" s="42">
        <v>2.74</v>
      </c>
    </row>
    <row r="77" spans="1:5" x14ac:dyDescent="0.2">
      <c r="A77" s="39">
        <v>562693</v>
      </c>
      <c r="B77" s="47">
        <v>562704</v>
      </c>
      <c r="C77" s="41">
        <v>7.66</v>
      </c>
      <c r="D77" s="41">
        <v>7.66</v>
      </c>
      <c r="E77" s="42">
        <v>7.66</v>
      </c>
    </row>
    <row r="78" spans="1:5" x14ac:dyDescent="0.2">
      <c r="A78" s="39">
        <v>562715</v>
      </c>
      <c r="B78" s="50"/>
      <c r="C78" s="41">
        <v>2.74</v>
      </c>
      <c r="D78" s="41">
        <v>2.74</v>
      </c>
      <c r="E78" s="42">
        <v>2.74</v>
      </c>
    </row>
    <row r="79" spans="1:5" x14ac:dyDescent="0.2">
      <c r="A79" s="39">
        <v>562730</v>
      </c>
      <c r="B79" s="47">
        <v>562741</v>
      </c>
      <c r="C79" s="41">
        <v>7.66</v>
      </c>
      <c r="D79" s="41">
        <v>7.66</v>
      </c>
      <c r="E79" s="42">
        <v>7.66</v>
      </c>
    </row>
    <row r="80" spans="1:5" x14ac:dyDescent="0.2">
      <c r="A80" s="39">
        <v>563010</v>
      </c>
      <c r="B80" s="40" t="s">
        <v>54</v>
      </c>
      <c r="C80" s="41">
        <v>22.26</v>
      </c>
      <c r="D80" s="41">
        <v>20.260000000000002</v>
      </c>
      <c r="E80" s="42">
        <v>16.760000000000002</v>
      </c>
    </row>
    <row r="81" spans="1:5" x14ac:dyDescent="0.2">
      <c r="A81" s="39">
        <v>563054</v>
      </c>
      <c r="B81" s="40" t="s">
        <v>54</v>
      </c>
      <c r="C81" s="43">
        <v>10.83</v>
      </c>
      <c r="D81" s="41">
        <v>8.83</v>
      </c>
      <c r="E81" s="42">
        <v>5.33</v>
      </c>
    </row>
    <row r="82" spans="1:5" x14ac:dyDescent="0.2">
      <c r="A82" s="39">
        <v>563076</v>
      </c>
      <c r="B82" s="40" t="s">
        <v>54</v>
      </c>
      <c r="C82" s="41">
        <v>30.65</v>
      </c>
      <c r="D82" s="41">
        <v>30.65</v>
      </c>
      <c r="E82" s="42">
        <v>30.65</v>
      </c>
    </row>
    <row r="83" spans="1:5" x14ac:dyDescent="0.2">
      <c r="A83" s="39">
        <v>563091</v>
      </c>
      <c r="B83" s="40" t="s">
        <v>54</v>
      </c>
      <c r="C83" s="41">
        <v>22.26</v>
      </c>
      <c r="D83" s="41">
        <v>20.260000000000002</v>
      </c>
      <c r="E83" s="42">
        <v>16.760000000000002</v>
      </c>
    </row>
    <row r="84" spans="1:5" x14ac:dyDescent="0.2">
      <c r="A84" s="39">
        <v>563113</v>
      </c>
      <c r="B84" s="40" t="s">
        <v>54</v>
      </c>
      <c r="C84" s="41">
        <v>22.26</v>
      </c>
      <c r="D84" s="41">
        <v>20.260000000000002</v>
      </c>
      <c r="E84" s="42">
        <v>16.760000000000002</v>
      </c>
    </row>
    <row r="85" spans="1:5" x14ac:dyDescent="0.2">
      <c r="A85" s="39">
        <v>563150</v>
      </c>
      <c r="B85" s="40" t="s">
        <v>54</v>
      </c>
      <c r="C85" s="43">
        <v>10.83</v>
      </c>
      <c r="D85" s="41">
        <v>8.83</v>
      </c>
      <c r="E85" s="42">
        <v>5.33</v>
      </c>
    </row>
    <row r="86" spans="1:5" x14ac:dyDescent="0.2">
      <c r="A86" s="39">
        <v>563172</v>
      </c>
      <c r="B86" s="40" t="s">
        <v>54</v>
      </c>
      <c r="C86" s="41">
        <v>30.65</v>
      </c>
      <c r="D86" s="41">
        <v>30.65</v>
      </c>
      <c r="E86" s="42">
        <v>30.65</v>
      </c>
    </row>
    <row r="87" spans="1:5" x14ac:dyDescent="0.2">
      <c r="A87" s="39">
        <v>563194</v>
      </c>
      <c r="B87" s="40" t="s">
        <v>54</v>
      </c>
      <c r="C87" s="41">
        <v>22.26</v>
      </c>
      <c r="D87" s="41">
        <v>20.260000000000002</v>
      </c>
      <c r="E87" s="42">
        <v>16.760000000000002</v>
      </c>
    </row>
    <row r="88" spans="1:5" x14ac:dyDescent="0.2">
      <c r="A88" s="39">
        <v>563216</v>
      </c>
      <c r="B88" s="40" t="s">
        <v>54</v>
      </c>
      <c r="C88" s="41">
        <v>22.26</v>
      </c>
      <c r="D88" s="41">
        <v>20.260000000000002</v>
      </c>
      <c r="E88" s="42">
        <v>16.760000000000002</v>
      </c>
    </row>
    <row r="89" spans="1:5" x14ac:dyDescent="0.2">
      <c r="A89" s="39">
        <v>563253</v>
      </c>
      <c r="B89" s="40" t="s">
        <v>54</v>
      </c>
      <c r="C89" s="43">
        <v>10.83</v>
      </c>
      <c r="D89" s="41">
        <v>8.83</v>
      </c>
      <c r="E89" s="42">
        <v>5.33</v>
      </c>
    </row>
    <row r="90" spans="1:5" x14ac:dyDescent="0.2">
      <c r="A90" s="39">
        <v>563275</v>
      </c>
      <c r="B90" s="40" t="s">
        <v>54</v>
      </c>
      <c r="C90" s="41">
        <v>30.65</v>
      </c>
      <c r="D90" s="41">
        <v>30.65</v>
      </c>
      <c r="E90" s="42">
        <v>30.65</v>
      </c>
    </row>
    <row r="91" spans="1:5" x14ac:dyDescent="0.2">
      <c r="A91" s="39">
        <v>563290</v>
      </c>
      <c r="B91" s="40" t="s">
        <v>54</v>
      </c>
      <c r="C91" s="41">
        <v>22.26</v>
      </c>
      <c r="D91" s="41">
        <v>20.260000000000002</v>
      </c>
      <c r="E91" s="42">
        <v>16.760000000000002</v>
      </c>
    </row>
    <row r="92" spans="1:5" x14ac:dyDescent="0.2">
      <c r="A92" s="39">
        <v>563312</v>
      </c>
      <c r="B92" s="40" t="s">
        <v>54</v>
      </c>
      <c r="C92" s="41">
        <v>23.63</v>
      </c>
      <c r="D92" s="41">
        <v>21.63</v>
      </c>
      <c r="E92" s="42">
        <v>18.13</v>
      </c>
    </row>
    <row r="93" spans="1:5" x14ac:dyDescent="0.2">
      <c r="A93" s="39">
        <v>563356</v>
      </c>
      <c r="B93" s="40" t="s">
        <v>54</v>
      </c>
      <c r="C93" s="43">
        <v>12.2</v>
      </c>
      <c r="D93" s="41">
        <v>10.199999999999999</v>
      </c>
      <c r="E93" s="42">
        <v>6.7</v>
      </c>
    </row>
    <row r="94" spans="1:5" x14ac:dyDescent="0.2">
      <c r="A94" s="39">
        <v>563371</v>
      </c>
      <c r="B94" s="40" t="s">
        <v>54</v>
      </c>
      <c r="C94" s="41">
        <v>30.65</v>
      </c>
      <c r="D94" s="41">
        <v>30.65</v>
      </c>
      <c r="E94" s="42">
        <v>30.65</v>
      </c>
    </row>
    <row r="95" spans="1:5" x14ac:dyDescent="0.2">
      <c r="A95" s="39">
        <v>563393</v>
      </c>
      <c r="B95" s="40" t="s">
        <v>54</v>
      </c>
      <c r="C95" s="41">
        <v>23.63</v>
      </c>
      <c r="D95" s="41">
        <v>21.63</v>
      </c>
      <c r="E95" s="42">
        <v>18.13</v>
      </c>
    </row>
    <row r="96" spans="1:5" x14ac:dyDescent="0.2">
      <c r="A96" s="39">
        <v>563415</v>
      </c>
      <c r="B96" s="40" t="s">
        <v>54</v>
      </c>
      <c r="C96" s="41">
        <v>13.23</v>
      </c>
      <c r="D96" s="41">
        <v>12.23</v>
      </c>
      <c r="E96" s="42">
        <v>11.23</v>
      </c>
    </row>
    <row r="97" spans="1:5" x14ac:dyDescent="0.2">
      <c r="A97" s="39">
        <v>563452</v>
      </c>
      <c r="B97" s="40" t="s">
        <v>54</v>
      </c>
      <c r="C97" s="43">
        <v>7.3</v>
      </c>
      <c r="D97" s="41">
        <v>6.3</v>
      </c>
      <c r="E97" s="42">
        <v>5.3</v>
      </c>
    </row>
    <row r="98" spans="1:5" x14ac:dyDescent="0.2">
      <c r="A98" s="39">
        <v>563474</v>
      </c>
      <c r="B98" s="40" t="s">
        <v>54</v>
      </c>
      <c r="C98" s="41">
        <v>13.23</v>
      </c>
      <c r="D98" s="41">
        <v>13.23</v>
      </c>
      <c r="E98" s="42">
        <v>13.23</v>
      </c>
    </row>
    <row r="99" spans="1:5" x14ac:dyDescent="0.2">
      <c r="A99" s="39">
        <v>563496</v>
      </c>
      <c r="B99" s="40" t="s">
        <v>54</v>
      </c>
      <c r="C99" s="41">
        <v>13.23</v>
      </c>
      <c r="D99" s="41">
        <v>12.23</v>
      </c>
      <c r="E99" s="42">
        <v>11.23</v>
      </c>
    </row>
    <row r="100" spans="1:5" x14ac:dyDescent="0.2">
      <c r="A100" s="39">
        <v>563533</v>
      </c>
      <c r="B100" s="40" t="s">
        <v>54</v>
      </c>
      <c r="C100" s="43">
        <v>7.3</v>
      </c>
      <c r="D100" s="41">
        <v>6.3</v>
      </c>
      <c r="E100" s="42">
        <v>5.3</v>
      </c>
    </row>
    <row r="101" spans="1:5" x14ac:dyDescent="0.2">
      <c r="A101" s="39">
        <v>563555</v>
      </c>
      <c r="B101" s="40" t="s">
        <v>54</v>
      </c>
      <c r="C101" s="41">
        <v>13.23</v>
      </c>
      <c r="D101" s="41">
        <v>13.23</v>
      </c>
      <c r="E101" s="42">
        <v>13.23</v>
      </c>
    </row>
    <row r="102" spans="1:5" x14ac:dyDescent="0.2">
      <c r="A102" s="46">
        <v>563570</v>
      </c>
      <c r="B102" s="45">
        <v>563581</v>
      </c>
      <c r="C102" s="41">
        <v>17.34</v>
      </c>
      <c r="D102" s="41">
        <v>15.34</v>
      </c>
      <c r="E102" s="42">
        <v>11.84</v>
      </c>
    </row>
    <row r="103" spans="1:5" x14ac:dyDescent="0.2">
      <c r="A103" s="39">
        <v>563614</v>
      </c>
      <c r="B103" s="40" t="s">
        <v>54</v>
      </c>
      <c r="C103" s="41">
        <v>25</v>
      </c>
      <c r="D103" s="41">
        <v>23</v>
      </c>
      <c r="E103" s="42">
        <v>19.5</v>
      </c>
    </row>
    <row r="104" spans="1:5" x14ac:dyDescent="0.2">
      <c r="A104" s="39">
        <v>563651</v>
      </c>
      <c r="B104" s="40" t="s">
        <v>54</v>
      </c>
      <c r="C104" s="43">
        <v>10.83</v>
      </c>
      <c r="D104" s="41">
        <v>8.83</v>
      </c>
      <c r="E104" s="42">
        <v>5.33</v>
      </c>
    </row>
    <row r="105" spans="1:5" x14ac:dyDescent="0.2">
      <c r="A105" s="39">
        <v>563673</v>
      </c>
      <c r="B105" s="40" t="s">
        <v>54</v>
      </c>
      <c r="C105" s="41">
        <v>30.65</v>
      </c>
      <c r="D105" s="41">
        <v>30.65</v>
      </c>
      <c r="E105" s="42">
        <v>30.65</v>
      </c>
    </row>
    <row r="106" spans="1:5" x14ac:dyDescent="0.2">
      <c r="A106" s="39">
        <v>563695</v>
      </c>
      <c r="B106" s="40" t="s">
        <v>54</v>
      </c>
      <c r="C106" s="41">
        <v>22.26</v>
      </c>
      <c r="D106" s="41">
        <v>20.260000000000002</v>
      </c>
      <c r="E106" s="42">
        <v>16.760000000000002</v>
      </c>
    </row>
    <row r="107" spans="1:5" x14ac:dyDescent="0.2">
      <c r="A107" s="39">
        <v>563710</v>
      </c>
      <c r="B107" s="40" t="s">
        <v>54</v>
      </c>
      <c r="C107" s="41">
        <v>25</v>
      </c>
      <c r="D107" s="41">
        <v>23</v>
      </c>
      <c r="E107" s="42">
        <v>19.5</v>
      </c>
    </row>
    <row r="108" spans="1:5" x14ac:dyDescent="0.2">
      <c r="A108" s="39">
        <v>563754</v>
      </c>
      <c r="B108" s="40" t="s">
        <v>54</v>
      </c>
      <c r="C108" s="43">
        <v>10.83</v>
      </c>
      <c r="D108" s="41">
        <v>8.83</v>
      </c>
      <c r="E108" s="42">
        <v>5.33</v>
      </c>
    </row>
    <row r="109" spans="1:5" x14ac:dyDescent="0.2">
      <c r="A109" s="39">
        <v>563776</v>
      </c>
      <c r="B109" s="40" t="s">
        <v>54</v>
      </c>
      <c r="C109" s="41">
        <v>30.65</v>
      </c>
      <c r="D109" s="41">
        <v>30.65</v>
      </c>
      <c r="E109" s="42">
        <v>30.65</v>
      </c>
    </row>
    <row r="110" spans="1:5" x14ac:dyDescent="0.2">
      <c r="A110" s="39">
        <v>563791</v>
      </c>
      <c r="B110" s="40" t="s">
        <v>54</v>
      </c>
      <c r="C110" s="41">
        <v>22.26</v>
      </c>
      <c r="D110" s="41">
        <v>20.260000000000002</v>
      </c>
      <c r="E110" s="42">
        <v>16.760000000000002</v>
      </c>
    </row>
    <row r="111" spans="1:5" x14ac:dyDescent="0.2">
      <c r="A111" s="39">
        <v>563813</v>
      </c>
      <c r="B111" s="40" t="s">
        <v>54</v>
      </c>
      <c r="C111" s="41">
        <v>25</v>
      </c>
      <c r="D111" s="41">
        <v>23</v>
      </c>
      <c r="E111" s="42">
        <v>19.5</v>
      </c>
    </row>
    <row r="112" spans="1:5" x14ac:dyDescent="0.2">
      <c r="A112" s="39">
        <v>563850</v>
      </c>
      <c r="B112" s="40" t="s">
        <v>54</v>
      </c>
      <c r="C112" s="43">
        <v>10.83</v>
      </c>
      <c r="D112" s="41">
        <v>8.83</v>
      </c>
      <c r="E112" s="42">
        <v>5.33</v>
      </c>
    </row>
    <row r="113" spans="1:5" x14ac:dyDescent="0.2">
      <c r="A113" s="39">
        <v>563872</v>
      </c>
      <c r="B113" s="40" t="s">
        <v>54</v>
      </c>
      <c r="C113" s="41">
        <v>30.65</v>
      </c>
      <c r="D113" s="41">
        <v>30.65</v>
      </c>
      <c r="E113" s="42">
        <v>30.65</v>
      </c>
    </row>
    <row r="114" spans="1:5" x14ac:dyDescent="0.2">
      <c r="A114" s="39">
        <v>563894</v>
      </c>
      <c r="B114" s="40" t="s">
        <v>54</v>
      </c>
      <c r="C114" s="41">
        <v>22.26</v>
      </c>
      <c r="D114" s="41">
        <v>20.260000000000002</v>
      </c>
      <c r="E114" s="42">
        <v>16.760000000000002</v>
      </c>
    </row>
    <row r="115" spans="1:5" x14ac:dyDescent="0.2">
      <c r="A115" s="39">
        <v>563916</v>
      </c>
      <c r="B115" s="40" t="s">
        <v>54</v>
      </c>
      <c r="C115" s="41">
        <v>25</v>
      </c>
      <c r="D115" s="41">
        <v>23</v>
      </c>
      <c r="E115" s="42">
        <v>19.5</v>
      </c>
    </row>
    <row r="116" spans="1:5" x14ac:dyDescent="0.2">
      <c r="A116" s="39">
        <v>563953</v>
      </c>
      <c r="B116" s="40" t="s">
        <v>54</v>
      </c>
      <c r="C116" s="43">
        <v>12.2</v>
      </c>
      <c r="D116" s="41">
        <v>10.199999999999999</v>
      </c>
      <c r="E116" s="42">
        <v>6.7</v>
      </c>
    </row>
    <row r="117" spans="1:5" x14ac:dyDescent="0.2">
      <c r="A117" s="39">
        <v>563975</v>
      </c>
      <c r="B117" s="40" t="s">
        <v>54</v>
      </c>
      <c r="C117" s="41">
        <v>30.65</v>
      </c>
      <c r="D117" s="41">
        <v>30.65</v>
      </c>
      <c r="E117" s="42">
        <v>30.65</v>
      </c>
    </row>
    <row r="118" spans="1:5" x14ac:dyDescent="0.2">
      <c r="A118" s="39">
        <v>563990</v>
      </c>
      <c r="B118" s="40" t="s">
        <v>54</v>
      </c>
      <c r="C118" s="41">
        <v>23.63</v>
      </c>
      <c r="D118" s="41">
        <v>21.63</v>
      </c>
      <c r="E118" s="42">
        <v>18.13</v>
      </c>
    </row>
    <row r="119" spans="1:5" x14ac:dyDescent="0.2">
      <c r="A119" s="39">
        <v>564012</v>
      </c>
      <c r="B119" s="40" t="s">
        <v>54</v>
      </c>
      <c r="C119" s="41">
        <v>13.23</v>
      </c>
      <c r="D119" s="41">
        <v>12.23</v>
      </c>
      <c r="E119" s="42">
        <v>11.23</v>
      </c>
    </row>
    <row r="120" spans="1:5" x14ac:dyDescent="0.2">
      <c r="A120" s="39">
        <v>564056</v>
      </c>
      <c r="B120" s="40" t="s">
        <v>54</v>
      </c>
      <c r="C120" s="43">
        <v>7.3</v>
      </c>
      <c r="D120" s="41">
        <v>6.3</v>
      </c>
      <c r="E120" s="42">
        <v>5.3</v>
      </c>
    </row>
    <row r="121" spans="1:5" x14ac:dyDescent="0.2">
      <c r="A121" s="39">
        <v>564071</v>
      </c>
      <c r="B121" s="40" t="s">
        <v>54</v>
      </c>
      <c r="C121" s="41">
        <v>13.23</v>
      </c>
      <c r="D121" s="41">
        <v>13.23</v>
      </c>
      <c r="E121" s="42">
        <v>13.23</v>
      </c>
    </row>
    <row r="122" spans="1:5" x14ac:dyDescent="0.2">
      <c r="A122" s="39">
        <v>564093</v>
      </c>
      <c r="B122" s="40" t="s">
        <v>54</v>
      </c>
      <c r="C122" s="41">
        <v>13.23</v>
      </c>
      <c r="D122" s="41">
        <v>12.23</v>
      </c>
      <c r="E122" s="42">
        <v>11.23</v>
      </c>
    </row>
    <row r="123" spans="1:5" x14ac:dyDescent="0.2">
      <c r="A123" s="39">
        <v>564130</v>
      </c>
      <c r="B123" s="40" t="s">
        <v>54</v>
      </c>
      <c r="C123" s="43">
        <v>7.3</v>
      </c>
      <c r="D123" s="41">
        <v>6.3</v>
      </c>
      <c r="E123" s="42">
        <v>5.3</v>
      </c>
    </row>
    <row r="124" spans="1:5" x14ac:dyDescent="0.2">
      <c r="A124" s="39">
        <v>564152</v>
      </c>
      <c r="B124" s="40" t="s">
        <v>54</v>
      </c>
      <c r="C124" s="41">
        <v>13.23</v>
      </c>
      <c r="D124" s="41">
        <v>13.23</v>
      </c>
      <c r="E124" s="42">
        <v>13.23</v>
      </c>
    </row>
    <row r="125" spans="1:5" x14ac:dyDescent="0.2">
      <c r="A125" s="39">
        <v>564174</v>
      </c>
      <c r="B125" s="47">
        <v>564185</v>
      </c>
      <c r="C125" s="41">
        <v>25</v>
      </c>
      <c r="D125" s="41">
        <v>23</v>
      </c>
      <c r="E125" s="42">
        <v>19.5</v>
      </c>
    </row>
    <row r="126" spans="1:5" x14ac:dyDescent="0.2">
      <c r="A126" s="39">
        <v>564211</v>
      </c>
      <c r="B126" s="40" t="s">
        <v>54</v>
      </c>
      <c r="C126" s="41">
        <v>22.26</v>
      </c>
      <c r="D126" s="41">
        <v>22.26</v>
      </c>
      <c r="E126" s="42">
        <v>22.26</v>
      </c>
    </row>
    <row r="127" spans="1:5" x14ac:dyDescent="0.2">
      <c r="A127" s="39">
        <v>564233</v>
      </c>
      <c r="B127" s="40" t="s">
        <v>54</v>
      </c>
      <c r="C127" s="41">
        <v>6.94</v>
      </c>
      <c r="D127" s="41">
        <v>6.94</v>
      </c>
      <c r="E127" s="42">
        <v>6.94</v>
      </c>
    </row>
    <row r="128" spans="1:5" x14ac:dyDescent="0.2">
      <c r="A128" s="46">
        <v>564255</v>
      </c>
      <c r="B128" s="50"/>
      <c r="C128" s="41">
        <v>12.76</v>
      </c>
      <c r="D128" s="41">
        <v>11.76</v>
      </c>
      <c r="E128" s="42">
        <v>10.76</v>
      </c>
    </row>
    <row r="129" spans="1:5" x14ac:dyDescent="0.2">
      <c r="A129" s="39">
        <v>564270</v>
      </c>
      <c r="B129" s="40" t="s">
        <v>54</v>
      </c>
      <c r="C129" s="41">
        <v>22.26</v>
      </c>
      <c r="D129" s="41">
        <v>20.260000000000002</v>
      </c>
      <c r="E129" s="42">
        <v>16.760000000000002</v>
      </c>
    </row>
    <row r="130" spans="1:5" x14ac:dyDescent="0.2">
      <c r="A130" s="39">
        <v>564292</v>
      </c>
      <c r="B130" s="40" t="s">
        <v>54</v>
      </c>
      <c r="C130" s="41">
        <v>22.26</v>
      </c>
      <c r="D130" s="41">
        <v>20.260000000000002</v>
      </c>
      <c r="E130" s="42">
        <v>16.760000000000002</v>
      </c>
    </row>
    <row r="131" spans="1:5" x14ac:dyDescent="0.2">
      <c r="A131" s="39">
        <v>564314</v>
      </c>
      <c r="B131" s="40" t="s">
        <v>54</v>
      </c>
      <c r="C131" s="41">
        <v>22.26</v>
      </c>
      <c r="D131" s="41">
        <v>20.260000000000002</v>
      </c>
      <c r="E131" s="42">
        <v>16.760000000000002</v>
      </c>
    </row>
    <row r="132" spans="1:5" x14ac:dyDescent="0.2">
      <c r="A132" s="39">
        <v>564336</v>
      </c>
      <c r="B132" s="40" t="s">
        <v>54</v>
      </c>
      <c r="C132" s="41">
        <v>23.63</v>
      </c>
      <c r="D132" s="41">
        <v>21.63</v>
      </c>
      <c r="E132" s="42">
        <v>18.13</v>
      </c>
    </row>
    <row r="133" spans="1:5" x14ac:dyDescent="0.2">
      <c r="A133" s="39">
        <v>564351</v>
      </c>
      <c r="B133" s="40" t="s">
        <v>54</v>
      </c>
      <c r="C133" s="41">
        <v>13.23</v>
      </c>
      <c r="D133" s="41">
        <v>12.23</v>
      </c>
      <c r="E133" s="42">
        <v>11.23</v>
      </c>
    </row>
    <row r="134" spans="1:5" x14ac:dyDescent="0.2">
      <c r="A134" s="39">
        <v>564373</v>
      </c>
      <c r="B134" s="40" t="s">
        <v>54</v>
      </c>
      <c r="C134" s="41">
        <v>13.23</v>
      </c>
      <c r="D134" s="41">
        <v>12.23</v>
      </c>
      <c r="E134" s="42">
        <v>11.23</v>
      </c>
    </row>
    <row r="135" spans="1:5" x14ac:dyDescent="0.2">
      <c r="A135" s="39">
        <v>564395</v>
      </c>
      <c r="B135" s="40" t="s">
        <v>54</v>
      </c>
      <c r="C135" s="41">
        <v>13.23</v>
      </c>
      <c r="D135" s="41">
        <v>12.23</v>
      </c>
      <c r="E135" s="42">
        <v>11.23</v>
      </c>
    </row>
    <row r="136" spans="1:5" x14ac:dyDescent="0.2">
      <c r="A136" s="39">
        <v>564410</v>
      </c>
      <c r="B136" s="40" t="s">
        <v>54</v>
      </c>
      <c r="C136" s="43">
        <v>6.56</v>
      </c>
      <c r="D136" s="41">
        <v>5.56</v>
      </c>
      <c r="E136" s="42">
        <v>4.5599999999999996</v>
      </c>
    </row>
    <row r="137" spans="1:5" x14ac:dyDescent="0.2">
      <c r="A137" s="39">
        <v>564432</v>
      </c>
      <c r="B137" s="40" t="s">
        <v>54</v>
      </c>
      <c r="C137" s="41">
        <v>13.23</v>
      </c>
      <c r="D137" s="41">
        <v>12.23</v>
      </c>
      <c r="E137" s="42">
        <v>11.23</v>
      </c>
    </row>
    <row r="138" spans="1:5" x14ac:dyDescent="0.2">
      <c r="A138" s="39">
        <v>564454</v>
      </c>
      <c r="B138" s="40" t="s">
        <v>54</v>
      </c>
      <c r="C138" s="41">
        <v>13.23</v>
      </c>
      <c r="D138" s="41">
        <v>13.23</v>
      </c>
      <c r="E138" s="42">
        <v>13.23</v>
      </c>
    </row>
    <row r="139" spans="1:5" x14ac:dyDescent="0.2">
      <c r="A139" s="39">
        <v>564476</v>
      </c>
      <c r="B139" s="40" t="s">
        <v>54</v>
      </c>
      <c r="C139" s="41">
        <v>45</v>
      </c>
      <c r="D139" s="41">
        <v>43.5</v>
      </c>
      <c r="E139" s="42">
        <v>41</v>
      </c>
    </row>
    <row r="140" spans="1:5" x14ac:dyDescent="0.2">
      <c r="A140" s="39">
        <v>564491</v>
      </c>
      <c r="B140" s="40" t="s">
        <v>54</v>
      </c>
      <c r="C140" s="41">
        <v>13.23</v>
      </c>
      <c r="D140" s="41">
        <v>13.23</v>
      </c>
      <c r="E140" s="42">
        <v>13.23</v>
      </c>
    </row>
    <row r="141" spans="1:5" x14ac:dyDescent="0.2">
      <c r="A141" s="39">
        <v>564513</v>
      </c>
      <c r="B141" s="40" t="s">
        <v>54</v>
      </c>
      <c r="C141" s="41">
        <v>5.64</v>
      </c>
      <c r="D141" s="41">
        <v>4.6399999999999997</v>
      </c>
      <c r="E141" s="42">
        <v>3.64</v>
      </c>
    </row>
    <row r="142" spans="1:5" x14ac:dyDescent="0.2">
      <c r="A142" s="46">
        <v>564535</v>
      </c>
      <c r="B142" s="50"/>
      <c r="C142" s="41">
        <v>6.13</v>
      </c>
      <c r="D142" s="41">
        <v>5.13</v>
      </c>
      <c r="E142" s="42">
        <v>4.13</v>
      </c>
    </row>
    <row r="143" spans="1:5" x14ac:dyDescent="0.2">
      <c r="A143" s="46">
        <v>564550</v>
      </c>
      <c r="B143" s="50"/>
      <c r="C143" s="41">
        <v>13.23</v>
      </c>
      <c r="D143" s="41">
        <v>12.23</v>
      </c>
      <c r="E143" s="42">
        <v>11.23</v>
      </c>
    </row>
    <row r="144" spans="1:5" x14ac:dyDescent="0.2">
      <c r="A144" s="39">
        <v>564572</v>
      </c>
      <c r="B144" s="40" t="s">
        <v>54</v>
      </c>
      <c r="C144" s="41">
        <v>13.23</v>
      </c>
      <c r="D144" s="41">
        <v>12.23</v>
      </c>
      <c r="E144" s="42">
        <v>11.23</v>
      </c>
    </row>
    <row r="145" spans="1:8" x14ac:dyDescent="0.2">
      <c r="A145" s="39">
        <v>564594</v>
      </c>
      <c r="B145" s="40" t="s">
        <v>54</v>
      </c>
      <c r="C145" s="43">
        <v>7.3</v>
      </c>
      <c r="D145" s="41">
        <v>6.3</v>
      </c>
      <c r="E145" s="42">
        <v>5.3</v>
      </c>
    </row>
    <row r="146" spans="1:8" x14ac:dyDescent="0.2">
      <c r="A146" s="39">
        <v>564616</v>
      </c>
      <c r="B146" s="40" t="s">
        <v>54</v>
      </c>
      <c r="C146" s="41">
        <v>13.23</v>
      </c>
      <c r="D146" s="41">
        <v>13.23</v>
      </c>
      <c r="E146" s="42">
        <v>13.23</v>
      </c>
    </row>
    <row r="147" spans="1:8" x14ac:dyDescent="0.2">
      <c r="A147" s="39">
        <v>564631</v>
      </c>
      <c r="B147" s="40" t="s">
        <v>54</v>
      </c>
      <c r="C147" s="41">
        <v>13.23</v>
      </c>
      <c r="D147" s="41">
        <v>12.23</v>
      </c>
      <c r="E147" s="42">
        <v>11.23</v>
      </c>
    </row>
    <row r="148" spans="1:8" x14ac:dyDescent="0.2">
      <c r="A148" s="39">
        <v>564653</v>
      </c>
      <c r="B148" s="40" t="s">
        <v>54</v>
      </c>
      <c r="C148" s="41">
        <v>13.23</v>
      </c>
      <c r="D148" s="41">
        <v>12.23</v>
      </c>
      <c r="E148" s="42">
        <v>11.23</v>
      </c>
    </row>
    <row r="149" spans="1:8" x14ac:dyDescent="0.2">
      <c r="A149" s="39">
        <v>564675</v>
      </c>
      <c r="B149" s="40" t="s">
        <v>54</v>
      </c>
      <c r="C149" s="43">
        <v>7.3</v>
      </c>
      <c r="D149" s="41">
        <v>6.3</v>
      </c>
      <c r="E149" s="42">
        <v>5.3</v>
      </c>
    </row>
    <row r="150" spans="1:8" x14ac:dyDescent="0.2">
      <c r="A150" s="44">
        <v>564701</v>
      </c>
      <c r="B150" s="45"/>
      <c r="C150" s="41">
        <v>22.26</v>
      </c>
      <c r="D150" s="41">
        <v>20.260000000000002</v>
      </c>
      <c r="E150" s="42">
        <v>16.760000000000002</v>
      </c>
    </row>
    <row r="151" spans="1:8" x14ac:dyDescent="0.2">
      <c r="A151" s="39">
        <v>564756</v>
      </c>
      <c r="B151" s="40" t="s">
        <v>54</v>
      </c>
      <c r="C151" s="41">
        <v>33.130000000000003</v>
      </c>
      <c r="D151" s="41">
        <v>30.63</v>
      </c>
      <c r="E151" s="42">
        <v>26.88</v>
      </c>
    </row>
    <row r="152" spans="1:8" x14ac:dyDescent="0.2">
      <c r="A152" s="39">
        <v>564771</v>
      </c>
      <c r="B152" s="40" t="s">
        <v>54</v>
      </c>
      <c r="C152" s="41">
        <v>30.65</v>
      </c>
      <c r="D152" s="41">
        <v>30.65</v>
      </c>
      <c r="E152" s="42">
        <v>30.65</v>
      </c>
    </row>
    <row r="153" spans="1:8" x14ac:dyDescent="0.2">
      <c r="A153" s="39">
        <v>564793</v>
      </c>
      <c r="B153" s="40" t="s">
        <v>54</v>
      </c>
      <c r="C153" s="41">
        <v>33.130000000000003</v>
      </c>
      <c r="D153" s="41">
        <v>30.63</v>
      </c>
      <c r="E153" s="42">
        <v>26.88</v>
      </c>
      <c r="H153" s="4">
        <f>Tarifs[[#This Row],[Honoraires]]*5</f>
        <v>165.65</v>
      </c>
    </row>
    <row r="154" spans="1:8" x14ac:dyDescent="0.2">
      <c r="A154" s="39">
        <v>564815</v>
      </c>
      <c r="B154" s="40" t="s">
        <v>54</v>
      </c>
      <c r="C154" s="41">
        <v>30.65</v>
      </c>
      <c r="D154" s="41">
        <v>30.65</v>
      </c>
      <c r="E154" s="42">
        <v>30.65</v>
      </c>
    </row>
    <row r="155" spans="1:8" x14ac:dyDescent="0.2">
      <c r="A155" s="39">
        <v>564830</v>
      </c>
      <c r="B155" s="40" t="s">
        <v>54</v>
      </c>
      <c r="C155" s="41">
        <v>33.130000000000003</v>
      </c>
      <c r="D155" s="41">
        <v>30.63</v>
      </c>
      <c r="E155" s="42">
        <v>26.88</v>
      </c>
    </row>
    <row r="156" spans="1:8" x14ac:dyDescent="0.2">
      <c r="A156" s="39">
        <v>564852</v>
      </c>
      <c r="B156" s="40" t="s">
        <v>54</v>
      </c>
      <c r="C156" s="41">
        <v>30.65</v>
      </c>
      <c r="D156" s="41">
        <v>30.65</v>
      </c>
      <c r="E156" s="42">
        <v>30.65</v>
      </c>
    </row>
    <row r="157" spans="1:8" x14ac:dyDescent="0.2">
      <c r="A157" s="39">
        <v>564874</v>
      </c>
      <c r="B157" s="40" t="s">
        <v>54</v>
      </c>
      <c r="C157" s="41">
        <v>33.130000000000003</v>
      </c>
      <c r="D157" s="41">
        <v>30.63</v>
      </c>
      <c r="E157" s="42">
        <v>26.88</v>
      </c>
    </row>
    <row r="158" spans="1:8" x14ac:dyDescent="0.2">
      <c r="A158" s="39">
        <v>564896</v>
      </c>
      <c r="B158" s="40" t="s">
        <v>54</v>
      </c>
      <c r="C158" s="41">
        <v>30.65</v>
      </c>
      <c r="D158" s="41">
        <v>30.65</v>
      </c>
      <c r="E158" s="42">
        <v>30.65</v>
      </c>
    </row>
    <row r="159" spans="1:8" x14ac:dyDescent="0.2">
      <c r="A159" s="39">
        <v>564911</v>
      </c>
      <c r="B159" s="40" t="s">
        <v>54</v>
      </c>
      <c r="C159" s="41">
        <v>33.130000000000003</v>
      </c>
      <c r="D159" s="41">
        <v>30.63</v>
      </c>
      <c r="E159" s="42">
        <v>26.88</v>
      </c>
    </row>
    <row r="160" spans="1:8" x14ac:dyDescent="0.2">
      <c r="A160" s="39">
        <v>564933</v>
      </c>
      <c r="B160" s="40" t="s">
        <v>54</v>
      </c>
      <c r="C160" s="41">
        <v>30.65</v>
      </c>
      <c r="D160" s="41">
        <v>30.65</v>
      </c>
      <c r="E160" s="42">
        <v>30.65</v>
      </c>
    </row>
    <row r="161" spans="1:5" x14ac:dyDescent="0.2">
      <c r="A161" s="39">
        <v>564955</v>
      </c>
      <c r="B161" s="40" t="s">
        <v>54</v>
      </c>
      <c r="C161" s="41">
        <v>33.130000000000003</v>
      </c>
      <c r="D161" s="41">
        <v>30.63</v>
      </c>
      <c r="E161" s="42">
        <v>26.88</v>
      </c>
    </row>
    <row r="162" spans="1:5" x14ac:dyDescent="0.2">
      <c r="A162" s="39">
        <v>564970</v>
      </c>
      <c r="B162" s="40" t="s">
        <v>54</v>
      </c>
      <c r="C162" s="41">
        <v>30.65</v>
      </c>
      <c r="D162" s="41">
        <v>30.65</v>
      </c>
      <c r="E162" s="42">
        <v>30.65</v>
      </c>
    </row>
    <row r="163" spans="1:5" x14ac:dyDescent="0.2">
      <c r="A163" s="39">
        <v>639111</v>
      </c>
      <c r="B163" s="40" t="s">
        <v>54</v>
      </c>
      <c r="C163" s="41">
        <v>1.31</v>
      </c>
      <c r="D163" s="41">
        <v>1.31</v>
      </c>
      <c r="E163" s="42">
        <v>1.31</v>
      </c>
    </row>
    <row r="164" spans="1:5" x14ac:dyDescent="0.2">
      <c r="A164" s="39">
        <v>639133</v>
      </c>
      <c r="B164" s="40" t="s">
        <v>54</v>
      </c>
      <c r="C164" s="41">
        <v>1.1299999999999999</v>
      </c>
      <c r="D164" s="41">
        <v>0.68</v>
      </c>
      <c r="E164" s="42">
        <v>0.17</v>
      </c>
    </row>
    <row r="165" spans="1:5" x14ac:dyDescent="0.2">
      <c r="A165" s="39">
        <v>639155</v>
      </c>
      <c r="B165" s="40" t="s">
        <v>54</v>
      </c>
      <c r="C165" s="41">
        <v>1.1299999999999999</v>
      </c>
      <c r="D165" s="41">
        <v>0.68</v>
      </c>
      <c r="E165" s="42">
        <v>0.17</v>
      </c>
    </row>
    <row r="166" spans="1:5" x14ac:dyDescent="0.2">
      <c r="A166" s="39">
        <v>639170</v>
      </c>
      <c r="B166" s="40" t="s">
        <v>54</v>
      </c>
      <c r="C166" s="41">
        <v>1.1299999999999999</v>
      </c>
      <c r="D166" s="41">
        <v>0</v>
      </c>
      <c r="E166" s="42">
        <v>0</v>
      </c>
    </row>
    <row r="167" spans="1:5" x14ac:dyDescent="0.2">
      <c r="A167" s="39">
        <v>639192</v>
      </c>
      <c r="B167" s="40" t="s">
        <v>54</v>
      </c>
      <c r="C167" s="41">
        <v>1.1299999999999999</v>
      </c>
      <c r="D167" s="41">
        <v>0.68</v>
      </c>
      <c r="E167" s="42">
        <v>0.17</v>
      </c>
    </row>
    <row r="168" spans="1:5" x14ac:dyDescent="0.2">
      <c r="A168" s="39">
        <v>639332</v>
      </c>
      <c r="B168" s="40" t="s">
        <v>54</v>
      </c>
      <c r="C168" s="41">
        <v>38.65</v>
      </c>
      <c r="D168" s="41">
        <v>37.15</v>
      </c>
      <c r="E168" s="42">
        <v>34.65</v>
      </c>
    </row>
    <row r="169" spans="1:5" x14ac:dyDescent="0.2">
      <c r="A169" s="39">
        <v>639354</v>
      </c>
      <c r="B169" s="40" t="s">
        <v>54</v>
      </c>
      <c r="C169" s="41">
        <v>38.65</v>
      </c>
      <c r="D169" s="41">
        <v>37.15</v>
      </c>
      <c r="E169" s="42">
        <v>34.65</v>
      </c>
    </row>
    <row r="170" spans="1:5" x14ac:dyDescent="0.2">
      <c r="A170" s="39">
        <v>639376</v>
      </c>
      <c r="B170" s="40" t="s">
        <v>54</v>
      </c>
      <c r="C170" s="41">
        <v>38.65</v>
      </c>
      <c r="D170" s="41">
        <v>37.15</v>
      </c>
      <c r="E170" s="42">
        <v>34.65</v>
      </c>
    </row>
    <row r="171" spans="1:5" x14ac:dyDescent="0.2">
      <c r="A171" s="39">
        <v>639391</v>
      </c>
      <c r="B171" s="40" t="s">
        <v>54</v>
      </c>
      <c r="C171" s="41">
        <v>40.020000000000003</v>
      </c>
      <c r="D171" s="41">
        <v>38.520000000000003</v>
      </c>
      <c r="E171" s="42">
        <v>36.020000000000003</v>
      </c>
    </row>
    <row r="172" spans="1:5" x14ac:dyDescent="0.2">
      <c r="A172" s="39">
        <v>639413</v>
      </c>
      <c r="B172" s="40" t="s">
        <v>54</v>
      </c>
      <c r="C172" s="41">
        <v>38.65</v>
      </c>
      <c r="D172" s="41">
        <v>37.15</v>
      </c>
      <c r="E172" s="42">
        <v>34.65</v>
      </c>
    </row>
    <row r="173" spans="1:5" x14ac:dyDescent="0.2">
      <c r="A173" s="44">
        <v>639446</v>
      </c>
      <c r="B173" s="45"/>
      <c r="C173" s="41">
        <v>38.65</v>
      </c>
      <c r="D173" s="41">
        <v>37.15</v>
      </c>
      <c r="E173" s="42">
        <v>34.65</v>
      </c>
    </row>
    <row r="174" spans="1:5" x14ac:dyDescent="0.2">
      <c r="A174" s="39">
        <v>639450</v>
      </c>
      <c r="B174" s="47">
        <v>639461</v>
      </c>
      <c r="C174" s="41">
        <v>38.65</v>
      </c>
      <c r="D174" s="41">
        <v>37.15</v>
      </c>
      <c r="E174" s="42">
        <v>34.65</v>
      </c>
    </row>
    <row r="175" spans="1:5" x14ac:dyDescent="0.2">
      <c r="A175" s="39">
        <v>639472</v>
      </c>
      <c r="B175" s="40" t="s">
        <v>54</v>
      </c>
      <c r="C175" s="48">
        <v>38.65</v>
      </c>
      <c r="D175" s="41">
        <v>37.15</v>
      </c>
      <c r="E175" s="42">
        <v>34.65</v>
      </c>
    </row>
    <row r="176" spans="1:5" x14ac:dyDescent="0.2">
      <c r="A176" s="39">
        <v>639494</v>
      </c>
      <c r="B176" s="40" t="s">
        <v>54</v>
      </c>
      <c r="C176" s="41">
        <v>71.58</v>
      </c>
      <c r="D176" s="41">
        <v>70.08</v>
      </c>
      <c r="E176" s="42">
        <v>67.58</v>
      </c>
    </row>
    <row r="177" spans="1:5" x14ac:dyDescent="0.2">
      <c r="A177" s="39">
        <v>639516</v>
      </c>
      <c r="B177" s="40" t="s">
        <v>54</v>
      </c>
      <c r="C177" s="41">
        <v>71.58</v>
      </c>
      <c r="D177" s="41">
        <v>70.08</v>
      </c>
      <c r="E177" s="42">
        <v>67.58</v>
      </c>
    </row>
    <row r="178" spans="1:5" x14ac:dyDescent="0.2">
      <c r="A178" s="39">
        <v>639531</v>
      </c>
      <c r="B178" s="40" t="s">
        <v>54</v>
      </c>
      <c r="C178" s="41">
        <v>71.58</v>
      </c>
      <c r="D178" s="41">
        <v>70.08</v>
      </c>
      <c r="E178" s="42">
        <v>67.58</v>
      </c>
    </row>
    <row r="179" spans="1:5" x14ac:dyDescent="0.2">
      <c r="A179" s="39">
        <v>639553</v>
      </c>
      <c r="B179" s="40" t="s">
        <v>54</v>
      </c>
      <c r="C179" s="41">
        <v>72.95</v>
      </c>
      <c r="D179" s="41">
        <v>71.45</v>
      </c>
      <c r="E179" s="42">
        <v>68.95</v>
      </c>
    </row>
    <row r="180" spans="1:5" x14ac:dyDescent="0.2">
      <c r="A180" s="39">
        <v>639575</v>
      </c>
      <c r="B180" s="40" t="s">
        <v>54</v>
      </c>
      <c r="C180" s="41">
        <v>71.58</v>
      </c>
      <c r="D180" s="41">
        <v>70.08</v>
      </c>
      <c r="E180" s="42">
        <v>67.58</v>
      </c>
    </row>
    <row r="181" spans="1:5" x14ac:dyDescent="0.2">
      <c r="A181" s="44">
        <v>639601</v>
      </c>
      <c r="B181" s="45"/>
      <c r="C181" s="41">
        <v>71.58</v>
      </c>
      <c r="D181" s="41">
        <v>70.08</v>
      </c>
      <c r="E181" s="42">
        <v>67.58</v>
      </c>
    </row>
    <row r="182" spans="1:5" x14ac:dyDescent="0.2">
      <c r="A182" s="39">
        <v>639612</v>
      </c>
      <c r="B182" s="47">
        <v>639623</v>
      </c>
      <c r="C182" s="41">
        <v>71.58</v>
      </c>
      <c r="D182" s="41">
        <v>70.08</v>
      </c>
      <c r="E182" s="42">
        <v>67.58</v>
      </c>
    </row>
    <row r="183" spans="1:5" x14ac:dyDescent="0.2">
      <c r="A183" s="39">
        <v>639634</v>
      </c>
      <c r="B183" s="40" t="s">
        <v>54</v>
      </c>
      <c r="C183" s="48">
        <v>71.58</v>
      </c>
      <c r="D183" s="41">
        <v>70.08</v>
      </c>
      <c r="E183" s="42">
        <v>67.58</v>
      </c>
    </row>
    <row r="184" spans="1:5" x14ac:dyDescent="0.2">
      <c r="A184" s="39">
        <v>639656</v>
      </c>
      <c r="B184" s="40" t="s">
        <v>54</v>
      </c>
      <c r="C184" s="41">
        <v>37.5</v>
      </c>
      <c r="D184" s="41">
        <v>35.5</v>
      </c>
      <c r="E184" s="42">
        <v>32</v>
      </c>
    </row>
    <row r="185" spans="1:5" x14ac:dyDescent="0.2">
      <c r="A185" s="39">
        <v>639671</v>
      </c>
      <c r="B185" s="40" t="s">
        <v>54</v>
      </c>
      <c r="C185" s="41">
        <v>37.5</v>
      </c>
      <c r="D185" s="41">
        <v>35.5</v>
      </c>
      <c r="E185" s="42">
        <v>32</v>
      </c>
    </row>
    <row r="186" spans="1:5" x14ac:dyDescent="0.2">
      <c r="A186" s="39">
        <v>639693</v>
      </c>
      <c r="B186" s="40" t="s">
        <v>54</v>
      </c>
      <c r="C186" s="41">
        <v>37.5</v>
      </c>
      <c r="D186" s="41">
        <v>35.5</v>
      </c>
      <c r="E186" s="42">
        <v>32</v>
      </c>
    </row>
    <row r="187" spans="1:5" x14ac:dyDescent="0.2">
      <c r="A187" s="39">
        <v>639715</v>
      </c>
      <c r="B187" s="40" t="s">
        <v>54</v>
      </c>
      <c r="C187" s="41">
        <v>37.5</v>
      </c>
      <c r="D187" s="41">
        <v>35.5</v>
      </c>
      <c r="E187" s="42">
        <v>32</v>
      </c>
    </row>
    <row r="188" spans="1:5" x14ac:dyDescent="0.2">
      <c r="A188" s="39">
        <v>639730</v>
      </c>
      <c r="B188" s="40" t="s">
        <v>54</v>
      </c>
      <c r="C188" s="41">
        <v>37.5</v>
      </c>
      <c r="D188" s="41">
        <v>35.5</v>
      </c>
      <c r="E188" s="42">
        <v>32</v>
      </c>
    </row>
    <row r="189" spans="1:5" x14ac:dyDescent="0.2">
      <c r="A189" s="39">
        <v>639752</v>
      </c>
      <c r="B189" s="40" t="s">
        <v>54</v>
      </c>
      <c r="C189" s="41">
        <v>37.5</v>
      </c>
      <c r="D189" s="41">
        <v>35.5</v>
      </c>
      <c r="E189" s="42">
        <v>32</v>
      </c>
    </row>
    <row r="190" spans="1:5" x14ac:dyDescent="0.2">
      <c r="A190" s="39">
        <v>639774</v>
      </c>
      <c r="B190" s="47">
        <v>639785</v>
      </c>
      <c r="C190" s="41">
        <v>37.5</v>
      </c>
      <c r="D190" s="41">
        <v>35.5</v>
      </c>
      <c r="E190" s="42">
        <v>32</v>
      </c>
    </row>
    <row r="191" spans="1:5" x14ac:dyDescent="0.2">
      <c r="A191" s="39">
        <v>639796</v>
      </c>
      <c r="B191" s="40" t="s">
        <v>54</v>
      </c>
      <c r="C191" s="41">
        <v>38.65</v>
      </c>
      <c r="D191" s="41">
        <v>37.15</v>
      </c>
      <c r="E191" s="42">
        <v>34.65</v>
      </c>
    </row>
    <row r="192" spans="1:5" x14ac:dyDescent="0.2">
      <c r="A192" s="39">
        <v>639811</v>
      </c>
      <c r="B192" s="40" t="s">
        <v>54</v>
      </c>
      <c r="C192" s="41">
        <v>71.58</v>
      </c>
      <c r="D192" s="41">
        <v>70.08</v>
      </c>
      <c r="E192" s="42">
        <v>67.58</v>
      </c>
    </row>
    <row r="193" spans="1:5" x14ac:dyDescent="0.2">
      <c r="A193" s="39">
        <v>639833</v>
      </c>
      <c r="B193" s="40" t="s">
        <v>54</v>
      </c>
      <c r="C193" s="41">
        <v>37.5</v>
      </c>
      <c r="D193" s="41">
        <v>35.5</v>
      </c>
      <c r="E193" s="42">
        <v>32</v>
      </c>
    </row>
    <row r="194" spans="1:5" x14ac:dyDescent="0.2">
      <c r="A194" s="39">
        <v>639855</v>
      </c>
      <c r="B194" s="47">
        <v>639866</v>
      </c>
      <c r="C194" s="41">
        <v>6</v>
      </c>
      <c r="D194" s="41">
        <v>6</v>
      </c>
      <c r="E194" s="42">
        <v>6</v>
      </c>
    </row>
    <row r="195" spans="1:5" x14ac:dyDescent="0.2">
      <c r="A195" s="39">
        <v>639870</v>
      </c>
      <c r="B195" s="47">
        <v>639881</v>
      </c>
      <c r="C195" s="41">
        <v>4.67</v>
      </c>
      <c r="D195" s="41">
        <v>4.67</v>
      </c>
      <c r="E195" s="42">
        <v>4.67</v>
      </c>
    </row>
    <row r="196" spans="1:5" x14ac:dyDescent="0.2">
      <c r="A196" s="54">
        <v>639892</v>
      </c>
      <c r="B196" s="55" t="s">
        <v>54</v>
      </c>
      <c r="C196" s="56">
        <v>3.57</v>
      </c>
      <c r="D196" s="56">
        <v>3.57</v>
      </c>
      <c r="E196" s="57">
        <v>3.57</v>
      </c>
    </row>
  </sheetData>
  <sortState ref="A4:E197">
    <sortCondition ref="A3"/>
  </sortState>
  <pageMargins left="0.7" right="0.7" top="0.75" bottom="0.75" header="0.3" footer="0.3"/>
  <pageSetup paperSize="9"/>
  <tableParts count="2">
    <tablePart r:id="rId1"/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5"/>
  <sheetViews>
    <sheetView workbookViewId="0">
      <selection activeCell="C6" sqref="C6"/>
    </sheetView>
  </sheetViews>
  <sheetFormatPr baseColWidth="10" defaultRowHeight="15" x14ac:dyDescent="0.25"/>
  <cols>
    <col min="2" max="2" width="22.42578125" bestFit="1" customWidth="1"/>
    <col min="3" max="3" width="20.5703125" customWidth="1"/>
    <col min="4" max="4" width="15.7109375" customWidth="1"/>
    <col min="5" max="5" width="14.7109375" bestFit="1" customWidth="1"/>
  </cols>
  <sheetData>
    <row r="1" spans="1:4" x14ac:dyDescent="0.25">
      <c r="A1" t="s">
        <v>49</v>
      </c>
      <c r="B1" t="s">
        <v>10</v>
      </c>
      <c r="C1" t="s">
        <v>50</v>
      </c>
      <c r="D1" t="s">
        <v>41</v>
      </c>
    </row>
    <row r="2" spans="1:4" x14ac:dyDescent="0.25">
      <c r="A2" s="21">
        <f ca="1">TODAY()</f>
        <v>43854</v>
      </c>
      <c r="B2" t="s">
        <v>18</v>
      </c>
      <c r="C2">
        <v>10</v>
      </c>
      <c r="D2" s="62">
        <f ca="1">SUMPRODUCT(COUNTIF(OFFSET(Patients[[#Headers],[Monenclature1]],MATCH(Facturation[[#This Row],[Nom]],Patients[Nom],0),0,1,5),Col_Codes)*(Tarifs[Honoraires]))*Facturation[[#This Row],[Nombre de séances]]</f>
        <v>222.60000000000002</v>
      </c>
    </row>
    <row r="3" spans="1:4" x14ac:dyDescent="0.25">
      <c r="A3" s="21">
        <f ca="1">TODAY()</f>
        <v>43854</v>
      </c>
      <c r="B3" t="s">
        <v>19</v>
      </c>
      <c r="C3">
        <v>5</v>
      </c>
      <c r="D3" s="62">
        <f ca="1">SUMPRODUCT(COUNTIF(OFFSET(Patients[[#Headers],[Monenclature1]],MATCH(Facturation[[#This Row],[Nom]],Patients[Nom],0),0,1,5),Col_Codes)*(Tarifs[Honoraires]))*Facturation[[#This Row],[Nombre de séances]]</f>
        <v>276.95</v>
      </c>
    </row>
    <row r="4" spans="1:4" x14ac:dyDescent="0.25">
      <c r="A4" s="21">
        <v>43845</v>
      </c>
      <c r="B4" t="s">
        <v>18</v>
      </c>
      <c r="C4">
        <v>5</v>
      </c>
      <c r="D4" s="62">
        <f ca="1">SUMPRODUCT(COUNTIF(OFFSET(Patients[[#Headers],[Monenclature1]],MATCH(Facturation[[#This Row],[Nom]],Patients[Nom],0),0,1,5),Col_Codes)*(Tarifs[Honoraires]))*Facturation[[#This Row],[Nombre de séances]]</f>
        <v>111.30000000000001</v>
      </c>
    </row>
    <row r="5" spans="1:4" x14ac:dyDescent="0.25">
      <c r="A5" s="21">
        <v>43842</v>
      </c>
      <c r="B5" t="s">
        <v>22</v>
      </c>
      <c r="C5">
        <v>10</v>
      </c>
      <c r="D5" s="62">
        <f ca="1">SUMPRODUCT(COUNTIF(OFFSET(Patients[[#Headers],[Monenclature1]],MATCH(Facturation[[#This Row],[Nom]],Patients[Nom],0),0,1,5),Col_Codes)*(Tarifs[Honoraires]))*Facturation[[#This Row],[Nombre de séances]]</f>
        <v>72.300000000000011</v>
      </c>
    </row>
  </sheetData>
  <dataValidations count="1">
    <dataValidation type="list" allowBlank="1" showInputMessage="1" showErrorMessage="1" sqref="B2:B5">
      <formula1>Patient</formula1>
    </dataValidation>
  </dataValidation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H25"/>
  <sheetViews>
    <sheetView workbookViewId="0">
      <selection activeCell="E33" sqref="E33"/>
    </sheetView>
  </sheetViews>
  <sheetFormatPr baseColWidth="10" defaultRowHeight="15" x14ac:dyDescent="0.25"/>
  <cols>
    <col min="1" max="1" width="22.42578125" customWidth="1"/>
    <col min="2" max="15" width="7.42578125" customWidth="1"/>
    <col min="16" max="16" width="9.42578125" bestFit="1" customWidth="1"/>
    <col min="17" max="24" width="7.42578125" customWidth="1"/>
    <col min="25" max="25" width="9.42578125" bestFit="1" customWidth="1"/>
    <col min="26" max="32" width="7.42578125" customWidth="1"/>
    <col min="33" max="33" width="12.5703125" customWidth="1"/>
    <col min="34" max="61" width="7.28515625" customWidth="1"/>
    <col min="62" max="92" width="8" customWidth="1"/>
    <col min="93" max="122" width="6.42578125" customWidth="1"/>
    <col min="123" max="153" width="7" customWidth="1"/>
    <col min="154" max="183" width="7.140625" customWidth="1"/>
    <col min="184" max="214" width="6.5703125" customWidth="1"/>
    <col min="215" max="245" width="7.7109375" customWidth="1"/>
    <col min="246" max="275" width="7.5703125" customWidth="1"/>
    <col min="276" max="306" width="6.42578125" customWidth="1"/>
    <col min="307" max="336" width="7" customWidth="1"/>
    <col min="337" max="367" width="6.85546875" customWidth="1"/>
    <col min="368" max="368" width="12.5703125" customWidth="1"/>
    <col min="369" max="369" width="13.5703125" bestFit="1" customWidth="1"/>
    <col min="370" max="370" width="12.5703125" bestFit="1" customWidth="1"/>
  </cols>
  <sheetData>
    <row r="1" spans="1:34" x14ac:dyDescent="0.25">
      <c r="C1" t="s">
        <v>45</v>
      </c>
      <c r="AH1" s="3" t="s">
        <v>44</v>
      </c>
    </row>
    <row r="2" spans="1:34" x14ac:dyDescent="0.25">
      <c r="C2" s="33">
        <v>43831</v>
      </c>
      <c r="D2" s="33">
        <v>43832</v>
      </c>
      <c r="E2" s="33">
        <v>43833</v>
      </c>
      <c r="F2" s="33">
        <v>43834</v>
      </c>
      <c r="G2" s="33">
        <v>43835</v>
      </c>
      <c r="H2" s="33">
        <v>43836</v>
      </c>
      <c r="I2" s="33">
        <v>43837</v>
      </c>
      <c r="J2" s="33">
        <v>43838</v>
      </c>
      <c r="K2" s="33">
        <v>43839</v>
      </c>
      <c r="L2" s="33">
        <v>43840</v>
      </c>
      <c r="M2" s="33">
        <v>43841</v>
      </c>
      <c r="N2" s="33">
        <v>43842</v>
      </c>
      <c r="O2" s="33">
        <v>43843</v>
      </c>
      <c r="P2" s="33">
        <v>43844</v>
      </c>
      <c r="Q2" s="33">
        <v>43845</v>
      </c>
      <c r="R2" s="33">
        <v>43846</v>
      </c>
      <c r="S2" s="33">
        <v>43847</v>
      </c>
      <c r="T2" s="33">
        <v>43848</v>
      </c>
      <c r="U2" s="33">
        <v>43849</v>
      </c>
      <c r="V2" s="33">
        <v>43850</v>
      </c>
      <c r="W2" s="33">
        <v>43851</v>
      </c>
      <c r="X2" s="33">
        <v>43852</v>
      </c>
      <c r="Y2" s="33">
        <v>43853</v>
      </c>
      <c r="Z2" s="33">
        <v>43854</v>
      </c>
      <c r="AA2" s="33">
        <v>43855</v>
      </c>
      <c r="AB2" s="33">
        <v>43856</v>
      </c>
      <c r="AC2" s="33">
        <v>43857</v>
      </c>
      <c r="AD2" s="33">
        <v>43858</v>
      </c>
      <c r="AE2" s="33">
        <v>43859</v>
      </c>
      <c r="AF2" s="33">
        <v>43860</v>
      </c>
      <c r="AG2" s="33">
        <v>43861</v>
      </c>
    </row>
    <row r="3" spans="1:34" x14ac:dyDescent="0.25">
      <c r="A3" s="3" t="s">
        <v>42</v>
      </c>
      <c r="B3" s="3" t="s">
        <v>48</v>
      </c>
    </row>
    <row r="4" spans="1:34" x14ac:dyDescent="0.25">
      <c r="A4" t="s">
        <v>43</v>
      </c>
      <c r="B4" s="14">
        <v>18</v>
      </c>
      <c r="C4" s="14">
        <v>5</v>
      </c>
    </row>
    <row r="5" spans="1:34" x14ac:dyDescent="0.25">
      <c r="A5" t="s">
        <v>46</v>
      </c>
      <c r="B5" s="14">
        <v>9</v>
      </c>
      <c r="F5">
        <v>3</v>
      </c>
    </row>
    <row r="6" spans="1:34" x14ac:dyDescent="0.25">
      <c r="A6" t="s">
        <v>47</v>
      </c>
      <c r="B6" s="14">
        <v>60</v>
      </c>
      <c r="D6">
        <v>5</v>
      </c>
      <c r="L6">
        <v>6</v>
      </c>
    </row>
    <row r="7" spans="1:34" x14ac:dyDescent="0.25">
      <c r="B7" s="14"/>
    </row>
    <row r="8" spans="1:34" x14ac:dyDescent="0.25">
      <c r="A8" s="64" t="s">
        <v>89</v>
      </c>
      <c r="B8" t="s">
        <v>56</v>
      </c>
    </row>
    <row r="9" spans="1:34" x14ac:dyDescent="0.25">
      <c r="A9" s="64" t="s">
        <v>90</v>
      </c>
      <c r="B9" t="s">
        <v>57</v>
      </c>
    </row>
    <row r="11" spans="1:34" x14ac:dyDescent="0.25">
      <c r="A11" s="64" t="s">
        <v>48</v>
      </c>
      <c r="B11" s="64" t="s">
        <v>49</v>
      </c>
    </row>
    <row r="12" spans="1:34" x14ac:dyDescent="0.25">
      <c r="A12" s="64" t="s">
        <v>10</v>
      </c>
      <c r="B12" s="21" t="s">
        <v>58</v>
      </c>
      <c r="C12" s="21" t="s">
        <v>59</v>
      </c>
      <c r="D12" s="21" t="s">
        <v>60</v>
      </c>
      <c r="E12" s="21" t="s">
        <v>61</v>
      </c>
      <c r="F12" s="21" t="s">
        <v>62</v>
      </c>
      <c r="G12" s="21" t="s">
        <v>63</v>
      </c>
      <c r="H12" s="21" t="s">
        <v>64</v>
      </c>
      <c r="I12" s="21" t="s">
        <v>65</v>
      </c>
      <c r="J12" s="21" t="s">
        <v>66</v>
      </c>
      <c r="K12" s="21" t="s">
        <v>67</v>
      </c>
      <c r="L12" s="21" t="s">
        <v>68</v>
      </c>
      <c r="M12" s="21" t="s">
        <v>69</v>
      </c>
      <c r="N12" s="21" t="s">
        <v>70</v>
      </c>
      <c r="O12" s="21" t="s">
        <v>71</v>
      </c>
      <c r="P12" s="21" t="s">
        <v>72</v>
      </c>
      <c r="Q12" s="21" t="s">
        <v>73</v>
      </c>
      <c r="R12" s="21" t="s">
        <v>74</v>
      </c>
      <c r="S12" s="21" t="s">
        <v>75</v>
      </c>
      <c r="T12" s="21" t="s">
        <v>76</v>
      </c>
      <c r="U12" s="21" t="s">
        <v>77</v>
      </c>
      <c r="V12" s="21" t="s">
        <v>78</v>
      </c>
      <c r="W12" s="21" t="s">
        <v>79</v>
      </c>
      <c r="X12" s="21" t="s">
        <v>80</v>
      </c>
      <c r="Y12" s="21" t="s">
        <v>81</v>
      </c>
      <c r="Z12" s="21" t="s">
        <v>82</v>
      </c>
      <c r="AA12" s="21" t="s">
        <v>83</v>
      </c>
      <c r="AB12" s="21" t="s">
        <v>84</v>
      </c>
      <c r="AC12" s="21" t="s">
        <v>85</v>
      </c>
      <c r="AD12" s="21" t="s">
        <v>86</v>
      </c>
      <c r="AE12" s="21" t="s">
        <v>87</v>
      </c>
      <c r="AF12" s="21" t="s">
        <v>88</v>
      </c>
      <c r="AG12" s="21" t="s">
        <v>55</v>
      </c>
    </row>
    <row r="13" spans="1:34" x14ac:dyDescent="0.25">
      <c r="A13" t="s">
        <v>19</v>
      </c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>
        <v>5</v>
      </c>
      <c r="Z13" s="10"/>
      <c r="AA13" s="10"/>
      <c r="AB13" s="10"/>
      <c r="AC13" s="10"/>
      <c r="AD13" s="10"/>
      <c r="AE13" s="10"/>
      <c r="AF13" s="10"/>
      <c r="AG13" s="10">
        <v>5</v>
      </c>
    </row>
    <row r="14" spans="1:34" x14ac:dyDescent="0.25">
      <c r="A14" t="s">
        <v>18</v>
      </c>
      <c r="B14" s="10"/>
      <c r="C14" s="10"/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>
        <v>5</v>
      </c>
      <c r="Q14" s="10"/>
      <c r="R14" s="10"/>
      <c r="S14" s="10"/>
      <c r="T14" s="10"/>
      <c r="U14" s="10"/>
      <c r="V14" s="10"/>
      <c r="W14" s="10"/>
      <c r="X14" s="10"/>
      <c r="Y14" s="10">
        <v>10</v>
      </c>
      <c r="Z14" s="10"/>
      <c r="AA14" s="10"/>
      <c r="AB14" s="10"/>
      <c r="AC14" s="10"/>
      <c r="AD14" s="10"/>
      <c r="AE14" s="10"/>
      <c r="AF14" s="10"/>
      <c r="AG14" s="10">
        <v>15</v>
      </c>
    </row>
    <row r="15" spans="1:34" x14ac:dyDescent="0.25">
      <c r="A15" t="s">
        <v>55</v>
      </c>
      <c r="B15" s="10"/>
      <c r="C15" s="10"/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>
        <v>5</v>
      </c>
      <c r="Q15" s="10"/>
      <c r="R15" s="10"/>
      <c r="S15" s="10"/>
      <c r="T15" s="10"/>
      <c r="U15" s="10"/>
      <c r="V15" s="10"/>
      <c r="W15" s="10"/>
      <c r="X15" s="10"/>
      <c r="Y15" s="10">
        <v>15</v>
      </c>
      <c r="Z15" s="10"/>
      <c r="AA15" s="10"/>
      <c r="AB15" s="10"/>
      <c r="AC15" s="10"/>
      <c r="AD15" s="10"/>
      <c r="AE15" s="10"/>
      <c r="AF15" s="10"/>
      <c r="AG15" s="10">
        <v>20</v>
      </c>
    </row>
    <row r="18" spans="1:33" x14ac:dyDescent="0.25">
      <c r="A18" s="64" t="s">
        <v>89</v>
      </c>
      <c r="B18" t="s">
        <v>56</v>
      </c>
    </row>
    <row r="19" spans="1:33" x14ac:dyDescent="0.25">
      <c r="A19" s="64" t="s">
        <v>90</v>
      </c>
      <c r="B19" t="s">
        <v>57</v>
      </c>
    </row>
    <row r="21" spans="1:33" x14ac:dyDescent="0.25">
      <c r="A21" s="64" t="s">
        <v>91</v>
      </c>
      <c r="B21" s="64" t="s">
        <v>49</v>
      </c>
    </row>
    <row r="22" spans="1:33" x14ac:dyDescent="0.25">
      <c r="A22" s="64" t="s">
        <v>10</v>
      </c>
      <c r="B22" s="21" t="s">
        <v>58</v>
      </c>
      <c r="C22" s="21" t="s">
        <v>59</v>
      </c>
      <c r="D22" s="21" t="s">
        <v>60</v>
      </c>
      <c r="E22" s="21" t="s">
        <v>61</v>
      </c>
      <c r="F22" s="21" t="s">
        <v>62</v>
      </c>
      <c r="G22" s="21" t="s">
        <v>63</v>
      </c>
      <c r="H22" s="21" t="s">
        <v>64</v>
      </c>
      <c r="I22" s="21" t="s">
        <v>65</v>
      </c>
      <c r="J22" s="21" t="s">
        <v>66</v>
      </c>
      <c r="K22" s="21" t="s">
        <v>67</v>
      </c>
      <c r="L22" s="21" t="s">
        <v>68</v>
      </c>
      <c r="M22" s="21" t="s">
        <v>69</v>
      </c>
      <c r="N22" s="21" t="s">
        <v>70</v>
      </c>
      <c r="O22" s="21" t="s">
        <v>71</v>
      </c>
      <c r="P22" s="21" t="s">
        <v>72</v>
      </c>
      <c r="Q22" s="21" t="s">
        <v>73</v>
      </c>
      <c r="R22" s="21" t="s">
        <v>74</v>
      </c>
      <c r="S22" s="21" t="s">
        <v>75</v>
      </c>
      <c r="T22" s="21" t="s">
        <v>76</v>
      </c>
      <c r="U22" s="21" t="s">
        <v>77</v>
      </c>
      <c r="V22" s="21" t="s">
        <v>78</v>
      </c>
      <c r="W22" s="21" t="s">
        <v>79</v>
      </c>
      <c r="X22" s="21" t="s">
        <v>80</v>
      </c>
      <c r="Y22" s="21" t="s">
        <v>81</v>
      </c>
      <c r="Z22" s="21" t="s">
        <v>82</v>
      </c>
      <c r="AA22" s="21" t="s">
        <v>83</v>
      </c>
      <c r="AB22" s="21" t="s">
        <v>84</v>
      </c>
      <c r="AC22" s="21" t="s">
        <v>85</v>
      </c>
      <c r="AD22" s="21" t="s">
        <v>86</v>
      </c>
      <c r="AE22" s="21" t="s">
        <v>87</v>
      </c>
      <c r="AF22" s="21" t="s">
        <v>88</v>
      </c>
      <c r="AG22" s="21" t="s">
        <v>55</v>
      </c>
    </row>
    <row r="23" spans="1:33" x14ac:dyDescent="0.25">
      <c r="A23" t="s">
        <v>19</v>
      </c>
      <c r="B23" s="65"/>
      <c r="C23" s="65"/>
      <c r="D23" s="65"/>
      <c r="E23" s="65"/>
      <c r="F23" s="65"/>
      <c r="G23" s="65"/>
      <c r="H23" s="65"/>
      <c r="I23" s="65"/>
      <c r="J23" s="65"/>
      <c r="K23" s="65"/>
      <c r="L23" s="65"/>
      <c r="M23" s="65"/>
      <c r="N23" s="65"/>
      <c r="O23" s="65"/>
      <c r="P23" s="65"/>
      <c r="Q23" s="65"/>
      <c r="R23" s="65"/>
      <c r="S23" s="65"/>
      <c r="T23" s="65"/>
      <c r="U23" s="65"/>
      <c r="V23" s="65"/>
      <c r="W23" s="65"/>
      <c r="X23" s="65"/>
      <c r="Y23" s="65">
        <v>276.95</v>
      </c>
      <c r="Z23" s="65"/>
      <c r="AA23" s="65"/>
      <c r="AB23" s="65"/>
      <c r="AC23" s="65"/>
      <c r="AD23" s="65"/>
      <c r="AE23" s="65"/>
      <c r="AF23" s="65"/>
      <c r="AG23" s="65">
        <v>276.95</v>
      </c>
    </row>
    <row r="24" spans="1:33" x14ac:dyDescent="0.25">
      <c r="A24" t="s">
        <v>18</v>
      </c>
      <c r="B24" s="65"/>
      <c r="C24" s="65"/>
      <c r="D24" s="65"/>
      <c r="E24" s="65"/>
      <c r="F24" s="65"/>
      <c r="G24" s="65"/>
      <c r="H24" s="65"/>
      <c r="I24" s="65"/>
      <c r="J24" s="65"/>
      <c r="K24" s="65"/>
      <c r="L24" s="65"/>
      <c r="M24" s="65"/>
      <c r="N24" s="65"/>
      <c r="O24" s="65"/>
      <c r="P24" s="65">
        <v>111.30000000000001</v>
      </c>
      <c r="Q24" s="65"/>
      <c r="R24" s="65"/>
      <c r="S24" s="65"/>
      <c r="T24" s="65"/>
      <c r="U24" s="65"/>
      <c r="V24" s="65"/>
      <c r="W24" s="65"/>
      <c r="X24" s="65"/>
      <c r="Y24" s="65">
        <v>222.60000000000002</v>
      </c>
      <c r="Z24" s="65"/>
      <c r="AA24" s="65"/>
      <c r="AB24" s="65"/>
      <c r="AC24" s="65"/>
      <c r="AD24" s="65"/>
      <c r="AE24" s="65"/>
      <c r="AF24" s="65"/>
      <c r="AG24" s="65">
        <v>333.90000000000003</v>
      </c>
    </row>
    <row r="25" spans="1:33" x14ac:dyDescent="0.25">
      <c r="A25" t="s">
        <v>55</v>
      </c>
      <c r="B25" s="65"/>
      <c r="C25" s="65"/>
      <c r="D25" s="65"/>
      <c r="E25" s="65"/>
      <c r="F25" s="65"/>
      <c r="G25" s="65"/>
      <c r="H25" s="65"/>
      <c r="I25" s="65"/>
      <c r="J25" s="65"/>
      <c r="K25" s="65"/>
      <c r="L25" s="65"/>
      <c r="M25" s="65"/>
      <c r="N25" s="65"/>
      <c r="O25" s="65"/>
      <c r="P25" s="65">
        <v>111.30000000000001</v>
      </c>
      <c r="Q25" s="65"/>
      <c r="R25" s="65"/>
      <c r="S25" s="65"/>
      <c r="T25" s="65"/>
      <c r="U25" s="65"/>
      <c r="V25" s="65"/>
      <c r="W25" s="65"/>
      <c r="X25" s="65"/>
      <c r="Y25" s="65">
        <v>499.55</v>
      </c>
      <c r="Z25" s="65"/>
      <c r="AA25" s="65"/>
      <c r="AB25" s="65"/>
      <c r="AC25" s="65"/>
      <c r="AD25" s="65"/>
      <c r="AE25" s="65"/>
      <c r="AF25" s="65"/>
      <c r="AG25" s="65">
        <v>610.85</v>
      </c>
    </row>
  </sheetData>
  <pageMargins left="0.7" right="0.7" top="0.75" bottom="0.75" header="0.3" footer="0.3"/>
  <pageSetup paperSize="9" orientation="portrait" horizontalDpi="0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Tarification</vt:lpstr>
      <vt:lpstr>Patientele</vt:lpstr>
      <vt:lpstr>Tarifs</vt:lpstr>
      <vt:lpstr>Facturation</vt:lpstr>
      <vt:lpstr>Janvier</vt:lpstr>
      <vt:lpstr>Col_Codes</vt:lpstr>
      <vt:lpstr>Col_RemBim</vt:lpstr>
      <vt:lpstr>Col_RemOrdi</vt:lpstr>
      <vt:lpstr>Col_RemTP</vt:lpstr>
      <vt:lpstr>Patient</vt:lpstr>
      <vt:lpstr>RBT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</dc:creator>
  <cp:lastModifiedBy>CA</cp:lastModifiedBy>
  <cp:lastPrinted>2020-01-24T16:46:36Z</cp:lastPrinted>
  <dcterms:created xsi:type="dcterms:W3CDTF">2019-12-30T12:51:19Z</dcterms:created>
  <dcterms:modified xsi:type="dcterms:W3CDTF">2020-01-24T16:54:36Z</dcterms:modified>
</cp:coreProperties>
</file>