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codeName="ThisWorkbook" defaultThemeVersion="124226"/>
  <bookViews>
    <workbookView xWindow="-120" yWindow="-120" windowWidth="24240" windowHeight="13140" tabRatio="622" activeTab="4"/>
  </bookViews>
  <sheets>
    <sheet name="Famille1" sheetId="86" r:id="rId1"/>
    <sheet name="Famille2" sheetId="90" r:id="rId2"/>
    <sheet name="Famille3" sheetId="91" r:id="rId3"/>
    <sheet name="Paramètres" sheetId="2" r:id="rId4"/>
    <sheet name="Recap" sheetId="87" r:id="rId5"/>
  </sheets>
  <definedNames>
    <definedName name="Assurance">L_Assurance[Assurance scolaire]</definedName>
    <definedName name="Cantine">L_Cantine[Cantine]</definedName>
    <definedName name="CotisAPEL">L_CotApel[Cotisation APEL]</definedName>
    <definedName name="CotisDio">L_CotDio[Cotisation diocésaine]</definedName>
    <definedName name="Famille">L_Familles[Famille]</definedName>
    <definedName name="FourMat">L_FourMat[Fournitures maternelle]</definedName>
    <definedName name="FourPrim">L_FourPrim[Fournitures primaire]</definedName>
    <definedName name="Garderie">L_Garderie[Garderie]</definedName>
    <definedName name="Scolarite">L_Scolarité[Scolarité]</definedName>
    <definedName name="Sorties">L_Sorties[Sorties et activités pédagogiques]</definedName>
    <definedName name="TPS">L_Sup_TPS[Supplément TPS]</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24" i="87" l="1"/>
  <c r="E28" i="87"/>
  <c r="E22" i="87"/>
  <c r="E16" i="87"/>
  <c r="E10" i="87"/>
  <c r="J18" i="87"/>
  <c r="J12" i="87"/>
  <c r="J7" i="87"/>
  <c r="J2" i="87"/>
  <c r="F22" i="91"/>
  <c r="K19" i="91"/>
  <c r="K18" i="91"/>
  <c r="K17" i="91"/>
  <c r="K16" i="91"/>
  <c r="K15" i="91"/>
  <c r="K14" i="91"/>
  <c r="K13" i="91"/>
  <c r="K12" i="91"/>
  <c r="K11" i="91"/>
  <c r="K10" i="91"/>
  <c r="D31" i="91" s="1"/>
  <c r="I25" i="87"/>
  <c r="I20" i="87"/>
  <c r="I8" i="87"/>
  <c r="I9" i="87"/>
  <c r="I26" i="87"/>
  <c r="I14" i="87"/>
  <c r="I15" i="87"/>
  <c r="I13" i="87"/>
  <c r="I16" i="87"/>
  <c r="I22" i="87"/>
  <c r="I5" i="87"/>
  <c r="I21" i="87"/>
  <c r="I4" i="87"/>
  <c r="I3" i="87"/>
  <c r="I19" i="87"/>
  <c r="I10" i="87"/>
  <c r="C20" i="91" l="1"/>
  <c r="D24" i="91"/>
  <c r="D28" i="91"/>
  <c r="D22" i="91"/>
  <c r="D25" i="91"/>
  <c r="D29" i="91"/>
  <c r="D26" i="91"/>
  <c r="D30" i="91"/>
  <c r="D23" i="91"/>
  <c r="D27" i="91"/>
  <c r="E29" i="87"/>
  <c r="F22" i="90"/>
  <c r="K19" i="90"/>
  <c r="K18" i="90"/>
  <c r="K17" i="90"/>
  <c r="K16" i="90"/>
  <c r="K15" i="90"/>
  <c r="K14" i="90"/>
  <c r="K13" i="90"/>
  <c r="K12" i="90"/>
  <c r="K11" i="90"/>
  <c r="K10" i="90"/>
  <c r="F22" i="86"/>
  <c r="K11" i="86"/>
  <c r="D28" i="86" s="1"/>
  <c r="K19" i="86"/>
  <c r="D31" i="90" l="1"/>
  <c r="E2" i="87"/>
  <c r="D25" i="86"/>
  <c r="D29" i="86"/>
  <c r="D26" i="86"/>
  <c r="D30" i="86"/>
  <c r="D31" i="86"/>
  <c r="D23" i="86"/>
  <c r="D27" i="86"/>
  <c r="D22" i="86"/>
  <c r="D24" i="86"/>
  <c r="C20" i="90"/>
  <c r="D24" i="90"/>
  <c r="D28" i="90"/>
  <c r="D22" i="90"/>
  <c r="D25" i="90"/>
  <c r="D29" i="90"/>
  <c r="D26" i="90"/>
  <c r="D30" i="90"/>
  <c r="D23" i="90"/>
  <c r="D27" i="90"/>
  <c r="J25" i="87" l="1"/>
  <c r="E26" i="87"/>
  <c r="E25" i="87"/>
  <c r="E24" i="87"/>
  <c r="E23" i="87"/>
  <c r="J22" i="87"/>
  <c r="J21" i="87"/>
  <c r="J20" i="87"/>
  <c r="J19" i="87"/>
  <c r="E20" i="87"/>
  <c r="E19" i="87"/>
  <c r="E18" i="87"/>
  <c r="E17" i="87"/>
  <c r="J16" i="87"/>
  <c r="J15" i="87"/>
  <c r="J14" i="87"/>
  <c r="J13" i="87"/>
  <c r="E14" i="87"/>
  <c r="E13" i="87"/>
  <c r="E12" i="87"/>
  <c r="E11" i="87"/>
  <c r="J10" i="87"/>
  <c r="J9" i="87"/>
  <c r="J8" i="87"/>
  <c r="J5" i="87"/>
  <c r="J4" i="87"/>
  <c r="J3" i="87"/>
  <c r="E8" i="87"/>
  <c r="E5" i="87"/>
  <c r="E4" i="87"/>
  <c r="E3" i="87"/>
  <c r="E6" i="87"/>
  <c r="D7" i="87"/>
  <c r="E7" i="87" s="1"/>
  <c r="K18" i="86" l="1"/>
  <c r="K17" i="86"/>
  <c r="K16" i="86"/>
  <c r="K15" i="86"/>
  <c r="K14" i="86"/>
  <c r="K13" i="86"/>
  <c r="K12" i="86"/>
  <c r="C20" i="86" s="1"/>
  <c r="K10" i="86"/>
</calcChain>
</file>

<file path=xl/sharedStrings.xml><?xml version="1.0" encoding="utf-8"?>
<sst xmlns="http://schemas.openxmlformats.org/spreadsheetml/2006/main" count="214" uniqueCount="86">
  <si>
    <t>Scolarité</t>
  </si>
  <si>
    <t>Cantine</t>
  </si>
  <si>
    <t>Garderie</t>
  </si>
  <si>
    <t>Cantine occasionnelle (4,60€/repas)</t>
  </si>
  <si>
    <t>Garderie occasionnelle (1,50€/ticket)</t>
  </si>
  <si>
    <t>Facture de novembre :</t>
  </si>
  <si>
    <t>Facture de décembre :</t>
  </si>
  <si>
    <t>Facture de janvier :</t>
  </si>
  <si>
    <t>Facture de février :</t>
  </si>
  <si>
    <t>Facture d'avril :</t>
  </si>
  <si>
    <t>Facture de mars :</t>
  </si>
  <si>
    <t>Facture de mai :</t>
  </si>
  <si>
    <t>Facture de juin :</t>
  </si>
  <si>
    <t>Facture de juillet :</t>
  </si>
  <si>
    <t>Famille</t>
  </si>
  <si>
    <t>NB : Les frais de cantine et/ou garderie occasionnels apparaitront sur une deuxième facture mensuelle dont le prélèvement s'effectuera autour du 15 du mois.
Le dernier prélèvement de Juillet pourra être revu en fin d'année (avec par exemple les frais de sortie scolaire qui viendront s'y rajouter)</t>
  </si>
  <si>
    <t>Tarif 1 - 1 enfant (300€)</t>
  </si>
  <si>
    <t>Tarif 1 - 2 enfants (500€)</t>
  </si>
  <si>
    <t>Tarif 1 - 3 enfants (650€)</t>
  </si>
  <si>
    <t>Tarif 2 - 1 enfant (360€)</t>
  </si>
  <si>
    <t>Tarif 2 - 2 enfants (620€)</t>
  </si>
  <si>
    <t>Tarif 2 - 3 enfants (830€)</t>
  </si>
  <si>
    <t>Fournitures maternelle</t>
  </si>
  <si>
    <t>Fournitures primaire</t>
  </si>
  <si>
    <r>
      <t>Famille</t>
    </r>
    <r>
      <rPr>
        <sz val="12"/>
        <color theme="1"/>
        <rFont val="Times New Roman"/>
        <family val="1"/>
      </rPr>
      <t xml:space="preserve"> : </t>
    </r>
  </si>
  <si>
    <r>
      <t>Scolarité</t>
    </r>
    <r>
      <rPr>
        <sz val="12"/>
        <color theme="1"/>
        <rFont val="Times New Roman"/>
        <family val="1"/>
      </rPr>
      <t xml:space="preserve"> :</t>
    </r>
  </si>
  <si>
    <r>
      <t>Cantine</t>
    </r>
    <r>
      <rPr>
        <sz val="12"/>
        <color theme="1"/>
        <rFont val="Times New Roman"/>
        <family val="1"/>
      </rPr>
      <t xml:space="preserve"> :</t>
    </r>
  </si>
  <si>
    <r>
      <t>Garderie</t>
    </r>
    <r>
      <rPr>
        <sz val="12"/>
        <color theme="1"/>
        <rFont val="Times New Roman"/>
        <family val="1"/>
      </rPr>
      <t xml:space="preserve"> :</t>
    </r>
  </si>
  <si>
    <r>
      <t>Assurance scolaire</t>
    </r>
    <r>
      <rPr>
        <sz val="12"/>
        <color theme="1"/>
        <rFont val="Times New Roman"/>
        <family val="1"/>
      </rPr>
      <t xml:space="preserve"> : </t>
    </r>
  </si>
  <si>
    <r>
      <t>Cotisations diocésaines</t>
    </r>
    <r>
      <rPr>
        <sz val="12"/>
        <color theme="1"/>
        <rFont val="Times New Roman"/>
        <family val="1"/>
      </rPr>
      <t xml:space="preserve"> :</t>
    </r>
  </si>
  <si>
    <r>
      <t>Sorties et activités pédagogiques</t>
    </r>
    <r>
      <rPr>
        <sz val="12"/>
        <color theme="1"/>
        <rFont val="Times New Roman"/>
        <family val="1"/>
      </rPr>
      <t xml:space="preserve"> :</t>
    </r>
  </si>
  <si>
    <r>
      <t>Fournitures maternelle</t>
    </r>
    <r>
      <rPr>
        <sz val="12"/>
        <color theme="1"/>
        <rFont val="Times New Roman"/>
        <family val="1"/>
      </rPr>
      <t xml:space="preserve"> :</t>
    </r>
  </si>
  <si>
    <r>
      <t>Fournitures primaire</t>
    </r>
    <r>
      <rPr>
        <sz val="12"/>
        <color theme="1"/>
        <rFont val="Times New Roman"/>
        <family val="1"/>
      </rPr>
      <t xml:space="preserve"> :</t>
    </r>
  </si>
  <si>
    <r>
      <t>Cotisation APEL</t>
    </r>
    <r>
      <rPr>
        <sz val="12"/>
        <color theme="1"/>
        <rFont val="Times New Roman"/>
        <family val="1"/>
      </rPr>
      <t xml:space="preserve"> :</t>
    </r>
  </si>
  <si>
    <t>Demi-pensionnaire - 1 enfant (580€)</t>
  </si>
  <si>
    <t>Demi-pensionnaire - 2 enfants (1100€)</t>
  </si>
  <si>
    <t>Demi-pensionnaire - 3 enfants (1560€)</t>
  </si>
  <si>
    <t>Forfait - 1 enfant (200€)</t>
  </si>
  <si>
    <t>Forfait - 2 enfants (280€)</t>
  </si>
  <si>
    <t>Forfait - 3 enfants (340€)</t>
  </si>
  <si>
    <t>Forfait - 1 enfant (50€)</t>
  </si>
  <si>
    <t>Assurance scolaire</t>
  </si>
  <si>
    <t>0 enfant</t>
  </si>
  <si>
    <t>1 enfant (7,70€)</t>
  </si>
  <si>
    <t>2 enfants (15,40€)</t>
  </si>
  <si>
    <t>3 enfants (23,10€)</t>
  </si>
  <si>
    <t>Cotisation diocésaine</t>
  </si>
  <si>
    <t>1 enfant (33€)</t>
  </si>
  <si>
    <t>2 enfants (66€)</t>
  </si>
  <si>
    <t>3 enfants (99€)</t>
  </si>
  <si>
    <t>Sorties et activités pédagogiques</t>
  </si>
  <si>
    <t>1 enfant (45€)</t>
  </si>
  <si>
    <t>2 enfants (90€)</t>
  </si>
  <si>
    <t>3 enfants (135€)</t>
  </si>
  <si>
    <t>1 enfant (30€)</t>
  </si>
  <si>
    <t>2 enfants (60€)</t>
  </si>
  <si>
    <t>3 enfants (90€)</t>
  </si>
  <si>
    <t>1 enfant (35€)</t>
  </si>
  <si>
    <t>2 enfants (70€)</t>
  </si>
  <si>
    <t>3 enfants (105€)</t>
  </si>
  <si>
    <t>Cotisation APEL</t>
  </si>
  <si>
    <t>OUI (22€)</t>
  </si>
  <si>
    <t>NON</t>
  </si>
  <si>
    <r>
      <t xml:space="preserve">Les prélèvements sont effectués </t>
    </r>
    <r>
      <rPr>
        <b/>
        <i/>
        <u/>
        <sz val="12"/>
        <color theme="1"/>
        <rFont val="Times New Roman"/>
        <family val="1"/>
      </rPr>
      <t>le 10 de chaque mois</t>
    </r>
    <r>
      <rPr>
        <i/>
        <sz val="12"/>
        <color theme="1"/>
        <rFont val="Times New Roman"/>
        <family val="1"/>
      </rPr>
      <t>.</t>
    </r>
  </si>
  <si>
    <t>Facture d'octobre :</t>
  </si>
  <si>
    <t>Échéancier
année scolaire
2020-2021</t>
  </si>
  <si>
    <r>
      <t>Total à payer pour l'année</t>
    </r>
    <r>
      <rPr>
        <sz val="12"/>
        <color theme="1"/>
        <rFont val="Times New Roman"/>
        <family val="1"/>
      </rPr>
      <t xml:space="preserve"> :</t>
    </r>
  </si>
  <si>
    <t>Revenus sur la scolarité</t>
  </si>
  <si>
    <t>Revenus sur la cantine</t>
  </si>
  <si>
    <t>Revenus sur la garderie</t>
  </si>
  <si>
    <t>Revenus sur l'assurance</t>
  </si>
  <si>
    <t>Revenus cotisation diocésaine</t>
  </si>
  <si>
    <t>Revenus sorties activ. péda</t>
  </si>
  <si>
    <t>Revenus fournitures mater.</t>
  </si>
  <si>
    <t>Revenus fournitures prim.</t>
  </si>
  <si>
    <t>Supplément TPS :</t>
  </si>
  <si>
    <t>Supplément TPS</t>
  </si>
  <si>
    <t>OUI (400€)</t>
  </si>
  <si>
    <t>Revenus sur TPS</t>
  </si>
  <si>
    <t>Famille1</t>
  </si>
  <si>
    <t>Famille2</t>
  </si>
  <si>
    <t>Famille3</t>
  </si>
  <si>
    <t>Je souhaiterais que dans les colonnes D et I des tableaux, cela me dise le nombre de Tarif que j'ai rentré dans les feuilles précédentes.
Si la famille 1 a choisi "Tarif 2 - 2 enfants" et que la famille 3 aussi, cela me mette "2" dans la colonne D7.
Pour le moment dans D7, j'ai mis une formule mais qui concerne qu'une seule feuille (la Famille 1)</t>
  </si>
  <si>
    <t>Dernière demande, comment peut-on faire en sorte que les feuilles (au niveau des onglets) se renomment automatiquement en fonction d'une valeur d'une cellule (ici la cellule C9 pour le nom des familles)</t>
  </si>
  <si>
    <t>Un grand merci à vous pour votre aide.</t>
  </si>
  <si>
    <t>Feuilles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</si>
</sst>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0.00\ &quot;€&quot;"/>
  </numFmts>
  <fonts count="14" x14ac:knownFonts="1">
    <font>
      <sz val="11"/>
      <color theme="1"/>
      <name val="Calibri"/>
      <family val="2"/>
      <scheme val="minor"/>
    </font>
    <font>
      <i/>
      <sz val="13"/>
      <color theme="1"/>
      <name val="Times New Roman"/>
      <family val="1"/>
    </font>
    <font>
      <sz val="12"/>
      <color theme="1"/>
      <name val="Calibri"/>
      <family val="2"/>
      <scheme val="minor"/>
    </font>
    <font>
      <sz val="12"/>
      <color theme="1"/>
      <name val="Times New Roman"/>
      <family val="1"/>
    </font>
    <font>
      <b/>
      <sz val="12"/>
      <color theme="1"/>
      <name val="Times New Roman"/>
      <family val="1"/>
    </font>
    <font>
      <b/>
      <u/>
      <sz val="12"/>
      <color theme="1"/>
      <name val="Times New Roman"/>
      <family val="1"/>
    </font>
    <font>
      <sz val="7"/>
      <color theme="1"/>
      <name val="Calibri"/>
      <family val="2"/>
      <scheme val="minor"/>
    </font>
    <font>
      <i/>
      <sz val="12"/>
      <color theme="1"/>
      <name val="Times New Roman"/>
      <family val="1"/>
    </font>
    <font>
      <b/>
      <i/>
      <u/>
      <sz val="12"/>
      <color theme="1"/>
      <name val="Times New Roman"/>
      <family val="1"/>
    </font>
    <font>
      <i/>
      <sz val="9"/>
      <color theme="1"/>
      <name val="Times New Roman"/>
      <family val="1"/>
    </font>
    <font>
      <b/>
      <sz val="23"/>
      <color theme="1"/>
      <name val="Times New Roman"/>
      <family val="1"/>
    </font>
    <font>
      <sz val="10"/>
      <color theme="0"/>
      <name val="Calibri"/>
      <family val="2"/>
      <scheme val="minor"/>
    </font>
    <font>
      <sz val="7"/>
      <color theme="0"/>
      <name val="Calibri"/>
      <family val="2"/>
      <scheme val="minor"/>
    </font>
    <font>
      <b/>
      <sz val="11"/>
      <color theme="1"/>
      <name val="Calibri"/>
      <family val="2"/>
      <scheme val="minor"/>
    </font>
  </fonts>
  <fills count="17">
    <fill>
      <patternFill patternType="none"/>
    </fill>
    <fill>
      <patternFill patternType="gray125"/>
    </fill>
    <fill>
      <patternFill patternType="solid">
        <fgColor theme="0" tint="-0.34998626667073579"/>
        <bgColor indexed="64"/>
      </patternFill>
    </fill>
    <fill>
      <patternFill patternType="solid">
        <fgColor rgb="FF0070C0"/>
        <bgColor indexed="64"/>
      </patternFill>
    </fill>
    <fill>
      <patternFill patternType="solid">
        <fgColor theme="4" tint="0.79998168889431442"/>
        <bgColor indexed="64"/>
      </patternFill>
    </fill>
    <fill>
      <patternFill patternType="solid">
        <fgColor rgb="FFFF0000"/>
        <bgColor indexed="64"/>
      </patternFill>
    </fill>
    <fill>
      <patternFill patternType="solid">
        <fgColor theme="5" tint="0.59999389629810485"/>
        <bgColor indexed="64"/>
      </patternFill>
    </fill>
    <fill>
      <patternFill patternType="solid">
        <fgColor rgb="FF00B050"/>
        <bgColor indexed="64"/>
      </patternFill>
    </fill>
    <fill>
      <patternFill patternType="solid">
        <fgColor theme="6" tint="0.59999389629810485"/>
        <bgColor indexed="64"/>
      </patternFill>
    </fill>
    <fill>
      <patternFill patternType="solid">
        <fgColor rgb="FF7030A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EA9B"/>
        <bgColor indexed="64"/>
      </patternFill>
    </fill>
    <fill>
      <patternFill patternType="solid">
        <fgColor rgb="FF00B0F0"/>
        <bgColor indexed="64"/>
      </patternFill>
    </fill>
    <fill>
      <patternFill patternType="solid">
        <fgColor theme="8" tint="0.59999389629810485"/>
        <bgColor indexed="64"/>
      </patternFill>
    </fill>
    <fill>
      <patternFill patternType="solid">
        <fgColor theme="9" tint="-0.249977111117893"/>
        <bgColor indexed="64"/>
      </patternFill>
    </fill>
    <fill>
      <patternFill patternType="solid">
        <fgColor theme="9" tint="0.59999389629810485"/>
        <bgColor indexed="64"/>
      </patternFill>
    </fill>
  </fills>
  <borders count="9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right/>
      <top style="thin">
        <color auto="1"/>
      </top>
      <bottom/>
      <diagonal/>
    </border>
    <border>
      <left style="medium">
        <color auto="1"/>
      </left>
      <right/>
      <top/>
      <bottom/>
      <diagonal/>
    </border>
    <border>
      <left/>
      <right style="medium">
        <color auto="1"/>
      </right>
      <top/>
      <bottom/>
      <diagonal/>
    </border>
    <border>
      <left style="dotted">
        <color rgb="FF0070C0"/>
      </left>
      <right style="thick">
        <color rgb="FF0070C0"/>
      </right>
      <top style="thick">
        <color rgb="FF0070C0"/>
      </top>
      <bottom style="dotted">
        <color rgb="FF0070C0"/>
      </bottom>
      <diagonal/>
    </border>
    <border>
      <left style="thick">
        <color rgb="FF0070C0"/>
      </left>
      <right style="dotted">
        <color rgb="FF0070C0"/>
      </right>
      <top style="dotted">
        <color rgb="FF0070C0"/>
      </top>
      <bottom style="dotted">
        <color rgb="FF0070C0"/>
      </bottom>
      <diagonal/>
    </border>
    <border>
      <left style="dotted">
        <color rgb="FF0070C0"/>
      </left>
      <right style="dotted">
        <color rgb="FF0070C0"/>
      </right>
      <top style="dotted">
        <color rgb="FF0070C0"/>
      </top>
      <bottom style="dotted">
        <color rgb="FF0070C0"/>
      </bottom>
      <diagonal/>
    </border>
    <border>
      <left style="dotted">
        <color rgb="FF0070C0"/>
      </left>
      <right style="thick">
        <color rgb="FF0070C0"/>
      </right>
      <top style="dotted">
        <color rgb="FF0070C0"/>
      </top>
      <bottom style="dotted">
        <color rgb="FF0070C0"/>
      </bottom>
      <diagonal/>
    </border>
    <border>
      <left style="thick">
        <color rgb="FF0070C0"/>
      </left>
      <right style="dotted">
        <color rgb="FF0070C0"/>
      </right>
      <top style="dotted">
        <color rgb="FF0070C0"/>
      </top>
      <bottom style="thick">
        <color rgb="FF0070C0"/>
      </bottom>
      <diagonal/>
    </border>
    <border>
      <left style="dotted">
        <color rgb="FF0070C0"/>
      </left>
      <right style="dotted">
        <color rgb="FF0070C0"/>
      </right>
      <top style="dotted">
        <color rgb="FF0070C0"/>
      </top>
      <bottom style="thick">
        <color rgb="FF0070C0"/>
      </bottom>
      <diagonal/>
    </border>
    <border>
      <left style="dotted">
        <color rgb="FF0070C0"/>
      </left>
      <right style="thick">
        <color rgb="FF0070C0"/>
      </right>
      <top style="dotted">
        <color rgb="FF0070C0"/>
      </top>
      <bottom style="thick">
        <color rgb="FF0070C0"/>
      </bottom>
      <diagonal/>
    </border>
    <border>
      <left style="dotted">
        <color rgb="FFFF0000"/>
      </left>
      <right style="thick">
        <color rgb="FFFF0000"/>
      </right>
      <top style="thick">
        <color rgb="FFFF0000"/>
      </top>
      <bottom style="dotted">
        <color rgb="FFFF0000"/>
      </bottom>
      <diagonal/>
    </border>
    <border>
      <left style="thick">
        <color rgb="FFFF0000"/>
      </left>
      <right style="dotted">
        <color rgb="FFFF0000"/>
      </right>
      <top style="dotted">
        <color rgb="FFFF0000"/>
      </top>
      <bottom style="dotted">
        <color rgb="FFFF0000"/>
      </bottom>
      <diagonal/>
    </border>
    <border>
      <left style="dotted">
        <color rgb="FFFF0000"/>
      </left>
      <right style="dotted">
        <color rgb="FFFF0000"/>
      </right>
      <top style="dotted">
        <color rgb="FFFF0000"/>
      </top>
      <bottom style="dotted">
        <color rgb="FFFF0000"/>
      </bottom>
      <diagonal/>
    </border>
    <border>
      <left style="dotted">
        <color rgb="FFFF0000"/>
      </left>
      <right style="thick">
        <color rgb="FFFF0000"/>
      </right>
      <top style="dotted">
        <color rgb="FFFF0000"/>
      </top>
      <bottom style="dotted">
        <color rgb="FFFF0000"/>
      </bottom>
      <diagonal/>
    </border>
    <border>
      <left style="thick">
        <color rgb="FFFF0000"/>
      </left>
      <right style="dotted">
        <color rgb="FFFF0000"/>
      </right>
      <top style="dotted">
        <color rgb="FFFF0000"/>
      </top>
      <bottom style="thick">
        <color rgb="FFFF0000"/>
      </bottom>
      <diagonal/>
    </border>
    <border>
      <left style="dotted">
        <color rgb="FFFF0000"/>
      </left>
      <right style="dotted">
        <color rgb="FFFF0000"/>
      </right>
      <top style="dotted">
        <color rgb="FFFF0000"/>
      </top>
      <bottom style="thick">
        <color rgb="FFFF0000"/>
      </bottom>
      <diagonal/>
    </border>
    <border>
      <left style="dotted">
        <color rgb="FFFF0000"/>
      </left>
      <right style="thick">
        <color rgb="FFFF0000"/>
      </right>
      <top style="dotted">
        <color rgb="FFFF0000"/>
      </top>
      <bottom style="thick">
        <color rgb="FFFF0000"/>
      </bottom>
      <diagonal/>
    </border>
    <border>
      <left/>
      <right/>
      <top style="thick">
        <color rgb="FFFF0000"/>
      </top>
      <bottom/>
      <diagonal/>
    </border>
    <border>
      <left style="dotted">
        <color rgb="FF00B050"/>
      </left>
      <right style="thick">
        <color rgb="FF00B050"/>
      </right>
      <top style="thick">
        <color rgb="FF00B050"/>
      </top>
      <bottom style="dotted">
        <color rgb="FF00B050"/>
      </bottom>
      <diagonal/>
    </border>
    <border>
      <left style="thick">
        <color rgb="FF00B050"/>
      </left>
      <right style="dotted">
        <color rgb="FF00B050"/>
      </right>
      <top style="dotted">
        <color rgb="FF00B050"/>
      </top>
      <bottom style="dotted">
        <color rgb="FF00B050"/>
      </bottom>
      <diagonal/>
    </border>
    <border>
      <left style="dotted">
        <color rgb="FF00B050"/>
      </left>
      <right style="dotted">
        <color rgb="FF00B050"/>
      </right>
      <top style="dotted">
        <color rgb="FF00B050"/>
      </top>
      <bottom style="dotted">
        <color rgb="FF00B050"/>
      </bottom>
      <diagonal/>
    </border>
    <border>
      <left style="dotted">
        <color rgb="FF00B050"/>
      </left>
      <right style="thick">
        <color rgb="FF00B050"/>
      </right>
      <top style="dotted">
        <color rgb="FF00B050"/>
      </top>
      <bottom style="dotted">
        <color rgb="FF00B050"/>
      </bottom>
      <diagonal/>
    </border>
    <border>
      <left style="thick">
        <color rgb="FF00B050"/>
      </left>
      <right style="dotted">
        <color rgb="FF00B050"/>
      </right>
      <top style="dotted">
        <color rgb="FF00B050"/>
      </top>
      <bottom style="thick">
        <color rgb="FF00B050"/>
      </bottom>
      <diagonal/>
    </border>
    <border>
      <left style="dotted">
        <color rgb="FF00B050"/>
      </left>
      <right style="dotted">
        <color rgb="FF00B050"/>
      </right>
      <top style="dotted">
        <color rgb="FF00B050"/>
      </top>
      <bottom style="thick">
        <color rgb="FF00B050"/>
      </bottom>
      <diagonal/>
    </border>
    <border>
      <left style="dotted">
        <color rgb="FF00B050"/>
      </left>
      <right style="thick">
        <color rgb="FF00B050"/>
      </right>
      <top style="dotted">
        <color rgb="FF00B050"/>
      </top>
      <bottom style="thick">
        <color rgb="FF00B050"/>
      </bottom>
      <diagonal/>
    </border>
    <border>
      <left style="dotted">
        <color rgb="FF7030A0"/>
      </left>
      <right style="thick">
        <color rgb="FF7030A0"/>
      </right>
      <top style="thick">
        <color rgb="FF7030A0"/>
      </top>
      <bottom style="dotted">
        <color rgb="FF7030A0"/>
      </bottom>
      <diagonal/>
    </border>
    <border>
      <left style="thick">
        <color rgb="FF7030A0"/>
      </left>
      <right style="dotted">
        <color rgb="FF7030A0"/>
      </right>
      <top style="dotted">
        <color rgb="FF7030A0"/>
      </top>
      <bottom style="dotted">
        <color rgb="FF7030A0"/>
      </bottom>
      <diagonal/>
    </border>
    <border>
      <left style="dotted">
        <color rgb="FF7030A0"/>
      </left>
      <right style="dotted">
        <color rgb="FF7030A0"/>
      </right>
      <top style="dotted">
        <color rgb="FF7030A0"/>
      </top>
      <bottom style="dotted">
        <color rgb="FF7030A0"/>
      </bottom>
      <diagonal/>
    </border>
    <border>
      <left style="dotted">
        <color rgb="FF7030A0"/>
      </left>
      <right style="thick">
        <color rgb="FF7030A0"/>
      </right>
      <top style="dotted">
        <color rgb="FF7030A0"/>
      </top>
      <bottom style="dotted">
        <color rgb="FF7030A0"/>
      </bottom>
      <diagonal/>
    </border>
    <border>
      <left style="thick">
        <color rgb="FF7030A0"/>
      </left>
      <right style="dotted">
        <color rgb="FF7030A0"/>
      </right>
      <top style="dotted">
        <color rgb="FF7030A0"/>
      </top>
      <bottom style="thick">
        <color rgb="FF7030A0"/>
      </bottom>
      <diagonal/>
    </border>
    <border>
      <left style="dotted">
        <color rgb="FF7030A0"/>
      </left>
      <right style="dotted">
        <color rgb="FF7030A0"/>
      </right>
      <top style="dotted">
        <color rgb="FF7030A0"/>
      </top>
      <bottom style="thick">
        <color rgb="FF7030A0"/>
      </bottom>
      <diagonal/>
    </border>
    <border>
      <left style="dotted">
        <color rgb="FF7030A0"/>
      </left>
      <right style="thick">
        <color rgb="FF7030A0"/>
      </right>
      <top style="dotted">
        <color rgb="FF7030A0"/>
      </top>
      <bottom style="thick">
        <color rgb="FF7030A0"/>
      </bottom>
      <diagonal/>
    </border>
    <border>
      <left style="dotted">
        <color rgb="FFFFFF00"/>
      </left>
      <right style="thick">
        <color rgb="FFFFFF00"/>
      </right>
      <top style="thick">
        <color rgb="FFFFFF00"/>
      </top>
      <bottom style="dotted">
        <color rgb="FFFFFF00"/>
      </bottom>
      <diagonal/>
    </border>
    <border>
      <left style="thick">
        <color rgb="FFFFFF00"/>
      </left>
      <right style="dotted">
        <color rgb="FFFFFF00"/>
      </right>
      <top style="dotted">
        <color rgb="FFFFFF00"/>
      </top>
      <bottom style="dotted">
        <color rgb="FFFFFF00"/>
      </bottom>
      <diagonal/>
    </border>
    <border>
      <left style="dotted">
        <color rgb="FFFFFF00"/>
      </left>
      <right style="dotted">
        <color rgb="FFFFFF00"/>
      </right>
      <top style="dotted">
        <color rgb="FFFFFF00"/>
      </top>
      <bottom style="dotted">
        <color rgb="FFFFFF00"/>
      </bottom>
      <diagonal/>
    </border>
    <border>
      <left style="dotted">
        <color rgb="FFFFFF00"/>
      </left>
      <right style="thick">
        <color rgb="FFFFFF00"/>
      </right>
      <top style="dotted">
        <color rgb="FFFFFF00"/>
      </top>
      <bottom style="dotted">
        <color rgb="FFFFFF00"/>
      </bottom>
      <diagonal/>
    </border>
    <border>
      <left style="thick">
        <color rgb="FFFFFF00"/>
      </left>
      <right style="dotted">
        <color rgb="FFFFFF00"/>
      </right>
      <top style="dotted">
        <color rgb="FFFFFF00"/>
      </top>
      <bottom style="thick">
        <color rgb="FFFFFF00"/>
      </bottom>
      <diagonal/>
    </border>
    <border>
      <left style="dotted">
        <color rgb="FFFFFF00"/>
      </left>
      <right style="dotted">
        <color rgb="FFFFFF00"/>
      </right>
      <top style="dotted">
        <color rgb="FFFFFF00"/>
      </top>
      <bottom style="thick">
        <color rgb="FFFFFF00"/>
      </bottom>
      <diagonal/>
    </border>
    <border>
      <left style="dotted">
        <color rgb="FFFFFF00"/>
      </left>
      <right style="thick">
        <color rgb="FFFFFF00"/>
      </right>
      <top style="dotted">
        <color rgb="FFFFFF00"/>
      </top>
      <bottom style="thick">
        <color rgb="FFFFFF00"/>
      </bottom>
      <diagonal/>
    </border>
    <border>
      <left style="dotted">
        <color rgb="FF00B0F0"/>
      </left>
      <right style="thick">
        <color rgb="FF00B0F0"/>
      </right>
      <top style="thick">
        <color rgb="FF00B0F0"/>
      </top>
      <bottom style="dotted">
        <color rgb="FF00B0F0"/>
      </bottom>
      <diagonal/>
    </border>
    <border>
      <left style="thick">
        <color rgb="FF00B0F0"/>
      </left>
      <right style="dotted">
        <color rgb="FF00B0F0"/>
      </right>
      <top style="dotted">
        <color rgb="FF00B0F0"/>
      </top>
      <bottom style="dotted">
        <color rgb="FF00B0F0"/>
      </bottom>
      <diagonal/>
    </border>
    <border>
      <left style="dotted">
        <color rgb="FF00B0F0"/>
      </left>
      <right style="dotted">
        <color rgb="FF00B0F0"/>
      </right>
      <top style="dotted">
        <color rgb="FF00B0F0"/>
      </top>
      <bottom style="dotted">
        <color rgb="FF00B0F0"/>
      </bottom>
      <diagonal/>
    </border>
    <border>
      <left style="dotted">
        <color rgb="FF00B0F0"/>
      </left>
      <right style="thick">
        <color rgb="FF00B0F0"/>
      </right>
      <top style="dotted">
        <color rgb="FF00B0F0"/>
      </top>
      <bottom style="dotted">
        <color rgb="FF00B0F0"/>
      </bottom>
      <diagonal/>
    </border>
    <border>
      <left style="thick">
        <color rgb="FF00B0F0"/>
      </left>
      <right style="dotted">
        <color rgb="FF00B0F0"/>
      </right>
      <top style="dotted">
        <color rgb="FF00B0F0"/>
      </top>
      <bottom style="thick">
        <color rgb="FF00B0F0"/>
      </bottom>
      <diagonal/>
    </border>
    <border>
      <left style="dotted">
        <color rgb="FF00B0F0"/>
      </left>
      <right style="dotted">
        <color rgb="FF00B0F0"/>
      </right>
      <top style="dotted">
        <color rgb="FF00B0F0"/>
      </top>
      <bottom style="thick">
        <color rgb="FF00B0F0"/>
      </bottom>
      <diagonal/>
    </border>
    <border>
      <left style="dotted">
        <color rgb="FF00B0F0"/>
      </left>
      <right style="thick">
        <color rgb="FF00B0F0"/>
      </right>
      <top style="dotted">
        <color rgb="FF00B0F0"/>
      </top>
      <bottom style="thick">
        <color rgb="FF00B0F0"/>
      </bottom>
      <diagonal/>
    </border>
    <border>
      <left style="thick">
        <color theme="9" tint="-0.24994659260841701"/>
      </left>
      <right style="dotted">
        <color theme="9" tint="-0.24994659260841701"/>
      </right>
      <top style="thick">
        <color theme="9" tint="-0.24994659260841701"/>
      </top>
      <bottom style="dotted">
        <color theme="9" tint="-0.24994659260841701"/>
      </bottom>
      <diagonal/>
    </border>
    <border>
      <left style="dotted">
        <color theme="9" tint="-0.24994659260841701"/>
      </left>
      <right style="dotted">
        <color theme="9" tint="-0.24994659260841701"/>
      </right>
      <top style="thick">
        <color theme="9" tint="-0.24994659260841701"/>
      </top>
      <bottom style="dotted">
        <color theme="9" tint="-0.24994659260841701"/>
      </bottom>
      <diagonal/>
    </border>
    <border>
      <left style="dotted">
        <color theme="9" tint="-0.24994659260841701"/>
      </left>
      <right style="thick">
        <color theme="9" tint="-0.24994659260841701"/>
      </right>
      <top style="thick">
        <color theme="9" tint="-0.24994659260841701"/>
      </top>
      <bottom style="dotted">
        <color theme="9" tint="-0.24994659260841701"/>
      </bottom>
      <diagonal/>
    </border>
    <border>
      <left style="thick">
        <color theme="9" tint="-0.24994659260841701"/>
      </left>
      <right style="dotted">
        <color theme="9" tint="-0.24994659260841701"/>
      </right>
      <top style="dotted">
        <color theme="9" tint="-0.24994659260841701"/>
      </top>
      <bottom style="dotted">
        <color theme="9" tint="-0.24994659260841701"/>
      </bottom>
      <diagonal/>
    </border>
    <border>
      <left style="dotted">
        <color theme="9" tint="-0.24994659260841701"/>
      </left>
      <right style="dotted">
        <color theme="9" tint="-0.24994659260841701"/>
      </right>
      <top style="dotted">
        <color theme="9" tint="-0.24994659260841701"/>
      </top>
      <bottom style="dotted">
        <color theme="9" tint="-0.24994659260841701"/>
      </bottom>
      <diagonal/>
    </border>
    <border>
      <left style="dotted">
        <color theme="9" tint="-0.24994659260841701"/>
      </left>
      <right style="thick">
        <color theme="9" tint="-0.24994659260841701"/>
      </right>
      <top style="dotted">
        <color theme="9" tint="-0.24994659260841701"/>
      </top>
      <bottom style="dotted">
        <color theme="9" tint="-0.24994659260841701"/>
      </bottom>
      <diagonal/>
    </border>
    <border>
      <left style="thick">
        <color theme="9" tint="-0.24994659260841701"/>
      </left>
      <right style="dotted">
        <color theme="9" tint="-0.24994659260841701"/>
      </right>
      <top style="dotted">
        <color theme="9" tint="-0.24994659260841701"/>
      </top>
      <bottom style="thick">
        <color theme="9" tint="-0.24994659260841701"/>
      </bottom>
      <diagonal/>
    </border>
    <border>
      <left style="dotted">
        <color theme="9" tint="-0.24994659260841701"/>
      </left>
      <right style="dotted">
        <color theme="9" tint="-0.24994659260841701"/>
      </right>
      <top style="dotted">
        <color theme="9" tint="-0.24994659260841701"/>
      </top>
      <bottom style="thick">
        <color theme="9" tint="-0.24994659260841701"/>
      </bottom>
      <diagonal/>
    </border>
    <border>
      <left style="dotted">
        <color theme="9" tint="-0.24994659260841701"/>
      </left>
      <right style="thick">
        <color theme="9" tint="-0.24994659260841701"/>
      </right>
      <top style="dotted">
        <color theme="9" tint="-0.24994659260841701"/>
      </top>
      <bottom style="thick">
        <color theme="9" tint="-0.24994659260841701"/>
      </bottom>
      <diagonal/>
    </border>
    <border>
      <left style="thick">
        <color rgb="FF0070C0"/>
      </left>
      <right/>
      <top style="thick">
        <color rgb="FF0070C0"/>
      </top>
      <bottom style="dotted">
        <color rgb="FF0070C0"/>
      </bottom>
      <diagonal/>
    </border>
    <border>
      <left/>
      <right style="dotted">
        <color rgb="FF0070C0"/>
      </right>
      <top style="thick">
        <color rgb="FF0070C0"/>
      </top>
      <bottom style="dotted">
        <color rgb="FF0070C0"/>
      </bottom>
      <diagonal/>
    </border>
    <border>
      <left style="thick">
        <color rgb="FF7030A0"/>
      </left>
      <right/>
      <top style="thick">
        <color rgb="FF7030A0"/>
      </top>
      <bottom style="dotted">
        <color rgb="FF7030A0"/>
      </bottom>
      <diagonal/>
    </border>
    <border>
      <left/>
      <right style="dotted">
        <color rgb="FF7030A0"/>
      </right>
      <top style="thick">
        <color rgb="FF7030A0"/>
      </top>
      <bottom style="dotted">
        <color rgb="FF7030A0"/>
      </bottom>
      <diagonal/>
    </border>
    <border>
      <left style="thick">
        <color rgb="FFFF0000"/>
      </left>
      <right/>
      <top style="thick">
        <color rgb="FFFF0000"/>
      </top>
      <bottom style="dotted">
        <color rgb="FFFF0000"/>
      </bottom>
      <diagonal/>
    </border>
    <border>
      <left/>
      <right style="dotted">
        <color rgb="FFFF0000"/>
      </right>
      <top style="thick">
        <color rgb="FFFF0000"/>
      </top>
      <bottom style="dotted">
        <color rgb="FFFF0000"/>
      </bottom>
      <diagonal/>
    </border>
    <border>
      <left style="thick">
        <color rgb="FF00B050"/>
      </left>
      <right/>
      <top style="thick">
        <color rgb="FF00B050"/>
      </top>
      <bottom style="dotted">
        <color rgb="FF00B050"/>
      </bottom>
      <diagonal/>
    </border>
    <border>
      <left/>
      <right style="dotted">
        <color rgb="FF00B050"/>
      </right>
      <top style="thick">
        <color rgb="FF00B050"/>
      </top>
      <bottom style="dotted">
        <color rgb="FF00B050"/>
      </bottom>
      <diagonal/>
    </border>
    <border>
      <left style="thick">
        <color rgb="FFFFFF00"/>
      </left>
      <right/>
      <top style="thick">
        <color rgb="FFFFFF00"/>
      </top>
      <bottom style="dotted">
        <color rgb="FFFFFF00"/>
      </bottom>
      <diagonal/>
    </border>
    <border>
      <left/>
      <right style="dotted">
        <color rgb="FFFFFF00"/>
      </right>
      <top style="thick">
        <color rgb="FFFFFF00"/>
      </top>
      <bottom style="dotted">
        <color rgb="FFFFFF00"/>
      </bottom>
      <diagonal/>
    </border>
    <border>
      <left style="thick">
        <color rgb="FF00B0F0"/>
      </left>
      <right/>
      <top style="thick">
        <color rgb="FF00B0F0"/>
      </top>
      <bottom style="dotted">
        <color rgb="FF00B0F0"/>
      </bottom>
      <diagonal/>
    </border>
    <border>
      <left/>
      <right style="dotted">
        <color rgb="FF00B0F0"/>
      </right>
      <top style="thick">
        <color rgb="FF00B0F0"/>
      </top>
      <bottom style="dotted">
        <color rgb="FF00B0F0"/>
      </bottom>
      <diagonal/>
    </border>
    <border>
      <left style="thick">
        <color theme="9" tint="-0.24994659260841701"/>
      </left>
      <right/>
      <top style="thick">
        <color theme="9" tint="-0.24994659260841701"/>
      </top>
      <bottom style="dotted">
        <color theme="9" tint="-0.24994659260841701"/>
      </bottom>
      <diagonal/>
    </border>
    <border>
      <left/>
      <right style="dotted">
        <color theme="9" tint="-0.24994659260841701"/>
      </right>
      <top style="thick">
        <color theme="9" tint="-0.24994659260841701"/>
      </top>
      <bottom style="dotted">
        <color theme="9" tint="-0.24994659260841701"/>
      </bottom>
      <diagonal/>
    </border>
    <border>
      <left/>
      <right/>
      <top style="thick">
        <color rgb="FF0070C0"/>
      </top>
      <bottom style="dotted">
        <color rgb="FF0070C0"/>
      </bottom>
      <diagonal/>
    </border>
    <border>
      <left style="dotted">
        <color rgb="FF0070C0"/>
      </left>
      <right/>
      <top style="dotted">
        <color rgb="FF0070C0"/>
      </top>
      <bottom style="dotted">
        <color rgb="FF0070C0"/>
      </bottom>
      <diagonal/>
    </border>
    <border>
      <left style="dotted">
        <color rgb="FF0070C0"/>
      </left>
      <right/>
      <top style="dotted">
        <color rgb="FF0070C0"/>
      </top>
      <bottom style="thick">
        <color rgb="FF0070C0"/>
      </bottom>
      <diagonal/>
    </border>
    <border>
      <left/>
      <right/>
      <top style="thick">
        <color rgb="FF7030A0"/>
      </top>
      <bottom style="dotted">
        <color rgb="FF7030A0"/>
      </bottom>
      <diagonal/>
    </border>
    <border>
      <left style="dotted">
        <color rgb="FF7030A0"/>
      </left>
      <right/>
      <top style="dotted">
        <color rgb="FF7030A0"/>
      </top>
      <bottom style="dotted">
        <color rgb="FF7030A0"/>
      </bottom>
      <diagonal/>
    </border>
    <border>
      <left style="dotted">
        <color rgb="FF7030A0"/>
      </left>
      <right/>
      <top style="dotted">
        <color rgb="FF7030A0"/>
      </top>
      <bottom style="thick">
        <color rgb="FF7030A0"/>
      </bottom>
      <diagonal/>
    </border>
    <border>
      <left/>
      <right/>
      <top style="thick">
        <color rgb="FF00B0F0"/>
      </top>
      <bottom style="dotted">
        <color rgb="FF00B0F0"/>
      </bottom>
      <diagonal/>
    </border>
    <border>
      <left style="dotted">
        <color rgb="FF00B0F0"/>
      </left>
      <right/>
      <top style="dotted">
        <color rgb="FF00B0F0"/>
      </top>
      <bottom style="dotted">
        <color rgb="FF00B0F0"/>
      </bottom>
      <diagonal/>
    </border>
    <border>
      <left style="dotted">
        <color rgb="FF00B0F0"/>
      </left>
      <right/>
      <top style="dotted">
        <color rgb="FF00B0F0"/>
      </top>
      <bottom style="thick">
        <color rgb="FF00B0F0"/>
      </bottom>
      <diagonal/>
    </border>
    <border>
      <left style="dotted">
        <color theme="9" tint="-0.24994659260841701"/>
      </left>
      <right/>
      <top style="thick">
        <color theme="9" tint="-0.24994659260841701"/>
      </top>
      <bottom style="dotted">
        <color theme="9" tint="-0.24994659260841701"/>
      </bottom>
      <diagonal/>
    </border>
    <border>
      <left style="dotted">
        <color theme="9" tint="-0.24994659260841701"/>
      </left>
      <right/>
      <top style="dotted">
        <color theme="9" tint="-0.24994659260841701"/>
      </top>
      <bottom style="dotted">
        <color theme="9" tint="-0.24994659260841701"/>
      </bottom>
      <diagonal/>
    </border>
    <border>
      <left style="dotted">
        <color theme="9" tint="-0.24994659260841701"/>
      </left>
      <right/>
      <top style="dotted">
        <color theme="9" tint="-0.24994659260841701"/>
      </top>
      <bottom style="thick">
        <color theme="9" tint="-0.24994659260841701"/>
      </bottom>
      <diagonal/>
    </border>
    <border>
      <left/>
      <right/>
      <top style="thick">
        <color rgb="FFFF0000"/>
      </top>
      <bottom style="dotted">
        <color rgb="FFFF0000"/>
      </bottom>
      <diagonal/>
    </border>
    <border>
      <left style="dotted">
        <color rgb="FFFF0000"/>
      </left>
      <right/>
      <top style="dotted">
        <color rgb="FFFF0000"/>
      </top>
      <bottom style="dotted">
        <color rgb="FFFF0000"/>
      </bottom>
      <diagonal/>
    </border>
    <border>
      <left style="dotted">
        <color rgb="FFFF0000"/>
      </left>
      <right/>
      <top style="dotted">
        <color rgb="FFFF0000"/>
      </top>
      <bottom style="thick">
        <color rgb="FFFF0000"/>
      </bottom>
      <diagonal/>
    </border>
    <border>
      <left/>
      <right/>
      <top style="thick">
        <color rgb="FF00B050"/>
      </top>
      <bottom style="dotted">
        <color rgb="FF00B050"/>
      </bottom>
      <diagonal/>
    </border>
    <border>
      <left style="dotted">
        <color rgb="FF00B050"/>
      </left>
      <right/>
      <top style="dotted">
        <color rgb="FF00B050"/>
      </top>
      <bottom style="dotted">
        <color rgb="FF00B050"/>
      </bottom>
      <diagonal/>
    </border>
    <border>
      <left style="dotted">
        <color rgb="FF00B050"/>
      </left>
      <right/>
      <top style="dotted">
        <color rgb="FF00B050"/>
      </top>
      <bottom style="thick">
        <color rgb="FF00B050"/>
      </bottom>
      <diagonal/>
    </border>
    <border>
      <left/>
      <right/>
      <top style="thick">
        <color rgb="FFFFFF00"/>
      </top>
      <bottom style="dotted">
        <color rgb="FFFFFF00"/>
      </bottom>
      <diagonal/>
    </border>
    <border>
      <left style="dotted">
        <color rgb="FFFFFF00"/>
      </left>
      <right/>
      <top style="dotted">
        <color rgb="FFFFFF00"/>
      </top>
      <bottom style="dotted">
        <color rgb="FFFFFF00"/>
      </bottom>
      <diagonal/>
    </border>
    <border>
      <left style="dotted">
        <color rgb="FFFFFF00"/>
      </left>
      <right/>
      <top style="dotted">
        <color rgb="FFFFFF00"/>
      </top>
      <bottom style="thick">
        <color rgb="FFFFFF00"/>
      </bottom>
      <diagonal/>
    </border>
    <border>
      <left/>
      <right/>
      <top style="thick">
        <color theme="9" tint="-0.24994659260841701"/>
      </top>
      <bottom style="dotted">
        <color theme="9" tint="-0.24994659260841701"/>
      </bottom>
      <diagonal/>
    </border>
  </borders>
  <cellStyleXfs count="1">
    <xf numFmtId="0" fontId="0" fillId="0" borderId="0"/>
  </cellStyleXfs>
  <cellXfs count="150">
    <xf numFmtId="0" fontId="0" fillId="0" borderId="0" xfId="0"/>
    <xf numFmtId="0" fontId="1" fillId="0" borderId="0" xfId="0" applyFont="1" applyAlignment="1">
      <alignment vertical="center" wrapText="1"/>
    </xf>
    <xf numFmtId="0" fontId="0" fillId="0" borderId="0" xfId="0" applyNumberFormat="1"/>
    <xf numFmtId="0" fontId="6" fillId="0" borderId="0" xfId="0" applyFont="1"/>
    <xf numFmtId="0" fontId="2" fillId="0" borderId="7" xfId="0" applyFont="1" applyBorder="1"/>
    <xf numFmtId="0" fontId="2" fillId="0" borderId="0" xfId="0" applyFont="1"/>
    <xf numFmtId="164" fontId="3" fillId="0" borderId="7" xfId="0" applyNumberFormat="1" applyFont="1" applyBorder="1" applyAlignment="1">
      <alignment vertical="center"/>
    </xf>
    <xf numFmtId="164" fontId="3" fillId="0" borderId="8" xfId="0" applyNumberFormat="1" applyFont="1" applyBorder="1" applyAlignment="1">
      <alignment vertical="center"/>
    </xf>
    <xf numFmtId="0" fontId="2" fillId="0" borderId="8" xfId="0" applyFont="1" applyBorder="1"/>
    <xf numFmtId="0" fontId="11" fillId="0" borderId="0" xfId="0" applyFont="1"/>
    <xf numFmtId="0" fontId="12" fillId="0" borderId="0" xfId="0" applyFont="1"/>
    <xf numFmtId="0" fontId="0" fillId="4" borderId="14" xfId="0" applyFill="1"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0" fillId="0" borderId="21" xfId="0" applyBorder="1" applyAlignment="1">
      <alignment vertical="center"/>
    </xf>
    <xf numFmtId="0" fontId="0" fillId="6" borderId="21" xfId="0" applyFill="1" applyBorder="1" applyAlignment="1">
      <alignment vertical="center"/>
    </xf>
    <xf numFmtId="0" fontId="0" fillId="6" borderId="24" xfId="0" applyFill="1" applyBorder="1" applyAlignment="1">
      <alignment vertical="center"/>
    </xf>
    <xf numFmtId="0" fontId="0" fillId="0" borderId="25" xfId="0" applyBorder="1" applyAlignment="1">
      <alignment vertical="center"/>
    </xf>
    <xf numFmtId="0" fontId="0" fillId="8" borderId="29" xfId="0" applyFill="1" applyBorder="1" applyAlignment="1">
      <alignment vertical="center"/>
    </xf>
    <xf numFmtId="0" fontId="0" fillId="0" borderId="29" xfId="0" applyBorder="1" applyAlignment="1">
      <alignment vertical="center"/>
    </xf>
    <xf numFmtId="0" fontId="0" fillId="8" borderId="32" xfId="0" applyFill="1" applyBorder="1" applyAlignment="1">
      <alignment vertical="center"/>
    </xf>
    <xf numFmtId="0" fontId="0" fillId="0" borderId="36" xfId="0" applyBorder="1" applyAlignment="1">
      <alignment vertical="center"/>
    </xf>
    <xf numFmtId="0" fontId="0" fillId="0" borderId="39" xfId="0" applyBorder="1" applyAlignment="1">
      <alignment vertical="center"/>
    </xf>
    <xf numFmtId="0" fontId="0" fillId="10" borderId="36" xfId="0" applyFill="1" applyBorder="1" applyAlignment="1">
      <alignment vertical="center"/>
    </xf>
    <xf numFmtId="0" fontId="0" fillId="0" borderId="43" xfId="0" applyBorder="1" applyAlignment="1">
      <alignment vertical="center"/>
    </xf>
    <xf numFmtId="0" fontId="0" fillId="0" borderId="46" xfId="0" applyBorder="1" applyAlignment="1">
      <alignment vertical="center"/>
    </xf>
    <xf numFmtId="0" fontId="0" fillId="12" borderId="43" xfId="0" applyFill="1" applyBorder="1" applyAlignment="1">
      <alignment vertical="center"/>
    </xf>
    <xf numFmtId="0" fontId="0" fillId="0" borderId="50" xfId="0" applyBorder="1" applyAlignment="1">
      <alignment vertical="center"/>
    </xf>
    <xf numFmtId="0" fontId="0" fillId="0" borderId="53" xfId="0" applyBorder="1" applyAlignment="1">
      <alignment vertical="center"/>
    </xf>
    <xf numFmtId="0" fontId="0" fillId="14" borderId="50" xfId="0" applyFill="1" applyBorder="1" applyAlignment="1">
      <alignment vertical="center"/>
    </xf>
    <xf numFmtId="0" fontId="0" fillId="16" borderId="59" xfId="0" applyFill="1" applyBorder="1" applyAlignment="1">
      <alignment vertical="center"/>
    </xf>
    <xf numFmtId="0" fontId="0" fillId="0" borderId="59" xfId="0" applyBorder="1" applyAlignment="1">
      <alignment vertical="center"/>
    </xf>
    <xf numFmtId="0" fontId="0" fillId="0" borderId="62" xfId="0" applyBorder="1" applyAlignment="1">
      <alignment vertical="center"/>
    </xf>
    <xf numFmtId="164" fontId="13" fillId="3" borderId="11" xfId="0" applyNumberFormat="1" applyFont="1" applyFill="1" applyBorder="1" applyAlignment="1">
      <alignment vertical="center"/>
    </xf>
    <xf numFmtId="0" fontId="13" fillId="15" borderId="54" xfId="0" applyFont="1" applyFill="1" applyBorder="1" applyAlignment="1">
      <alignment vertical="center"/>
    </xf>
    <xf numFmtId="0" fontId="13" fillId="15" borderId="55" xfId="0" applyFont="1" applyFill="1" applyBorder="1" applyAlignment="1">
      <alignment vertical="center"/>
    </xf>
    <xf numFmtId="164" fontId="13" fillId="9" borderId="33" xfId="0" applyNumberFormat="1" applyFont="1" applyFill="1" applyBorder="1" applyAlignment="1">
      <alignment vertical="center"/>
    </xf>
    <xf numFmtId="164" fontId="13" fillId="15" borderId="56" xfId="0" applyNumberFormat="1" applyFont="1" applyFill="1" applyBorder="1" applyAlignment="1">
      <alignment vertical="center"/>
    </xf>
    <xf numFmtId="164" fontId="13" fillId="13" borderId="47" xfId="0" applyNumberFormat="1" applyFont="1" applyFill="1" applyBorder="1" applyAlignment="1">
      <alignment vertical="center"/>
    </xf>
    <xf numFmtId="164" fontId="13" fillId="11" borderId="40" xfId="0" applyNumberFormat="1" applyFont="1" applyFill="1" applyBorder="1" applyAlignment="1">
      <alignment vertical="center"/>
    </xf>
    <xf numFmtId="164" fontId="13" fillId="7" borderId="26" xfId="0" applyNumberFormat="1" applyFont="1" applyFill="1" applyBorder="1" applyAlignment="1">
      <alignment vertical="center"/>
    </xf>
    <xf numFmtId="164" fontId="13" fillId="5" borderId="18" xfId="0" applyNumberFormat="1" applyFont="1" applyFill="1" applyBorder="1" applyAlignment="1">
      <alignment vertical="center"/>
    </xf>
    <xf numFmtId="0" fontId="13" fillId="3" borderId="77" xfId="0" applyFont="1" applyFill="1" applyBorder="1" applyAlignment="1">
      <alignment horizontal="center" vertical="center"/>
    </xf>
    <xf numFmtId="0" fontId="13" fillId="9" borderId="80" xfId="0" applyFont="1" applyFill="1" applyBorder="1" applyAlignment="1">
      <alignment horizontal="center" vertical="center"/>
    </xf>
    <xf numFmtId="0" fontId="13" fillId="13" borderId="83" xfId="0" applyFont="1" applyFill="1" applyBorder="1" applyAlignment="1">
      <alignment horizontal="center" vertical="center"/>
    </xf>
    <xf numFmtId="0" fontId="13" fillId="15" borderId="86" xfId="0" applyFont="1" applyFill="1" applyBorder="1" applyAlignment="1">
      <alignment vertical="center"/>
    </xf>
    <xf numFmtId="0" fontId="13" fillId="5" borderId="89" xfId="0" applyFont="1" applyFill="1" applyBorder="1" applyAlignment="1">
      <alignment horizontal="center" vertical="center"/>
    </xf>
    <xf numFmtId="0" fontId="13" fillId="7" borderId="92" xfId="0" applyFont="1" applyFill="1" applyBorder="1" applyAlignment="1">
      <alignment horizontal="center" vertical="center"/>
    </xf>
    <xf numFmtId="0" fontId="13" fillId="11" borderId="95" xfId="0" applyFont="1" applyFill="1" applyBorder="1" applyAlignment="1">
      <alignment horizontal="center" vertical="center"/>
    </xf>
    <xf numFmtId="0" fontId="13" fillId="15" borderId="98" xfId="0" applyFont="1" applyFill="1" applyBorder="1" applyAlignment="1">
      <alignment horizontal="center" vertical="center"/>
    </xf>
    <xf numFmtId="0" fontId="0" fillId="4" borderId="78" xfId="0" applyFill="1" applyBorder="1" applyAlignment="1">
      <alignment horizontal="right" vertical="center"/>
    </xf>
    <xf numFmtId="0" fontId="0" fillId="0" borderId="78" xfId="0" applyBorder="1" applyAlignment="1">
      <alignment horizontal="right" vertical="center"/>
    </xf>
    <xf numFmtId="0" fontId="0" fillId="0" borderId="79" xfId="0" applyBorder="1" applyAlignment="1">
      <alignment horizontal="right" vertical="center"/>
    </xf>
    <xf numFmtId="0" fontId="0" fillId="0" borderId="90" xfId="0" applyBorder="1" applyAlignment="1">
      <alignment horizontal="right" vertical="center"/>
    </xf>
    <xf numFmtId="0" fontId="0" fillId="6" borderId="91" xfId="0" applyFill="1" applyBorder="1" applyAlignment="1">
      <alignment horizontal="right" vertical="center"/>
    </xf>
    <xf numFmtId="0" fontId="0" fillId="8" borderId="93" xfId="0" applyFill="1" applyBorder="1" applyAlignment="1">
      <alignment horizontal="right" vertical="center"/>
    </xf>
    <xf numFmtId="0" fontId="0" fillId="0" borderId="93" xfId="0" applyBorder="1" applyAlignment="1">
      <alignment horizontal="right" vertical="center"/>
    </xf>
    <xf numFmtId="0" fontId="0" fillId="8" borderId="94" xfId="0" applyFill="1" applyBorder="1" applyAlignment="1">
      <alignment horizontal="right" vertical="center"/>
    </xf>
    <xf numFmtId="0" fontId="0" fillId="10" borderId="81" xfId="0" applyFill="1" applyBorder="1" applyAlignment="1">
      <alignment horizontal="right" vertical="center"/>
    </xf>
    <xf numFmtId="0" fontId="0" fillId="0" borderId="81" xfId="0" applyBorder="1" applyAlignment="1">
      <alignment horizontal="right" vertical="center"/>
    </xf>
    <xf numFmtId="0" fontId="0" fillId="0" borderId="82" xfId="0" applyBorder="1" applyAlignment="1">
      <alignment horizontal="right" vertical="center"/>
    </xf>
    <xf numFmtId="0" fontId="0" fillId="12" borderId="96" xfId="0" applyFill="1" applyBorder="1" applyAlignment="1">
      <alignment horizontal="right" vertical="center"/>
    </xf>
    <xf numFmtId="0" fontId="0" fillId="0" borderId="96" xfId="0" applyBorder="1" applyAlignment="1">
      <alignment horizontal="right" vertical="center"/>
    </xf>
    <xf numFmtId="0" fontId="0" fillId="0" borderId="97" xfId="0" applyBorder="1" applyAlignment="1">
      <alignment horizontal="right" vertical="center"/>
    </xf>
    <xf numFmtId="0" fontId="0" fillId="14" borderId="84" xfId="0" applyFill="1" applyBorder="1" applyAlignment="1">
      <alignment horizontal="right" vertical="center"/>
    </xf>
    <xf numFmtId="0" fontId="0" fillId="0" borderId="84" xfId="0" applyBorder="1" applyAlignment="1">
      <alignment horizontal="right" vertical="center"/>
    </xf>
    <xf numFmtId="0" fontId="0" fillId="0" borderId="85" xfId="0" applyBorder="1" applyAlignment="1">
      <alignment horizontal="right" vertical="center"/>
    </xf>
    <xf numFmtId="0" fontId="0" fillId="16" borderId="87" xfId="0" applyFill="1" applyBorder="1" applyAlignment="1">
      <alignment horizontal="right" vertical="center"/>
    </xf>
    <xf numFmtId="0" fontId="0" fillId="0" borderId="87" xfId="0" applyBorder="1" applyAlignment="1">
      <alignment horizontal="right" vertical="center"/>
    </xf>
    <xf numFmtId="0" fontId="0" fillId="0" borderId="88" xfId="0" applyBorder="1" applyAlignment="1">
      <alignment horizontal="right" vertical="center"/>
    </xf>
    <xf numFmtId="0" fontId="0" fillId="6" borderId="90" xfId="0" quotePrefix="1" applyFill="1"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3" fillId="0" borderId="7" xfId="0" applyFont="1" applyBorder="1" applyAlignment="1">
      <alignment horizontal="right" vertical="center"/>
    </xf>
    <xf numFmtId="164" fontId="3" fillId="0" borderId="7" xfId="0" applyNumberFormat="1" applyFont="1" applyBorder="1" applyAlignment="1">
      <alignment horizontal="center" vertical="center"/>
    </xf>
    <xf numFmtId="0" fontId="5" fillId="2" borderId="0" xfId="0" applyFont="1" applyFill="1" applyAlignment="1">
      <alignment horizontal="right" vertical="center"/>
    </xf>
    <xf numFmtId="0" fontId="3" fillId="0" borderId="8" xfId="0" applyFont="1" applyBorder="1" applyAlignment="1">
      <alignment horizontal="right" vertical="center"/>
    </xf>
    <xf numFmtId="164" fontId="3" fillId="0" borderId="8" xfId="0" applyNumberFormat="1" applyFont="1" applyBorder="1" applyAlignment="1">
      <alignment horizontal="center" vertical="center"/>
    </xf>
    <xf numFmtId="0" fontId="5" fillId="0" borderId="0" xfId="0" applyFont="1" applyAlignment="1">
      <alignment horizontal="right"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164" fontId="4" fillId="2" borderId="0" xfId="0" applyNumberFormat="1" applyFont="1" applyFill="1" applyAlignment="1">
      <alignment horizontal="left" vertical="center"/>
    </xf>
    <xf numFmtId="0" fontId="3" fillId="0" borderId="0" xfId="0" applyFont="1" applyAlignment="1">
      <alignment horizontal="left" vertical="center"/>
    </xf>
    <xf numFmtId="0" fontId="9" fillId="0" borderId="7" xfId="0" applyFont="1" applyBorder="1" applyAlignment="1">
      <alignment horizontal="left" vertical="center"/>
    </xf>
    <xf numFmtId="8" fontId="3" fillId="0" borderId="7" xfId="0" applyNumberFormat="1" applyFont="1" applyBorder="1" applyAlignment="1">
      <alignment horizontal="center" vertical="center" wrapText="1"/>
    </xf>
    <xf numFmtId="0" fontId="0" fillId="10" borderId="34" xfId="0" applyFill="1" applyBorder="1" applyAlignment="1">
      <alignment vertical="center"/>
    </xf>
    <xf numFmtId="0" fontId="0" fillId="10" borderId="35" xfId="0" applyFill="1"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13" fillId="15" borderId="75" xfId="0" applyFont="1" applyFill="1" applyBorder="1" applyAlignment="1">
      <alignment horizontal="center" vertical="center"/>
    </xf>
    <xf numFmtId="0" fontId="13" fillId="15" borderId="76" xfId="0" applyFont="1" applyFill="1" applyBorder="1" applyAlignment="1">
      <alignment horizontal="center" vertical="center"/>
    </xf>
    <xf numFmtId="0" fontId="0" fillId="0" borderId="34" xfId="0" applyBorder="1" applyAlignment="1">
      <alignment vertical="center"/>
    </xf>
    <xf numFmtId="0" fontId="0" fillId="0" borderId="35" xfId="0" applyBorder="1" applyAlignment="1">
      <alignment vertical="center"/>
    </xf>
    <xf numFmtId="0" fontId="0" fillId="12" borderId="41" xfId="0" applyFill="1" applyBorder="1" applyAlignment="1">
      <alignment vertical="center"/>
    </xf>
    <xf numFmtId="0" fontId="0" fillId="12" borderId="42" xfId="0" applyFill="1"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4" xfId="0" applyBorder="1" applyAlignment="1">
      <alignment vertical="center"/>
    </xf>
    <xf numFmtId="0" fontId="0" fillId="0" borderId="45" xfId="0" applyBorder="1" applyAlignment="1">
      <alignment vertical="center"/>
    </xf>
    <xf numFmtId="0" fontId="0" fillId="0" borderId="57" xfId="0" applyBorder="1" applyAlignment="1">
      <alignment vertical="center"/>
    </xf>
    <xf numFmtId="0" fontId="0" fillId="0" borderId="58" xfId="0" applyBorder="1" applyAlignment="1">
      <alignment vertical="center"/>
    </xf>
    <xf numFmtId="0" fontId="0" fillId="16" borderId="57" xfId="0" applyFill="1" applyBorder="1" applyAlignment="1">
      <alignment vertical="center"/>
    </xf>
    <xf numFmtId="0" fontId="0" fillId="16" borderId="58" xfId="0" applyFill="1" applyBorder="1" applyAlignment="1">
      <alignment vertical="center"/>
    </xf>
    <xf numFmtId="0" fontId="0" fillId="14" borderId="48" xfId="0" applyFill="1" applyBorder="1" applyAlignment="1">
      <alignment vertical="center"/>
    </xf>
    <xf numFmtId="0" fontId="0" fillId="14" borderId="49" xfId="0" applyFill="1" applyBorder="1" applyAlignment="1">
      <alignment vertical="center"/>
    </xf>
    <xf numFmtId="0" fontId="13" fillId="13" borderId="73" xfId="0" applyFont="1" applyFill="1" applyBorder="1" applyAlignment="1">
      <alignment horizontal="center" vertical="center"/>
    </xf>
    <xf numFmtId="0" fontId="13" fillId="13" borderId="74" xfId="0" applyFont="1" applyFill="1" applyBorder="1" applyAlignment="1">
      <alignment horizontal="center" vertical="center"/>
    </xf>
    <xf numFmtId="0" fontId="13" fillId="5" borderId="67" xfId="0" applyFont="1" applyFill="1" applyBorder="1" applyAlignment="1">
      <alignment horizontal="center" vertical="center"/>
    </xf>
    <xf numFmtId="0" fontId="13" fillId="5" borderId="68" xfId="0" applyFont="1" applyFill="1" applyBorder="1" applyAlignment="1">
      <alignment horizontal="center" vertical="center"/>
    </xf>
    <xf numFmtId="0" fontId="13" fillId="7" borderId="69" xfId="0" applyFont="1" applyFill="1" applyBorder="1" applyAlignment="1">
      <alignment horizontal="center" vertical="center"/>
    </xf>
    <xf numFmtId="0" fontId="13" fillId="7" borderId="70" xfId="0" applyFont="1" applyFill="1" applyBorder="1" applyAlignment="1">
      <alignment horizontal="center" vertical="center"/>
    </xf>
    <xf numFmtId="0" fontId="13" fillId="11" borderId="71" xfId="0" applyFont="1" applyFill="1" applyBorder="1" applyAlignment="1">
      <alignment horizontal="center" vertical="center"/>
    </xf>
    <xf numFmtId="0" fontId="13" fillId="11" borderId="72" xfId="0" applyFont="1" applyFill="1" applyBorder="1" applyAlignment="1">
      <alignment horizontal="center" vertical="center"/>
    </xf>
    <xf numFmtId="0" fontId="0" fillId="0" borderId="27" xfId="0" applyBorder="1" applyAlignment="1">
      <alignment vertical="center"/>
    </xf>
    <xf numFmtId="0" fontId="0" fillId="0" borderId="28" xfId="0" applyBorder="1" applyAlignment="1">
      <alignment vertical="center"/>
    </xf>
    <xf numFmtId="0" fontId="0" fillId="8" borderId="30" xfId="0" applyFill="1" applyBorder="1" applyAlignment="1">
      <alignment vertical="center"/>
    </xf>
    <xf numFmtId="0" fontId="0" fillId="8" borderId="31" xfId="0" applyFill="1" applyBorder="1" applyAlignment="1">
      <alignment vertical="center"/>
    </xf>
    <xf numFmtId="0" fontId="0" fillId="8" borderId="27" xfId="0" applyFill="1" applyBorder="1" applyAlignment="1">
      <alignment vertical="center"/>
    </xf>
    <xf numFmtId="0" fontId="0" fillId="8" borderId="28" xfId="0" applyFill="1" applyBorder="1" applyAlignment="1">
      <alignment vertical="center"/>
    </xf>
    <xf numFmtId="0" fontId="0" fillId="6" borderId="19" xfId="0" applyFill="1" applyBorder="1" applyAlignment="1">
      <alignment vertical="center"/>
    </xf>
    <xf numFmtId="0" fontId="0" fillId="6" borderId="20" xfId="0" applyFill="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6" borderId="22" xfId="0" applyFill="1" applyBorder="1" applyAlignment="1">
      <alignment vertical="center"/>
    </xf>
    <xf numFmtId="0" fontId="0" fillId="6" borderId="23" xfId="0" applyFill="1" applyBorder="1" applyAlignment="1">
      <alignment vertical="center"/>
    </xf>
    <xf numFmtId="0" fontId="0" fillId="0" borderId="25" xfId="0" applyBorder="1" applyAlignment="1">
      <alignment vertical="center"/>
    </xf>
    <xf numFmtId="0" fontId="13" fillId="3" borderId="63" xfId="0" applyFont="1" applyFill="1" applyBorder="1" applyAlignment="1">
      <alignment horizontal="center" vertical="center"/>
    </xf>
    <xf numFmtId="0" fontId="13" fillId="3" borderId="64" xfId="0" applyFont="1" applyFill="1" applyBorder="1" applyAlignment="1">
      <alignment horizontal="center" vertical="center"/>
    </xf>
    <xf numFmtId="0" fontId="13" fillId="9" borderId="65" xfId="0" applyFont="1" applyFill="1" applyBorder="1" applyAlignment="1">
      <alignment horizontal="center" vertical="center"/>
    </xf>
    <xf numFmtId="0" fontId="13" fillId="9" borderId="66" xfId="0" applyFont="1" applyFill="1" applyBorder="1" applyAlignment="1">
      <alignment horizontal="center" vertical="center"/>
    </xf>
    <xf numFmtId="0" fontId="0" fillId="4" borderId="12" xfId="0" applyFill="1" applyBorder="1" applyAlignment="1">
      <alignment vertical="center"/>
    </xf>
    <xf numFmtId="0" fontId="0" fillId="4" borderId="13" xfId="0"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0" fillId="0" borderId="0" xfId="0" applyAlignment="1">
      <alignment horizontal="center" vertical="center" wrapText="1"/>
    </xf>
    <xf numFmtId="0" fontId="0" fillId="0" borderId="48" xfId="0" applyBorder="1" applyAlignment="1">
      <alignment vertical="center"/>
    </xf>
    <xf numFmtId="0" fontId="0" fillId="0" borderId="49" xfId="0" applyBorder="1" applyAlignment="1">
      <alignment vertical="center"/>
    </xf>
    <xf numFmtId="0" fontId="0" fillId="0" borderId="60" xfId="0" applyBorder="1" applyAlignment="1">
      <alignment vertical="center"/>
    </xf>
    <xf numFmtId="0" fontId="0" fillId="0" borderId="61" xfId="0" applyBorder="1" applyAlignment="1">
      <alignment vertical="center"/>
    </xf>
    <xf numFmtId="0" fontId="0" fillId="0" borderId="51" xfId="0" applyBorder="1" applyAlignment="1">
      <alignment vertical="center"/>
    </xf>
    <xf numFmtId="0" fontId="0" fillId="0" borderId="52" xfId="0" applyBorder="1" applyAlignment="1">
      <alignment vertical="center"/>
    </xf>
  </cellXfs>
  <cellStyles count="1">
    <cellStyle name="Normal" xfId="0" builtinId="0"/>
  </cellStyles>
  <dxfs count="5">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Medium9"/>
  <colors>
    <mruColors>
      <color rgb="FFFFEA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id="2" name="L_Scolarité" displayName="L_Scolarité" ref="A1:A7" totalsRowShown="0">
  <autoFilter ref="A1:A7"/>
  <tableColumns count="1">
    <tableColumn id="1" name="Scolarité"/>
  </tableColumns>
  <tableStyleInfo name="TableStyleLight9" showFirstColumn="0" showLastColumn="0" showRowStripes="1" showColumnStripes="0"/>
</table>
</file>

<file path=xl/tables/table2.xml><?xml version="1.0" encoding="utf-8"?>
<table xmlns="http://schemas.openxmlformats.org/spreadsheetml/2006/main" id="3" name="L_Cantine" displayName="L_Cantine" ref="C1:C5" totalsRowShown="0">
  <autoFilter ref="C1:C5"/>
  <tableColumns count="1">
    <tableColumn id="1" name="Cantine"/>
  </tableColumns>
  <tableStyleInfo name="TableStyleLight9" showFirstColumn="0" showLastColumn="0" showRowStripes="1" showColumnStripes="0"/>
</table>
</file>

<file path=xl/tables/table3.xml><?xml version="1.0" encoding="utf-8"?>
<table xmlns="http://schemas.openxmlformats.org/spreadsheetml/2006/main" id="4" name="L_Assurance" displayName="L_Assurance" ref="E1:E5" totalsRowShown="0">
  <autoFilter ref="E1:E5"/>
  <tableColumns count="1">
    <tableColumn id="1" name="Assurance scolaire" dataDxfId="4"/>
  </tableColumns>
  <tableStyleInfo name="TableStyleLight9" showFirstColumn="0" showLastColumn="0" showRowStripes="1" showColumnStripes="0"/>
</table>
</file>

<file path=xl/tables/table4.xml><?xml version="1.0" encoding="utf-8"?>
<table xmlns="http://schemas.openxmlformats.org/spreadsheetml/2006/main" id="5" name="L_CotDio" displayName="L_CotDio" ref="G1:G5" totalsRowShown="0">
  <autoFilter ref="G1:G5"/>
  <tableColumns count="1">
    <tableColumn id="1" name="Cotisation diocésaine" dataDxfId="3"/>
  </tableColumns>
  <tableStyleInfo name="TableStyleLight9" showFirstColumn="0" showLastColumn="0" showRowStripes="1" showColumnStripes="0"/>
</table>
</file>

<file path=xl/tables/table5.xml><?xml version="1.0" encoding="utf-8"?>
<table xmlns="http://schemas.openxmlformats.org/spreadsheetml/2006/main" id="6" name="L_Garderie" displayName="L_Garderie" ref="I1:I6" totalsRowShown="0">
  <autoFilter ref="I1:I6"/>
  <tableColumns count="1">
    <tableColumn id="1" name="Garderie"/>
  </tableColumns>
  <tableStyleInfo name="TableStyleLight9" showFirstColumn="0" showLastColumn="0" showRowStripes="1" showColumnStripes="0"/>
</table>
</file>

<file path=xl/tables/table6.xml><?xml version="1.0" encoding="utf-8"?>
<table xmlns="http://schemas.openxmlformats.org/spreadsheetml/2006/main" id="7" name="L_Sorties" displayName="L_Sorties" ref="K1:K5" totalsRowShown="0">
  <autoFilter ref="K1:K5"/>
  <tableColumns count="1">
    <tableColumn id="1" name="Sorties et activités pédagogiques" dataDxfId="2"/>
  </tableColumns>
  <tableStyleInfo name="TableStyleLight9" showFirstColumn="0" showLastColumn="0" showRowStripes="1" showColumnStripes="0"/>
</table>
</file>

<file path=xl/tables/table7.xml><?xml version="1.0" encoding="utf-8"?>
<table xmlns="http://schemas.openxmlformats.org/spreadsheetml/2006/main" id="8" name="L_Familles" displayName="L_Familles" ref="M1:M4" totalsRowShown="0">
  <autoFilter ref="M1:M4"/>
  <tableColumns count="1">
    <tableColumn id="1" name="Famille"/>
  </tableColumns>
  <tableStyleInfo name="TableStyleLight9" showFirstColumn="0" showLastColumn="0" showRowStripes="1" showColumnStripes="0"/>
</table>
</file>

<file path=xl/tables/table8.xml><?xml version="1.0" encoding="utf-8"?>
<table xmlns="http://schemas.openxmlformats.org/spreadsheetml/2006/main" id="9" name="L_FourMat" displayName="L_FourMat" ref="O1:O5" totalsRowShown="0">
  <autoFilter ref="O1:O5"/>
  <tableColumns count="1">
    <tableColumn id="1" name="Fournitures maternelle" dataDxfId="1"/>
  </tableColumns>
  <tableStyleInfo name="TableStyleLight9" showFirstColumn="0" showLastColumn="0" showRowStripes="1" showColumnStripes="0"/>
</table>
</file>

<file path=xl/tables/table9.xml><?xml version="1.0" encoding="utf-8"?>
<table xmlns="http://schemas.openxmlformats.org/spreadsheetml/2006/main" id="10" name="L_FourPrim" displayName="L_FourPrim" ref="Q1:Q5" totalsRowShown="0">
  <autoFilter ref="Q1:Q5"/>
  <tableColumns count="1">
    <tableColumn id="1" name="Fournitures primaire" dataDxfId="0"/>
  </tableColumns>
  <tableStyleInfo name="TableStyleLight9" showFirstColumn="0" showLastColumn="0" showRowStripes="1" showColumnStripes="0"/>
</table>
</file>

<file path=xl/tables/table10.xml><?xml version="1.0" encoding="utf-8"?>
<table xmlns="http://schemas.openxmlformats.org/spreadsheetml/2006/main" id="11" name="L_CotApel" displayName="L_CotApel" ref="S1:S3" totalsRowShown="0">
  <autoFilter ref="S1:S3"/>
  <tableColumns count="1">
    <tableColumn id="1" name="Cotisation APEL"/>
  </tableColumns>
  <tableStyleInfo name="TableStyleLight9" showFirstColumn="0" showLastColumn="0" showRowStripes="1" showColumnStripes="0"/>
</table>
</file>

<file path=xl/tables/table11.xml><?xml version="1.0" encoding="utf-8"?>
<table xmlns="http://schemas.openxmlformats.org/spreadsheetml/2006/main" id="12" name="L_Sup_TPS" displayName="L_Sup_TPS" ref="U1:U3" totalsRowShown="0">
  <autoFilter ref="U1:U3"/>
  <tableColumns count="1">
    <tableColumn id="1" name="Supplément TPS"/>
  </tableColumns>
  <tableStyleInfo name="TableStyleLight9" showFirstColumn="0" showLastColumn="0" showRowStripes="1" showColumnStripes="0"/>
</table>
</file>

<file path=xl/tables/table12.xml><?xml version="1.0" encoding="utf-8"?>
<table xmlns="http://schemas.openxmlformats.org/spreadsheetml/2006/main" id="1" name="T_Feuilles" displayName="T_Feuilles" ref="W1:W4" totalsRowShown="0">
  <autoFilter ref="W1:W4"/>
  <tableColumns count="1">
    <tableColumn id="1" name="Feuilles"/>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2"/>
  <dimension ref="A1:K40"/>
  <sheetViews>
    <sheetView zoomScaleNormal="100" workbookViewId="0">
      <selection activeCell="N16" sqref="N16"/>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9" t="s">
        <v>65</v>
      </c>
      <c r="F2" s="80"/>
      <c r="G2" s="80"/>
      <c r="H2" s="80"/>
      <c r="I2" s="80"/>
      <c r="J2" s="81"/>
    </row>
    <row r="3" spans="1:11" x14ac:dyDescent="0.25">
      <c r="E3" s="82"/>
      <c r="F3" s="83"/>
      <c r="G3" s="83"/>
      <c r="H3" s="83"/>
      <c r="I3" s="83"/>
      <c r="J3" s="84"/>
    </row>
    <row r="4" spans="1:11" x14ac:dyDescent="0.25">
      <c r="E4" s="82"/>
      <c r="F4" s="83"/>
      <c r="G4" s="83"/>
      <c r="H4" s="83"/>
      <c r="I4" s="83"/>
      <c r="J4" s="84"/>
    </row>
    <row r="5" spans="1:11" x14ac:dyDescent="0.25">
      <c r="E5" s="82"/>
      <c r="F5" s="83"/>
      <c r="G5" s="83"/>
      <c r="H5" s="83"/>
      <c r="I5" s="83"/>
      <c r="J5" s="84"/>
    </row>
    <row r="6" spans="1:11" x14ac:dyDescent="0.25">
      <c r="E6" s="82"/>
      <c r="F6" s="83"/>
      <c r="G6" s="83"/>
      <c r="H6" s="83"/>
      <c r="I6" s="83"/>
      <c r="J6" s="84"/>
    </row>
    <row r="7" spans="1:11" ht="15.75" thickBot="1" x14ac:dyDescent="0.3">
      <c r="E7" s="85"/>
      <c r="F7" s="86"/>
      <c r="G7" s="86"/>
      <c r="H7" s="86"/>
      <c r="I7" s="86"/>
      <c r="J7" s="87"/>
    </row>
    <row r="8" spans="1:11" ht="21" customHeight="1" x14ac:dyDescent="0.25"/>
    <row r="9" spans="1:11" ht="23.1" customHeight="1" x14ac:dyDescent="0.25">
      <c r="A9" s="78" t="s">
        <v>24</v>
      </c>
      <c r="B9" s="78"/>
      <c r="C9" s="89" t="s">
        <v>79</v>
      </c>
      <c r="D9" s="89"/>
      <c r="E9" s="89"/>
      <c r="F9" s="89"/>
      <c r="G9" s="89"/>
      <c r="H9" s="89"/>
      <c r="I9" s="89"/>
      <c r="J9" s="89"/>
    </row>
    <row r="10" spans="1:11" ht="23.1" customHeight="1" x14ac:dyDescent="0.25">
      <c r="A10" s="78" t="s">
        <v>25</v>
      </c>
      <c r="B10" s="78"/>
      <c r="C10" s="89" t="s">
        <v>20</v>
      </c>
      <c r="D10" s="89"/>
      <c r="E10" s="89"/>
      <c r="F10" s="89"/>
      <c r="G10" s="89"/>
      <c r="H10" s="89"/>
      <c r="I10" s="89"/>
      <c r="J10" s="89"/>
      <c r="K10" s="9">
        <f>IF(C10="Tarif 1 - 1 enfant (300€)",30,IF(C10="Tarif 1 - 2 enfants (500€)",50,IF(C10="Tarif 1 - 3 enfants (650€)",65,IF(C10="Tarif 2 - 1 enfant (360€)",36,IF(C10="Tarif 2 - 2 enfants (620€)",62,IF(C10="Tarif 2 - 3 enfants (830€)",83,0))))))</f>
        <v>62</v>
      </c>
    </row>
    <row r="11" spans="1:11" ht="23.1" customHeight="1" x14ac:dyDescent="0.25">
      <c r="A11" s="78" t="s">
        <v>75</v>
      </c>
      <c r="B11" s="78"/>
      <c r="C11" s="89" t="s">
        <v>62</v>
      </c>
      <c r="D11" s="89"/>
      <c r="E11" s="89"/>
      <c r="F11" s="89"/>
      <c r="G11" s="89"/>
      <c r="H11" s="89"/>
      <c r="I11" s="89"/>
      <c r="J11" s="89"/>
      <c r="K11" s="10">
        <f>IF(C11="OUI (400€)",40,IF(C11="NON",0,0))</f>
        <v>0</v>
      </c>
    </row>
    <row r="12" spans="1:11" ht="23.1" customHeight="1" x14ac:dyDescent="0.25">
      <c r="A12" s="78" t="s">
        <v>26</v>
      </c>
      <c r="B12" s="78"/>
      <c r="C12" s="89" t="s">
        <v>35</v>
      </c>
      <c r="D12" s="89"/>
      <c r="E12" s="89"/>
      <c r="F12" s="89"/>
      <c r="G12" s="89"/>
      <c r="H12" s="89"/>
      <c r="I12" s="89"/>
      <c r="J12" s="89"/>
      <c r="K12" s="9">
        <f>IF(C12="Demi-pensionnaire - 1 enfant (580€)",58,IF(C12="Demi-pensionnaire - 2 enfants (1100€)",110,IF(C12="Demi-pensionnaire - 3 enfants (1560€)",156,IF(C12="Cantine occasionnelle (4,60€/repas)",0,0))))</f>
        <v>110</v>
      </c>
    </row>
    <row r="13" spans="1:11" ht="23.1" customHeight="1" x14ac:dyDescent="0.25">
      <c r="A13" s="78" t="s">
        <v>27</v>
      </c>
      <c r="B13" s="78"/>
      <c r="C13" s="89" t="s">
        <v>38</v>
      </c>
      <c r="D13" s="89"/>
      <c r="E13" s="89"/>
      <c r="F13" s="89"/>
      <c r="G13" s="89"/>
      <c r="H13" s="89"/>
      <c r="I13" s="89"/>
      <c r="J13" s="89"/>
      <c r="K13" s="9">
        <f>IF(C13="Forfait - 1 enfant (200€)",20,IF(C13="Forfait - 2 enfants (280€)",28,IF(C13="Forfait - 2 enfants (340€)",34,IF(C13="Garderie occasionnelle (1,50€/ticket)",0,IF(C13="Forfait - 1 enfant (50€)",5,0)))))</f>
        <v>28</v>
      </c>
    </row>
    <row r="14" spans="1:11" ht="23.1" customHeight="1" x14ac:dyDescent="0.25">
      <c r="A14" s="78" t="s">
        <v>28</v>
      </c>
      <c r="B14" s="78"/>
      <c r="C14" s="89" t="s">
        <v>44</v>
      </c>
      <c r="D14" s="89"/>
      <c r="E14" s="89"/>
      <c r="F14" s="89"/>
      <c r="G14" s="89"/>
      <c r="H14" s="89"/>
      <c r="I14" s="89"/>
      <c r="J14" s="89"/>
      <c r="K14" s="9">
        <f>IF(C14="0 enfant",0,IF(C14="1 enfant (7,70€)",7.7,IF(C14="2 enfants (15,40€)",15.4,IF(C14="3 enfants (23,10€)",23.1,0))))</f>
        <v>15.4</v>
      </c>
    </row>
    <row r="15" spans="1:11" ht="23.1" customHeight="1" x14ac:dyDescent="0.25">
      <c r="A15" s="78" t="s">
        <v>29</v>
      </c>
      <c r="B15" s="78"/>
      <c r="C15" s="89" t="s">
        <v>48</v>
      </c>
      <c r="D15" s="89"/>
      <c r="E15" s="89"/>
      <c r="F15" s="89"/>
      <c r="G15" s="89"/>
      <c r="H15" s="89"/>
      <c r="I15" s="89"/>
      <c r="J15" s="89"/>
      <c r="K15" s="10">
        <f>IF(C15="0 enfant",0,IF(C15="1 enfant (33€)",3.3,IF(C15="2 enfants (66€)",6.6,IF(C15="3 enfants (99€)",9.9,0))))</f>
        <v>6.6</v>
      </c>
    </row>
    <row r="16" spans="1:11" ht="23.1" customHeight="1" x14ac:dyDescent="0.25">
      <c r="A16" s="78" t="s">
        <v>30</v>
      </c>
      <c r="B16" s="78"/>
      <c r="C16" s="89" t="s">
        <v>52</v>
      </c>
      <c r="D16" s="89"/>
      <c r="E16" s="89"/>
      <c r="F16" s="89"/>
      <c r="G16" s="89"/>
      <c r="H16" s="89"/>
      <c r="I16" s="89"/>
      <c r="J16" s="89"/>
      <c r="K16" s="10">
        <f>IF(C16="0 enfant",0,IF(C16="1 enfant (45€)",4.5,IF(C16="2 enfants (90€)",9,IF(C16="3 enfants (135€)",13.5,0))))</f>
        <v>9</v>
      </c>
    </row>
    <row r="17" spans="1:11" ht="23.1" customHeight="1" x14ac:dyDescent="0.25">
      <c r="A17" s="78" t="s">
        <v>31</v>
      </c>
      <c r="B17" s="78"/>
      <c r="C17" s="89" t="s">
        <v>54</v>
      </c>
      <c r="D17" s="89"/>
      <c r="E17" s="89"/>
      <c r="F17" s="89"/>
      <c r="G17" s="89"/>
      <c r="H17" s="89"/>
      <c r="I17" s="89"/>
      <c r="J17" s="89"/>
      <c r="K17" s="10">
        <f>IF(C17="0 enfant",0,IF(C17="1 enfant (30€)",3,IF(C17="2 enfants (60€)",6,IF(C17="3 enfants (90€)",9,0))))</f>
        <v>3</v>
      </c>
    </row>
    <row r="18" spans="1:11" ht="23.1" customHeight="1" x14ac:dyDescent="0.25">
      <c r="A18" s="78" t="s">
        <v>32</v>
      </c>
      <c r="B18" s="78"/>
      <c r="C18" s="89" t="s">
        <v>57</v>
      </c>
      <c r="D18" s="89"/>
      <c r="E18" s="89"/>
      <c r="F18" s="89"/>
      <c r="G18" s="89"/>
      <c r="H18" s="89"/>
      <c r="I18" s="89"/>
      <c r="J18" s="89"/>
      <c r="K18" s="10">
        <f>IF(C18="0 enfant",0,IF(C18="1 enfant (35€)",3.5,IF(C18="2 enfants (70€)",7,IF(C18="3 enfants (105€)",10.5,0))))</f>
        <v>3.5</v>
      </c>
    </row>
    <row r="19" spans="1:11" ht="23.1" customHeight="1" x14ac:dyDescent="0.25">
      <c r="A19" s="78" t="s">
        <v>33</v>
      </c>
      <c r="B19" s="78"/>
      <c r="C19" s="89" t="s">
        <v>61</v>
      </c>
      <c r="D19" s="89"/>
      <c r="E19" s="89"/>
      <c r="F19" s="89"/>
      <c r="G19" s="89"/>
      <c r="H19" s="89"/>
      <c r="I19" s="89"/>
      <c r="J19" s="89"/>
      <c r="K19" s="10">
        <f>IF(C19="OUI (22€)",22,IF(C19="NON",0,0))</f>
        <v>22</v>
      </c>
    </row>
    <row r="20" spans="1:11" ht="23.1" customHeight="1" x14ac:dyDescent="0.25">
      <c r="A20" s="75" t="s">
        <v>66</v>
      </c>
      <c r="B20" s="75"/>
      <c r="C20" s="88">
        <f>(K10*10)+(K11*10)+(K12*10)+(K13*10)+K14+(K15*10)+(K16*10)+(K17*10)+(K18*10)+K19</f>
        <v>2258.4</v>
      </c>
      <c r="D20" s="88"/>
      <c r="E20" s="88"/>
      <c r="F20" s="88"/>
      <c r="G20" s="88"/>
      <c r="H20" s="88"/>
      <c r="I20" s="88"/>
      <c r="J20" s="88"/>
      <c r="K20" s="3"/>
    </row>
    <row r="22" spans="1:11" s="5" customFormat="1" ht="23.1" customHeight="1" x14ac:dyDescent="0.25">
      <c r="A22" s="73" t="s">
        <v>64</v>
      </c>
      <c r="B22" s="73"/>
      <c r="C22" s="73"/>
      <c r="D22" s="91">
        <f>SUM(K10,K11,K12,K13,K14,K15,K16,K17,K18,K19)</f>
        <v>259.5</v>
      </c>
      <c r="E22" s="91"/>
      <c r="F22" s="90" t="str">
        <f>IF(C19="OUI (22€)","(dont Assurance scolaire + cotisation APEL)",IF(C19="NON","(dont Assurance scolaire)",))</f>
        <v>(dont Assurance scolaire + cotisation APEL)</v>
      </c>
      <c r="G22" s="90"/>
      <c r="H22" s="90"/>
      <c r="I22" s="90"/>
      <c r="J22" s="4"/>
    </row>
    <row r="23" spans="1:11" s="5" customFormat="1" ht="23.1" customHeight="1" x14ac:dyDescent="0.25">
      <c r="A23" s="73" t="s">
        <v>5</v>
      </c>
      <c r="B23" s="73"/>
      <c r="C23" s="73"/>
      <c r="D23" s="74">
        <f>SUM(K10,K11,K12,K13,K15,K16,K17,K18)</f>
        <v>222.1</v>
      </c>
      <c r="E23" s="74"/>
      <c r="F23" s="6"/>
      <c r="G23" s="4"/>
      <c r="H23" s="4"/>
      <c r="I23" s="4"/>
      <c r="J23" s="4"/>
    </row>
    <row r="24" spans="1:11" s="5" customFormat="1" ht="23.1" customHeight="1" x14ac:dyDescent="0.25">
      <c r="A24" s="73" t="s">
        <v>6</v>
      </c>
      <c r="B24" s="73"/>
      <c r="C24" s="73"/>
      <c r="D24" s="74">
        <f>SUM(K10,K11,K12,K13,K15,K16,K17,K18)</f>
        <v>222.1</v>
      </c>
      <c r="E24" s="74"/>
      <c r="F24" s="6"/>
      <c r="G24" s="4"/>
      <c r="H24" s="4"/>
      <c r="I24" s="4"/>
      <c r="J24" s="4"/>
    </row>
    <row r="25" spans="1:11" s="5" customFormat="1" ht="23.1" customHeight="1" x14ac:dyDescent="0.25">
      <c r="A25" s="73" t="s">
        <v>7</v>
      </c>
      <c r="B25" s="73"/>
      <c r="C25" s="73"/>
      <c r="D25" s="74">
        <f>SUM(K10,K11,K12,K13,K15,K16,K17,K18)</f>
        <v>222.1</v>
      </c>
      <c r="E25" s="74"/>
      <c r="F25" s="6"/>
      <c r="G25" s="4"/>
      <c r="H25" s="4"/>
      <c r="I25" s="4"/>
      <c r="J25" s="4"/>
    </row>
    <row r="26" spans="1:11" s="5" customFormat="1" ht="23.1" customHeight="1" x14ac:dyDescent="0.25">
      <c r="A26" s="76" t="s">
        <v>8</v>
      </c>
      <c r="B26" s="76"/>
      <c r="C26" s="76"/>
      <c r="D26" s="74">
        <f>SUM(K10,K11,K12,K13,K15,K16,K17,K18)</f>
        <v>222.1</v>
      </c>
      <c r="E26" s="74"/>
      <c r="F26" s="6"/>
      <c r="G26" s="4"/>
      <c r="H26" s="4"/>
      <c r="I26" s="4"/>
      <c r="J26" s="4"/>
    </row>
    <row r="27" spans="1:11" s="5" customFormat="1" ht="23.1" customHeight="1" x14ac:dyDescent="0.25">
      <c r="A27" s="73" t="s">
        <v>10</v>
      </c>
      <c r="B27" s="73"/>
      <c r="C27" s="73"/>
      <c r="D27" s="74">
        <f>SUM(K10,K11,K12,K13,K15,K16,K17,K18)</f>
        <v>222.1</v>
      </c>
      <c r="E27" s="74"/>
      <c r="F27" s="6"/>
      <c r="G27" s="4"/>
      <c r="H27" s="4"/>
      <c r="I27" s="4"/>
      <c r="J27" s="4"/>
    </row>
    <row r="28" spans="1:11" s="5" customFormat="1" ht="23.1" customHeight="1" x14ac:dyDescent="0.25">
      <c r="A28" s="73" t="s">
        <v>9</v>
      </c>
      <c r="B28" s="73"/>
      <c r="C28" s="73"/>
      <c r="D28" s="74">
        <f>SUM(K10,K11,K12,K13,K15,K16,K17,K18)</f>
        <v>222.1</v>
      </c>
      <c r="E28" s="74"/>
      <c r="F28" s="6"/>
      <c r="G28" s="4"/>
      <c r="H28" s="4"/>
      <c r="I28" s="4"/>
      <c r="J28" s="4"/>
    </row>
    <row r="29" spans="1:11" s="5" customFormat="1" ht="23.1" customHeight="1" x14ac:dyDescent="0.25">
      <c r="A29" s="73" t="s">
        <v>11</v>
      </c>
      <c r="B29" s="73"/>
      <c r="C29" s="73"/>
      <c r="D29" s="74">
        <f>SUM(K10,K11,K12,K13,K15,K16,K17,K18)</f>
        <v>222.1</v>
      </c>
      <c r="E29" s="74"/>
      <c r="F29" s="6"/>
      <c r="G29" s="4"/>
      <c r="H29" s="4"/>
      <c r="I29" s="4"/>
      <c r="J29" s="4"/>
    </row>
    <row r="30" spans="1:11" s="5" customFormat="1" ht="23.1" customHeight="1" x14ac:dyDescent="0.25">
      <c r="A30" s="73" t="s">
        <v>12</v>
      </c>
      <c r="B30" s="73"/>
      <c r="C30" s="73"/>
      <c r="D30" s="74">
        <f>SUM(K10,K11,K12,K13,K15,K16,K17,K18)</f>
        <v>222.1</v>
      </c>
      <c r="E30" s="74"/>
      <c r="F30" s="6"/>
      <c r="G30" s="4"/>
      <c r="H30" s="4"/>
      <c r="I30" s="4"/>
      <c r="J30" s="4"/>
    </row>
    <row r="31" spans="1:11" s="5" customFormat="1" ht="23.1" customHeight="1" x14ac:dyDescent="0.25">
      <c r="A31" s="76" t="s">
        <v>13</v>
      </c>
      <c r="B31" s="76"/>
      <c r="C31" s="76"/>
      <c r="D31" s="77">
        <f>SUM(K10,K11,K12,K13,K15,K16,K17,K18)</f>
        <v>222.1</v>
      </c>
      <c r="E31" s="77"/>
      <c r="F31" s="7"/>
      <c r="G31" s="8"/>
      <c r="H31" s="8"/>
      <c r="I31" s="8"/>
      <c r="J31" s="8"/>
    </row>
    <row r="32" spans="1:11" s="5" customFormat="1" ht="15.75" x14ac:dyDescent="0.25"/>
    <row r="33" spans="1:10" s="5" customFormat="1" ht="15.75" x14ac:dyDescent="0.25">
      <c r="A33" s="71" t="s">
        <v>63</v>
      </c>
      <c r="B33" s="71"/>
      <c r="C33" s="71"/>
      <c r="D33" s="71"/>
      <c r="E33" s="71"/>
      <c r="F33" s="71"/>
      <c r="G33" s="71"/>
      <c r="H33" s="71"/>
      <c r="I33" s="71"/>
      <c r="J33" s="71"/>
    </row>
    <row r="34" spans="1:10" s="5" customFormat="1" ht="15.75" x14ac:dyDescent="0.25"/>
    <row r="35" spans="1:10" s="5" customFormat="1" ht="15" customHeight="1" x14ac:dyDescent="0.25">
      <c r="A35" s="72" t="s">
        <v>15</v>
      </c>
      <c r="B35" s="72"/>
      <c r="C35" s="72"/>
      <c r="D35" s="72"/>
      <c r="E35" s="72"/>
      <c r="F35" s="72"/>
      <c r="G35" s="72"/>
      <c r="H35" s="72"/>
      <c r="I35" s="72"/>
      <c r="J35" s="72"/>
    </row>
    <row r="36" spans="1:10" s="5" customFormat="1" ht="15" customHeight="1" x14ac:dyDescent="0.25">
      <c r="A36" s="72"/>
      <c r="B36" s="72"/>
      <c r="C36" s="72"/>
      <c r="D36" s="72"/>
      <c r="E36" s="72"/>
      <c r="F36" s="72"/>
      <c r="G36" s="72"/>
      <c r="H36" s="72"/>
      <c r="I36" s="72"/>
      <c r="J36" s="72"/>
    </row>
    <row r="37" spans="1:10" s="5" customFormat="1" ht="15" customHeight="1" x14ac:dyDescent="0.25">
      <c r="A37" s="72"/>
      <c r="B37" s="72"/>
      <c r="C37" s="72"/>
      <c r="D37" s="72"/>
      <c r="E37" s="72"/>
      <c r="F37" s="72"/>
      <c r="G37" s="72"/>
      <c r="H37" s="72"/>
      <c r="I37" s="72"/>
      <c r="J37" s="72"/>
    </row>
    <row r="38" spans="1:10" s="5" customFormat="1" ht="15" customHeight="1" x14ac:dyDescent="0.25">
      <c r="A38" s="72"/>
      <c r="B38" s="72"/>
      <c r="C38" s="72"/>
      <c r="D38" s="72"/>
      <c r="E38" s="72"/>
      <c r="F38" s="72"/>
      <c r="G38" s="72"/>
      <c r="H38" s="72"/>
      <c r="I38" s="72"/>
      <c r="J38" s="72"/>
    </row>
    <row r="39" spans="1:10" s="5" customFormat="1" ht="15" customHeight="1" x14ac:dyDescent="0.25">
      <c r="A39" s="72"/>
      <c r="B39" s="72"/>
      <c r="C39" s="72"/>
      <c r="D39" s="72"/>
      <c r="E39" s="72"/>
      <c r="F39" s="72"/>
      <c r="G39" s="72"/>
      <c r="H39" s="72"/>
      <c r="I39" s="72"/>
      <c r="J39" s="72"/>
    </row>
    <row r="40" spans="1:10" ht="15" customHeight="1" x14ac:dyDescent="0.25">
      <c r="A40" s="1"/>
      <c r="B40" s="1"/>
      <c r="C40" s="1"/>
      <c r="D40" s="1"/>
      <c r="E40" s="1"/>
      <c r="F40" s="1"/>
      <c r="G40" s="1"/>
      <c r="H40" s="1"/>
      <c r="I40" s="1"/>
      <c r="J40" s="1"/>
    </row>
  </sheetData>
  <mergeCells count="48">
    <mergeCell ref="A19:B19"/>
    <mergeCell ref="C19:J19"/>
    <mergeCell ref="A11:B11"/>
    <mergeCell ref="C11:J11"/>
    <mergeCell ref="F22:I22"/>
    <mergeCell ref="A15:B15"/>
    <mergeCell ref="A16:B16"/>
    <mergeCell ref="A17:B17"/>
    <mergeCell ref="A18:B18"/>
    <mergeCell ref="A22:C22"/>
    <mergeCell ref="D22:E22"/>
    <mergeCell ref="E2:J7"/>
    <mergeCell ref="C20:J20"/>
    <mergeCell ref="C9:J9"/>
    <mergeCell ref="C10:J10"/>
    <mergeCell ref="C12:J12"/>
    <mergeCell ref="C13:J13"/>
    <mergeCell ref="C14:J14"/>
    <mergeCell ref="C15:J15"/>
    <mergeCell ref="C16:J16"/>
    <mergeCell ref="C17:J17"/>
    <mergeCell ref="C18:J18"/>
    <mergeCell ref="A9:B9"/>
    <mergeCell ref="A10:B10"/>
    <mergeCell ref="A12:B12"/>
    <mergeCell ref="A13:B13"/>
    <mergeCell ref="A14:B14"/>
    <mergeCell ref="A23:C23"/>
    <mergeCell ref="D23:E23"/>
    <mergeCell ref="A20:B20"/>
    <mergeCell ref="A31:C31"/>
    <mergeCell ref="D31:E31"/>
    <mergeCell ref="A24:C24"/>
    <mergeCell ref="D24:E24"/>
    <mergeCell ref="A25:C25"/>
    <mergeCell ref="D25:E25"/>
    <mergeCell ref="A26:C26"/>
    <mergeCell ref="D26:E26"/>
    <mergeCell ref="A33:J33"/>
    <mergeCell ref="A35:J39"/>
    <mergeCell ref="A27:C27"/>
    <mergeCell ref="D27:E27"/>
    <mergeCell ref="A28:C28"/>
    <mergeCell ref="D28:E28"/>
    <mergeCell ref="A29:C29"/>
    <mergeCell ref="D29:E29"/>
    <mergeCell ref="A30:C30"/>
    <mergeCell ref="D30:E30"/>
  </mergeCells>
  <dataValidations count="11">
    <dataValidation type="list" allowBlank="1" showInputMessage="1" showErrorMessage="1" sqref="C9:J9">
      <formula1>Famille</formula1>
    </dataValidation>
    <dataValidation type="list" allowBlank="1" showInputMessage="1" showErrorMessage="1" sqref="C10:J10">
      <formula1>Scolarite</formula1>
    </dataValidation>
    <dataValidation type="list" allowBlank="1" showInputMessage="1" showErrorMessage="1" sqref="C13:J13">
      <formula1>Garderie</formula1>
    </dataValidation>
    <dataValidation type="list" allowBlank="1" showInputMessage="1" showErrorMessage="1" sqref="C12:J12">
      <formula1>Cantine</formula1>
    </dataValidation>
    <dataValidation type="list" allowBlank="1" showInputMessage="1" showErrorMessage="1" sqref="C14:J14">
      <formula1>Assurance</formula1>
    </dataValidation>
    <dataValidation type="list" allowBlank="1" showInputMessage="1" showErrorMessage="1" sqref="C15:J15">
      <formula1>CotisDio</formula1>
    </dataValidation>
    <dataValidation type="list" allowBlank="1" showInputMessage="1" showErrorMessage="1" sqref="C16:J16">
      <formula1>Sorties</formula1>
    </dataValidation>
    <dataValidation type="list" allowBlank="1" showInputMessage="1" showErrorMessage="1" sqref="C17:J17">
      <formula1>FourMat</formula1>
    </dataValidation>
    <dataValidation type="list" allowBlank="1" showInputMessage="1" showErrorMessage="1" sqref="C18:J18">
      <formula1>FourPrim</formula1>
    </dataValidation>
    <dataValidation type="list" allowBlank="1" showInputMessage="1" showErrorMessage="1" sqref="C19:J19">
      <formula1>CotisAPEL</formula1>
    </dataValidation>
    <dataValidation type="list" allowBlank="1" showInputMessage="1" showErrorMessage="1" sqref="C11:J11">
      <formula1>TPS</formula1>
    </dataValidation>
  </dataValidations>
  <pageMargins left="0.31496062992125984" right="0.31496062992125984" top="0.35433070866141736" bottom="0.35433070866141736"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4"/>
  <dimension ref="A1:K40"/>
  <sheetViews>
    <sheetView zoomScaleNormal="100" workbookViewId="0">
      <selection activeCell="C9" sqref="C9:J9"/>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9" t="s">
        <v>65</v>
      </c>
      <c r="F2" s="80"/>
      <c r="G2" s="80"/>
      <c r="H2" s="80"/>
      <c r="I2" s="80"/>
      <c r="J2" s="81"/>
    </row>
    <row r="3" spans="1:11" x14ac:dyDescent="0.25">
      <c r="E3" s="82"/>
      <c r="F3" s="83"/>
      <c r="G3" s="83"/>
      <c r="H3" s="83"/>
      <c r="I3" s="83"/>
      <c r="J3" s="84"/>
    </row>
    <row r="4" spans="1:11" x14ac:dyDescent="0.25">
      <c r="E4" s="82"/>
      <c r="F4" s="83"/>
      <c r="G4" s="83"/>
      <c r="H4" s="83"/>
      <c r="I4" s="83"/>
      <c r="J4" s="84"/>
    </row>
    <row r="5" spans="1:11" x14ac:dyDescent="0.25">
      <c r="E5" s="82"/>
      <c r="F5" s="83"/>
      <c r="G5" s="83"/>
      <c r="H5" s="83"/>
      <c r="I5" s="83"/>
      <c r="J5" s="84"/>
    </row>
    <row r="6" spans="1:11" x14ac:dyDescent="0.25">
      <c r="E6" s="82"/>
      <c r="F6" s="83"/>
      <c r="G6" s="83"/>
      <c r="H6" s="83"/>
      <c r="I6" s="83"/>
      <c r="J6" s="84"/>
    </row>
    <row r="7" spans="1:11" ht="15.75" thickBot="1" x14ac:dyDescent="0.3">
      <c r="E7" s="85"/>
      <c r="F7" s="86"/>
      <c r="G7" s="86"/>
      <c r="H7" s="86"/>
      <c r="I7" s="86"/>
      <c r="J7" s="87"/>
    </row>
    <row r="8" spans="1:11" ht="21" customHeight="1" x14ac:dyDescent="0.25"/>
    <row r="9" spans="1:11" ht="23.1" customHeight="1" x14ac:dyDescent="0.25">
      <c r="A9" s="78" t="s">
        <v>24</v>
      </c>
      <c r="B9" s="78"/>
      <c r="C9" s="89" t="s">
        <v>80</v>
      </c>
      <c r="D9" s="89"/>
      <c r="E9" s="89"/>
      <c r="F9" s="89"/>
      <c r="G9" s="89"/>
      <c r="H9" s="89"/>
      <c r="I9" s="89"/>
      <c r="J9" s="89"/>
    </row>
    <row r="10" spans="1:11" ht="23.1" customHeight="1" x14ac:dyDescent="0.25">
      <c r="A10" s="78" t="s">
        <v>25</v>
      </c>
      <c r="B10" s="78"/>
      <c r="C10" s="89" t="s">
        <v>16</v>
      </c>
      <c r="D10" s="89"/>
      <c r="E10" s="89"/>
      <c r="F10" s="89"/>
      <c r="G10" s="89"/>
      <c r="H10" s="89"/>
      <c r="I10" s="89"/>
      <c r="J10" s="89"/>
      <c r="K10" s="9">
        <f>IF(C10="Tarif 1 - 1 enfant (300€)",30,IF(C10="Tarif 1 - 2 enfants (500€)",50,IF(C10="Tarif 1 - 3 enfants (650€)",65,IF(C10="Tarif 2 - 1 enfant (360€)",36,IF(C10="Tarif 2 - 2 enfants (620€)",62,IF(C10="Tarif 2 - 3 enfants (830€)",83,0))))))</f>
        <v>30</v>
      </c>
    </row>
    <row r="11" spans="1:11" ht="23.1" customHeight="1" x14ac:dyDescent="0.25">
      <c r="A11" s="78" t="s">
        <v>75</v>
      </c>
      <c r="B11" s="78"/>
      <c r="C11" s="89" t="s">
        <v>77</v>
      </c>
      <c r="D11" s="89"/>
      <c r="E11" s="89"/>
      <c r="F11" s="89"/>
      <c r="G11" s="89"/>
      <c r="H11" s="89"/>
      <c r="I11" s="89"/>
      <c r="J11" s="89"/>
      <c r="K11" s="10">
        <f>IF(C11="OUI (400€)",40,IF(C11="NON",0,0))</f>
        <v>40</v>
      </c>
    </row>
    <row r="12" spans="1:11" ht="23.1" customHeight="1" x14ac:dyDescent="0.25">
      <c r="A12" s="78" t="s">
        <v>26</v>
      </c>
      <c r="B12" s="78"/>
      <c r="C12" s="89" t="s">
        <v>35</v>
      </c>
      <c r="D12" s="89"/>
      <c r="E12" s="89"/>
      <c r="F12" s="89"/>
      <c r="G12" s="89"/>
      <c r="H12" s="89"/>
      <c r="I12" s="89"/>
      <c r="J12" s="89"/>
      <c r="K12" s="9">
        <f>IF(C12="Demi-pensionnaire - 1 enfant (580€)",58,IF(C12="Demi-pensionnaire - 2 enfants (1100€)",110,IF(C12="Demi-pensionnaire - 3 enfants (1560€)",156,IF(C12="Cantine occasionnelle (4,60€/repas)",0,0))))</f>
        <v>110</v>
      </c>
    </row>
    <row r="13" spans="1:11" ht="23.1" customHeight="1" x14ac:dyDescent="0.25">
      <c r="A13" s="78" t="s">
        <v>27</v>
      </c>
      <c r="B13" s="78"/>
      <c r="C13" s="89" t="s">
        <v>38</v>
      </c>
      <c r="D13" s="89"/>
      <c r="E13" s="89"/>
      <c r="F13" s="89"/>
      <c r="G13" s="89"/>
      <c r="H13" s="89"/>
      <c r="I13" s="89"/>
      <c r="J13" s="89"/>
      <c r="K13" s="9">
        <f>IF(C13="Forfait - 1 enfant (200€)",20,IF(C13="Forfait - 2 enfants (280€)",28,IF(C13="Forfait - 2 enfants (340€)",34,IF(C13="Garderie occasionnelle (1,50€/ticket)",0,IF(C13="Forfait - 1 enfant (50€)",5,0)))))</f>
        <v>28</v>
      </c>
    </row>
    <row r="14" spans="1:11" ht="23.1" customHeight="1" x14ac:dyDescent="0.25">
      <c r="A14" s="78" t="s">
        <v>28</v>
      </c>
      <c r="B14" s="78"/>
      <c r="C14" s="89" t="s">
        <v>44</v>
      </c>
      <c r="D14" s="89"/>
      <c r="E14" s="89"/>
      <c r="F14" s="89"/>
      <c r="G14" s="89"/>
      <c r="H14" s="89"/>
      <c r="I14" s="89"/>
      <c r="J14" s="89"/>
      <c r="K14" s="9">
        <f>IF(C14="0 enfant",0,IF(C14="1 enfant (7,70€)",7.7,IF(C14="2 enfants (15,40€)",15.4,IF(C14="3 enfants (23,10€)",23.1,0))))</f>
        <v>15.4</v>
      </c>
    </row>
    <row r="15" spans="1:11" ht="23.1" customHeight="1" x14ac:dyDescent="0.25">
      <c r="A15" s="78" t="s">
        <v>29</v>
      </c>
      <c r="B15" s="78"/>
      <c r="C15" s="89" t="s">
        <v>48</v>
      </c>
      <c r="D15" s="89"/>
      <c r="E15" s="89"/>
      <c r="F15" s="89"/>
      <c r="G15" s="89"/>
      <c r="H15" s="89"/>
      <c r="I15" s="89"/>
      <c r="J15" s="89"/>
      <c r="K15" s="10">
        <f>IF(C15="0 enfant",0,IF(C15="1 enfant (33€)",3.3,IF(C15="2 enfants (66€)",6.6,IF(C15="3 enfants (99€)",9.9,0))))</f>
        <v>6.6</v>
      </c>
    </row>
    <row r="16" spans="1:11" ht="23.1" customHeight="1" x14ac:dyDescent="0.25">
      <c r="A16" s="78" t="s">
        <v>30</v>
      </c>
      <c r="B16" s="78"/>
      <c r="C16" s="89" t="s">
        <v>52</v>
      </c>
      <c r="D16" s="89"/>
      <c r="E16" s="89"/>
      <c r="F16" s="89"/>
      <c r="G16" s="89"/>
      <c r="H16" s="89"/>
      <c r="I16" s="89"/>
      <c r="J16" s="89"/>
      <c r="K16" s="10">
        <f>IF(C16="0 enfant",0,IF(C16="1 enfant (45€)",4.5,IF(C16="2 enfants (90€)",9,IF(C16="3 enfants (135€)",13.5,0))))</f>
        <v>9</v>
      </c>
    </row>
    <row r="17" spans="1:11" ht="23.1" customHeight="1" x14ac:dyDescent="0.25">
      <c r="A17" s="78" t="s">
        <v>31</v>
      </c>
      <c r="B17" s="78"/>
      <c r="C17" s="89" t="s">
        <v>54</v>
      </c>
      <c r="D17" s="89"/>
      <c r="E17" s="89"/>
      <c r="F17" s="89"/>
      <c r="G17" s="89"/>
      <c r="H17" s="89"/>
      <c r="I17" s="89"/>
      <c r="J17" s="89"/>
      <c r="K17" s="10">
        <f>IF(C17="0 enfant",0,IF(C17="1 enfant (30€)",3,IF(C17="2 enfants (60€)",6,IF(C17="3 enfants (90€)",9,0))))</f>
        <v>3</v>
      </c>
    </row>
    <row r="18" spans="1:11" ht="23.1" customHeight="1" x14ac:dyDescent="0.25">
      <c r="A18" s="78" t="s">
        <v>32</v>
      </c>
      <c r="B18" s="78"/>
      <c r="C18" s="89" t="s">
        <v>57</v>
      </c>
      <c r="D18" s="89"/>
      <c r="E18" s="89"/>
      <c r="F18" s="89"/>
      <c r="G18" s="89"/>
      <c r="H18" s="89"/>
      <c r="I18" s="89"/>
      <c r="J18" s="89"/>
      <c r="K18" s="10">
        <f>IF(C18="0 enfant",0,IF(C18="1 enfant (35€)",3.5,IF(C18="2 enfants (70€)",7,IF(C18="3 enfants (105€)",10.5,0))))</f>
        <v>3.5</v>
      </c>
    </row>
    <row r="19" spans="1:11" ht="23.1" customHeight="1" x14ac:dyDescent="0.25">
      <c r="A19" s="78" t="s">
        <v>33</v>
      </c>
      <c r="B19" s="78"/>
      <c r="C19" s="89" t="s">
        <v>61</v>
      </c>
      <c r="D19" s="89"/>
      <c r="E19" s="89"/>
      <c r="F19" s="89"/>
      <c r="G19" s="89"/>
      <c r="H19" s="89"/>
      <c r="I19" s="89"/>
      <c r="J19" s="89"/>
      <c r="K19" s="10">
        <f>IF(C19="OUI (22€)",22,IF(C19="NON",0,0))</f>
        <v>22</v>
      </c>
    </row>
    <row r="20" spans="1:11" ht="23.1" customHeight="1" x14ac:dyDescent="0.25">
      <c r="A20" s="75" t="s">
        <v>66</v>
      </c>
      <c r="B20" s="75"/>
      <c r="C20" s="88">
        <f>(K10*10)+(K11*10)+(K12*10)+(K13*10)+K14+(K15*10)+(K16*10)+(K17*10)+(K18*10)+K19</f>
        <v>2338.4</v>
      </c>
      <c r="D20" s="88"/>
      <c r="E20" s="88"/>
      <c r="F20" s="88"/>
      <c r="G20" s="88"/>
      <c r="H20" s="88"/>
      <c r="I20" s="88"/>
      <c r="J20" s="88"/>
      <c r="K20" s="3"/>
    </row>
    <row r="22" spans="1:11" s="5" customFormat="1" ht="23.1" customHeight="1" x14ac:dyDescent="0.25">
      <c r="A22" s="73" t="s">
        <v>64</v>
      </c>
      <c r="B22" s="73"/>
      <c r="C22" s="73"/>
      <c r="D22" s="91">
        <f>SUM(K10,K11,K12,K13,K14,K15,K16,K17,K18,K19)</f>
        <v>267.5</v>
      </c>
      <c r="E22" s="91"/>
      <c r="F22" s="90" t="str">
        <f>IF(C19="OUI (22€)","(dont Assurance scolaire + cotisation APEL)",IF(C19="NON","(dont Assurance scolaire)",))</f>
        <v>(dont Assurance scolaire + cotisation APEL)</v>
      </c>
      <c r="G22" s="90"/>
      <c r="H22" s="90"/>
      <c r="I22" s="90"/>
      <c r="J22" s="4"/>
    </row>
    <row r="23" spans="1:11" s="5" customFormat="1" ht="23.1" customHeight="1" x14ac:dyDescent="0.25">
      <c r="A23" s="73" t="s">
        <v>5</v>
      </c>
      <c r="B23" s="73"/>
      <c r="C23" s="73"/>
      <c r="D23" s="74">
        <f>SUM(K10,K11,K12,K13,K15,K16,K17,K18)</f>
        <v>230.1</v>
      </c>
      <c r="E23" s="74"/>
      <c r="F23" s="6"/>
      <c r="G23" s="4"/>
      <c r="H23" s="4"/>
      <c r="I23" s="4"/>
      <c r="J23" s="4"/>
    </row>
    <row r="24" spans="1:11" s="5" customFormat="1" ht="23.1" customHeight="1" x14ac:dyDescent="0.25">
      <c r="A24" s="73" t="s">
        <v>6</v>
      </c>
      <c r="B24" s="73"/>
      <c r="C24" s="73"/>
      <c r="D24" s="74">
        <f>SUM(K10,K11,K12,K13,K15,K16,K17,K18)</f>
        <v>230.1</v>
      </c>
      <c r="E24" s="74"/>
      <c r="F24" s="6"/>
      <c r="G24" s="4"/>
      <c r="H24" s="4"/>
      <c r="I24" s="4"/>
      <c r="J24" s="4"/>
    </row>
    <row r="25" spans="1:11" s="5" customFormat="1" ht="23.1" customHeight="1" x14ac:dyDescent="0.25">
      <c r="A25" s="73" t="s">
        <v>7</v>
      </c>
      <c r="B25" s="73"/>
      <c r="C25" s="73"/>
      <c r="D25" s="74">
        <f>SUM(K10,K11,K12,K13,K15,K16,K17,K18)</f>
        <v>230.1</v>
      </c>
      <c r="E25" s="74"/>
      <c r="F25" s="6"/>
      <c r="G25" s="4"/>
      <c r="H25" s="4"/>
      <c r="I25" s="4"/>
      <c r="J25" s="4"/>
    </row>
    <row r="26" spans="1:11" s="5" customFormat="1" ht="23.1" customHeight="1" x14ac:dyDescent="0.25">
      <c r="A26" s="76" t="s">
        <v>8</v>
      </c>
      <c r="B26" s="76"/>
      <c r="C26" s="76"/>
      <c r="D26" s="74">
        <f>SUM(K10,K11,K12,K13,K15,K16,K17,K18)</f>
        <v>230.1</v>
      </c>
      <c r="E26" s="74"/>
      <c r="F26" s="6"/>
      <c r="G26" s="4"/>
      <c r="H26" s="4"/>
      <c r="I26" s="4"/>
      <c r="J26" s="4"/>
    </row>
    <row r="27" spans="1:11" s="5" customFormat="1" ht="23.1" customHeight="1" x14ac:dyDescent="0.25">
      <c r="A27" s="73" t="s">
        <v>10</v>
      </c>
      <c r="B27" s="73"/>
      <c r="C27" s="73"/>
      <c r="D27" s="74">
        <f>SUM(K10,K11,K12,K13,K15,K16,K17,K18)</f>
        <v>230.1</v>
      </c>
      <c r="E27" s="74"/>
      <c r="F27" s="6"/>
      <c r="G27" s="4"/>
      <c r="H27" s="4"/>
      <c r="I27" s="4"/>
      <c r="J27" s="4"/>
    </row>
    <row r="28" spans="1:11" s="5" customFormat="1" ht="23.1" customHeight="1" x14ac:dyDescent="0.25">
      <c r="A28" s="73" t="s">
        <v>9</v>
      </c>
      <c r="B28" s="73"/>
      <c r="C28" s="73"/>
      <c r="D28" s="74">
        <f>SUM(K10,K11,K12,K13,K15,K16,K17,K18)</f>
        <v>230.1</v>
      </c>
      <c r="E28" s="74"/>
      <c r="F28" s="6"/>
      <c r="G28" s="4"/>
      <c r="H28" s="4"/>
      <c r="I28" s="4"/>
      <c r="J28" s="4"/>
    </row>
    <row r="29" spans="1:11" s="5" customFormat="1" ht="23.1" customHeight="1" x14ac:dyDescent="0.25">
      <c r="A29" s="73" t="s">
        <v>11</v>
      </c>
      <c r="B29" s="73"/>
      <c r="C29" s="73"/>
      <c r="D29" s="74">
        <f>SUM(K10,K11,K12,K13,K15,K16,K17,K18)</f>
        <v>230.1</v>
      </c>
      <c r="E29" s="74"/>
      <c r="F29" s="6"/>
      <c r="G29" s="4"/>
      <c r="H29" s="4"/>
      <c r="I29" s="4"/>
      <c r="J29" s="4"/>
    </row>
    <row r="30" spans="1:11" s="5" customFormat="1" ht="23.1" customHeight="1" x14ac:dyDescent="0.25">
      <c r="A30" s="73" t="s">
        <v>12</v>
      </c>
      <c r="B30" s="73"/>
      <c r="C30" s="73"/>
      <c r="D30" s="74">
        <f>SUM(K10,K11,K12,K13,K15,K16,K17,K18)</f>
        <v>230.1</v>
      </c>
      <c r="E30" s="74"/>
      <c r="F30" s="6"/>
      <c r="G30" s="4"/>
      <c r="H30" s="4"/>
      <c r="I30" s="4"/>
      <c r="J30" s="4"/>
    </row>
    <row r="31" spans="1:11" s="5" customFormat="1" ht="23.1" customHeight="1" x14ac:dyDescent="0.25">
      <c r="A31" s="76" t="s">
        <v>13</v>
      </c>
      <c r="B31" s="76"/>
      <c r="C31" s="76"/>
      <c r="D31" s="77">
        <f>SUM(K10,K11,K12,K13,K15,K16,K17,K18)</f>
        <v>230.1</v>
      </c>
      <c r="E31" s="77"/>
      <c r="F31" s="7"/>
      <c r="G31" s="8"/>
      <c r="H31" s="8"/>
      <c r="I31" s="8"/>
      <c r="J31" s="8"/>
    </row>
    <row r="32" spans="1:11" s="5" customFormat="1" ht="15.75" x14ac:dyDescent="0.25"/>
    <row r="33" spans="1:10" s="5" customFormat="1" ht="15.75" x14ac:dyDescent="0.25">
      <c r="A33" s="71" t="s">
        <v>63</v>
      </c>
      <c r="B33" s="71"/>
      <c r="C33" s="71"/>
      <c r="D33" s="71"/>
      <c r="E33" s="71"/>
      <c r="F33" s="71"/>
      <c r="G33" s="71"/>
      <c r="H33" s="71"/>
      <c r="I33" s="71"/>
      <c r="J33" s="71"/>
    </row>
    <row r="34" spans="1:10" s="5" customFormat="1" ht="15.75" x14ac:dyDescent="0.25"/>
    <row r="35" spans="1:10" s="5" customFormat="1" ht="15" customHeight="1" x14ac:dyDescent="0.25">
      <c r="A35" s="72" t="s">
        <v>15</v>
      </c>
      <c r="B35" s="72"/>
      <c r="C35" s="72"/>
      <c r="D35" s="72"/>
      <c r="E35" s="72"/>
      <c r="F35" s="72"/>
      <c r="G35" s="72"/>
      <c r="H35" s="72"/>
      <c r="I35" s="72"/>
      <c r="J35" s="72"/>
    </row>
    <row r="36" spans="1:10" s="5" customFormat="1" ht="15" customHeight="1" x14ac:dyDescent="0.25">
      <c r="A36" s="72"/>
      <c r="B36" s="72"/>
      <c r="C36" s="72"/>
      <c r="D36" s="72"/>
      <c r="E36" s="72"/>
      <c r="F36" s="72"/>
      <c r="G36" s="72"/>
      <c r="H36" s="72"/>
      <c r="I36" s="72"/>
      <c r="J36" s="72"/>
    </row>
    <row r="37" spans="1:10" s="5" customFormat="1" ht="15" customHeight="1" x14ac:dyDescent="0.25">
      <c r="A37" s="72"/>
      <c r="B37" s="72"/>
      <c r="C37" s="72"/>
      <c r="D37" s="72"/>
      <c r="E37" s="72"/>
      <c r="F37" s="72"/>
      <c r="G37" s="72"/>
      <c r="H37" s="72"/>
      <c r="I37" s="72"/>
      <c r="J37" s="72"/>
    </row>
    <row r="38" spans="1:10" s="5" customFormat="1" ht="15" customHeight="1" x14ac:dyDescent="0.25">
      <c r="A38" s="72"/>
      <c r="B38" s="72"/>
      <c r="C38" s="72"/>
      <c r="D38" s="72"/>
      <c r="E38" s="72"/>
      <c r="F38" s="72"/>
      <c r="G38" s="72"/>
      <c r="H38" s="72"/>
      <c r="I38" s="72"/>
      <c r="J38" s="72"/>
    </row>
    <row r="39" spans="1:10" s="5" customFormat="1" ht="15" customHeight="1" x14ac:dyDescent="0.25">
      <c r="A39" s="72"/>
      <c r="B39" s="72"/>
      <c r="C39" s="72"/>
      <c r="D39" s="72"/>
      <c r="E39" s="72"/>
      <c r="F39" s="72"/>
      <c r="G39" s="72"/>
      <c r="H39" s="72"/>
      <c r="I39" s="72"/>
      <c r="J39" s="72"/>
    </row>
    <row r="40" spans="1:10" ht="15" customHeight="1" x14ac:dyDescent="0.25">
      <c r="A40" s="1"/>
      <c r="B40" s="1"/>
      <c r="C40" s="1"/>
      <c r="D40" s="1"/>
      <c r="E40" s="1"/>
      <c r="F40" s="1"/>
      <c r="G40" s="1"/>
      <c r="H40" s="1"/>
      <c r="I40" s="1"/>
      <c r="J40" s="1"/>
    </row>
  </sheetData>
  <mergeCells count="48">
    <mergeCell ref="A31:C31"/>
    <mergeCell ref="D31:E31"/>
    <mergeCell ref="A33:J33"/>
    <mergeCell ref="A35:J39"/>
    <mergeCell ref="A28:C28"/>
    <mergeCell ref="D28:E28"/>
    <mergeCell ref="A29:C29"/>
    <mergeCell ref="D29:E29"/>
    <mergeCell ref="A30:C30"/>
    <mergeCell ref="D30:E30"/>
    <mergeCell ref="A25:C25"/>
    <mergeCell ref="D25:E25"/>
    <mergeCell ref="A26:C26"/>
    <mergeCell ref="D26:E26"/>
    <mergeCell ref="A27:C27"/>
    <mergeCell ref="D27:E27"/>
    <mergeCell ref="A24:C24"/>
    <mergeCell ref="D24:E24"/>
    <mergeCell ref="A18:B18"/>
    <mergeCell ref="C18:J18"/>
    <mergeCell ref="A19:B19"/>
    <mergeCell ref="C19:J19"/>
    <mergeCell ref="A20:B20"/>
    <mergeCell ref="C20:J20"/>
    <mergeCell ref="A22:C22"/>
    <mergeCell ref="D22:E22"/>
    <mergeCell ref="F22:I22"/>
    <mergeCell ref="A23:C23"/>
    <mergeCell ref="D23:E23"/>
    <mergeCell ref="A15:B15"/>
    <mergeCell ref="C15:J15"/>
    <mergeCell ref="A16:B16"/>
    <mergeCell ref="C16:J16"/>
    <mergeCell ref="A17:B17"/>
    <mergeCell ref="C17:J17"/>
    <mergeCell ref="A12:B12"/>
    <mergeCell ref="C12:J12"/>
    <mergeCell ref="A13:B13"/>
    <mergeCell ref="C13:J13"/>
    <mergeCell ref="A14:B14"/>
    <mergeCell ref="C14:J14"/>
    <mergeCell ref="A11:B11"/>
    <mergeCell ref="C11:J11"/>
    <mergeCell ref="E2:J7"/>
    <mergeCell ref="A9:B9"/>
    <mergeCell ref="C9:J9"/>
    <mergeCell ref="A10:B10"/>
    <mergeCell ref="C10:J10"/>
  </mergeCells>
  <dataValidations count="11">
    <dataValidation type="list" allowBlank="1" showInputMessage="1" showErrorMessage="1" sqref="C11:J11">
      <formula1>TPS</formula1>
    </dataValidation>
    <dataValidation type="list" allowBlank="1" showInputMessage="1" showErrorMessage="1" sqref="C19:J19">
      <formula1>CotisAPEL</formula1>
    </dataValidation>
    <dataValidation type="list" allowBlank="1" showInputMessage="1" showErrorMessage="1" sqref="C18:J18">
      <formula1>FourPrim</formula1>
    </dataValidation>
    <dataValidation type="list" allowBlank="1" showInputMessage="1" showErrorMessage="1" sqref="C17:J17">
      <formula1>FourMat</formula1>
    </dataValidation>
    <dataValidation type="list" allowBlank="1" showInputMessage="1" showErrorMessage="1" sqref="C16:J16">
      <formula1>Sorties</formula1>
    </dataValidation>
    <dataValidation type="list" allowBlank="1" showInputMessage="1" showErrorMessage="1" sqref="C15:J15">
      <formula1>CotisDio</formula1>
    </dataValidation>
    <dataValidation type="list" allowBlank="1" showInputMessage="1" showErrorMessage="1" sqref="C14:J14">
      <formula1>Assurance</formula1>
    </dataValidation>
    <dataValidation type="list" allowBlank="1" showInputMessage="1" showErrorMessage="1" sqref="C12:J12">
      <formula1>Cantine</formula1>
    </dataValidation>
    <dataValidation type="list" allowBlank="1" showInputMessage="1" showErrorMessage="1" sqref="C13:J13">
      <formula1>Garderie</formula1>
    </dataValidation>
    <dataValidation type="list" allowBlank="1" showInputMessage="1" showErrorMessage="1" sqref="C10:J10">
      <formula1>Scolarite</formula1>
    </dataValidation>
    <dataValidation type="list" allowBlank="1" showInputMessage="1" showErrorMessage="1" sqref="C9:J9">
      <formula1>Famille</formula1>
    </dataValidation>
  </dataValidations>
  <pageMargins left="0.31496062992125984" right="0.31496062992125984" top="0.35433070866141736" bottom="0.35433070866141736"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5"/>
  <dimension ref="A1:K40"/>
  <sheetViews>
    <sheetView zoomScaleNormal="100" workbookViewId="0">
      <selection activeCell="A30" sqref="A30:C30"/>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9" t="s">
        <v>65</v>
      </c>
      <c r="F2" s="80"/>
      <c r="G2" s="80"/>
      <c r="H2" s="80"/>
      <c r="I2" s="80"/>
      <c r="J2" s="81"/>
    </row>
    <row r="3" spans="1:11" x14ac:dyDescent="0.25">
      <c r="E3" s="82"/>
      <c r="F3" s="83"/>
      <c r="G3" s="83"/>
      <c r="H3" s="83"/>
      <c r="I3" s="83"/>
      <c r="J3" s="84"/>
    </row>
    <row r="4" spans="1:11" x14ac:dyDescent="0.25">
      <c r="E4" s="82"/>
      <c r="F4" s="83"/>
      <c r="G4" s="83"/>
      <c r="H4" s="83"/>
      <c r="I4" s="83"/>
      <c r="J4" s="84"/>
    </row>
    <row r="5" spans="1:11" x14ac:dyDescent="0.25">
      <c r="E5" s="82"/>
      <c r="F5" s="83"/>
      <c r="G5" s="83"/>
      <c r="H5" s="83"/>
      <c r="I5" s="83"/>
      <c r="J5" s="84"/>
    </row>
    <row r="6" spans="1:11" x14ac:dyDescent="0.25">
      <c r="E6" s="82"/>
      <c r="F6" s="83"/>
      <c r="G6" s="83"/>
      <c r="H6" s="83"/>
      <c r="I6" s="83"/>
      <c r="J6" s="84"/>
    </row>
    <row r="7" spans="1:11" ht="15.75" thickBot="1" x14ac:dyDescent="0.3">
      <c r="E7" s="85"/>
      <c r="F7" s="86"/>
      <c r="G7" s="86"/>
      <c r="H7" s="86"/>
      <c r="I7" s="86"/>
      <c r="J7" s="87"/>
    </row>
    <row r="8" spans="1:11" ht="21" customHeight="1" x14ac:dyDescent="0.25"/>
    <row r="9" spans="1:11" ht="23.1" customHeight="1" x14ac:dyDescent="0.25">
      <c r="A9" s="78" t="s">
        <v>24</v>
      </c>
      <c r="B9" s="78"/>
      <c r="C9" s="89" t="s">
        <v>79</v>
      </c>
      <c r="D9" s="89"/>
      <c r="E9" s="89"/>
      <c r="F9" s="89"/>
      <c r="G9" s="89"/>
      <c r="H9" s="89"/>
      <c r="I9" s="89"/>
      <c r="J9" s="89"/>
    </row>
    <row r="10" spans="1:11" ht="23.1" customHeight="1" x14ac:dyDescent="0.25">
      <c r="A10" s="78" t="s">
        <v>25</v>
      </c>
      <c r="B10" s="78"/>
      <c r="C10" s="89" t="s">
        <v>20</v>
      </c>
      <c r="D10" s="89"/>
      <c r="E10" s="89"/>
      <c r="F10" s="89"/>
      <c r="G10" s="89"/>
      <c r="H10" s="89"/>
      <c r="I10" s="89"/>
      <c r="J10" s="89"/>
      <c r="K10" s="9">
        <f>IF(C10="Tarif 1 - 1 enfant (300€)",30,IF(C10="Tarif 1 - 2 enfants (500€)",50,IF(C10="Tarif 1 - 3 enfants (650€)",65,IF(C10="Tarif 2 - 1 enfant (360€)",36,IF(C10="Tarif 2 - 2 enfants (620€)",62,IF(C10="Tarif 2 - 3 enfants (830€)",83,0))))))</f>
        <v>62</v>
      </c>
    </row>
    <row r="11" spans="1:11" ht="23.1" customHeight="1" x14ac:dyDescent="0.25">
      <c r="A11" s="78" t="s">
        <v>75</v>
      </c>
      <c r="B11" s="78"/>
      <c r="C11" s="89" t="s">
        <v>77</v>
      </c>
      <c r="D11" s="89"/>
      <c r="E11" s="89"/>
      <c r="F11" s="89"/>
      <c r="G11" s="89"/>
      <c r="H11" s="89"/>
      <c r="I11" s="89"/>
      <c r="J11" s="89"/>
      <c r="K11" s="10">
        <f>IF(C11="OUI (400€)",40,IF(C11="NON",0,0))</f>
        <v>40</v>
      </c>
    </row>
    <row r="12" spans="1:11" ht="23.1" customHeight="1" x14ac:dyDescent="0.25">
      <c r="A12" s="78" t="s">
        <v>26</v>
      </c>
      <c r="B12" s="78"/>
      <c r="C12" s="89" t="s">
        <v>35</v>
      </c>
      <c r="D12" s="89"/>
      <c r="E12" s="89"/>
      <c r="F12" s="89"/>
      <c r="G12" s="89"/>
      <c r="H12" s="89"/>
      <c r="I12" s="89"/>
      <c r="J12" s="89"/>
      <c r="K12" s="9">
        <f>IF(C12="Demi-pensionnaire - 1 enfant (580€)",58,IF(C12="Demi-pensionnaire - 2 enfants (1100€)",110,IF(C12="Demi-pensionnaire - 3 enfants (1560€)",156,IF(C12="Cantine occasionnelle (4,60€/repas)",0,0))))</f>
        <v>110</v>
      </c>
    </row>
    <row r="13" spans="1:11" ht="23.1" customHeight="1" x14ac:dyDescent="0.25">
      <c r="A13" s="78" t="s">
        <v>27</v>
      </c>
      <c r="B13" s="78"/>
      <c r="C13" s="89" t="s">
        <v>38</v>
      </c>
      <c r="D13" s="89"/>
      <c r="E13" s="89"/>
      <c r="F13" s="89"/>
      <c r="G13" s="89"/>
      <c r="H13" s="89"/>
      <c r="I13" s="89"/>
      <c r="J13" s="89"/>
      <c r="K13" s="9">
        <f>IF(C13="Forfait - 1 enfant (200€)",20,IF(C13="Forfait - 2 enfants (280€)",28,IF(C13="Forfait - 2 enfants (340€)",34,IF(C13="Garderie occasionnelle (1,50€/ticket)",0,IF(C13="Forfait - 1 enfant (50€)",5,0)))))</f>
        <v>28</v>
      </c>
    </row>
    <row r="14" spans="1:11" ht="23.1" customHeight="1" x14ac:dyDescent="0.25">
      <c r="A14" s="78" t="s">
        <v>28</v>
      </c>
      <c r="B14" s="78"/>
      <c r="C14" s="89" t="s">
        <v>44</v>
      </c>
      <c r="D14" s="89"/>
      <c r="E14" s="89"/>
      <c r="F14" s="89"/>
      <c r="G14" s="89"/>
      <c r="H14" s="89"/>
      <c r="I14" s="89"/>
      <c r="J14" s="89"/>
      <c r="K14" s="9">
        <f>IF(C14="0 enfant",0,IF(C14="1 enfant (7,70€)",7.7,IF(C14="2 enfants (15,40€)",15.4,IF(C14="3 enfants (23,10€)",23.1,0))))</f>
        <v>15.4</v>
      </c>
    </row>
    <row r="15" spans="1:11" ht="23.1" customHeight="1" x14ac:dyDescent="0.25">
      <c r="A15" s="78" t="s">
        <v>29</v>
      </c>
      <c r="B15" s="78"/>
      <c r="C15" s="89" t="s">
        <v>48</v>
      </c>
      <c r="D15" s="89"/>
      <c r="E15" s="89"/>
      <c r="F15" s="89"/>
      <c r="G15" s="89"/>
      <c r="H15" s="89"/>
      <c r="I15" s="89"/>
      <c r="J15" s="89"/>
      <c r="K15" s="10">
        <f>IF(C15="0 enfant",0,IF(C15="1 enfant (33€)",3.3,IF(C15="2 enfants (66€)",6.6,IF(C15="3 enfants (99€)",9.9,0))))</f>
        <v>6.6</v>
      </c>
    </row>
    <row r="16" spans="1:11" ht="23.1" customHeight="1" x14ac:dyDescent="0.25">
      <c r="A16" s="78" t="s">
        <v>30</v>
      </c>
      <c r="B16" s="78"/>
      <c r="C16" s="89" t="s">
        <v>52</v>
      </c>
      <c r="D16" s="89"/>
      <c r="E16" s="89"/>
      <c r="F16" s="89"/>
      <c r="G16" s="89"/>
      <c r="H16" s="89"/>
      <c r="I16" s="89"/>
      <c r="J16" s="89"/>
      <c r="K16" s="10">
        <f>IF(C16="0 enfant",0,IF(C16="1 enfant (45€)",4.5,IF(C16="2 enfants (90€)",9,IF(C16="3 enfants (135€)",13.5,0))))</f>
        <v>9</v>
      </c>
    </row>
    <row r="17" spans="1:11" ht="23.1" customHeight="1" x14ac:dyDescent="0.25">
      <c r="A17" s="78" t="s">
        <v>31</v>
      </c>
      <c r="B17" s="78"/>
      <c r="C17" s="89" t="s">
        <v>54</v>
      </c>
      <c r="D17" s="89"/>
      <c r="E17" s="89"/>
      <c r="F17" s="89"/>
      <c r="G17" s="89"/>
      <c r="H17" s="89"/>
      <c r="I17" s="89"/>
      <c r="J17" s="89"/>
      <c r="K17" s="10">
        <f>IF(C17="0 enfant",0,IF(C17="1 enfant (30€)",3,IF(C17="2 enfants (60€)",6,IF(C17="3 enfants (90€)",9,0))))</f>
        <v>3</v>
      </c>
    </row>
    <row r="18" spans="1:11" ht="23.1" customHeight="1" x14ac:dyDescent="0.25">
      <c r="A18" s="78" t="s">
        <v>32</v>
      </c>
      <c r="B18" s="78"/>
      <c r="C18" s="89" t="s">
        <v>57</v>
      </c>
      <c r="D18" s="89"/>
      <c r="E18" s="89"/>
      <c r="F18" s="89"/>
      <c r="G18" s="89"/>
      <c r="H18" s="89"/>
      <c r="I18" s="89"/>
      <c r="J18" s="89"/>
      <c r="K18" s="10">
        <f>IF(C18="0 enfant",0,IF(C18="1 enfant (35€)",3.5,IF(C18="2 enfants (70€)",7,IF(C18="3 enfants (105€)",10.5,0))))</f>
        <v>3.5</v>
      </c>
    </row>
    <row r="19" spans="1:11" ht="23.1" customHeight="1" x14ac:dyDescent="0.25">
      <c r="A19" s="78" t="s">
        <v>33</v>
      </c>
      <c r="B19" s="78"/>
      <c r="C19" s="89" t="s">
        <v>61</v>
      </c>
      <c r="D19" s="89"/>
      <c r="E19" s="89"/>
      <c r="F19" s="89"/>
      <c r="G19" s="89"/>
      <c r="H19" s="89"/>
      <c r="I19" s="89"/>
      <c r="J19" s="89"/>
      <c r="K19" s="10">
        <f>IF(C19="OUI (22€)",22,IF(C19="NON",0,0))</f>
        <v>22</v>
      </c>
    </row>
    <row r="20" spans="1:11" ht="23.1" customHeight="1" x14ac:dyDescent="0.25">
      <c r="A20" s="75" t="s">
        <v>66</v>
      </c>
      <c r="B20" s="75"/>
      <c r="C20" s="88">
        <f>(K10*10)+(K11*10)+(K12*10)+(K13*10)+K14+(K15*10)+(K16*10)+(K17*10)+(K18*10)+K19</f>
        <v>2658.4</v>
      </c>
      <c r="D20" s="88"/>
      <c r="E20" s="88"/>
      <c r="F20" s="88"/>
      <c r="G20" s="88"/>
      <c r="H20" s="88"/>
      <c r="I20" s="88"/>
      <c r="J20" s="88"/>
      <c r="K20" s="3"/>
    </row>
    <row r="22" spans="1:11" s="5" customFormat="1" ht="23.1" customHeight="1" x14ac:dyDescent="0.25">
      <c r="A22" s="73" t="s">
        <v>64</v>
      </c>
      <c r="B22" s="73"/>
      <c r="C22" s="73"/>
      <c r="D22" s="91">
        <f>SUM(K10,K11,K12,K13,K14,K15,K16,K17,K18,K19)</f>
        <v>299.5</v>
      </c>
      <c r="E22" s="91"/>
      <c r="F22" s="90" t="str">
        <f>IF(C19="OUI (22€)","(dont Assurance scolaire + cotisation APEL)",IF(C19="NON","(dont Assurance scolaire)",))</f>
        <v>(dont Assurance scolaire + cotisation APEL)</v>
      </c>
      <c r="G22" s="90"/>
      <c r="H22" s="90"/>
      <c r="I22" s="90"/>
      <c r="J22" s="4"/>
    </row>
    <row r="23" spans="1:11" s="5" customFormat="1" ht="23.1" customHeight="1" x14ac:dyDescent="0.25">
      <c r="A23" s="73" t="s">
        <v>5</v>
      </c>
      <c r="B23" s="73"/>
      <c r="C23" s="73"/>
      <c r="D23" s="74">
        <f>SUM(K10,K11,K12,K13,K15,K16,K17,K18)</f>
        <v>262.10000000000002</v>
      </c>
      <c r="E23" s="74"/>
      <c r="F23" s="6"/>
      <c r="G23" s="4"/>
      <c r="H23" s="4"/>
      <c r="I23" s="4"/>
      <c r="J23" s="4"/>
    </row>
    <row r="24" spans="1:11" s="5" customFormat="1" ht="23.1" customHeight="1" x14ac:dyDescent="0.25">
      <c r="A24" s="73" t="s">
        <v>6</v>
      </c>
      <c r="B24" s="73"/>
      <c r="C24" s="73"/>
      <c r="D24" s="74">
        <f>SUM(K10,K11,K12,K13,K15,K16,K17,K18)</f>
        <v>262.10000000000002</v>
      </c>
      <c r="E24" s="74"/>
      <c r="F24" s="6"/>
      <c r="G24" s="4"/>
      <c r="H24" s="4"/>
      <c r="I24" s="4"/>
      <c r="J24" s="4"/>
    </row>
    <row r="25" spans="1:11" s="5" customFormat="1" ht="23.1" customHeight="1" x14ac:dyDescent="0.25">
      <c r="A25" s="73" t="s">
        <v>7</v>
      </c>
      <c r="B25" s="73"/>
      <c r="C25" s="73"/>
      <c r="D25" s="74">
        <f>SUM(K10,K11,K12,K13,K15,K16,K17,K18)</f>
        <v>262.10000000000002</v>
      </c>
      <c r="E25" s="74"/>
      <c r="F25" s="6"/>
      <c r="G25" s="4"/>
      <c r="H25" s="4"/>
      <c r="I25" s="4"/>
      <c r="J25" s="4"/>
    </row>
    <row r="26" spans="1:11" s="5" customFormat="1" ht="23.1" customHeight="1" x14ac:dyDescent="0.25">
      <c r="A26" s="76" t="s">
        <v>8</v>
      </c>
      <c r="B26" s="76"/>
      <c r="C26" s="76"/>
      <c r="D26" s="74">
        <f>SUM(K10,K11,K12,K13,K15,K16,K17,K18)</f>
        <v>262.10000000000002</v>
      </c>
      <c r="E26" s="74"/>
      <c r="F26" s="6"/>
      <c r="G26" s="4"/>
      <c r="H26" s="4"/>
      <c r="I26" s="4"/>
      <c r="J26" s="4"/>
    </row>
    <row r="27" spans="1:11" s="5" customFormat="1" ht="23.1" customHeight="1" x14ac:dyDescent="0.25">
      <c r="A27" s="73" t="s">
        <v>10</v>
      </c>
      <c r="B27" s="73"/>
      <c r="C27" s="73"/>
      <c r="D27" s="74">
        <f>SUM(K10,K11,K12,K13,K15,K16,K17,K18)</f>
        <v>262.10000000000002</v>
      </c>
      <c r="E27" s="74"/>
      <c r="F27" s="6"/>
      <c r="G27" s="4"/>
      <c r="H27" s="4"/>
      <c r="I27" s="4"/>
      <c r="J27" s="4"/>
    </row>
    <row r="28" spans="1:11" s="5" customFormat="1" ht="23.1" customHeight="1" x14ac:dyDescent="0.25">
      <c r="A28" s="73" t="s">
        <v>9</v>
      </c>
      <c r="B28" s="73"/>
      <c r="C28" s="73"/>
      <c r="D28" s="74">
        <f>SUM(K10,K11,K12,K13,K15,K16,K17,K18)</f>
        <v>262.10000000000002</v>
      </c>
      <c r="E28" s="74"/>
      <c r="F28" s="6"/>
      <c r="G28" s="4"/>
      <c r="H28" s="4"/>
      <c r="I28" s="4"/>
      <c r="J28" s="4"/>
    </row>
    <row r="29" spans="1:11" s="5" customFormat="1" ht="23.1" customHeight="1" x14ac:dyDescent="0.25">
      <c r="A29" s="73" t="s">
        <v>11</v>
      </c>
      <c r="B29" s="73"/>
      <c r="C29" s="73"/>
      <c r="D29" s="74">
        <f>SUM(K10,K11,K12,K13,K15,K16,K17,K18)</f>
        <v>262.10000000000002</v>
      </c>
      <c r="E29" s="74"/>
      <c r="F29" s="6"/>
      <c r="G29" s="4"/>
      <c r="H29" s="4"/>
      <c r="I29" s="4"/>
      <c r="J29" s="4"/>
    </row>
    <row r="30" spans="1:11" s="5" customFormat="1" ht="23.1" customHeight="1" x14ac:dyDescent="0.25">
      <c r="A30" s="73" t="s">
        <v>12</v>
      </c>
      <c r="B30" s="73"/>
      <c r="C30" s="73"/>
      <c r="D30" s="74">
        <f>SUM(K10,K11,K12,K13,K15,K16,K17,K18)</f>
        <v>262.10000000000002</v>
      </c>
      <c r="E30" s="74"/>
      <c r="F30" s="6"/>
      <c r="G30" s="4"/>
      <c r="H30" s="4"/>
      <c r="I30" s="4"/>
      <c r="J30" s="4"/>
    </row>
    <row r="31" spans="1:11" s="5" customFormat="1" ht="23.1" customHeight="1" x14ac:dyDescent="0.25">
      <c r="A31" s="76" t="s">
        <v>13</v>
      </c>
      <c r="B31" s="76"/>
      <c r="C31" s="76"/>
      <c r="D31" s="77">
        <f>SUM(K10,K11,K12,K13,K15,K16,K17,K18)</f>
        <v>262.10000000000002</v>
      </c>
      <c r="E31" s="77"/>
      <c r="F31" s="7"/>
      <c r="G31" s="8"/>
      <c r="H31" s="8"/>
      <c r="I31" s="8"/>
      <c r="J31" s="8"/>
    </row>
    <row r="32" spans="1:11" s="5" customFormat="1" ht="15.75" x14ac:dyDescent="0.25"/>
    <row r="33" spans="1:10" s="5" customFormat="1" ht="15.75" x14ac:dyDescent="0.25">
      <c r="A33" s="71" t="s">
        <v>63</v>
      </c>
      <c r="B33" s="71"/>
      <c r="C33" s="71"/>
      <c r="D33" s="71"/>
      <c r="E33" s="71"/>
      <c r="F33" s="71"/>
      <c r="G33" s="71"/>
      <c r="H33" s="71"/>
      <c r="I33" s="71"/>
      <c r="J33" s="71"/>
    </row>
    <row r="34" spans="1:10" s="5" customFormat="1" ht="15.75" x14ac:dyDescent="0.25"/>
    <row r="35" spans="1:10" s="5" customFormat="1" ht="15" customHeight="1" x14ac:dyDescent="0.25">
      <c r="A35" s="72" t="s">
        <v>15</v>
      </c>
      <c r="B35" s="72"/>
      <c r="C35" s="72"/>
      <c r="D35" s="72"/>
      <c r="E35" s="72"/>
      <c r="F35" s="72"/>
      <c r="G35" s="72"/>
      <c r="H35" s="72"/>
      <c r="I35" s="72"/>
      <c r="J35" s="72"/>
    </row>
    <row r="36" spans="1:10" s="5" customFormat="1" ht="15" customHeight="1" x14ac:dyDescent="0.25">
      <c r="A36" s="72"/>
      <c r="B36" s="72"/>
      <c r="C36" s="72"/>
      <c r="D36" s="72"/>
      <c r="E36" s="72"/>
      <c r="F36" s="72"/>
      <c r="G36" s="72"/>
      <c r="H36" s="72"/>
      <c r="I36" s="72"/>
      <c r="J36" s="72"/>
    </row>
    <row r="37" spans="1:10" s="5" customFormat="1" ht="15" customHeight="1" x14ac:dyDescent="0.25">
      <c r="A37" s="72"/>
      <c r="B37" s="72"/>
      <c r="C37" s="72"/>
      <c r="D37" s="72"/>
      <c r="E37" s="72"/>
      <c r="F37" s="72"/>
      <c r="G37" s="72"/>
      <c r="H37" s="72"/>
      <c r="I37" s="72"/>
      <c r="J37" s="72"/>
    </row>
    <row r="38" spans="1:10" s="5" customFormat="1" ht="15" customHeight="1" x14ac:dyDescent="0.25">
      <c r="A38" s="72"/>
      <c r="B38" s="72"/>
      <c r="C38" s="72"/>
      <c r="D38" s="72"/>
      <c r="E38" s="72"/>
      <c r="F38" s="72"/>
      <c r="G38" s="72"/>
      <c r="H38" s="72"/>
      <c r="I38" s="72"/>
      <c r="J38" s="72"/>
    </row>
    <row r="39" spans="1:10" s="5" customFormat="1" ht="15" customHeight="1" x14ac:dyDescent="0.25">
      <c r="A39" s="72"/>
      <c r="B39" s="72"/>
      <c r="C39" s="72"/>
      <c r="D39" s="72"/>
      <c r="E39" s="72"/>
      <c r="F39" s="72"/>
      <c r="G39" s="72"/>
      <c r="H39" s="72"/>
      <c r="I39" s="72"/>
      <c r="J39" s="72"/>
    </row>
    <row r="40" spans="1:10" ht="15" customHeight="1" x14ac:dyDescent="0.25">
      <c r="A40" s="1"/>
      <c r="B40" s="1"/>
      <c r="C40" s="1"/>
      <c r="D40" s="1"/>
      <c r="E40" s="1"/>
      <c r="F40" s="1"/>
      <c r="G40" s="1"/>
      <c r="H40" s="1"/>
      <c r="I40" s="1"/>
      <c r="J40" s="1"/>
    </row>
  </sheetData>
  <mergeCells count="48">
    <mergeCell ref="A11:B11"/>
    <mergeCell ref="C11:J11"/>
    <mergeCell ref="E2:J7"/>
    <mergeCell ref="A9:B9"/>
    <mergeCell ref="C9:J9"/>
    <mergeCell ref="A10:B10"/>
    <mergeCell ref="C10:J10"/>
    <mergeCell ref="A12:B12"/>
    <mergeCell ref="C12:J12"/>
    <mergeCell ref="A13:B13"/>
    <mergeCell ref="C13:J13"/>
    <mergeCell ref="A14:B14"/>
    <mergeCell ref="C14:J14"/>
    <mergeCell ref="A15:B15"/>
    <mergeCell ref="C15:J15"/>
    <mergeCell ref="A16:B16"/>
    <mergeCell ref="C16:J16"/>
    <mergeCell ref="A17:B17"/>
    <mergeCell ref="C17:J17"/>
    <mergeCell ref="A24:C24"/>
    <mergeCell ref="D24:E24"/>
    <mergeCell ref="A18:B18"/>
    <mergeCell ref="C18:J18"/>
    <mergeCell ref="A19:B19"/>
    <mergeCell ref="C19:J19"/>
    <mergeCell ref="A20:B20"/>
    <mergeCell ref="C20:J20"/>
    <mergeCell ref="A22:C22"/>
    <mergeCell ref="D22:E22"/>
    <mergeCell ref="F22:I22"/>
    <mergeCell ref="A23:C23"/>
    <mergeCell ref="D23:E23"/>
    <mergeCell ref="A25:C25"/>
    <mergeCell ref="D25:E25"/>
    <mergeCell ref="A26:C26"/>
    <mergeCell ref="D26:E26"/>
    <mergeCell ref="A27:C27"/>
    <mergeCell ref="D27:E27"/>
    <mergeCell ref="A31:C31"/>
    <mergeCell ref="D31:E31"/>
    <mergeCell ref="A33:J33"/>
    <mergeCell ref="A35:J39"/>
    <mergeCell ref="A28:C28"/>
    <mergeCell ref="D28:E28"/>
    <mergeCell ref="A29:C29"/>
    <mergeCell ref="D29:E29"/>
    <mergeCell ref="A30:C30"/>
    <mergeCell ref="D30:E30"/>
  </mergeCells>
  <dataValidations count="11">
    <dataValidation type="list" allowBlank="1" showInputMessage="1" showErrorMessage="1" sqref="C11:J11">
      <formula1>TPS</formula1>
    </dataValidation>
    <dataValidation type="list" allowBlank="1" showInputMessage="1" showErrorMessage="1" sqref="C19:J19">
      <formula1>CotisAPEL</formula1>
    </dataValidation>
    <dataValidation type="list" allowBlank="1" showInputMessage="1" showErrorMessage="1" sqref="C18:J18">
      <formula1>FourPrim</formula1>
    </dataValidation>
    <dataValidation type="list" allowBlank="1" showInputMessage="1" showErrorMessage="1" sqref="C17:J17">
      <formula1>FourMat</formula1>
    </dataValidation>
    <dataValidation type="list" allowBlank="1" showInputMessage="1" showErrorMessage="1" sqref="C16:J16">
      <formula1>Sorties</formula1>
    </dataValidation>
    <dataValidation type="list" allowBlank="1" showInputMessage="1" showErrorMessage="1" sqref="C15:J15">
      <formula1>CotisDio</formula1>
    </dataValidation>
    <dataValidation type="list" allowBlank="1" showInputMessage="1" showErrorMessage="1" sqref="C14:J14">
      <formula1>Assurance</formula1>
    </dataValidation>
    <dataValidation type="list" allowBlank="1" showInputMessage="1" showErrorMessage="1" sqref="C12:J12">
      <formula1>Cantine</formula1>
    </dataValidation>
    <dataValidation type="list" allowBlank="1" showInputMessage="1" showErrorMessage="1" sqref="C13:J13">
      <formula1>Garderie</formula1>
    </dataValidation>
    <dataValidation type="list" allowBlank="1" showInputMessage="1" showErrorMessage="1" sqref="C10:J10">
      <formula1>Scolarite</formula1>
    </dataValidation>
    <dataValidation type="list" allowBlank="1" showInputMessage="1" showErrorMessage="1" sqref="C9:J9">
      <formula1>Famille</formula1>
    </dataValidation>
  </dataValidations>
  <pageMargins left="0.31496062992125984" right="0.31496062992125984" top="0.35433070866141736" bottom="0.35433070866141736"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U14"/>
  <sheetViews>
    <sheetView zoomScale="90" zoomScaleNormal="90" workbookViewId="0">
      <selection activeCell="E39" sqref="E39"/>
    </sheetView>
  </sheetViews>
  <sheetFormatPr baseColWidth="10" defaultColWidth="9.140625" defaultRowHeight="15" x14ac:dyDescent="0.25"/>
  <cols>
    <col min="1" max="1" width="22.28515625" bestFit="1" customWidth="1"/>
    <col min="2" max="2" width="1" customWidth="1"/>
    <col min="3" max="3" width="35.28515625" bestFit="1" customWidth="1"/>
    <col min="4" max="4" width="1" customWidth="1"/>
    <col min="5" max="5" width="35.28515625" bestFit="1" customWidth="1"/>
    <col min="6" max="6" width="1" customWidth="1"/>
    <col min="7" max="7" width="30.5703125" bestFit="1" customWidth="1"/>
    <col min="8" max="8" width="1" customWidth="1"/>
    <col min="9" max="9" width="34.140625" bestFit="1" customWidth="1"/>
    <col min="10" max="10" width="1" customWidth="1"/>
    <col min="11" max="11" width="32.28515625" customWidth="1"/>
    <col min="12" max="12" width="1" customWidth="1"/>
    <col min="13" max="13" width="9.7109375" customWidth="1"/>
    <col min="14" max="14" width="0.85546875" customWidth="1"/>
    <col min="15" max="15" width="23.7109375" customWidth="1"/>
    <col min="16" max="16" width="1" customWidth="1"/>
    <col min="17" max="17" width="21.42578125" customWidth="1"/>
    <col min="18" max="18" width="1" customWidth="1"/>
    <col min="19" max="19" width="16.7109375" customWidth="1"/>
    <col min="20" max="20" width="1" customWidth="1"/>
    <col min="21" max="21" width="17.42578125" customWidth="1"/>
  </cols>
  <sheetData>
    <row r="1" spans="1:21" x14ac:dyDescent="0.25">
      <c r="A1" t="s">
        <v>0</v>
      </c>
      <c r="C1" t="s">
        <v>1</v>
      </c>
      <c r="E1" t="s">
        <v>41</v>
      </c>
      <c r="G1" t="s">
        <v>46</v>
      </c>
      <c r="I1" t="s">
        <v>2</v>
      </c>
      <c r="K1" t="s">
        <v>50</v>
      </c>
      <c r="M1" t="s">
        <v>14</v>
      </c>
      <c r="O1" t="s">
        <v>22</v>
      </c>
      <c r="Q1" t="s">
        <v>23</v>
      </c>
      <c r="S1" t="s">
        <v>60</v>
      </c>
      <c r="U1" t="s">
        <v>76</v>
      </c>
    </row>
    <row r="2" spans="1:21" x14ac:dyDescent="0.25">
      <c r="A2" t="s">
        <v>16</v>
      </c>
      <c r="C2" t="s">
        <v>34</v>
      </c>
      <c r="E2" s="2" t="s">
        <v>42</v>
      </c>
      <c r="G2" s="2" t="s">
        <v>42</v>
      </c>
      <c r="I2" t="s">
        <v>37</v>
      </c>
      <c r="K2" s="2" t="s">
        <v>42</v>
      </c>
      <c r="M2" t="s">
        <v>79</v>
      </c>
      <c r="O2" s="2" t="s">
        <v>42</v>
      </c>
      <c r="Q2" s="2" t="s">
        <v>42</v>
      </c>
      <c r="S2" t="s">
        <v>61</v>
      </c>
      <c r="U2" t="s">
        <v>77</v>
      </c>
    </row>
    <row r="3" spans="1:21" x14ac:dyDescent="0.25">
      <c r="A3" t="s">
        <v>17</v>
      </c>
      <c r="C3" t="s">
        <v>35</v>
      </c>
      <c r="E3" s="2" t="s">
        <v>43</v>
      </c>
      <c r="G3" s="2" t="s">
        <v>47</v>
      </c>
      <c r="I3" t="s">
        <v>38</v>
      </c>
      <c r="K3" s="2" t="s">
        <v>51</v>
      </c>
      <c r="M3" t="s">
        <v>80</v>
      </c>
      <c r="O3" s="2" t="s">
        <v>54</v>
      </c>
      <c r="Q3" s="2" t="s">
        <v>57</v>
      </c>
      <c r="S3" t="s">
        <v>62</v>
      </c>
      <c r="U3" t="s">
        <v>62</v>
      </c>
    </row>
    <row r="4" spans="1:21" x14ac:dyDescent="0.25">
      <c r="A4" t="s">
        <v>18</v>
      </c>
      <c r="C4" t="s">
        <v>36</v>
      </c>
      <c r="E4" s="2" t="s">
        <v>44</v>
      </c>
      <c r="G4" s="2" t="s">
        <v>48</v>
      </c>
      <c r="I4" t="s">
        <v>39</v>
      </c>
      <c r="K4" s="2" t="s">
        <v>52</v>
      </c>
      <c r="M4" t="s">
        <v>81</v>
      </c>
      <c r="O4" s="2" t="s">
        <v>55</v>
      </c>
      <c r="Q4" s="2" t="s">
        <v>58</v>
      </c>
    </row>
    <row r="5" spans="1:21" x14ac:dyDescent="0.25">
      <c r="A5" t="s">
        <v>19</v>
      </c>
      <c r="C5" t="s">
        <v>3</v>
      </c>
      <c r="E5" s="2" t="s">
        <v>45</v>
      </c>
      <c r="G5" s="2" t="s">
        <v>49</v>
      </c>
      <c r="I5" t="s">
        <v>4</v>
      </c>
      <c r="K5" s="2" t="s">
        <v>53</v>
      </c>
      <c r="O5" s="2" t="s">
        <v>56</v>
      </c>
      <c r="Q5" s="2" t="s">
        <v>59</v>
      </c>
    </row>
    <row r="6" spans="1:21" x14ac:dyDescent="0.25">
      <c r="A6" t="s">
        <v>20</v>
      </c>
      <c r="I6" t="s">
        <v>40</v>
      </c>
    </row>
    <row r="7" spans="1:21" x14ac:dyDescent="0.25">
      <c r="A7" t="s">
        <v>21</v>
      </c>
    </row>
    <row r="14" spans="1:21" x14ac:dyDescent="0.25">
      <c r="A14" s="2"/>
    </row>
  </sheetData>
  <sortState ref="M3:M100">
    <sortCondition ref="M100"/>
  </sortState>
  <pageMargins left="0.7" right="0.7" top="0.75" bottom="0.75" header="0.3" footer="0.3"/>
  <pageSetup paperSize="9" orientation="portrait" verticalDpi="0" r:id="rId1"/>
  <tableParts count="11">
    <tablePart r:id="rId2"/>
    <tablePart r:id="rId3"/>
    <tablePart r:id="rId4"/>
    <tablePart r:id="rId5"/>
    <tablePart r:id="rId6"/>
    <tablePart r:id="rId7"/>
    <tablePart r:id="rId8"/>
    <tablePart r:id="rId9"/>
    <tablePart r:id="rId10"/>
    <tablePart r:id="rId11"/>
    <tablePart r:id="rId1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W31"/>
  <sheetViews>
    <sheetView tabSelected="1" topLeftCell="F1" workbookViewId="0">
      <selection activeCell="P20" sqref="P20"/>
    </sheetView>
  </sheetViews>
  <sheetFormatPr baseColWidth="10" defaultRowHeight="15" x14ac:dyDescent="0.25"/>
  <cols>
    <col min="1" max="1" width="1.85546875" customWidth="1"/>
    <col min="3" max="3" width="14.140625" customWidth="1"/>
    <col min="4" max="4" width="4.7109375" customWidth="1"/>
    <col min="5" max="5" width="14.7109375" customWidth="1"/>
    <col min="6" max="6" width="2.140625" customWidth="1"/>
    <col min="8" max="8" width="24.5703125" customWidth="1"/>
    <col min="9" max="9" width="11.7109375" customWidth="1"/>
    <col min="10" max="10" width="14.7109375" customWidth="1"/>
    <col min="11" max="11" width="2.140625" customWidth="1"/>
  </cols>
  <sheetData>
    <row r="1" spans="2:23" ht="15.75" thickBot="1" x14ac:dyDescent="0.3">
      <c r="W1" t="s">
        <v>85</v>
      </c>
    </row>
    <row r="2" spans="2:23" ht="20.100000000000001" customHeight="1" thickTop="1" x14ac:dyDescent="0.25">
      <c r="B2" s="133" t="s">
        <v>67</v>
      </c>
      <c r="C2" s="134"/>
      <c r="D2" s="42"/>
      <c r="E2" s="33">
        <f>SUM(Famille1:Famille3!K10)*10</f>
        <v>1540</v>
      </c>
      <c r="G2" s="114" t="s">
        <v>68</v>
      </c>
      <c r="H2" s="115"/>
      <c r="I2" s="46"/>
      <c r="J2" s="41">
        <f>SUM(Famille1:Famille3!K12)*10</f>
        <v>3300</v>
      </c>
      <c r="W2" t="s">
        <v>79</v>
      </c>
    </row>
    <row r="3" spans="2:23" ht="20.100000000000001" customHeight="1" x14ac:dyDescent="0.25">
      <c r="B3" s="137" t="s">
        <v>16</v>
      </c>
      <c r="C3" s="138"/>
      <c r="D3" s="50"/>
      <c r="E3" s="11">
        <f>D3*300</f>
        <v>0</v>
      </c>
      <c r="G3" s="126" t="s">
        <v>34</v>
      </c>
      <c r="H3" s="127"/>
      <c r="I3" s="70">
        <f ca="1">SUMPRODUCT(COUNTIFS(INDIRECT("'"&amp;T_Feuilles[Feuilles]&amp;"'!c12"),G3))</f>
        <v>0</v>
      </c>
      <c r="J3" s="15">
        <f ca="1">I3*580</f>
        <v>0</v>
      </c>
      <c r="W3" t="s">
        <v>80</v>
      </c>
    </row>
    <row r="4" spans="2:23" ht="20.100000000000001" customHeight="1" x14ac:dyDescent="0.25">
      <c r="B4" s="139" t="s">
        <v>17</v>
      </c>
      <c r="C4" s="140"/>
      <c r="D4" s="51"/>
      <c r="E4" s="12">
        <f>D4*500</f>
        <v>0</v>
      </c>
      <c r="G4" s="128" t="s">
        <v>35</v>
      </c>
      <c r="H4" s="129"/>
      <c r="I4" s="53">
        <f ca="1">SUMPRODUCT(COUNTIFS(INDIRECT("'"&amp;T_Feuilles[Feuilles]&amp;"'!c12"),G4))</f>
        <v>3</v>
      </c>
      <c r="J4" s="14">
        <f ca="1">I4*1100</f>
        <v>3300</v>
      </c>
      <c r="N4" s="143" t="s">
        <v>82</v>
      </c>
      <c r="O4" s="143"/>
      <c r="P4" s="143"/>
      <c r="Q4" s="143"/>
      <c r="R4" s="143"/>
      <c r="S4" s="143"/>
      <c r="T4" s="143"/>
      <c r="U4" s="143"/>
      <c r="W4" t="s">
        <v>81</v>
      </c>
    </row>
    <row r="5" spans="2:23" ht="20.100000000000001" customHeight="1" thickBot="1" x14ac:dyDescent="0.3">
      <c r="B5" s="137" t="s">
        <v>18</v>
      </c>
      <c r="C5" s="138"/>
      <c r="D5" s="50"/>
      <c r="E5" s="11">
        <f>D5*650</f>
        <v>0</v>
      </c>
      <c r="G5" s="130" t="s">
        <v>36</v>
      </c>
      <c r="H5" s="131"/>
      <c r="I5" s="54">
        <f ca="1">SUMPRODUCT(COUNTIFS(INDIRECT("'"&amp;T_Feuilles[Feuilles]&amp;"'!c12"),G5))</f>
        <v>0</v>
      </c>
      <c r="J5" s="16">
        <f ca="1">I5*1560</f>
        <v>0</v>
      </c>
      <c r="N5" s="143"/>
      <c r="O5" s="143"/>
      <c r="P5" s="143"/>
      <c r="Q5" s="143"/>
      <c r="R5" s="143"/>
      <c r="S5" s="143"/>
      <c r="T5" s="143"/>
      <c r="U5" s="143"/>
    </row>
    <row r="6" spans="2:23" ht="20.100000000000001" customHeight="1" thickTop="1" thickBot="1" x14ac:dyDescent="0.3">
      <c r="B6" s="139" t="s">
        <v>19</v>
      </c>
      <c r="C6" s="140"/>
      <c r="D6" s="51"/>
      <c r="E6" s="12">
        <f>D6*360</f>
        <v>0</v>
      </c>
      <c r="G6" s="132"/>
      <c r="H6" s="132"/>
      <c r="I6" s="17"/>
      <c r="J6" s="17"/>
      <c r="N6" s="143"/>
      <c r="O6" s="143"/>
      <c r="P6" s="143"/>
      <c r="Q6" s="143"/>
      <c r="R6" s="143"/>
      <c r="S6" s="143"/>
      <c r="T6" s="143"/>
      <c r="U6" s="143"/>
    </row>
    <row r="7" spans="2:23" ht="20.100000000000001" customHeight="1" thickTop="1" x14ac:dyDescent="0.25">
      <c r="B7" s="137" t="s">
        <v>20</v>
      </c>
      <c r="C7" s="138"/>
      <c r="D7" s="50">
        <f>COUNTIF(Famille1!C10,"Tarif 2 - 2 enfants (620€)")</f>
        <v>1</v>
      </c>
      <c r="E7" s="11">
        <f>D7*620</f>
        <v>620</v>
      </c>
      <c r="G7" s="116" t="s">
        <v>69</v>
      </c>
      <c r="H7" s="117"/>
      <c r="I7" s="47"/>
      <c r="J7" s="40">
        <f>SUM(Famille1:Famille3!K13)*10</f>
        <v>840</v>
      </c>
      <c r="N7" s="143"/>
      <c r="O7" s="143"/>
      <c r="P7" s="143"/>
      <c r="Q7" s="143"/>
      <c r="R7" s="143"/>
      <c r="S7" s="143"/>
      <c r="T7" s="143"/>
      <c r="U7" s="143"/>
    </row>
    <row r="8" spans="2:23" ht="20.100000000000001" customHeight="1" thickBot="1" x14ac:dyDescent="0.3">
      <c r="B8" s="141" t="s">
        <v>21</v>
      </c>
      <c r="C8" s="142"/>
      <c r="D8" s="52"/>
      <c r="E8" s="13">
        <f>D8*830</f>
        <v>0</v>
      </c>
      <c r="G8" s="124" t="s">
        <v>37</v>
      </c>
      <c r="H8" s="125"/>
      <c r="I8" s="55">
        <f ca="1">SUMPRODUCT(COUNTIFS(INDIRECT("'"&amp;T_Feuilles[Feuilles]&amp;"'!c13"),G8))</f>
        <v>0</v>
      </c>
      <c r="J8" s="18">
        <f ca="1">I8*200</f>
        <v>0</v>
      </c>
      <c r="N8" s="143"/>
      <c r="O8" s="143"/>
      <c r="P8" s="143"/>
      <c r="Q8" s="143"/>
      <c r="R8" s="143"/>
      <c r="S8" s="143"/>
      <c r="T8" s="143"/>
      <c r="U8" s="143"/>
    </row>
    <row r="9" spans="2:23" ht="20.100000000000001" customHeight="1" thickTop="1" thickBot="1" x14ac:dyDescent="0.3">
      <c r="G9" s="120" t="s">
        <v>38</v>
      </c>
      <c r="H9" s="121"/>
      <c r="I9" s="56">
        <f ca="1">SUMPRODUCT(COUNTIFS(INDIRECT("'"&amp;T_Feuilles[Feuilles]&amp;"'!c13"),G9))</f>
        <v>3</v>
      </c>
      <c r="J9" s="19">
        <f ca="1">I9*280</f>
        <v>840</v>
      </c>
    </row>
    <row r="10" spans="2:23" ht="20.100000000000001" customHeight="1" thickTop="1" thickBot="1" x14ac:dyDescent="0.3">
      <c r="B10" s="135" t="s">
        <v>70</v>
      </c>
      <c r="C10" s="136"/>
      <c r="D10" s="43"/>
      <c r="E10" s="36">
        <f>SUM(Famille1:Famille3!K14)</f>
        <v>46.2</v>
      </c>
      <c r="G10" s="122" t="s">
        <v>39</v>
      </c>
      <c r="H10" s="123"/>
      <c r="I10" s="57">
        <f ca="1">SUMPRODUCT(COUNTIFS(INDIRECT("'"&amp;T_Feuilles[Feuilles]&amp;"'!c13"),G10))</f>
        <v>0</v>
      </c>
      <c r="J10" s="20">
        <f ca="1">I10*340</f>
        <v>0</v>
      </c>
      <c r="N10" s="143" t="s">
        <v>83</v>
      </c>
      <c r="O10" s="143"/>
      <c r="P10" s="143"/>
      <c r="Q10" s="143"/>
      <c r="R10" s="143"/>
      <c r="S10" s="143"/>
      <c r="T10" s="143"/>
      <c r="U10" s="143"/>
    </row>
    <row r="11" spans="2:23" ht="20.100000000000001" customHeight="1" thickTop="1" thickBot="1" x14ac:dyDescent="0.3">
      <c r="B11" s="92" t="s">
        <v>42</v>
      </c>
      <c r="C11" s="93"/>
      <c r="D11" s="58"/>
      <c r="E11" s="23">
        <f>D11*0</f>
        <v>0</v>
      </c>
      <c r="N11" s="143"/>
      <c r="O11" s="143"/>
      <c r="P11" s="143"/>
      <c r="Q11" s="143"/>
      <c r="R11" s="143"/>
      <c r="S11" s="143"/>
      <c r="T11" s="143"/>
      <c r="U11" s="143"/>
    </row>
    <row r="12" spans="2:23" ht="20.100000000000001" customHeight="1" thickTop="1" x14ac:dyDescent="0.25">
      <c r="B12" s="98" t="s">
        <v>43</v>
      </c>
      <c r="C12" s="99"/>
      <c r="D12" s="59"/>
      <c r="E12" s="21">
        <f>D12*7.7</f>
        <v>0</v>
      </c>
      <c r="G12" s="118" t="s">
        <v>71</v>
      </c>
      <c r="H12" s="119"/>
      <c r="I12" s="48"/>
      <c r="J12" s="39">
        <f>SUM(Famille1:Famille3!K15)*10</f>
        <v>197.99999999999997</v>
      </c>
      <c r="N12" s="143"/>
      <c r="O12" s="143"/>
      <c r="P12" s="143"/>
      <c r="Q12" s="143"/>
      <c r="R12" s="143"/>
      <c r="S12" s="143"/>
      <c r="T12" s="143"/>
      <c r="U12" s="143"/>
    </row>
    <row r="13" spans="2:23" ht="20.100000000000001" customHeight="1" x14ac:dyDescent="0.25">
      <c r="B13" s="92" t="s">
        <v>44</v>
      </c>
      <c r="C13" s="93"/>
      <c r="D13" s="58"/>
      <c r="E13" s="23">
        <f>D13*15.4</f>
        <v>0</v>
      </c>
      <c r="G13" s="100" t="s">
        <v>42</v>
      </c>
      <c r="H13" s="101"/>
      <c r="I13" s="61">
        <f ca="1">SUMPRODUCT(COUNTIFS(INDIRECT("'"&amp;T_Feuilles[Feuilles]&amp;"'!c15"),G13))</f>
        <v>0</v>
      </c>
      <c r="J13" s="26">
        <f ca="1">I13*0</f>
        <v>0</v>
      </c>
      <c r="N13" t="s">
        <v>84</v>
      </c>
    </row>
    <row r="14" spans="2:23" ht="20.100000000000001" customHeight="1" thickBot="1" x14ac:dyDescent="0.3">
      <c r="B14" s="94" t="s">
        <v>45</v>
      </c>
      <c r="C14" s="95"/>
      <c r="D14" s="60"/>
      <c r="E14" s="22">
        <f>D14*23.1</f>
        <v>0</v>
      </c>
      <c r="G14" s="102" t="s">
        <v>47</v>
      </c>
      <c r="H14" s="103"/>
      <c r="I14" s="62">
        <f ca="1">SUMPRODUCT(COUNTIFS(INDIRECT("'"&amp;T_Feuilles[Feuilles]&amp;"'!c15"),G14))</f>
        <v>0</v>
      </c>
      <c r="J14" s="24">
        <f ca="1">I14*33</f>
        <v>0</v>
      </c>
    </row>
    <row r="15" spans="2:23" ht="20.100000000000001" customHeight="1" thickTop="1" thickBot="1" x14ac:dyDescent="0.3">
      <c r="G15" s="100" t="s">
        <v>48</v>
      </c>
      <c r="H15" s="101"/>
      <c r="I15" s="61">
        <f ca="1">SUMPRODUCT(COUNTIFS(INDIRECT("'"&amp;T_Feuilles[Feuilles]&amp;"'!c15"),G15))</f>
        <v>3</v>
      </c>
      <c r="J15" s="26">
        <f ca="1">I15*66</f>
        <v>198</v>
      </c>
    </row>
    <row r="16" spans="2:23" ht="20.100000000000001" customHeight="1" thickTop="1" thickBot="1" x14ac:dyDescent="0.3">
      <c r="B16" s="112" t="s">
        <v>72</v>
      </c>
      <c r="C16" s="113"/>
      <c r="D16" s="44"/>
      <c r="E16" s="38">
        <f>SUM(Famille1:Famille3!K16)*10</f>
        <v>270</v>
      </c>
      <c r="G16" s="104" t="s">
        <v>49</v>
      </c>
      <c r="H16" s="105"/>
      <c r="I16" s="63">
        <f ca="1">SUMPRODUCT(COUNTIFS(INDIRECT("'"&amp;T_Feuilles[Feuilles]&amp;"'!c15"),G16))</f>
        <v>0</v>
      </c>
      <c r="J16" s="25">
        <f ca="1">I16*99</f>
        <v>0</v>
      </c>
    </row>
    <row r="17" spans="2:10" ht="20.100000000000001" customHeight="1" thickTop="1" thickBot="1" x14ac:dyDescent="0.3">
      <c r="B17" s="110" t="s">
        <v>42</v>
      </c>
      <c r="C17" s="111"/>
      <c r="D17" s="64"/>
      <c r="E17" s="29">
        <f>D17*0</f>
        <v>0</v>
      </c>
    </row>
    <row r="18" spans="2:10" ht="20.100000000000001" customHeight="1" thickTop="1" x14ac:dyDescent="0.25">
      <c r="B18" s="144" t="s">
        <v>51</v>
      </c>
      <c r="C18" s="145"/>
      <c r="D18" s="65"/>
      <c r="E18" s="27">
        <f>D18*45</f>
        <v>0</v>
      </c>
      <c r="G18" s="96" t="s">
        <v>74</v>
      </c>
      <c r="H18" s="97"/>
      <c r="I18" s="49"/>
      <c r="J18" s="37">
        <f>SUM(Famille1:Famille3!K18)*10</f>
        <v>105</v>
      </c>
    </row>
    <row r="19" spans="2:10" ht="20.100000000000001" customHeight="1" x14ac:dyDescent="0.25">
      <c r="B19" s="110" t="s">
        <v>52</v>
      </c>
      <c r="C19" s="111"/>
      <c r="D19" s="64"/>
      <c r="E19" s="29">
        <f>D19*90</f>
        <v>0</v>
      </c>
      <c r="G19" s="108" t="s">
        <v>42</v>
      </c>
      <c r="H19" s="109"/>
      <c r="I19" s="67">
        <f ca="1">SUMPRODUCT(COUNTIFS(INDIRECT("'"&amp;T_Feuilles[Feuilles]&amp;"'!c18"),G19))</f>
        <v>0</v>
      </c>
      <c r="J19" s="30">
        <f ca="1">I19*0</f>
        <v>0</v>
      </c>
    </row>
    <row r="20" spans="2:10" ht="20.100000000000001" customHeight="1" thickBot="1" x14ac:dyDescent="0.3">
      <c r="B20" s="148" t="s">
        <v>53</v>
      </c>
      <c r="C20" s="149"/>
      <c r="D20" s="66"/>
      <c r="E20" s="28">
        <f>D20*135</f>
        <v>0</v>
      </c>
      <c r="G20" s="106" t="s">
        <v>57</v>
      </c>
      <c r="H20" s="107"/>
      <c r="I20" s="68">
        <f ca="1">SUMPRODUCT(COUNTIFS(INDIRECT("'"&amp;T_Feuilles[Feuilles]&amp;"'!c18"),G20))</f>
        <v>3</v>
      </c>
      <c r="J20" s="31">
        <f ca="1">I20*35</f>
        <v>105</v>
      </c>
    </row>
    <row r="21" spans="2:10" ht="20.100000000000001" customHeight="1" thickTop="1" thickBot="1" x14ac:dyDescent="0.3">
      <c r="G21" s="108" t="s">
        <v>58</v>
      </c>
      <c r="H21" s="109"/>
      <c r="I21" s="67">
        <f ca="1">SUMPRODUCT(COUNTIFS(INDIRECT("'"&amp;T_Feuilles[Feuilles]&amp;"'!c18"),G21))</f>
        <v>0</v>
      </c>
      <c r="J21" s="30">
        <f ca="1">I21*70</f>
        <v>0</v>
      </c>
    </row>
    <row r="22" spans="2:10" ht="20.100000000000001" customHeight="1" thickTop="1" thickBot="1" x14ac:dyDescent="0.3">
      <c r="B22" s="34" t="s">
        <v>73</v>
      </c>
      <c r="C22" s="35"/>
      <c r="D22" s="45"/>
      <c r="E22" s="37">
        <f>SUM(Famille1:Famille3!K17)*10</f>
        <v>90</v>
      </c>
      <c r="G22" s="146" t="s">
        <v>59</v>
      </c>
      <c r="H22" s="147"/>
      <c r="I22" s="69">
        <f ca="1">SUMPRODUCT(COUNTIFS(INDIRECT("'"&amp;T_Feuilles[Feuilles]&amp;"'!c18"),G22))</f>
        <v>0</v>
      </c>
      <c r="J22" s="32">
        <f ca="1">I22*105</f>
        <v>0</v>
      </c>
    </row>
    <row r="23" spans="2:10" ht="20.100000000000001" customHeight="1" thickTop="1" thickBot="1" x14ac:dyDescent="0.3">
      <c r="B23" s="108" t="s">
        <v>42</v>
      </c>
      <c r="C23" s="109"/>
      <c r="D23" s="67"/>
      <c r="E23" s="30">
        <f>D23*0</f>
        <v>0</v>
      </c>
    </row>
    <row r="24" spans="2:10" ht="20.100000000000001" customHeight="1" thickTop="1" x14ac:dyDescent="0.25">
      <c r="B24" s="106" t="s">
        <v>54</v>
      </c>
      <c r="C24" s="107"/>
      <c r="D24" s="68"/>
      <c r="E24" s="31">
        <f>D24*30</f>
        <v>0</v>
      </c>
      <c r="G24" s="135" t="s">
        <v>60</v>
      </c>
      <c r="H24" s="136"/>
      <c r="I24" s="43"/>
      <c r="J24" s="36">
        <f>SUM(Famille1:Famille3!K19)</f>
        <v>66</v>
      </c>
    </row>
    <row r="25" spans="2:10" ht="20.100000000000001" customHeight="1" x14ac:dyDescent="0.25">
      <c r="B25" s="108" t="s">
        <v>55</v>
      </c>
      <c r="C25" s="109"/>
      <c r="D25" s="67"/>
      <c r="E25" s="30">
        <f>D25*60</f>
        <v>0</v>
      </c>
      <c r="G25" s="92" t="s">
        <v>61</v>
      </c>
      <c r="H25" s="93"/>
      <c r="I25" s="58">
        <f ca="1">SUMPRODUCT(COUNTIFS(INDIRECT("'"&amp;T_Feuilles[Feuilles]&amp;"'!c19"),G25))</f>
        <v>3</v>
      </c>
      <c r="J25" s="23">
        <f ca="1">I25*22</f>
        <v>66</v>
      </c>
    </row>
    <row r="26" spans="2:10" ht="20.100000000000001" customHeight="1" thickBot="1" x14ac:dyDescent="0.3">
      <c r="B26" s="146" t="s">
        <v>56</v>
      </c>
      <c r="C26" s="147"/>
      <c r="D26" s="69"/>
      <c r="E26" s="32">
        <f>D26*90</f>
        <v>0</v>
      </c>
      <c r="G26" s="94" t="s">
        <v>62</v>
      </c>
      <c r="H26" s="95"/>
      <c r="I26" s="60">
        <f ca="1">SUMPRODUCT(COUNTIFS(INDIRECT("'"&amp;T_Feuilles[Feuilles]&amp;"'!c19"),G26))</f>
        <v>0</v>
      </c>
      <c r="J26" s="22">
        <v>0</v>
      </c>
    </row>
    <row r="27" spans="2:10" ht="20.100000000000001" customHeight="1" thickTop="1" thickBot="1" x14ac:dyDescent="0.3"/>
    <row r="28" spans="2:10" ht="20.100000000000001" customHeight="1" thickTop="1" x14ac:dyDescent="0.25">
      <c r="B28" s="133" t="s">
        <v>78</v>
      </c>
      <c r="C28" s="134"/>
      <c r="D28" s="42"/>
      <c r="E28" s="33">
        <f>SUM(Famille1:Famille3!K11)*10</f>
        <v>800</v>
      </c>
    </row>
    <row r="29" spans="2:10" ht="20.100000000000001" customHeight="1" x14ac:dyDescent="0.25">
      <c r="B29" s="137" t="s">
        <v>77</v>
      </c>
      <c r="C29" s="138"/>
      <c r="D29" s="50"/>
      <c r="E29" s="11">
        <f>D29*400</f>
        <v>0</v>
      </c>
    </row>
    <row r="30" spans="2:10" ht="20.100000000000001" customHeight="1" thickBot="1" x14ac:dyDescent="0.3">
      <c r="B30" s="141" t="s">
        <v>62</v>
      </c>
      <c r="C30" s="142"/>
      <c r="D30" s="52"/>
      <c r="E30" s="13">
        <v>0</v>
      </c>
    </row>
    <row r="31" spans="2:10" ht="15.75" thickTop="1" x14ac:dyDescent="0.25"/>
  </sheetData>
  <mergeCells count="48">
    <mergeCell ref="N4:U8"/>
    <mergeCell ref="N10:U12"/>
    <mergeCell ref="B30:C30"/>
    <mergeCell ref="B28:C28"/>
    <mergeCell ref="B29:C29"/>
    <mergeCell ref="B18:C18"/>
    <mergeCell ref="B19:C19"/>
    <mergeCell ref="B25:C25"/>
    <mergeCell ref="B26:C26"/>
    <mergeCell ref="G26:H26"/>
    <mergeCell ref="B20:C20"/>
    <mergeCell ref="G20:H20"/>
    <mergeCell ref="G21:H21"/>
    <mergeCell ref="G22:H22"/>
    <mergeCell ref="G24:H24"/>
    <mergeCell ref="B23:C23"/>
    <mergeCell ref="B2:C2"/>
    <mergeCell ref="B10:C10"/>
    <mergeCell ref="B11:C11"/>
    <mergeCell ref="B3:C3"/>
    <mergeCell ref="B4:C4"/>
    <mergeCell ref="B5:C5"/>
    <mergeCell ref="B6:C6"/>
    <mergeCell ref="B7:C7"/>
    <mergeCell ref="B8:C8"/>
    <mergeCell ref="G2:H2"/>
    <mergeCell ref="G7:H7"/>
    <mergeCell ref="G12:H12"/>
    <mergeCell ref="G9:H9"/>
    <mergeCell ref="G10:H10"/>
    <mergeCell ref="G8:H8"/>
    <mergeCell ref="G3:H3"/>
    <mergeCell ref="G4:H4"/>
    <mergeCell ref="G5:H5"/>
    <mergeCell ref="G6:H6"/>
    <mergeCell ref="B24:C24"/>
    <mergeCell ref="G19:H19"/>
    <mergeCell ref="G25:H25"/>
    <mergeCell ref="B17:C17"/>
    <mergeCell ref="B16:C16"/>
    <mergeCell ref="B13:C13"/>
    <mergeCell ref="B14:C14"/>
    <mergeCell ref="G18:H18"/>
    <mergeCell ref="B12:C12"/>
    <mergeCell ref="G13:H13"/>
    <mergeCell ref="G14:H14"/>
    <mergeCell ref="G15:H15"/>
    <mergeCell ref="G16:H16"/>
  </mergeCells>
  <pageMargins left="0.11811023622047245" right="0.11811023622047245" top="0.35433070866141736" bottom="0.35433070866141736" header="0.31496062992125984" footer="0.31496062992125984"/>
  <pageSetup paperSize="9" orientation="portrait"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Famille1</vt:lpstr>
      <vt:lpstr>Famille2</vt:lpstr>
      <vt:lpstr>Famille3</vt:lpstr>
      <vt:lpstr>Paramètres</vt:lpstr>
      <vt:lpstr>Recap</vt:lpstr>
      <vt:lpstr>Assurance</vt:lpstr>
      <vt:lpstr>Cantine</vt:lpstr>
      <vt:lpstr>CotisAPEL</vt:lpstr>
      <vt:lpstr>CotisDio</vt:lpstr>
      <vt:lpstr>Famille</vt:lpstr>
      <vt:lpstr>FourMat</vt:lpstr>
      <vt:lpstr>FourPrim</vt:lpstr>
      <vt:lpstr>Garderie</vt:lpstr>
      <vt:lpstr>Scolarite</vt:lpstr>
      <vt:lpstr>Sorties</vt:lpstr>
      <vt:lpstr>TPS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2020-05-20T14:57:51Z</dcterms:modified>
</cp:coreProperties>
</file>