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770" activeTab="3"/>
  </bookViews>
  <sheets>
    <sheet name="HORODATEUR" sheetId="1" r:id="rId1"/>
    <sheet name="TABLEAUX" sheetId="2" r:id="rId2"/>
    <sheet name="OPTIONS" sheetId="3" r:id="rId3"/>
    <sheet name="Synthèse" sheetId="5" r:id="rId4"/>
  </sheets>
  <definedNames>
    <definedName name="HORODATEUR">T_Horodateur[#All]</definedName>
  </definedNames>
  <calcPr calcId="145621"/>
  <pivotCaches>
    <pivotCache cacheId="17" r:id="rId5"/>
  </pivotCaches>
</workbook>
</file>

<file path=xl/calcChain.xml><?xml version="1.0" encoding="utf-8"?>
<calcChain xmlns="http://schemas.openxmlformats.org/spreadsheetml/2006/main">
  <c r="A61" i="1" l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J6" i="1" l="1"/>
  <c r="J7" i="1"/>
  <c r="J8" i="1"/>
  <c r="J9" i="1"/>
  <c r="J10" i="1"/>
  <c r="J11" i="1"/>
  <c r="J12" i="1"/>
  <c r="J14" i="1"/>
  <c r="J19" i="1"/>
  <c r="J33" i="1"/>
  <c r="J35" i="1"/>
  <c r="J40" i="1"/>
  <c r="J43" i="1"/>
  <c r="J47" i="1"/>
  <c r="J48" i="1"/>
  <c r="J49" i="1"/>
  <c r="J50" i="1"/>
  <c r="J51" i="1"/>
  <c r="J54" i="1"/>
  <c r="J55" i="1"/>
  <c r="J56" i="1"/>
  <c r="J57" i="1"/>
  <c r="J58" i="1"/>
  <c r="J59" i="1"/>
  <c r="J60" i="1"/>
  <c r="J61" i="1"/>
  <c r="I6" i="1"/>
  <c r="I7" i="1"/>
  <c r="I8" i="1"/>
  <c r="I9" i="1"/>
  <c r="I10" i="1"/>
  <c r="I11" i="1"/>
  <c r="I12" i="1"/>
  <c r="I14" i="1"/>
  <c r="I19" i="1"/>
  <c r="I33" i="1"/>
  <c r="I35" i="1"/>
  <c r="I40" i="1"/>
  <c r="I43" i="1"/>
  <c r="I47" i="1"/>
  <c r="I48" i="1"/>
  <c r="I49" i="1"/>
  <c r="I50" i="1"/>
  <c r="I51" i="1"/>
  <c r="I54" i="1"/>
  <c r="I55" i="1"/>
  <c r="I56" i="1"/>
  <c r="I57" i="1"/>
  <c r="I58" i="1"/>
  <c r="I59" i="1"/>
  <c r="I60" i="1"/>
  <c r="I61" i="1"/>
  <c r="H6" i="1" l="1"/>
  <c r="Q7" i="1"/>
  <c r="Q8" i="1"/>
  <c r="Q9" i="1"/>
  <c r="Q10" i="1"/>
  <c r="Q11" i="1"/>
  <c r="Q12" i="1"/>
  <c r="Q14" i="1"/>
  <c r="Q15" i="1"/>
  <c r="Q16" i="1"/>
  <c r="Q17" i="1"/>
  <c r="Q18" i="1"/>
  <c r="Q19" i="1"/>
  <c r="Q21" i="1"/>
  <c r="Q22" i="1"/>
  <c r="Q23" i="1"/>
  <c r="Q24" i="1"/>
  <c r="Q25" i="1"/>
  <c r="Q26" i="1"/>
  <c r="Q28" i="1"/>
  <c r="Q29" i="1"/>
  <c r="Q30" i="1"/>
  <c r="Q31" i="1"/>
  <c r="Q32" i="1"/>
  <c r="Q33" i="1"/>
  <c r="Q35" i="1"/>
  <c r="Q36" i="1"/>
  <c r="Q37" i="1"/>
  <c r="Q38" i="1"/>
  <c r="Q39" i="1"/>
  <c r="Q40" i="1"/>
  <c r="Q42" i="1"/>
  <c r="Q43" i="1"/>
  <c r="Q44" i="1"/>
  <c r="Q45" i="1"/>
  <c r="Q46" i="1"/>
  <c r="Q47" i="1"/>
  <c r="Q49" i="1"/>
  <c r="Q50" i="1"/>
  <c r="Q51" i="1"/>
  <c r="Q52" i="1"/>
  <c r="Q53" i="1"/>
  <c r="Q54" i="1"/>
  <c r="Q56" i="1"/>
  <c r="Q57" i="1"/>
  <c r="Q58" i="1"/>
  <c r="Q59" i="1"/>
  <c r="Q60" i="1"/>
  <c r="Q61" i="1"/>
  <c r="R14" i="1"/>
  <c r="R15" i="1"/>
  <c r="R16" i="1"/>
  <c r="R17" i="1"/>
  <c r="R18" i="1"/>
  <c r="R19" i="1"/>
  <c r="R21" i="1"/>
  <c r="R22" i="1"/>
  <c r="R23" i="1"/>
  <c r="R24" i="1"/>
  <c r="R25" i="1"/>
  <c r="R26" i="1"/>
  <c r="R28" i="1"/>
  <c r="R29" i="1"/>
  <c r="R30" i="1"/>
  <c r="R31" i="1"/>
  <c r="R32" i="1"/>
  <c r="R33" i="1"/>
  <c r="R35" i="1"/>
  <c r="R36" i="1"/>
  <c r="R37" i="1"/>
  <c r="R38" i="1"/>
  <c r="R39" i="1"/>
  <c r="R40" i="1"/>
  <c r="R42" i="1"/>
  <c r="R43" i="1"/>
  <c r="R44" i="1"/>
  <c r="R45" i="1"/>
  <c r="R46" i="1"/>
  <c r="R47" i="1"/>
  <c r="R49" i="1"/>
  <c r="R50" i="1"/>
  <c r="R51" i="1"/>
  <c r="R52" i="1"/>
  <c r="R53" i="1"/>
  <c r="R54" i="1"/>
  <c r="R56" i="1"/>
  <c r="R57" i="1"/>
  <c r="R58" i="1"/>
  <c r="R59" i="1"/>
  <c r="R60" i="1"/>
  <c r="R61" i="1"/>
  <c r="R7" i="1"/>
  <c r="R8" i="1"/>
  <c r="R9" i="1"/>
  <c r="R10" i="1"/>
  <c r="R11" i="1"/>
  <c r="R12" i="1"/>
  <c r="C59" i="1"/>
  <c r="H59" i="1"/>
  <c r="N59" i="1"/>
  <c r="C60" i="1"/>
  <c r="H60" i="1"/>
  <c r="N60" i="1"/>
  <c r="C61" i="1"/>
  <c r="H61" i="1"/>
  <c r="N61" i="1"/>
  <c r="C40" i="1"/>
  <c r="H40" i="1"/>
  <c r="N40" i="1"/>
  <c r="C41" i="1"/>
  <c r="H41" i="1"/>
  <c r="C42" i="1"/>
  <c r="H42" i="1"/>
  <c r="N42" i="1"/>
  <c r="C43" i="1"/>
  <c r="H43" i="1"/>
  <c r="N43" i="1"/>
  <c r="C44" i="1"/>
  <c r="H44" i="1"/>
  <c r="N44" i="1"/>
  <c r="C45" i="1"/>
  <c r="H45" i="1"/>
  <c r="N45" i="1"/>
  <c r="C46" i="1"/>
  <c r="H46" i="1"/>
  <c r="N46" i="1"/>
  <c r="C47" i="1"/>
  <c r="H47" i="1"/>
  <c r="N47" i="1"/>
  <c r="C48" i="1"/>
  <c r="H48" i="1"/>
  <c r="C49" i="1"/>
  <c r="H49" i="1"/>
  <c r="N49" i="1"/>
  <c r="C50" i="1"/>
  <c r="H50" i="1"/>
  <c r="N50" i="1"/>
  <c r="C51" i="1"/>
  <c r="H51" i="1"/>
  <c r="N51" i="1"/>
  <c r="C52" i="1"/>
  <c r="H52" i="1"/>
  <c r="N52" i="1"/>
  <c r="C53" i="1"/>
  <c r="H53" i="1"/>
  <c r="N53" i="1"/>
  <c r="C54" i="1"/>
  <c r="H54" i="1"/>
  <c r="N54" i="1"/>
  <c r="C55" i="1"/>
  <c r="H55" i="1"/>
  <c r="C56" i="1"/>
  <c r="H56" i="1"/>
  <c r="N56" i="1"/>
  <c r="C57" i="1"/>
  <c r="H57" i="1"/>
  <c r="N57" i="1"/>
  <c r="C58" i="1"/>
  <c r="H58" i="1"/>
  <c r="N58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N16" i="1"/>
  <c r="N17" i="1"/>
  <c r="N18" i="1"/>
  <c r="N19" i="1"/>
  <c r="N21" i="1"/>
  <c r="N22" i="1"/>
  <c r="N23" i="1"/>
  <c r="N24" i="1"/>
  <c r="N25" i="1"/>
  <c r="N26" i="1"/>
  <c r="N28" i="1"/>
  <c r="N29" i="1"/>
  <c r="N30" i="1"/>
  <c r="N31" i="1"/>
  <c r="N32" i="1"/>
  <c r="N33" i="1"/>
  <c r="N35" i="1"/>
  <c r="N36" i="1"/>
  <c r="N37" i="1"/>
  <c r="N38" i="1"/>
  <c r="N39" i="1"/>
  <c r="N7" i="1"/>
  <c r="N8" i="1"/>
  <c r="N9" i="1"/>
  <c r="N10" i="1"/>
  <c r="N11" i="1"/>
  <c r="N12" i="1"/>
  <c r="N14" i="1"/>
  <c r="N15" i="1"/>
  <c r="H7" i="1"/>
  <c r="H8" i="1"/>
  <c r="H9" i="1"/>
  <c r="H10" i="1"/>
  <c r="H11" i="1"/>
  <c r="H12" i="1"/>
  <c r="H13" i="1"/>
  <c r="H14" i="1"/>
  <c r="H15" i="1"/>
  <c r="J28" i="1" l="1"/>
  <c r="L28" i="1" s="1"/>
  <c r="I28" i="1"/>
  <c r="J26" i="1"/>
  <c r="L26" i="1" s="1"/>
  <c r="I26" i="1"/>
  <c r="J25" i="1"/>
  <c r="K25" i="1" s="1"/>
  <c r="O25" i="1" s="1"/>
  <c r="M25" i="1" s="1"/>
  <c r="I25" i="1"/>
  <c r="J17" i="1"/>
  <c r="L17" i="1" s="1"/>
  <c r="I17" i="1"/>
  <c r="I45" i="1"/>
  <c r="J45" i="1"/>
  <c r="L45" i="1" s="1"/>
  <c r="J15" i="1"/>
  <c r="I15" i="1"/>
  <c r="J37" i="1"/>
  <c r="K37" i="1" s="1"/>
  <c r="O37" i="1" s="1"/>
  <c r="M37" i="1" s="1"/>
  <c r="I37" i="1"/>
  <c r="J21" i="1"/>
  <c r="K21" i="1" s="1"/>
  <c r="O21" i="1" s="1"/>
  <c r="I21" i="1"/>
  <c r="J46" i="1"/>
  <c r="L46" i="1" s="1"/>
  <c r="I46" i="1"/>
  <c r="J13" i="1"/>
  <c r="L13" i="1" s="1"/>
  <c r="I13" i="1"/>
  <c r="J18" i="1"/>
  <c r="L18" i="1" s="1"/>
  <c r="I18" i="1"/>
  <c r="J24" i="1"/>
  <c r="L24" i="1" s="1"/>
  <c r="I24" i="1"/>
  <c r="J42" i="1"/>
  <c r="K42" i="1" s="1"/>
  <c r="O42" i="1" s="1"/>
  <c r="I42" i="1"/>
  <c r="J34" i="1"/>
  <c r="K34" i="1" s="1"/>
  <c r="I34" i="1"/>
  <c r="J32" i="1"/>
  <c r="L32" i="1" s="1"/>
  <c r="I32" i="1"/>
  <c r="J39" i="1"/>
  <c r="L39" i="1" s="1"/>
  <c r="I39" i="1"/>
  <c r="J23" i="1"/>
  <c r="I23" i="1"/>
  <c r="I29" i="1"/>
  <c r="J29" i="1"/>
  <c r="L29" i="1" s="1"/>
  <c r="J52" i="1"/>
  <c r="L52" i="1" s="1"/>
  <c r="I52" i="1"/>
  <c r="J36" i="1"/>
  <c r="I36" i="1"/>
  <c r="J20" i="1"/>
  <c r="L20" i="1" s="1"/>
  <c r="I20" i="1"/>
  <c r="J27" i="1"/>
  <c r="L27" i="1" s="1"/>
  <c r="I27" i="1"/>
  <c r="J16" i="1"/>
  <c r="I16" i="1"/>
  <c r="J53" i="1"/>
  <c r="L53" i="1" s="1"/>
  <c r="I53" i="1"/>
  <c r="J31" i="1"/>
  <c r="I31" i="1"/>
  <c r="J38" i="1"/>
  <c r="K38" i="1" s="1"/>
  <c r="O38" i="1" s="1"/>
  <c r="I38" i="1"/>
  <c r="J30" i="1"/>
  <c r="K30" i="1" s="1"/>
  <c r="O30" i="1" s="1"/>
  <c r="M30" i="1" s="1"/>
  <c r="I30" i="1"/>
  <c r="J22" i="1"/>
  <c r="L22" i="1" s="1"/>
  <c r="I22" i="1"/>
  <c r="J44" i="1"/>
  <c r="I44" i="1"/>
  <c r="J41" i="1"/>
  <c r="L41" i="1" s="1"/>
  <c r="I41" i="1"/>
  <c r="L49" i="1"/>
  <c r="K33" i="1"/>
  <c r="O33" i="1" s="1"/>
  <c r="L60" i="1"/>
  <c r="L56" i="1"/>
  <c r="K8" i="1"/>
  <c r="O8" i="1" s="1"/>
  <c r="L9" i="1"/>
  <c r="L51" i="1"/>
  <c r="L35" i="1"/>
  <c r="L19" i="1"/>
  <c r="L58" i="1"/>
  <c r="K6" i="1"/>
  <c r="L61" i="1"/>
  <c r="K14" i="1"/>
  <c r="O14" i="1" s="1"/>
  <c r="M14" i="1" s="1"/>
  <c r="L14" i="1"/>
  <c r="K10" i="1"/>
  <c r="O10" i="1" s="1"/>
  <c r="M10" i="1" s="1"/>
  <c r="L10" i="1"/>
  <c r="K54" i="1"/>
  <c r="O54" i="1" s="1"/>
  <c r="M54" i="1" s="1"/>
  <c r="L54" i="1"/>
  <c r="K57" i="1"/>
  <c r="O57" i="1" s="1"/>
  <c r="M57" i="1" s="1"/>
  <c r="L57" i="1"/>
  <c r="K50" i="1"/>
  <c r="O50" i="1" s="1"/>
  <c r="M50" i="1" s="1"/>
  <c r="L50" i="1"/>
  <c r="L48" i="1"/>
  <c r="L40" i="1"/>
  <c r="L47" i="1"/>
  <c r="L43" i="1"/>
  <c r="K58" i="1"/>
  <c r="O58" i="1" s="1"/>
  <c r="M58" i="1" s="1"/>
  <c r="K61" i="1"/>
  <c r="O61" i="1" s="1"/>
  <c r="M61" i="1" s="1"/>
  <c r="K9" i="1"/>
  <c r="O9" i="1" s="1"/>
  <c r="M9" i="1" s="1"/>
  <c r="C20" i="1"/>
  <c r="C19" i="1"/>
  <c r="C15" i="1"/>
  <c r="C6" i="1"/>
  <c r="C7" i="1"/>
  <c r="C8" i="1"/>
  <c r="C10" i="1"/>
  <c r="C11" i="1"/>
  <c r="C12" i="1"/>
  <c r="C13" i="1"/>
  <c r="C14" i="1"/>
  <c r="C16" i="1"/>
  <c r="C17" i="1"/>
  <c r="C18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9" i="1"/>
  <c r="L34" i="1" l="1"/>
  <c r="L42" i="1"/>
  <c r="K46" i="1"/>
  <c r="O46" i="1" s="1"/>
  <c r="M46" i="1" s="1"/>
  <c r="L30" i="1"/>
  <c r="P30" i="1" s="1"/>
  <c r="L38" i="1"/>
  <c r="P38" i="1" s="1"/>
  <c r="L25" i="1"/>
  <c r="P25" i="1" s="1"/>
  <c r="K18" i="1"/>
  <c r="O18" i="1" s="1"/>
  <c r="M18" i="1" s="1"/>
  <c r="K26" i="1"/>
  <c r="O26" i="1" s="1"/>
  <c r="M26" i="1" s="1"/>
  <c r="K22" i="1"/>
  <c r="O22" i="1" s="1"/>
  <c r="M22" i="1" s="1"/>
  <c r="L8" i="1"/>
  <c r="P8" i="1" s="1"/>
  <c r="K24" i="1"/>
  <c r="O24" i="1" s="1"/>
  <c r="M24" i="1" s="1"/>
  <c r="L33" i="1"/>
  <c r="P33" i="1" s="1"/>
  <c r="K13" i="1"/>
  <c r="O13" i="1" s="1"/>
  <c r="K45" i="1"/>
  <c r="O45" i="1" s="1"/>
  <c r="M45" i="1" s="1"/>
  <c r="L6" i="1"/>
  <c r="P54" i="1"/>
  <c r="O6" i="1"/>
  <c r="M6" i="1" s="1"/>
  <c r="M33" i="1"/>
  <c r="K17" i="1"/>
  <c r="O17" i="1" s="1"/>
  <c r="M17" i="1" s="1"/>
  <c r="K49" i="1"/>
  <c r="O49" i="1" s="1"/>
  <c r="M49" i="1" s="1"/>
  <c r="O34" i="1"/>
  <c r="M34" i="1" s="1"/>
  <c r="P10" i="1"/>
  <c r="K29" i="1"/>
  <c r="O29" i="1" s="1"/>
  <c r="M29" i="1" s="1"/>
  <c r="L37" i="1"/>
  <c r="P37" i="1" s="1"/>
  <c r="K48" i="1"/>
  <c r="K60" i="1"/>
  <c r="O60" i="1" s="1"/>
  <c r="M60" i="1" s="1"/>
  <c r="P61" i="1"/>
  <c r="L21" i="1"/>
  <c r="P21" i="1" s="1"/>
  <c r="P50" i="1"/>
  <c r="K52" i="1"/>
  <c r="O52" i="1" s="1"/>
  <c r="M52" i="1" s="1"/>
  <c r="P14" i="1"/>
  <c r="K20" i="1"/>
  <c r="K56" i="1"/>
  <c r="O56" i="1" s="1"/>
  <c r="M56" i="1" s="1"/>
  <c r="P58" i="1"/>
  <c r="K53" i="1"/>
  <c r="O53" i="1" s="1"/>
  <c r="K19" i="1"/>
  <c r="O19" i="1" s="1"/>
  <c r="P19" i="1" s="1"/>
  <c r="K40" i="1"/>
  <c r="O40" i="1" s="1"/>
  <c r="M40" i="1" s="1"/>
  <c r="K41" i="1"/>
  <c r="K35" i="1"/>
  <c r="O35" i="1" s="1"/>
  <c r="P35" i="1" s="1"/>
  <c r="K39" i="1"/>
  <c r="O39" i="1" s="1"/>
  <c r="P42" i="1"/>
  <c r="M8" i="1"/>
  <c r="K28" i="1"/>
  <c r="O28" i="1" s="1"/>
  <c r="K27" i="1"/>
  <c r="K31" i="1"/>
  <c r="O31" i="1" s="1"/>
  <c r="L31" i="1"/>
  <c r="K47" i="1"/>
  <c r="O47" i="1" s="1"/>
  <c r="K51" i="1"/>
  <c r="O51" i="1" s="1"/>
  <c r="K36" i="1"/>
  <c r="O36" i="1" s="1"/>
  <c r="L36" i="1"/>
  <c r="K43" i="1"/>
  <c r="O43" i="1" s="1"/>
  <c r="K15" i="1"/>
  <c r="O15" i="1" s="1"/>
  <c r="L15" i="1"/>
  <c r="K16" i="1"/>
  <c r="O16" i="1" s="1"/>
  <c r="L16" i="1"/>
  <c r="M38" i="1"/>
  <c r="P57" i="1"/>
  <c r="M42" i="1"/>
  <c r="K32" i="1"/>
  <c r="O32" i="1" s="1"/>
  <c r="K7" i="1"/>
  <c r="O7" i="1" s="1"/>
  <c r="L7" i="1"/>
  <c r="K23" i="1"/>
  <c r="O23" i="1" s="1"/>
  <c r="L23" i="1"/>
  <c r="K55" i="1"/>
  <c r="L55" i="1"/>
  <c r="K11" i="1"/>
  <c r="O11" i="1" s="1"/>
  <c r="L11" i="1"/>
  <c r="K59" i="1"/>
  <c r="O59" i="1" s="1"/>
  <c r="L59" i="1"/>
  <c r="K12" i="1"/>
  <c r="O12" i="1" s="1"/>
  <c r="L12" i="1"/>
  <c r="K44" i="1"/>
  <c r="O44" i="1" s="1"/>
  <c r="L44" i="1"/>
  <c r="P9" i="1"/>
  <c r="M21" i="1"/>
  <c r="P26" i="1" l="1"/>
  <c r="P46" i="1"/>
  <c r="P18" i="1"/>
  <c r="P22" i="1"/>
  <c r="P24" i="1"/>
  <c r="P45" i="1"/>
  <c r="P34" i="1"/>
  <c r="P17" i="1"/>
  <c r="P29" i="1"/>
  <c r="P49" i="1"/>
  <c r="P6" i="1"/>
  <c r="Q34" i="1"/>
  <c r="Q13" i="1"/>
  <c r="P52" i="1"/>
  <c r="O41" i="1"/>
  <c r="Q41" i="1"/>
  <c r="O20" i="1"/>
  <c r="Q20" i="1"/>
  <c r="Q6" i="1"/>
  <c r="O55" i="1"/>
  <c r="P55" i="1" s="1"/>
  <c r="Q55" i="1"/>
  <c r="O27" i="1"/>
  <c r="P27" i="1" s="1"/>
  <c r="Q27" i="1"/>
  <c r="O48" i="1"/>
  <c r="Q48" i="1"/>
  <c r="P56" i="1"/>
  <c r="M35" i="1"/>
  <c r="P40" i="1"/>
  <c r="P60" i="1"/>
  <c r="M53" i="1"/>
  <c r="P53" i="1"/>
  <c r="M19" i="1"/>
  <c r="P39" i="1"/>
  <c r="M39" i="1"/>
  <c r="P32" i="1"/>
  <c r="M32" i="1"/>
  <c r="M43" i="1"/>
  <c r="P43" i="1"/>
  <c r="P47" i="1"/>
  <c r="M47" i="1"/>
  <c r="M12" i="1"/>
  <c r="P12" i="1"/>
  <c r="M11" i="1"/>
  <c r="P11" i="1"/>
  <c r="P23" i="1"/>
  <c r="M23" i="1"/>
  <c r="M16" i="1"/>
  <c r="P16" i="1"/>
  <c r="P36" i="1"/>
  <c r="M36" i="1"/>
  <c r="M31" i="1"/>
  <c r="P31" i="1"/>
  <c r="P44" i="1"/>
  <c r="M44" i="1"/>
  <c r="P59" i="1"/>
  <c r="M59" i="1"/>
  <c r="P7" i="1"/>
  <c r="M7" i="1"/>
  <c r="P15" i="1"/>
  <c r="M15" i="1"/>
  <c r="M51" i="1"/>
  <c r="P51" i="1"/>
  <c r="M28" i="1"/>
  <c r="P28" i="1"/>
  <c r="P13" i="1"/>
  <c r="M13" i="1"/>
  <c r="M27" i="1" l="1"/>
  <c r="N27" i="1" s="1"/>
  <c r="R27" i="1" s="1"/>
  <c r="Q3" i="1"/>
  <c r="M41" i="1"/>
  <c r="P41" i="1"/>
  <c r="M55" i="1"/>
  <c r="N55" i="1" s="1"/>
  <c r="R55" i="1" s="1"/>
  <c r="P48" i="1"/>
  <c r="M48" i="1"/>
  <c r="N48" i="1" s="1"/>
  <c r="M20" i="1"/>
  <c r="N20" i="1" s="1"/>
  <c r="P20" i="1"/>
  <c r="N13" i="1"/>
  <c r="R13" i="1" s="1"/>
  <c r="N6" i="1"/>
  <c r="R6" i="1" s="1"/>
  <c r="N34" i="1"/>
  <c r="R34" i="1" s="1"/>
  <c r="N41" i="1"/>
  <c r="R41" i="1" l="1"/>
  <c r="R48" i="1"/>
  <c r="R20" i="1"/>
  <c r="R3" i="1" l="1"/>
</calcChain>
</file>

<file path=xl/sharedStrings.xml><?xml version="1.0" encoding="utf-8"?>
<sst xmlns="http://schemas.openxmlformats.org/spreadsheetml/2006/main" count="114" uniqueCount="64">
  <si>
    <t>POSTE</t>
  </si>
  <si>
    <t>SUCC.</t>
  </si>
  <si>
    <t>DÉBUT</t>
  </si>
  <si>
    <t>FIN</t>
  </si>
  <si>
    <t>DATE</t>
  </si>
  <si>
    <t>JOUR</t>
  </si>
  <si>
    <t>REPAS</t>
  </si>
  <si>
    <t>PRIME REPAS</t>
  </si>
  <si>
    <t>HRS</t>
  </si>
  <si>
    <t>CHARGE3</t>
  </si>
  <si>
    <t>POSTES</t>
  </si>
  <si>
    <t>SUCCURSALES</t>
  </si>
  <si>
    <t>DÉDUCTIONS STATUAIRES</t>
  </si>
  <si>
    <t>AUTRES DÉDUCTIONS</t>
  </si>
  <si>
    <t>CV</t>
  </si>
  <si>
    <t>Express Charest</t>
  </si>
  <si>
    <t>Impôt sur revenu / normal</t>
  </si>
  <si>
    <t>?</t>
  </si>
  <si>
    <t>Cotisation SEMB</t>
  </si>
  <si>
    <t>COS</t>
  </si>
  <si>
    <t>St-Sacrement</t>
  </si>
  <si>
    <t>Cotisation salaire RRQ</t>
  </si>
  <si>
    <t>Cotisation RREGOP</t>
  </si>
  <si>
    <t>FORM</t>
  </si>
  <si>
    <t>Maguire</t>
  </si>
  <si>
    <t>Cotisation salaire AE</t>
  </si>
  <si>
    <t>St-Louis</t>
  </si>
  <si>
    <t>QC/Impôt sur revenu/norm.</t>
  </si>
  <si>
    <t>DOM</t>
  </si>
  <si>
    <t>QC/Cotisation employé RQAP</t>
  </si>
  <si>
    <t>$/JOUR</t>
  </si>
  <si>
    <t>CHARGE/JRS</t>
  </si>
  <si>
    <t>H</t>
  </si>
  <si>
    <t>$</t>
  </si>
  <si>
    <t>R</t>
  </si>
  <si>
    <t>P</t>
  </si>
  <si>
    <t>HRS2</t>
  </si>
  <si>
    <t>S-TOT $/JOUR</t>
  </si>
  <si>
    <t>RAPHAEL GIROUX</t>
  </si>
  <si>
    <t>DE</t>
  </si>
  <si>
    <t>1 PAUSE</t>
  </si>
  <si>
    <t>2 PAUSES</t>
  </si>
  <si>
    <t>2 PAUSES + 1 REPAS</t>
  </si>
  <si>
    <t>2 PAUSES + 2 REPAS</t>
  </si>
  <si>
    <t>H2</t>
  </si>
  <si>
    <t>Total général</t>
  </si>
  <si>
    <t>2020</t>
  </si>
  <si>
    <t>févr</t>
  </si>
  <si>
    <t>mars</t>
  </si>
  <si>
    <t>09-févr</t>
  </si>
  <si>
    <t>16-févr</t>
  </si>
  <si>
    <t>23-févr</t>
  </si>
  <si>
    <t>01-mars</t>
  </si>
  <si>
    <t>08-mars</t>
  </si>
  <si>
    <t>15-mars</t>
  </si>
  <si>
    <t>22-mars</t>
  </si>
  <si>
    <t>29-mars</t>
  </si>
  <si>
    <t>Total févr</t>
  </si>
  <si>
    <t>Total mars</t>
  </si>
  <si>
    <t>Années</t>
  </si>
  <si>
    <t>Jour1</t>
  </si>
  <si>
    <t>dimanche</t>
  </si>
  <si>
    <t>Étiquettes de lignes</t>
  </si>
  <si>
    <t>Somme de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</si>
</sst>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_ * #,##0.00_)\ &quot;$&quot;_ ;_ * \(#,##0.00\)\ &quot;$&quot;_ ;_ * &quot;-&quot;??_)\ &quot;$&quot;_ ;_ @_ "/>
    <numFmt numFmtId="165" formatCode="dddd"/>
    <numFmt numFmtId="166" formatCode="dd\ mmm"/>
    <numFmt numFmtId="167" formatCode="ddd"/>
    <numFmt numFmtId="168" formatCode="h:mm;@"/>
    <numFmt numFmtId="169" formatCode="0;\-0;;@"/>
    <numFmt numFmtId="170" formatCode="0;\-0;;"/>
    <numFmt numFmtId="171" formatCode="_-* #,##0.00\ _€_-;\-* #,##0.00\ _€_-;;"/>
    <numFmt numFmtId="172" formatCode="_-* #,##0\ _€_-;\-* #,##0\ _€_-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rgb="FF00B05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4193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/>
      <right/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64" fontId="0" fillId="3" borderId="0" xfId="1" applyFont="1" applyFill="1" applyAlignment="1">
      <alignment horizontal="right" vertical="center"/>
    </xf>
    <xf numFmtId="164" fontId="0" fillId="0" borderId="0" xfId="1" applyFont="1" applyAlignment="1">
      <alignment horizontal="right" vertical="center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right" vertical="center"/>
    </xf>
    <xf numFmtId="10" fontId="0" fillId="3" borderId="0" xfId="2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right" vertical="center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168" fontId="8" fillId="0" borderId="0" xfId="0" applyNumberFormat="1" applyFont="1" applyFill="1" applyAlignment="1">
      <alignment horizontal="center" vertical="center"/>
    </xf>
    <xf numFmtId="16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64" fontId="8" fillId="0" borderId="0" xfId="0" applyNumberFormat="1" applyFont="1" applyFill="1" applyAlignment="1">
      <alignment horizontal="center" vertical="center"/>
    </xf>
    <xf numFmtId="165" fontId="8" fillId="0" borderId="0" xfId="0" applyNumberFormat="1" applyFont="1" applyFill="1" applyAlignment="1">
      <alignment horizontal="center" vertical="center"/>
    </xf>
    <xf numFmtId="0" fontId="9" fillId="0" borderId="0" xfId="0" applyFont="1" applyFill="1"/>
    <xf numFmtId="0" fontId="3" fillId="5" borderId="0" xfId="0" applyFont="1" applyFill="1"/>
    <xf numFmtId="0" fontId="0" fillId="0" borderId="0" xfId="0" applyAlignment="1">
      <alignment horizontal="center"/>
    </xf>
    <xf numFmtId="166" fontId="6" fillId="5" borderId="0" xfId="0" applyNumberFormat="1" applyFont="1" applyFill="1" applyAlignment="1">
      <alignment vertical="center"/>
    </xf>
    <xf numFmtId="167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6" fillId="5" borderId="0" xfId="0" applyNumberFormat="1" applyFont="1" applyFill="1" applyAlignment="1">
      <alignment horizontal="center" vertical="center"/>
    </xf>
    <xf numFmtId="168" fontId="6" fillId="5" borderId="0" xfId="0" applyNumberFormat="1" applyFont="1" applyFill="1" applyAlignment="1">
      <alignment horizontal="center" vertical="center"/>
    </xf>
    <xf numFmtId="164" fontId="6" fillId="5" borderId="0" xfId="0" applyNumberFormat="1" applyFont="1" applyFill="1" applyAlignment="1">
      <alignment vertical="center"/>
    </xf>
    <xf numFmtId="166" fontId="6" fillId="5" borderId="0" xfId="0" applyNumberFormat="1" applyFont="1" applyFill="1" applyAlignment="1">
      <alignment horizontal="left" vertical="center"/>
    </xf>
    <xf numFmtId="164" fontId="6" fillId="8" borderId="1" xfId="0" applyNumberFormat="1" applyFont="1" applyFill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69" fontId="6" fillId="5" borderId="0" xfId="0" applyNumberFormat="1" applyFont="1" applyFill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8" fillId="0" borderId="0" xfId="0" applyNumberFormat="1" applyFont="1" applyFill="1" applyAlignment="1">
      <alignment horizontal="center" vertical="center"/>
    </xf>
    <xf numFmtId="0" fontId="3" fillId="5" borderId="0" xfId="0" applyNumberFormat="1" applyFont="1" applyFill="1"/>
    <xf numFmtId="0" fontId="9" fillId="0" borderId="0" xfId="0" applyNumberFormat="1" applyFont="1" applyFill="1"/>
    <xf numFmtId="1" fontId="1" fillId="0" borderId="0" xfId="0" applyNumberFormat="1" applyFont="1" applyAlignment="1">
      <alignment vertical="center"/>
    </xf>
    <xf numFmtId="164" fontId="6" fillId="5" borderId="0" xfId="0" applyNumberFormat="1" applyFont="1" applyFill="1" applyAlignment="1">
      <alignment horizontal="center" vertical="center"/>
    </xf>
    <xf numFmtId="164" fontId="6" fillId="8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20" fontId="0" fillId="0" borderId="9" xfId="0" applyNumberFormat="1" applyFill="1" applyBorder="1" applyAlignment="1">
      <alignment horizontal="center"/>
    </xf>
    <xf numFmtId="20" fontId="0" fillId="0" borderId="4" xfId="0" applyNumberFormat="1" applyFill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5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20" fontId="0" fillId="0" borderId="10" xfId="0" applyNumberFormat="1" applyBorder="1" applyAlignment="1">
      <alignment horizontal="center"/>
    </xf>
    <xf numFmtId="0" fontId="0" fillId="7" borderId="0" xfId="0" applyFill="1" applyAlignment="1">
      <alignment horizontal="center" vertical="center"/>
    </xf>
    <xf numFmtId="20" fontId="0" fillId="6" borderId="4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3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10" fillId="4" borderId="13" xfId="0" applyNumberFormat="1" applyFont="1" applyFill="1" applyBorder="1" applyAlignment="1">
      <alignment horizontal="center" vertical="center"/>
    </xf>
    <xf numFmtId="1" fontId="10" fillId="4" borderId="13" xfId="0" applyNumberFormat="1" applyFont="1" applyFill="1" applyBorder="1" applyAlignment="1">
      <alignment horizontal="center" vertical="center"/>
    </xf>
    <xf numFmtId="2" fontId="5" fillId="4" borderId="13" xfId="0" applyNumberFormat="1" applyFon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1" fontId="0" fillId="0" borderId="12" xfId="0" applyNumberFormat="1" applyFill="1" applyBorder="1" applyAlignment="1">
      <alignment horizontal="center"/>
    </xf>
    <xf numFmtId="1" fontId="0" fillId="0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10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/>
    </xf>
    <xf numFmtId="1" fontId="1" fillId="0" borderId="0" xfId="0" applyNumberFormat="1" applyFont="1" applyFill="1" applyBorder="1" applyAlignment="1">
      <alignment vertical="center"/>
    </xf>
    <xf numFmtId="170" fontId="8" fillId="0" borderId="0" xfId="0" applyNumberFormat="1" applyFont="1" applyFill="1" applyAlignment="1">
      <alignment horizontal="center" vertical="center"/>
    </xf>
    <xf numFmtId="171" fontId="8" fillId="0" borderId="0" xfId="0" applyNumberFormat="1" applyFont="1" applyFill="1" applyAlignment="1">
      <alignment horizontal="center" vertical="center"/>
    </xf>
    <xf numFmtId="172" fontId="8" fillId="0" borderId="0" xfId="3" applyNumberFormat="1" applyFont="1" applyFill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10" fillId="9" borderId="0" xfId="0" applyFont="1" applyFill="1" applyAlignment="1">
      <alignment horizontal="left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/>
    </xf>
    <xf numFmtId="0" fontId="0" fillId="7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166" fontId="0" fillId="0" borderId="0" xfId="0" applyNumberFormat="1" applyAlignment="1">
      <alignment horizontal="left" indent="1"/>
    </xf>
    <xf numFmtId="0" fontId="10" fillId="0" borderId="0" xfId="0" applyFont="1" applyAlignment="1">
      <alignment horizontal="left"/>
    </xf>
    <xf numFmtId="164" fontId="10" fillId="9" borderId="0" xfId="0" applyNumberFormat="1" applyFont="1" applyFill="1"/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64">
    <dxf>
      <numFmt numFmtId="164" formatCode="_ * #,##0.00_)\ &quot;$&quot;_ ;_ * \(#,##0.00\)\ &quot;$&quot;_ ;_ * &quot;-&quot;??_)\ &quot;$&quot;_ ;_ @_ "/>
    </dxf>
    <dxf>
      <font>
        <color auto="1"/>
      </font>
    </dxf>
    <dxf>
      <font>
        <b/>
      </font>
    </dxf>
    <dxf>
      <font>
        <color auto="1"/>
      </font>
    </dxf>
    <dxf>
      <fill>
        <patternFill patternType="solid">
          <bgColor theme="6" tint="0.39997558519241921"/>
        </patternFill>
      </fill>
    </dxf>
    <dxf>
      <font>
        <b/>
      </font>
    </dxf>
    <dxf>
      <font>
        <color theme="1"/>
      </font>
    </dxf>
    <dxf>
      <font>
        <color theme="1"/>
      </font>
    </dxf>
    <dxf>
      <font>
        <color theme="0"/>
      </font>
      <fill>
        <patternFill patternType="none">
          <bgColor auto="1"/>
        </patternFill>
      </fill>
    </dxf>
    <dxf>
      <fill>
        <patternFill>
          <fgColor theme="9" tint="0.79995117038483843"/>
          <bgColor theme="0" tint="-0.1499679555650502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 * #,##0.00_)\ &quot;$&quot;_ ;_ * \(#,##0.00\)\ &quot;$&quot;_ ;_ * &quot;-&quot;??_)\ &quot;$&quot;_ ;_ @_ 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1" formatCode="_-* #,##0.00\ _€_-;\-* #,##0.00\ _€_-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2" formatCode="_-* #,##0\ _€_-;\-* #,##0\ _€_-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70" formatCode="0;\-0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9" formatCode="0;\-0;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8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5" formatCode="d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7" formatCode="d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\ mmm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rgb="FF641937"/>
        </patternFill>
      </fill>
    </dxf>
  </dxfs>
  <tableStyles count="3" defaultTableStyle="TableStyleMedium2" defaultPivotStyle="PivotStyleLight16">
    <tableStyle name="Table Style 1" pivot="0" count="1">
      <tableStyleElement type="headerRow" dxfId="63"/>
    </tableStyle>
    <tableStyle name="TableStyleQueryPreview" pivot="0" count="3">
      <tableStyleElement type="wholeTable" dxfId="62"/>
      <tableStyleElement type="headerRow" dxfId="61"/>
      <tableStyleElement type="firstRowStripe" dxfId="60"/>
    </tableStyle>
    <tableStyle name="TableStyleQueryResult" pivot="0" count="3">
      <tableStyleElement type="wholeTable" dxfId="59"/>
      <tableStyleElement type="headerRow" dxfId="58"/>
      <tableStyleElement type="firstRowStripe" dxfId="57"/>
    </tableStyle>
  </tableStyles>
  <colors>
    <mruColors>
      <color rgb="FF641937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910.774285648149" createdVersion="4" refreshedVersion="4" minRefreshableVersion="3" recordCount="56">
  <cacheSource type="worksheet">
    <worksheetSource name="T_Horodateur"/>
  </cacheSource>
  <cacheFields count="20">
    <cacheField name="Jour1" numFmtId="164">
      <sharedItems count="7">
        <s v="dimanche"/>
        <s v="lundi"/>
        <s v="mardi"/>
        <s v="mercredi"/>
        <s v="jeudi"/>
        <s v="vendredi"/>
        <s v="samedi"/>
      </sharedItems>
    </cacheField>
    <cacheField name="DATE" numFmtId="166">
      <sharedItems containsSemiMixedTypes="0" containsNonDate="0" containsDate="1" containsString="0" minDate="2020-02-09T00:00:00" maxDate="2020-04-05T00:00:00" count="56">
        <d v="2020-02-09T00:00:00"/>
        <d v="2020-02-10T00:00:00"/>
        <d v="2020-02-11T00:00:00"/>
        <d v="2020-02-12T00:00:00"/>
        <d v="2020-02-13T00:00:00"/>
        <d v="2020-02-14T00:00:00"/>
        <d v="2020-02-15T00:00:00"/>
        <d v="2020-02-16T00:00:00"/>
        <d v="2020-02-17T00:00:00"/>
        <d v="2020-02-18T00:00:00"/>
        <d v="2020-02-19T00:00:00"/>
        <d v="2020-02-20T00:00:00"/>
        <d v="2020-02-21T00:00:00"/>
        <d v="2020-02-22T00:00:00"/>
        <d v="2020-02-23T00:00:00"/>
        <d v="2020-02-24T00:00:00"/>
        <d v="2020-02-25T00:00:00"/>
        <d v="2020-02-26T00:00:00"/>
        <d v="2020-02-27T00:00:00"/>
        <d v="2020-02-28T00:00:00"/>
        <d v="2020-02-29T00:00:00"/>
        <d v="2020-03-01T00:00:00"/>
        <d v="2020-03-02T00:00:00"/>
        <d v="2020-03-03T00:00:00"/>
        <d v="2020-03-04T00:00:00"/>
        <d v="2020-03-05T00:00:00"/>
        <d v="2020-03-06T00:00:00"/>
        <d v="2020-03-07T00:00:00"/>
        <d v="2020-03-08T00:00:00"/>
        <d v="2020-03-09T00:00:00"/>
        <d v="2020-03-10T00:00:00"/>
        <d v="2020-03-11T00:00:00"/>
        <d v="2020-03-12T00:00:00"/>
        <d v="2020-03-13T00:00:00"/>
        <d v="2020-03-14T00:00:00"/>
        <d v="2020-03-15T00:00:00"/>
        <d v="2020-03-16T00:00:00"/>
        <d v="2020-03-17T00:00:00"/>
        <d v="2020-03-18T00:00:00"/>
        <d v="2020-03-19T00:00:00"/>
        <d v="2020-03-20T00:00:00"/>
        <d v="2020-03-21T00:00:00"/>
        <d v="2020-03-22T00:00:00"/>
        <d v="2020-03-23T00:00:00"/>
        <d v="2020-03-24T00:00:00"/>
        <d v="2020-03-25T00:00:00"/>
        <d v="2020-03-26T00:00:00"/>
        <d v="2020-03-27T00:00:00"/>
        <d v="2020-03-28T00:00:00"/>
        <d v="2020-03-29T00:00:00"/>
        <d v="2020-03-30T00:00:00"/>
        <d v="2020-03-31T00:00:00"/>
        <d v="2020-04-01T00:00:00"/>
        <d v="2020-04-02T00:00:00"/>
        <d v="2020-04-03T00:00:00"/>
        <d v="2020-04-04T00:00:00"/>
      </sharedItems>
      <fieldGroup par="19" base="1">
        <rangePr groupBy="days" startDate="2020-02-09T00:00:00" endDate="2020-04-05T00:00:00"/>
        <groupItems count="368">
          <s v="&lt;09/02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4/2020"/>
        </groupItems>
      </fieldGroup>
    </cacheField>
    <cacheField name="JOUR" numFmtId="167">
      <sharedItems containsSemiMixedTypes="0" containsNonDate="0" containsDate="1" containsString="0" minDate="2020-02-09T00:00:00" maxDate="2020-04-05T00:00:00"/>
    </cacheField>
    <cacheField name="POSTE" numFmtId="165">
      <sharedItems containsBlank="1"/>
    </cacheField>
    <cacheField name="SUCC." numFmtId="0">
      <sharedItems containsBlank="1" containsMixedTypes="1" containsNumber="1" containsInteger="1" minValue="33524" maxValue="33606"/>
    </cacheField>
    <cacheField name="DÉBUT" numFmtId="168">
      <sharedItems containsNonDate="0" containsDate="1" containsString="0" containsBlank="1" minDate="1899-12-30T00:00:00" maxDate="1899-12-30T16:30:00"/>
    </cacheField>
    <cacheField name="FIN" numFmtId="168">
      <sharedItems containsNonDate="0" containsDate="1" containsString="0" containsBlank="1" minDate="1899-12-30T00:50:00" maxDate="1899-12-30T21:00:00"/>
    </cacheField>
    <cacheField name="HRS" numFmtId="169">
      <sharedItems containsSemiMixedTypes="0" containsString="0" containsNumber="1" minValue="0" maxValue="12"/>
    </cacheField>
    <cacheField name="P" numFmtId="170">
      <sharedItems containsSemiMixedTypes="0" containsString="0" containsNumber="1" containsInteger="1" minValue="0" maxValue="2"/>
    </cacheField>
    <cacheField name="R" numFmtId="172">
      <sharedItems containsSemiMixedTypes="0" containsString="0" containsNumber="1" containsInteger="1" minValue="0" maxValue="2"/>
    </cacheField>
    <cacheField name="HRS2" numFmtId="171">
      <sharedItems containsSemiMixedTypes="0" containsString="0" containsNumber="1" minValue="0" maxValue="10"/>
    </cacheField>
    <cacheField name="PRIME REPAS" numFmtId="164">
      <sharedItems containsSemiMixedTypes="0" containsString="0" containsNumber="1" minValue="0" maxValue="12.65"/>
    </cacheField>
    <cacheField name="CHARGE/JRS" numFmtId="164">
      <sharedItems containsSemiMixedTypes="0" containsString="0" containsNumber="1" minValue="0" maxValue="17.418099999999999"/>
    </cacheField>
    <cacheField name="CHARGE3" numFmtId="164">
      <sharedItems containsMixedTypes="1" containsNumber="1" minValue="0" maxValue="59.081479999999992"/>
    </cacheField>
    <cacheField name="S-TOT $/JOUR" numFmtId="164">
      <sharedItems containsSemiMixedTypes="0" containsString="0" containsNumber="1" minValue="0" maxValue="233.79999999999998"/>
    </cacheField>
    <cacheField name="$/JOUR" numFmtId="164">
      <sharedItems containsSemiMixedTypes="0" containsString="0" containsNumber="1" minValue="0" maxValue="246.45"/>
    </cacheField>
    <cacheField name="H" numFmtId="164">
      <sharedItems containsMixedTypes="1" containsNumber="1" minValue="0" maxValue="37.333333333333329"/>
    </cacheField>
    <cacheField name="$" numFmtId="164">
      <sharedItems containsMixedTypes="1" containsNumber="1" minValue="0" maxValue="864.77147999999988"/>
    </cacheField>
    <cacheField name="Mois" numFmtId="0" databaseField="0">
      <fieldGroup base="1">
        <rangePr groupBy="months" startDate="2020-02-09T00:00:00" endDate="2020-04-05T00:00:00"/>
        <groupItems count="14">
          <s v="&lt;09/02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4/2020"/>
        </groupItems>
      </fieldGroup>
    </cacheField>
    <cacheField name="Années" numFmtId="0" databaseField="0">
      <fieldGroup base="1">
        <rangePr groupBy="years" startDate="2020-02-09T00:00:00" endDate="2020-04-05T00:00:00"/>
        <groupItems count="3">
          <s v="&lt;09/02/2020"/>
          <s v="2020"/>
          <s v="&gt;05/04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d v="2020-02-09T00:00:00"/>
    <s v="CV"/>
    <m/>
    <m/>
    <m/>
    <n v="0"/>
    <n v="0"/>
    <n v="0"/>
    <n v="0"/>
    <n v="0"/>
    <n v="0"/>
    <n v="0"/>
    <n v="0"/>
    <n v="0"/>
    <n v="0"/>
    <n v="0"/>
  </r>
  <r>
    <x v="1"/>
    <x v="1"/>
    <d v="2020-02-10T00:00:00"/>
    <m/>
    <m/>
    <m/>
    <m/>
    <n v="0"/>
    <n v="0"/>
    <n v="0"/>
    <n v="0"/>
    <n v="0"/>
    <n v="0"/>
    <s v=""/>
    <n v="0"/>
    <n v="0"/>
    <s v=""/>
    <s v=""/>
  </r>
  <r>
    <x v="2"/>
    <x v="2"/>
    <d v="2020-02-11T00:00:00"/>
    <m/>
    <m/>
    <m/>
    <m/>
    <n v="0"/>
    <n v="0"/>
    <n v="0"/>
    <n v="0"/>
    <n v="0"/>
    <n v="0"/>
    <s v=""/>
    <n v="0"/>
    <n v="0"/>
    <s v=""/>
    <s v=""/>
  </r>
  <r>
    <x v="3"/>
    <x v="3"/>
    <d v="2020-02-12T00:00:00"/>
    <m/>
    <m/>
    <m/>
    <m/>
    <n v="0"/>
    <n v="0"/>
    <n v="0"/>
    <n v="0"/>
    <n v="0"/>
    <n v="0"/>
    <s v=""/>
    <n v="0"/>
    <n v="0"/>
    <s v=""/>
    <s v=""/>
  </r>
  <r>
    <x v="4"/>
    <x v="4"/>
    <d v="2020-02-13T00:00:00"/>
    <m/>
    <m/>
    <m/>
    <m/>
    <n v="0"/>
    <n v="0"/>
    <n v="0"/>
    <n v="0"/>
    <n v="0"/>
    <n v="0"/>
    <s v=""/>
    <n v="0"/>
    <n v="0"/>
    <s v=""/>
    <s v=""/>
  </r>
  <r>
    <x v="5"/>
    <x v="5"/>
    <d v="2020-02-14T00:00:00"/>
    <m/>
    <m/>
    <m/>
    <m/>
    <n v="0"/>
    <n v="0"/>
    <n v="0"/>
    <n v="0"/>
    <n v="0"/>
    <n v="0"/>
    <s v=""/>
    <n v="0"/>
    <n v="0"/>
    <s v=""/>
    <s v=""/>
  </r>
  <r>
    <x v="6"/>
    <x v="6"/>
    <d v="2020-02-15T00:00:00"/>
    <m/>
    <m/>
    <m/>
    <m/>
    <n v="0"/>
    <n v="0"/>
    <n v="0"/>
    <n v="0"/>
    <n v="0"/>
    <n v="0"/>
    <s v=""/>
    <n v="0"/>
    <n v="0"/>
    <s v=""/>
    <s v=""/>
  </r>
  <r>
    <x v="0"/>
    <x v="7"/>
    <d v="2020-02-16T00:00:00"/>
    <s v="CV"/>
    <n v="33524"/>
    <d v="1899-12-30T14:00:00"/>
    <d v="1899-12-30T17:00:00"/>
    <n v="3"/>
    <n v="0"/>
    <n v="0"/>
    <n v="3"/>
    <n v="0"/>
    <n v="4.5728099999999996"/>
    <n v="43.764652499999997"/>
    <n v="61.38"/>
    <n v="61.38"/>
    <n v="26.25"/>
    <n v="643.85965250000004"/>
  </r>
  <r>
    <x v="1"/>
    <x v="8"/>
    <d v="2020-02-17T00:00:00"/>
    <m/>
    <m/>
    <m/>
    <m/>
    <n v="0"/>
    <n v="0"/>
    <n v="0"/>
    <n v="0"/>
    <n v="0"/>
    <n v="0"/>
    <s v=""/>
    <n v="0"/>
    <n v="0"/>
    <s v=""/>
    <s v=""/>
  </r>
  <r>
    <x v="2"/>
    <x v="9"/>
    <d v="2020-02-18T00:00:00"/>
    <s v="CV"/>
    <n v="33538"/>
    <d v="1899-12-30T15:00:00"/>
    <d v="1899-12-30T18:00:00"/>
    <n v="3"/>
    <n v="0"/>
    <n v="0"/>
    <n v="3"/>
    <n v="0"/>
    <n v="4.5728099999999996"/>
    <s v=""/>
    <n v="61.38"/>
    <n v="61.38"/>
    <s v=""/>
    <s v=""/>
  </r>
  <r>
    <x v="3"/>
    <x v="10"/>
    <d v="2020-02-19T00:00:00"/>
    <s v="COS"/>
    <n v="33538"/>
    <d v="1899-12-30T08:00:00"/>
    <d v="1899-12-30T17:00:00"/>
    <n v="9.0000000000000018"/>
    <n v="2"/>
    <n v="1"/>
    <n v="8.0000000000000018"/>
    <n v="0"/>
    <n v="13.934480000000001"/>
    <s v=""/>
    <n v="187.04000000000002"/>
    <n v="187.04000000000002"/>
    <s v=""/>
    <s v=""/>
  </r>
  <r>
    <x v="4"/>
    <x v="11"/>
    <d v="2020-02-20T00:00:00"/>
    <s v="COS"/>
    <n v="33538"/>
    <d v="1899-12-30T09:45:00"/>
    <d v="1899-12-30T21:00:00"/>
    <n v="11.25"/>
    <n v="2"/>
    <n v="2"/>
    <n v="9.25"/>
    <n v="12.65"/>
    <n v="16.111742499999998"/>
    <s v=""/>
    <n v="216.26499999999999"/>
    <n v="228.91499999999999"/>
    <s v=""/>
    <s v=""/>
  </r>
  <r>
    <x v="5"/>
    <x v="12"/>
    <d v="2020-02-21T00:00:00"/>
    <s v="CV"/>
    <n v="33538"/>
    <d v="1899-12-30T16:00:00"/>
    <d v="1899-12-30T19:00:00"/>
    <n v="3"/>
    <n v="0"/>
    <n v="0"/>
    <n v="3"/>
    <n v="0"/>
    <n v="4.5728099999999996"/>
    <s v=""/>
    <n v="61.38"/>
    <n v="61.38"/>
    <s v=""/>
    <s v=""/>
  </r>
  <r>
    <x v="6"/>
    <x v="13"/>
    <d v="2020-02-22T00:00:00"/>
    <s v="CV"/>
    <n v="33606"/>
    <m/>
    <m/>
    <n v="0"/>
    <n v="0"/>
    <n v="0"/>
    <n v="0"/>
    <n v="0"/>
    <n v="0"/>
    <s v=""/>
    <n v="0"/>
    <n v="0"/>
    <s v=""/>
    <s v=""/>
  </r>
  <r>
    <x v="0"/>
    <x v="14"/>
    <d v="2020-02-23T00:00:00"/>
    <s v="CV"/>
    <n v="33524"/>
    <d v="1899-12-30T12:00:00"/>
    <d v="1899-12-30T21:00:00"/>
    <n v="9"/>
    <n v="2"/>
    <n v="1"/>
    <n v="8"/>
    <n v="0"/>
    <n v="12.19416"/>
    <n v="59.081479999999992"/>
    <n v="163.68"/>
    <n v="163.68"/>
    <n v="37.333333333333329"/>
    <n v="864.77147999999988"/>
  </r>
  <r>
    <x v="1"/>
    <x v="15"/>
    <d v="2020-02-24T00:00:00"/>
    <s v="CV"/>
    <n v="33538"/>
    <d v="1899-12-30T11:30:00"/>
    <d v="1899-12-30T14:30:00"/>
    <n v="2.9999999999999987"/>
    <n v="0"/>
    <n v="0"/>
    <n v="2.9999999999999987"/>
    <n v="0"/>
    <n v="4.5728099999999978"/>
    <s v=""/>
    <n v="61.379999999999974"/>
    <n v="61.379999999999974"/>
    <s v=""/>
    <s v=""/>
  </r>
  <r>
    <x v="2"/>
    <x v="16"/>
    <d v="2020-02-25T00:00:00"/>
    <s v="FORM"/>
    <s v="DOM"/>
    <d v="1899-12-30T00:00:00"/>
    <d v="1899-12-30T00:50:00"/>
    <n v="0.83333333333333337"/>
    <n v="0"/>
    <n v="0"/>
    <n v="0.83333333333333337"/>
    <n v="0"/>
    <n v="1.2702249999999999"/>
    <s v=""/>
    <n v="17.05"/>
    <n v="17.05"/>
    <s v=""/>
    <s v=""/>
  </r>
  <r>
    <x v="3"/>
    <x v="17"/>
    <d v="2020-02-26T00:00:00"/>
    <s v="CV"/>
    <n v="33538"/>
    <d v="1899-12-30T11:00:00"/>
    <d v="1899-12-30T19:00:00"/>
    <n v="8"/>
    <n v="2"/>
    <n v="1"/>
    <n v="7"/>
    <n v="0"/>
    <n v="10.669889999999999"/>
    <s v=""/>
    <n v="143.22"/>
    <n v="143.22"/>
    <s v=""/>
    <s v=""/>
  </r>
  <r>
    <x v="4"/>
    <x v="18"/>
    <d v="2020-02-27T00:00:00"/>
    <s v="CV"/>
    <n v="33606"/>
    <d v="1899-12-30T14:00:00"/>
    <d v="1899-12-30T19:30:00"/>
    <n v="5.4999999999999991"/>
    <n v="1"/>
    <n v="0"/>
    <n v="5.4999999999999991"/>
    <n v="0"/>
    <n v="8.3834849999999985"/>
    <s v=""/>
    <n v="112.52999999999999"/>
    <n v="112.52999999999999"/>
    <s v=""/>
    <s v=""/>
  </r>
  <r>
    <x v="5"/>
    <x v="19"/>
    <d v="2020-02-28T00:00:00"/>
    <s v="COS"/>
    <n v="33538"/>
    <d v="1899-12-30T09:00:00"/>
    <d v="1899-12-30T21:00:00"/>
    <n v="12"/>
    <n v="2"/>
    <n v="2"/>
    <n v="10"/>
    <n v="12.65"/>
    <n v="17.418099999999999"/>
    <s v=""/>
    <n v="233.79999999999998"/>
    <n v="246.45"/>
    <s v=""/>
    <s v=""/>
  </r>
  <r>
    <x v="6"/>
    <x v="20"/>
    <d v="2020-02-29T00:00:00"/>
    <s v="CV"/>
    <n v="33524"/>
    <d v="1899-12-30T16:30:00"/>
    <d v="1899-12-30T19:30:00"/>
    <n v="3"/>
    <n v="0"/>
    <n v="0"/>
    <n v="3"/>
    <n v="0"/>
    <n v="4.5728099999999996"/>
    <s v=""/>
    <n v="61.38"/>
    <n v="61.38"/>
    <s v=""/>
    <s v=""/>
  </r>
  <r>
    <x v="0"/>
    <x v="21"/>
    <d v="2020-03-01T00:00:00"/>
    <s v="CV"/>
    <n v="33595"/>
    <d v="1899-12-30T14:00:00"/>
    <d v="1899-12-30T17:00:00"/>
    <n v="3"/>
    <n v="0"/>
    <n v="0"/>
    <n v="3"/>
    <n v="0"/>
    <n v="4.5728099999999996"/>
    <n v="57.703229999999998"/>
    <n v="61.38"/>
    <n v="61.38"/>
    <n v="37"/>
    <n v="844.8932299999999"/>
  </r>
  <r>
    <x v="1"/>
    <x v="22"/>
    <d v="2020-03-02T00:00:00"/>
    <s v="FORM"/>
    <s v="DOM"/>
    <d v="1899-12-30T11:30:00"/>
    <d v="1899-12-30T18:00:00"/>
    <n v="6.5"/>
    <n v="2"/>
    <n v="0"/>
    <n v="6.5"/>
    <n v="0"/>
    <n v="9.9077549999999999"/>
    <s v=""/>
    <n v="132.99"/>
    <n v="132.99"/>
    <s v=""/>
    <s v=""/>
  </r>
  <r>
    <x v="2"/>
    <x v="23"/>
    <d v="2020-03-03T00:00:00"/>
    <s v="CV"/>
    <n v="33524"/>
    <d v="1899-12-30T16:00:00"/>
    <d v="1899-12-30T19:00:00"/>
    <n v="3"/>
    <n v="0"/>
    <n v="0"/>
    <n v="3"/>
    <n v="0"/>
    <n v="4.5728099999999996"/>
    <s v=""/>
    <n v="61.38"/>
    <n v="61.38"/>
    <s v=""/>
    <s v=""/>
  </r>
  <r>
    <x v="3"/>
    <x v="24"/>
    <d v="2020-03-04T00:00:00"/>
    <s v="COS"/>
    <n v="33538"/>
    <d v="1899-12-30T12:00:00"/>
    <d v="1899-12-30T18:00:00"/>
    <n v="6"/>
    <n v="2"/>
    <n v="0"/>
    <n v="6"/>
    <n v="0"/>
    <n v="10.45086"/>
    <s v=""/>
    <n v="140.28"/>
    <n v="140.28"/>
    <s v=""/>
    <s v=""/>
  </r>
  <r>
    <x v="4"/>
    <x v="25"/>
    <d v="2020-03-05T00:00:00"/>
    <s v="CV"/>
    <n v="33538"/>
    <d v="1899-12-30T10:00:00"/>
    <d v="1899-12-30T20:00:00"/>
    <n v="10"/>
    <n v="2"/>
    <n v="1"/>
    <n v="9"/>
    <n v="0"/>
    <n v="13.71843"/>
    <s v=""/>
    <n v="184.14000000000001"/>
    <n v="184.14000000000001"/>
    <s v=""/>
    <s v=""/>
  </r>
  <r>
    <x v="5"/>
    <x v="26"/>
    <d v="2020-03-06T00:00:00"/>
    <s v="CV"/>
    <n v="33595"/>
    <d v="1899-12-30T09:30:00"/>
    <d v="1899-12-30T21:00:00"/>
    <n v="11.5"/>
    <n v="2"/>
    <n v="2"/>
    <n v="9.5"/>
    <n v="12.65"/>
    <n v="14.480565"/>
    <s v=""/>
    <n v="194.37"/>
    <n v="207.02"/>
    <s v=""/>
    <s v=""/>
  </r>
  <r>
    <x v="6"/>
    <x v="27"/>
    <d v="2020-03-07T00:00:00"/>
    <m/>
    <m/>
    <m/>
    <m/>
    <n v="0"/>
    <n v="0"/>
    <n v="0"/>
    <n v="0"/>
    <n v="0"/>
    <n v="0"/>
    <s v=""/>
    <n v="0"/>
    <n v="0"/>
    <s v=""/>
    <s v=""/>
  </r>
  <r>
    <x v="0"/>
    <x v="28"/>
    <d v="2020-03-08T00:00:00"/>
    <s v="CV"/>
    <n v="33595"/>
    <d v="1899-12-30T14:00:00"/>
    <d v="1899-12-30T17:00:00"/>
    <n v="3"/>
    <n v="0"/>
    <n v="0"/>
    <n v="3"/>
    <n v="0"/>
    <n v="4.5728099999999996"/>
    <n v="44.638165000000001"/>
    <n v="61.38"/>
    <n v="61.38"/>
    <n v="28.5"/>
    <n v="643.80816499999992"/>
  </r>
  <r>
    <x v="1"/>
    <x v="29"/>
    <d v="2020-03-09T00:00:00"/>
    <m/>
    <m/>
    <m/>
    <m/>
    <n v="0"/>
    <n v="0"/>
    <n v="0"/>
    <n v="0"/>
    <n v="0"/>
    <n v="0"/>
    <s v=""/>
    <n v="0"/>
    <n v="0"/>
    <s v=""/>
    <s v=""/>
  </r>
  <r>
    <x v="2"/>
    <x v="30"/>
    <d v="2020-03-10T00:00:00"/>
    <s v="COS"/>
    <n v="33606"/>
    <d v="1899-12-30T12:30:00"/>
    <d v="1899-12-30T18:00:00"/>
    <n v="5.4999999999999991"/>
    <n v="1"/>
    <n v="0"/>
    <n v="5.4999999999999991"/>
    <n v="0"/>
    <n v="9.5799549999999982"/>
    <s v=""/>
    <n v="128.58999999999997"/>
    <n v="128.58999999999997"/>
    <s v=""/>
    <s v=""/>
  </r>
  <r>
    <x v="3"/>
    <x v="31"/>
    <d v="2020-03-11T00:00:00"/>
    <s v="CV"/>
    <n v="33538"/>
    <d v="1899-12-30T13:00:00"/>
    <d v="1899-12-30T18:00:00"/>
    <n v="5.0000000000000009"/>
    <n v="1"/>
    <n v="0"/>
    <n v="5.0000000000000009"/>
    <n v="0"/>
    <n v="7.6213500000000014"/>
    <s v=""/>
    <n v="102.30000000000003"/>
    <n v="102.30000000000003"/>
    <s v=""/>
    <s v=""/>
  </r>
  <r>
    <x v="4"/>
    <x v="32"/>
    <d v="2020-03-12T00:00:00"/>
    <s v="CV"/>
    <n v="33524"/>
    <d v="1899-12-30T10:00:00"/>
    <d v="1899-12-30T19:00:00"/>
    <n v="8.9999999999999982"/>
    <n v="2"/>
    <n v="1"/>
    <n v="7.9999999999999982"/>
    <n v="0"/>
    <n v="12.194159999999998"/>
    <s v=""/>
    <n v="163.67999999999998"/>
    <n v="163.67999999999998"/>
    <s v=""/>
    <s v=""/>
  </r>
  <r>
    <x v="5"/>
    <x v="33"/>
    <d v="2020-03-13T00:00:00"/>
    <s v="CV"/>
    <n v="33524"/>
    <d v="1899-12-30T10:00:00"/>
    <d v="1899-12-30T18:00:00"/>
    <n v="8"/>
    <n v="2"/>
    <n v="1"/>
    <n v="7"/>
    <n v="0"/>
    <n v="10.669889999999999"/>
    <s v=""/>
    <n v="143.22"/>
    <n v="143.22"/>
    <s v=""/>
    <s v=""/>
  </r>
  <r>
    <x v="6"/>
    <x v="34"/>
    <d v="2020-03-14T00:00:00"/>
    <s v="CV"/>
    <m/>
    <m/>
    <m/>
    <n v="0"/>
    <n v="0"/>
    <n v="0"/>
    <n v="0"/>
    <n v="0"/>
    <n v="0"/>
    <s v=""/>
    <n v="0"/>
    <n v="0"/>
    <s v=""/>
    <s v=""/>
  </r>
  <r>
    <x v="0"/>
    <x v="35"/>
    <d v="2020-03-15T00:00:00"/>
    <s v="COS"/>
    <n v="33606"/>
    <d v="1899-12-30T11:30:00"/>
    <d v="1899-12-30T17:30:00"/>
    <n v="5.9999999999999982"/>
    <n v="1"/>
    <n v="0"/>
    <n v="5.9999999999999982"/>
    <n v="0"/>
    <n v="10.450859999999995"/>
    <n v="48.686569499999997"/>
    <n v="140.27999999999994"/>
    <n v="140.27999999999994"/>
    <n v="29.95"/>
    <n v="702.19756949999999"/>
  </r>
  <r>
    <x v="1"/>
    <x v="36"/>
    <d v="2020-03-16T00:00:00"/>
    <s v="CV"/>
    <n v="33606"/>
    <d v="1899-12-30T13:00:00"/>
    <d v="1899-12-30T18:00:00"/>
    <n v="5.0000000000000009"/>
    <n v="1"/>
    <n v="0"/>
    <n v="5.0000000000000009"/>
    <n v="0"/>
    <n v="7.6213500000000014"/>
    <s v=""/>
    <n v="102.30000000000003"/>
    <n v="102.30000000000003"/>
    <s v=""/>
    <s v=""/>
  </r>
  <r>
    <x v="2"/>
    <x v="37"/>
    <d v="2020-03-17T00:00:00"/>
    <s v="CV"/>
    <m/>
    <m/>
    <m/>
    <n v="0"/>
    <n v="0"/>
    <n v="0"/>
    <n v="0"/>
    <n v="0"/>
    <n v="0"/>
    <s v=""/>
    <n v="0"/>
    <n v="0"/>
    <s v=""/>
    <s v=""/>
  </r>
  <r>
    <x v="3"/>
    <x v="38"/>
    <d v="2020-03-18T00:00:00"/>
    <s v="CV"/>
    <n v="33606"/>
    <d v="1899-12-30T09:00:00"/>
    <d v="1899-12-30T18:00:00"/>
    <n v="9"/>
    <n v="2"/>
    <n v="1"/>
    <n v="8"/>
    <n v="0"/>
    <n v="12.19416"/>
    <s v=""/>
    <n v="163.68"/>
    <n v="163.68"/>
    <s v=""/>
    <s v=""/>
  </r>
  <r>
    <x v="4"/>
    <x v="39"/>
    <d v="2020-03-19T00:00:00"/>
    <s v="COS"/>
    <n v="33606"/>
    <d v="1899-12-30T09:03:00"/>
    <d v="1899-12-30T18:00:00"/>
    <n v="8.9499999999999993"/>
    <n v="2"/>
    <n v="1"/>
    <n v="7.9499999999999993"/>
    <n v="0"/>
    <n v="13.847389499999998"/>
    <s v=""/>
    <n v="185.87099999999998"/>
    <n v="185.87099999999998"/>
    <s v=""/>
    <s v=""/>
  </r>
  <r>
    <x v="5"/>
    <x v="40"/>
    <d v="2020-03-20T00:00:00"/>
    <s v="CV"/>
    <n v="33595"/>
    <d v="1899-12-30T16:00:00"/>
    <d v="1899-12-30T19:00:00"/>
    <n v="3"/>
    <n v="0"/>
    <n v="0"/>
    <n v="3"/>
    <n v="0"/>
    <n v="4.5728099999999996"/>
    <s v=""/>
    <n v="61.38"/>
    <n v="61.38"/>
    <s v=""/>
    <s v=""/>
  </r>
  <r>
    <x v="6"/>
    <x v="41"/>
    <d v="2020-03-21T00:00:00"/>
    <s v="CV"/>
    <m/>
    <m/>
    <m/>
    <n v="0"/>
    <n v="0"/>
    <n v="0"/>
    <n v="0"/>
    <n v="0"/>
    <n v="0"/>
    <s v=""/>
    <n v="0"/>
    <n v="0"/>
    <s v=""/>
    <s v=""/>
  </r>
  <r>
    <x v="0"/>
    <x v="42"/>
    <d v="2020-03-22T00:00:00"/>
    <s v="CV"/>
    <m/>
    <m/>
    <m/>
    <n v="0"/>
    <n v="0"/>
    <n v="0"/>
    <n v="0"/>
    <n v="0"/>
    <n v="0"/>
    <n v="11.540049999999997"/>
    <n v="0"/>
    <n v="0"/>
    <n v="6.9999999999999991"/>
    <n v="166.44004999999999"/>
  </r>
  <r>
    <x v="1"/>
    <x v="43"/>
    <d v="2020-03-23T00:00:00"/>
    <s v="CV"/>
    <m/>
    <m/>
    <m/>
    <n v="0"/>
    <n v="0"/>
    <n v="0"/>
    <n v="0"/>
    <n v="0"/>
    <n v="0"/>
    <s v=""/>
    <n v="0"/>
    <n v="0"/>
    <s v=""/>
    <s v=""/>
  </r>
  <r>
    <x v="2"/>
    <x v="44"/>
    <d v="2020-03-24T00:00:00"/>
    <s v="CV"/>
    <m/>
    <m/>
    <m/>
    <n v="0"/>
    <n v="0"/>
    <n v="0"/>
    <n v="0"/>
    <n v="0"/>
    <n v="0"/>
    <s v=""/>
    <n v="0"/>
    <n v="0"/>
    <s v=""/>
    <s v=""/>
  </r>
  <r>
    <x v="3"/>
    <x v="45"/>
    <d v="2020-03-25T00:00:00"/>
    <s v="CV"/>
    <m/>
    <m/>
    <m/>
    <n v="0"/>
    <n v="0"/>
    <n v="0"/>
    <n v="0"/>
    <n v="0"/>
    <n v="0"/>
    <s v=""/>
    <n v="0"/>
    <n v="0"/>
    <s v=""/>
    <s v=""/>
  </r>
  <r>
    <x v="4"/>
    <x v="46"/>
    <d v="2020-03-26T00:00:00"/>
    <s v="CV"/>
    <n v="33595"/>
    <d v="1899-12-30T16:00:00"/>
    <d v="1899-12-30T19:00:00"/>
    <n v="3"/>
    <n v="0"/>
    <n v="0"/>
    <n v="3"/>
    <n v="0"/>
    <n v="4.5728099999999996"/>
    <s v=""/>
    <n v="61.38"/>
    <n v="61.38"/>
    <s v=""/>
    <s v=""/>
  </r>
  <r>
    <x v="5"/>
    <x v="47"/>
    <d v="2020-03-27T00:00:00"/>
    <s v="COS"/>
    <n v="33538"/>
    <d v="1899-12-30T14:00:00"/>
    <d v="1899-12-30T18:00:00"/>
    <n v="3.9999999999999991"/>
    <n v="0"/>
    <n v="0"/>
    <n v="3.9999999999999991"/>
    <n v="0"/>
    <n v="6.9672399999999985"/>
    <s v=""/>
    <n v="93.519999999999982"/>
    <n v="93.519999999999982"/>
    <s v=""/>
    <s v=""/>
  </r>
  <r>
    <x v="6"/>
    <x v="48"/>
    <d v="2020-03-28T00:00:00"/>
    <m/>
    <m/>
    <m/>
    <m/>
    <n v="0"/>
    <n v="0"/>
    <n v="0"/>
    <n v="0"/>
    <n v="0"/>
    <n v="0"/>
    <s v=""/>
    <n v="0"/>
    <n v="0"/>
    <s v=""/>
    <s v=""/>
  </r>
  <r>
    <x v="0"/>
    <x v="49"/>
    <d v="2020-03-29T00:00:00"/>
    <m/>
    <m/>
    <m/>
    <m/>
    <n v="0"/>
    <n v="0"/>
    <n v="0"/>
    <n v="0"/>
    <n v="0"/>
    <n v="0"/>
    <n v="0"/>
    <n v="0"/>
    <n v="0"/>
    <n v="0"/>
    <n v="0"/>
  </r>
  <r>
    <x v="1"/>
    <x v="50"/>
    <d v="2020-03-30T00:00:00"/>
    <m/>
    <m/>
    <m/>
    <m/>
    <n v="0"/>
    <n v="0"/>
    <n v="0"/>
    <n v="0"/>
    <n v="0"/>
    <n v="0"/>
    <s v=""/>
    <n v="0"/>
    <n v="0"/>
    <s v=""/>
    <s v=""/>
  </r>
  <r>
    <x v="2"/>
    <x v="51"/>
    <d v="2020-03-31T00:00:00"/>
    <m/>
    <m/>
    <m/>
    <m/>
    <n v="0"/>
    <n v="0"/>
    <n v="0"/>
    <n v="0"/>
    <n v="0"/>
    <n v="0"/>
    <s v=""/>
    <n v="0"/>
    <n v="0"/>
    <s v=""/>
    <s v=""/>
  </r>
  <r>
    <x v="3"/>
    <x v="52"/>
    <d v="2020-04-01T00:00:00"/>
    <m/>
    <m/>
    <m/>
    <m/>
    <n v="0"/>
    <n v="0"/>
    <n v="0"/>
    <n v="0"/>
    <n v="0"/>
    <n v="0"/>
    <s v=""/>
    <n v="0"/>
    <n v="0"/>
    <s v=""/>
    <s v=""/>
  </r>
  <r>
    <x v="4"/>
    <x v="53"/>
    <d v="2020-04-02T00:00:00"/>
    <m/>
    <m/>
    <m/>
    <m/>
    <n v="0"/>
    <n v="0"/>
    <n v="0"/>
    <n v="0"/>
    <n v="0"/>
    <n v="0"/>
    <s v=""/>
    <n v="0"/>
    <n v="0"/>
    <s v=""/>
    <s v=""/>
  </r>
  <r>
    <x v="5"/>
    <x v="54"/>
    <d v="2020-04-03T00:00:00"/>
    <m/>
    <m/>
    <m/>
    <m/>
    <n v="0"/>
    <n v="0"/>
    <n v="0"/>
    <n v="0"/>
    <n v="0"/>
    <n v="0"/>
    <s v=""/>
    <n v="0"/>
    <n v="0"/>
    <s v=""/>
    <s v=""/>
  </r>
  <r>
    <x v="6"/>
    <x v="55"/>
    <d v="2020-04-04T00:00:00"/>
    <m/>
    <m/>
    <m/>
    <m/>
    <n v="0"/>
    <n v="0"/>
    <n v="0"/>
    <n v="0"/>
    <n v="0"/>
    <n v="0"/>
    <s v=""/>
    <n v="0"/>
    <n v="0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7" firstHeaderRow="1" firstDataRow="1" firstDataCol="1" rowPageCount="2" colPageCount="1"/>
  <pivotFields count="20">
    <pivotField axis="axisPage" subtotalTop="0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numFmtId="166" subtotalTop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7" subtotalTop="0" showAll="0"/>
    <pivotField subtotalTop="0" showAll="0"/>
    <pivotField subtotalTop="0" showAll="0"/>
    <pivotField subtotalTop="0" showAll="0"/>
    <pivotField subtotalTop="0" showAll="0"/>
    <pivotField numFmtId="169" subtotalTop="0" showAll="0"/>
    <pivotField numFmtId="170" subtotalTop="0" showAll="0"/>
    <pivotField numFmtId="172" subtotalTop="0" showAll="0"/>
    <pivotField numFmtId="171" subtotalTop="0" showAll="0"/>
    <pivotField numFmtId="164" subtotalTop="0" showAll="0"/>
    <pivotField numFmtId="164" subtotalTop="0" showAll="0"/>
    <pivotField subtotalTop="0" showAll="0"/>
    <pivotField numFmtId="164" subtotalTop="0" showAll="0"/>
    <pivotField numFmtId="164" subtotalTop="0" showAll="0"/>
    <pivotField subtotalTop="0" showAll="0"/>
    <pivotField dataField="1" subtotalTop="0" showAll="0"/>
    <pivotField axis="axisRow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ubtotalTop="0" showAll="0">
      <items count="4">
        <item x="0"/>
        <item x="1"/>
        <item x="2"/>
        <item t="default"/>
      </items>
    </pivotField>
  </pivotFields>
  <rowFields count="2">
    <field x="18"/>
    <field x="1"/>
  </rowFields>
  <rowItems count="13">
    <i>
      <x v="2"/>
    </i>
    <i r="1">
      <x v="40"/>
    </i>
    <i r="1">
      <x v="47"/>
    </i>
    <i r="1">
      <x v="54"/>
    </i>
    <i t="default">
      <x v="2"/>
    </i>
    <i>
      <x v="3"/>
    </i>
    <i r="1">
      <x v="61"/>
    </i>
    <i r="1">
      <x v="68"/>
    </i>
    <i r="1">
      <x v="75"/>
    </i>
    <i r="1">
      <x v="82"/>
    </i>
    <i r="1">
      <x v="89"/>
    </i>
    <i t="default">
      <x v="3"/>
    </i>
    <i t="grand">
      <x/>
    </i>
  </rowItems>
  <colItems count="1">
    <i/>
  </colItems>
  <pageFields count="2">
    <pageField fld="19" item="1" hier="-1"/>
    <pageField fld="0" item="6" hier="-1"/>
  </pageFields>
  <dataFields count="1">
    <dataField name="Somme de $" fld="17" baseField="1" baseItem="40" numFmtId="164"/>
  </dataFields>
  <formats count="6">
    <format dxfId="5">
      <pivotArea dataOnly="0" fieldPosition="0">
        <references count="3">
          <reference field="0" count="1" selected="0">
            <x v="6"/>
          </reference>
          <reference field="18" count="0" defaultSubtotal="1"/>
          <reference field="19" count="1" selected="0">
            <x v="1"/>
          </reference>
        </references>
      </pivotArea>
    </format>
    <format dxfId="4">
      <pivotArea dataOnly="0" fieldPosition="0">
        <references count="3">
          <reference field="0" count="1" selected="0">
            <x v="6"/>
          </reference>
          <reference field="18" count="0" defaultSubtotal="1"/>
          <reference field="19" count="1" selected="0">
            <x v="1"/>
          </reference>
        </references>
      </pivotArea>
    </format>
    <format dxfId="3">
      <pivotArea dataOnly="0" fieldPosition="0">
        <references count="3">
          <reference field="0" count="1" selected="0">
            <x v="6"/>
          </reference>
          <reference field="18" count="0" defaultSubtotal="1"/>
          <reference field="19" count="1" selected="0">
            <x v="1"/>
          </reference>
        </references>
      </pivotArea>
    </format>
    <format dxfId="2">
      <pivotArea dataOnly="0" labelOnly="1" fieldPosition="0">
        <references count="1">
          <reference field="18" count="0"/>
        </references>
      </pivotArea>
    </format>
    <format dxfId="1">
      <pivotArea dataOnly="0" labelOnly="1" fieldPosition="0">
        <references count="1">
          <reference field="18" count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Horodateur" displayName="T_Horodateur" ref="A5:R61" totalsRowShown="0" headerRowDxfId="56" dataDxfId="55" headerRowCellStyle="Normal">
  <autoFilter ref="A5:R61"/>
  <sortState ref="B2:E35">
    <sortCondition ref="B1:B35"/>
  </sortState>
  <tableColumns count="18">
    <tableColumn id="18" name="Jour1" dataDxfId="11" totalsRowDxfId="12">
      <calculatedColumnFormula>TEXT(T_Horodateur[[#This Row],[DATE]],"jjjj")</calculatedColumnFormula>
    </tableColumn>
    <tableColumn id="1" name="DATE" dataDxfId="54" totalsRowDxfId="53"/>
    <tableColumn id="2" name="JOUR" dataDxfId="52" totalsRowDxfId="51">
      <calculatedColumnFormula>B6</calculatedColumnFormula>
    </tableColumn>
    <tableColumn id="5" name="POSTE" dataDxfId="50" totalsRowDxfId="49"/>
    <tableColumn id="6" name="SUCC." dataDxfId="48" totalsRowDxfId="47"/>
    <tableColumn id="7" name="DÉBUT" dataDxfId="46" totalsRowDxfId="45"/>
    <tableColumn id="8" name="FIN" dataDxfId="44" totalsRowDxfId="43"/>
    <tableColumn id="9" name="HRS" dataDxfId="42" totalsRowDxfId="41">
      <calculatedColumnFormula>(T_Horodateur[[#This Row],[FIN]]-T_Horodateur[[#This Row],[DÉBUT]])*24</calculatedColumnFormula>
    </tableColumn>
    <tableColumn id="11" name="P" dataDxfId="40" totalsRowDxfId="39">
      <calculatedColumnFormula>IF(T_Horodateur[[#This Row],[DÉBUT]]="",0,VLOOKUP(T_Horodateur[[#This Row],[HRS]],Horaires[],2,1))</calculatedColumnFormula>
    </tableColumn>
    <tableColumn id="12" name="R" dataDxfId="38" totalsRowDxfId="37" dataCellStyle="Milliers">
      <calculatedColumnFormula>IF(T_Horodateur[[#This Row],[DÉBUT]]="",0,VLOOKUP(T_Horodateur[[#This Row],[HRS]],Hoaires2[],2,1))</calculatedColumnFormula>
    </tableColumn>
    <tableColumn id="17" name="HRS2" dataDxfId="36" totalsRowDxfId="35">
      <calculatedColumnFormula>H6-J6</calculatedColumnFormula>
    </tableColumn>
    <tableColumn id="13" name="PRIME REPAS" dataDxfId="34" totalsRowDxfId="33">
      <calculatedColumnFormula>IF(J6=2,12.65,0)</calculatedColumnFormula>
    </tableColumn>
    <tableColumn id="15" name="CHARGE/JRS" dataDxfId="32" totalsRowDxfId="31">
      <calculatedColumnFormula>O6*7.45%</calculatedColumnFormula>
    </tableColumn>
    <tableColumn id="16" name="CHARGE3" dataDxfId="30" totalsRowDxfId="29">
      <calculatedColumnFormula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14" name="S-TOT $/JOUR" dataDxfId="28" totalsRowDxfId="27">
      <calculatedColumnFormula>(IF(D6="CV",OPTIONS!$C$2,IF(D6="COS",OPTIONS!$C$3,IF(D6="FORM",OPTIONS!$C$4,OPTIONS!$C$1))))*K6</calculatedColumnFormula>
    </tableColumn>
    <tableColumn id="3" name="$/JOUR" dataDxfId="26" totalsRowDxfId="25">
      <calculatedColumnFormula>T_Horodateur[[#This Row],[S-TOT $/JOUR]]+T_Horodateur[[#This Row],[PRIME REPAS]]</calculatedColumnFormula>
    </tableColumn>
    <tableColumn id="10" name="H" dataDxfId="24" totalsRowDxfId="23">
      <calculatedColumnFormula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calculatedColumnFormula>
    </tableColumn>
    <tableColumn id="4" name="$" dataDxfId="22" totalsRowDxfId="21">
      <calculatedColumnFormula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calculatedColumnFormula>
    </tableColumn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Horaires" displayName="Horaires" ref="A1:B49" totalsRowShown="0" headerRowBorderDxfId="20" tableBorderDxfId="19">
  <tableColumns count="2">
    <tableColumn id="1" name="H" dataDxfId="18"/>
    <tableColumn id="2" name="P" dataDxfId="17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Hoaires2" displayName="Hoaires2" ref="D1:E49" totalsRowShown="0" headerRowDxfId="16" headerRowBorderDxfId="15">
  <tableColumns count="2">
    <tableColumn id="1" name="H2" dataDxfId="14"/>
    <tableColumn id="2" name="R" dataDxfId="1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workbookViewId="0">
      <selection activeCell="A8" sqref="A8"/>
    </sheetView>
  </sheetViews>
  <sheetFormatPr baseColWidth="10" defaultColWidth="11.42578125" defaultRowHeight="15" x14ac:dyDescent="0.25"/>
  <cols>
    <col min="1" max="1" width="11.42578125" style="19"/>
    <col min="2" max="2" width="11.42578125" style="13"/>
    <col min="3" max="3" width="11.42578125" style="14"/>
    <col min="4" max="4" width="11.42578125" style="15"/>
    <col min="5" max="5" width="11.42578125" style="16"/>
    <col min="6" max="6" width="11.42578125" style="17"/>
    <col min="7" max="7" width="9" style="17" bestFit="1" customWidth="1"/>
    <col min="8" max="8" width="7.85546875" style="36" bestFit="1" customWidth="1"/>
    <col min="9" max="9" width="9.42578125" style="38" bestFit="1" customWidth="1"/>
    <col min="10" max="10" width="6.85546875" style="16" customWidth="1"/>
    <col min="11" max="11" width="9.140625" style="16" customWidth="1"/>
    <col min="12" max="12" width="11.42578125" style="16" customWidth="1"/>
    <col min="13" max="13" width="11.42578125" style="18" customWidth="1"/>
    <col min="14" max="14" width="11.42578125" style="22" customWidth="1"/>
    <col min="15" max="15" width="11.42578125" style="18" customWidth="1"/>
    <col min="16" max="16" width="17.7109375" style="18" customWidth="1"/>
    <col min="17" max="17" width="13.7109375" style="18" bestFit="1" customWidth="1"/>
    <col min="18" max="18" width="13.140625" style="20" customWidth="1"/>
    <col min="19" max="19" width="11.42578125" style="18"/>
    <col min="20" max="20" width="12.7109375" style="18" customWidth="1"/>
    <col min="21" max="16384" width="11.42578125" style="19"/>
  </cols>
  <sheetData>
    <row r="1" spans="1:20" x14ac:dyDescent="0.25">
      <c r="B1" s="31" t="s">
        <v>38</v>
      </c>
      <c r="C1" s="26"/>
      <c r="D1" s="27"/>
      <c r="E1" s="28"/>
      <c r="F1" s="29"/>
      <c r="G1" s="29"/>
      <c r="H1" s="34"/>
      <c r="I1" s="37"/>
      <c r="J1" s="28"/>
      <c r="K1" s="28"/>
      <c r="L1" s="28"/>
      <c r="M1" s="30"/>
      <c r="N1" s="23"/>
      <c r="O1" s="30"/>
      <c r="P1" s="30"/>
      <c r="Q1" s="30"/>
      <c r="R1" s="40"/>
    </row>
    <row r="2" spans="1:20" x14ac:dyDescent="0.25">
      <c r="B2" s="25"/>
      <c r="C2" s="26"/>
      <c r="D2" s="27"/>
      <c r="E2" s="28"/>
      <c r="F2" s="29"/>
      <c r="G2" s="29"/>
      <c r="H2" s="34"/>
      <c r="I2" s="37"/>
      <c r="J2" s="28"/>
      <c r="K2" s="28"/>
      <c r="L2" s="28"/>
      <c r="M2" s="30"/>
      <c r="N2" s="23"/>
      <c r="O2" s="30"/>
      <c r="P2" s="30"/>
      <c r="Q2" s="30"/>
      <c r="R2" s="40"/>
    </row>
    <row r="3" spans="1:20" ht="15.75" thickBot="1" x14ac:dyDescent="0.3">
      <c r="B3" s="25"/>
      <c r="C3" s="26"/>
      <c r="D3" s="27"/>
      <c r="E3" s="28"/>
      <c r="F3" s="29"/>
      <c r="G3" s="29"/>
      <c r="H3" s="34"/>
      <c r="I3" s="37"/>
      <c r="J3" s="28"/>
      <c r="K3" s="28"/>
      <c r="L3" s="28"/>
      <c r="M3" s="30"/>
      <c r="N3" s="23"/>
      <c r="O3" s="30"/>
      <c r="P3" s="30"/>
      <c r="Q3" s="32">
        <f>SUM(T_Horodateur[H])</f>
        <v>166.0333333333333</v>
      </c>
      <c r="R3" s="41">
        <f>SUM(T_Horodateur[$])</f>
        <v>3865.970147</v>
      </c>
      <c r="S3" s="19"/>
      <c r="T3" s="19"/>
    </row>
    <row r="4" spans="1:20" s="15" customFormat="1" x14ac:dyDescent="0.25">
      <c r="B4" s="25"/>
      <c r="C4" s="26"/>
      <c r="D4" s="27"/>
      <c r="E4" s="28"/>
      <c r="F4" s="29"/>
      <c r="G4" s="29"/>
      <c r="H4" s="34"/>
      <c r="I4" s="28"/>
      <c r="J4" s="28"/>
      <c r="K4" s="28"/>
      <c r="L4" s="30"/>
      <c r="M4" s="30"/>
      <c r="N4" s="30"/>
      <c r="O4" s="30"/>
      <c r="P4" s="30"/>
      <c r="Q4" s="40"/>
      <c r="R4" s="30"/>
    </row>
    <row r="5" spans="1:20" x14ac:dyDescent="0.25">
      <c r="A5" s="3" t="s">
        <v>60</v>
      </c>
      <c r="B5" s="4" t="s">
        <v>4</v>
      </c>
      <c r="C5" s="4" t="s">
        <v>5</v>
      </c>
      <c r="D5" s="4" t="s">
        <v>0</v>
      </c>
      <c r="E5" s="4" t="s">
        <v>1</v>
      </c>
      <c r="F5" s="4" t="s">
        <v>2</v>
      </c>
      <c r="G5" s="4" t="s">
        <v>3</v>
      </c>
      <c r="H5" s="35" t="s">
        <v>8</v>
      </c>
      <c r="I5" s="33" t="s">
        <v>35</v>
      </c>
      <c r="J5" s="4" t="s">
        <v>34</v>
      </c>
      <c r="K5" s="4" t="s">
        <v>36</v>
      </c>
      <c r="L5" s="4" t="s">
        <v>7</v>
      </c>
      <c r="M5" s="4" t="s">
        <v>31</v>
      </c>
      <c r="N5" s="4" t="s">
        <v>9</v>
      </c>
      <c r="O5" s="4" t="s">
        <v>37</v>
      </c>
      <c r="P5" s="4" t="s">
        <v>30</v>
      </c>
      <c r="Q5" s="42" t="s">
        <v>32</v>
      </c>
      <c r="R5" s="42" t="s">
        <v>33</v>
      </c>
      <c r="S5" s="19"/>
      <c r="T5" s="19"/>
    </row>
    <row r="6" spans="1:20" ht="14.25" x14ac:dyDescent="0.25">
      <c r="A6" s="18" t="str">
        <f>TEXT(T_Horodateur[[#This Row],[DATE]],"jjjj")</f>
        <v>dimanche</v>
      </c>
      <c r="B6" s="13">
        <v>43870</v>
      </c>
      <c r="C6" s="14">
        <f t="shared" ref="C6:C38" si="0">B6</f>
        <v>43870</v>
      </c>
      <c r="D6" s="21" t="s">
        <v>14</v>
      </c>
      <c r="H6" s="36">
        <f>(T_Horodateur[[#This Row],[FIN]]-T_Horodateur[[#This Row],[DÉBUT]])*24</f>
        <v>0</v>
      </c>
      <c r="I6" s="70">
        <f>IF(T_Horodateur[[#This Row],[DÉBUT]]="",0,VLOOKUP(T_Horodateur[[#This Row],[HRS]],Horaires[],2,1))</f>
        <v>0</v>
      </c>
      <c r="J6" s="72">
        <f>IF(T_Horodateur[[#This Row],[DÉBUT]]="",0,VLOOKUP(T_Horodateur[[#This Row],[HRS]],Hoaires2[],2,1))</f>
        <v>0</v>
      </c>
      <c r="K6" s="71">
        <f t="shared" ref="K6:K37" si="1">H6-J6</f>
        <v>0</v>
      </c>
      <c r="L6" s="18">
        <f t="shared" ref="L6:L38" si="2">IF(J6=2,12.65,0)</f>
        <v>0</v>
      </c>
      <c r="M6" s="18">
        <f t="shared" ref="M6:M38" si="3">O6*7.45%</f>
        <v>0</v>
      </c>
      <c r="N6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O6" s="18">
        <f>(IF(D6="CV",OPTIONS!$C$2,IF(D6="COS",OPTIONS!$C$3,IF(D6="FORM",OPTIONS!$C$4,OPTIONS!$C$1))))*K6</f>
        <v>0</v>
      </c>
      <c r="P6" s="18">
        <f>T_Horodateur[[#This Row],[S-TOT $/JOUR]]+T_Horodateur[[#This Row],[PRIME REPAS]]</f>
        <v>0</v>
      </c>
      <c r="Q6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R6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  <c r="S6" s="19"/>
      <c r="T6" s="19"/>
    </row>
    <row r="7" spans="1:20" ht="14.25" x14ac:dyDescent="0.25">
      <c r="A7" s="18" t="str">
        <f>TEXT(T_Horodateur[[#This Row],[DATE]],"jjjj")</f>
        <v>lundi</v>
      </c>
      <c r="B7" s="13">
        <v>43871</v>
      </c>
      <c r="C7" s="14">
        <f t="shared" si="0"/>
        <v>43871</v>
      </c>
      <c r="D7" s="21"/>
      <c r="H7" s="36">
        <f>(T_Horodateur[[#This Row],[FIN]]-T_Horodateur[[#This Row],[DÉBUT]])*24</f>
        <v>0</v>
      </c>
      <c r="I7" s="70">
        <f>IF(T_Horodateur[[#This Row],[DÉBUT]]="",0,VLOOKUP(T_Horodateur[[#This Row],[HRS]],Horaires[],2,1))</f>
        <v>0</v>
      </c>
      <c r="J7" s="72">
        <f>IF(T_Horodateur[[#This Row],[DÉBUT]]="",0,VLOOKUP(T_Horodateur[[#This Row],[HRS]],Hoaires2[],2,1))</f>
        <v>0</v>
      </c>
      <c r="K7" s="71">
        <f t="shared" si="1"/>
        <v>0</v>
      </c>
      <c r="L7" s="18">
        <f t="shared" si="2"/>
        <v>0</v>
      </c>
      <c r="M7" s="18">
        <f t="shared" si="3"/>
        <v>0</v>
      </c>
      <c r="N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7" s="18">
        <f>(IF(D7="CV",OPTIONS!$C$2,IF(D7="COS",OPTIONS!$C$3,IF(D7="FORM",OPTIONS!$C$4,OPTIONS!$C$1))))*K7</f>
        <v>0</v>
      </c>
      <c r="P7" s="18">
        <f>T_Horodateur[[#This Row],[S-TOT $/JOUR]]+T_Horodateur[[#This Row],[PRIME REPAS]]</f>
        <v>0</v>
      </c>
      <c r="Q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7" s="19"/>
      <c r="T7" s="19"/>
    </row>
    <row r="8" spans="1:20" ht="14.25" x14ac:dyDescent="0.25">
      <c r="A8" s="18" t="str">
        <f>TEXT(T_Horodateur[[#This Row],[DATE]],"jjjj")</f>
        <v>mardi</v>
      </c>
      <c r="B8" s="13">
        <v>43872</v>
      </c>
      <c r="C8" s="14">
        <f t="shared" si="0"/>
        <v>43872</v>
      </c>
      <c r="D8" s="21"/>
      <c r="H8" s="36">
        <f>(T_Horodateur[[#This Row],[FIN]]-T_Horodateur[[#This Row],[DÉBUT]])*24</f>
        <v>0</v>
      </c>
      <c r="I8" s="70">
        <f>IF(T_Horodateur[[#This Row],[DÉBUT]]="",0,VLOOKUP(T_Horodateur[[#This Row],[HRS]],Horaires[],2,1))</f>
        <v>0</v>
      </c>
      <c r="J8" s="72">
        <f>IF(T_Horodateur[[#This Row],[DÉBUT]]="",0,VLOOKUP(T_Horodateur[[#This Row],[HRS]],Hoaires2[],2,1))</f>
        <v>0</v>
      </c>
      <c r="K8" s="71">
        <f t="shared" si="1"/>
        <v>0</v>
      </c>
      <c r="L8" s="18">
        <f t="shared" si="2"/>
        <v>0</v>
      </c>
      <c r="M8" s="18">
        <f t="shared" si="3"/>
        <v>0</v>
      </c>
      <c r="N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8" s="18">
        <f>(IF(D8="CV",OPTIONS!$C$2,IF(D8="COS",OPTIONS!$C$3,IF(D8="FORM",OPTIONS!$C$4,OPTIONS!$C$1))))*K8</f>
        <v>0</v>
      </c>
      <c r="P8" s="18">
        <f>T_Horodateur[[#This Row],[S-TOT $/JOUR]]+T_Horodateur[[#This Row],[PRIME REPAS]]</f>
        <v>0</v>
      </c>
      <c r="Q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8" s="19"/>
      <c r="T8" s="19"/>
    </row>
    <row r="9" spans="1:20" ht="14.25" x14ac:dyDescent="0.25">
      <c r="A9" s="18" t="str">
        <f>TEXT(T_Horodateur[[#This Row],[DATE]],"jjjj")</f>
        <v>mercredi</v>
      </c>
      <c r="B9" s="13">
        <v>43873</v>
      </c>
      <c r="C9" s="14">
        <f t="shared" si="0"/>
        <v>43873</v>
      </c>
      <c r="D9" s="21"/>
      <c r="H9" s="36">
        <f>(T_Horodateur[[#This Row],[FIN]]-T_Horodateur[[#This Row],[DÉBUT]])*24</f>
        <v>0</v>
      </c>
      <c r="I9" s="70">
        <f>IF(T_Horodateur[[#This Row],[DÉBUT]]="",0,VLOOKUP(T_Horodateur[[#This Row],[HRS]],Horaires[],2,1))</f>
        <v>0</v>
      </c>
      <c r="J9" s="72">
        <f>IF(T_Horodateur[[#This Row],[DÉBUT]]="",0,VLOOKUP(T_Horodateur[[#This Row],[HRS]],Hoaires2[],2,1))</f>
        <v>0</v>
      </c>
      <c r="K9" s="71">
        <f t="shared" si="1"/>
        <v>0</v>
      </c>
      <c r="L9" s="18">
        <f t="shared" si="2"/>
        <v>0</v>
      </c>
      <c r="M9" s="18">
        <f t="shared" si="3"/>
        <v>0</v>
      </c>
      <c r="N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9" s="18">
        <f>(IF(D9="CV",OPTIONS!$C$2,IF(D9="COS",OPTIONS!$C$3,IF(D9="FORM",OPTIONS!$C$4,OPTIONS!$C$1))))*K9</f>
        <v>0</v>
      </c>
      <c r="P9" s="18">
        <f>T_Horodateur[[#This Row],[S-TOT $/JOUR]]+T_Horodateur[[#This Row],[PRIME REPAS]]</f>
        <v>0</v>
      </c>
      <c r="Q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9" s="19"/>
      <c r="T9" s="19"/>
    </row>
    <row r="10" spans="1:20" ht="14.25" x14ac:dyDescent="0.25">
      <c r="A10" s="18" t="str">
        <f>TEXT(T_Horodateur[[#This Row],[DATE]],"jjjj")</f>
        <v>jeudi</v>
      </c>
      <c r="B10" s="13">
        <v>43874</v>
      </c>
      <c r="C10" s="14">
        <f t="shared" si="0"/>
        <v>43874</v>
      </c>
      <c r="D10" s="21"/>
      <c r="H10" s="36">
        <f>(T_Horodateur[[#This Row],[FIN]]-T_Horodateur[[#This Row],[DÉBUT]])*24</f>
        <v>0</v>
      </c>
      <c r="I10" s="70">
        <f>IF(T_Horodateur[[#This Row],[DÉBUT]]="",0,VLOOKUP(T_Horodateur[[#This Row],[HRS]],Horaires[],2,1))</f>
        <v>0</v>
      </c>
      <c r="J10" s="72">
        <f>IF(T_Horodateur[[#This Row],[DÉBUT]]="",0,VLOOKUP(T_Horodateur[[#This Row],[HRS]],Hoaires2[],2,1))</f>
        <v>0</v>
      </c>
      <c r="K10" s="71">
        <f t="shared" si="1"/>
        <v>0</v>
      </c>
      <c r="L10" s="18">
        <f t="shared" si="2"/>
        <v>0</v>
      </c>
      <c r="M10" s="18">
        <f t="shared" si="3"/>
        <v>0</v>
      </c>
      <c r="N1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0" s="18">
        <f>(IF(D10="CV",OPTIONS!$C$2,IF(D10="COS",OPTIONS!$C$3,IF(D10="FORM",OPTIONS!$C$4,OPTIONS!$C$1))))*K10</f>
        <v>0</v>
      </c>
      <c r="P10" s="18">
        <f>T_Horodateur[[#This Row],[S-TOT $/JOUR]]+T_Horodateur[[#This Row],[PRIME REPAS]]</f>
        <v>0</v>
      </c>
      <c r="Q1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0" s="19"/>
      <c r="T10" s="19"/>
    </row>
    <row r="11" spans="1:20" ht="14.25" x14ac:dyDescent="0.25">
      <c r="A11" s="18" t="str">
        <f>TEXT(T_Horodateur[[#This Row],[DATE]],"jjjj")</f>
        <v>vendredi</v>
      </c>
      <c r="B11" s="13">
        <v>43875</v>
      </c>
      <c r="C11" s="14">
        <f t="shared" si="0"/>
        <v>43875</v>
      </c>
      <c r="D11" s="21"/>
      <c r="H11" s="36">
        <f>(T_Horodateur[[#This Row],[FIN]]-T_Horodateur[[#This Row],[DÉBUT]])*24</f>
        <v>0</v>
      </c>
      <c r="I11" s="70">
        <f>IF(T_Horodateur[[#This Row],[DÉBUT]]="",0,VLOOKUP(T_Horodateur[[#This Row],[HRS]],Horaires[],2,1))</f>
        <v>0</v>
      </c>
      <c r="J11" s="72">
        <f>IF(T_Horodateur[[#This Row],[DÉBUT]]="",0,VLOOKUP(T_Horodateur[[#This Row],[HRS]],Hoaires2[],2,1))</f>
        <v>0</v>
      </c>
      <c r="K11" s="71">
        <f t="shared" si="1"/>
        <v>0</v>
      </c>
      <c r="L11" s="18">
        <f t="shared" si="2"/>
        <v>0</v>
      </c>
      <c r="M11" s="18">
        <f t="shared" si="3"/>
        <v>0</v>
      </c>
      <c r="N1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1" s="18">
        <f>(IF(D11="CV",OPTIONS!$C$2,IF(D11="COS",OPTIONS!$C$3,IF(D11="FORM",OPTIONS!$C$4,OPTIONS!$C$1))))*K11</f>
        <v>0</v>
      </c>
      <c r="P11" s="18">
        <f>T_Horodateur[[#This Row],[S-TOT $/JOUR]]+T_Horodateur[[#This Row],[PRIME REPAS]]</f>
        <v>0</v>
      </c>
      <c r="Q1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1" s="19"/>
      <c r="T11" s="19"/>
    </row>
    <row r="12" spans="1:20" ht="14.25" x14ac:dyDescent="0.25">
      <c r="A12" s="18" t="str">
        <f>TEXT(T_Horodateur[[#This Row],[DATE]],"jjjj")</f>
        <v>samedi</v>
      </c>
      <c r="B12" s="13">
        <v>43876</v>
      </c>
      <c r="C12" s="14">
        <f t="shared" si="0"/>
        <v>43876</v>
      </c>
      <c r="D12" s="21"/>
      <c r="H12" s="36">
        <f>(T_Horodateur[[#This Row],[FIN]]-T_Horodateur[[#This Row],[DÉBUT]])*24</f>
        <v>0</v>
      </c>
      <c r="I12" s="70">
        <f>IF(T_Horodateur[[#This Row],[DÉBUT]]="",0,VLOOKUP(T_Horodateur[[#This Row],[HRS]],Horaires[],2,1))</f>
        <v>0</v>
      </c>
      <c r="J12" s="72">
        <f>IF(T_Horodateur[[#This Row],[DÉBUT]]="",0,VLOOKUP(T_Horodateur[[#This Row],[HRS]],Hoaires2[],2,1))</f>
        <v>0</v>
      </c>
      <c r="K12" s="71">
        <f t="shared" si="1"/>
        <v>0</v>
      </c>
      <c r="L12" s="18">
        <f t="shared" si="2"/>
        <v>0</v>
      </c>
      <c r="M12" s="18">
        <f t="shared" si="3"/>
        <v>0</v>
      </c>
      <c r="N1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2" s="18">
        <f>(IF(D12="CV",OPTIONS!$C$2,IF(D12="COS",OPTIONS!$C$3,IF(D12="FORM",OPTIONS!$C$4,OPTIONS!$C$1))))*K12</f>
        <v>0</v>
      </c>
      <c r="P12" s="18">
        <f>T_Horodateur[[#This Row],[S-TOT $/JOUR]]+T_Horodateur[[#This Row],[PRIME REPAS]]</f>
        <v>0</v>
      </c>
      <c r="Q1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2" s="19"/>
      <c r="T12" s="19"/>
    </row>
    <row r="13" spans="1:20" ht="14.25" x14ac:dyDescent="0.25">
      <c r="A13" s="18" t="str">
        <f>TEXT(T_Horodateur[[#This Row],[DATE]],"jjjj")</f>
        <v>dimanche</v>
      </c>
      <c r="B13" s="13">
        <v>43877</v>
      </c>
      <c r="C13" s="14">
        <f t="shared" si="0"/>
        <v>43877</v>
      </c>
      <c r="D13" s="21" t="s">
        <v>14</v>
      </c>
      <c r="E13" s="16">
        <v>33524</v>
      </c>
      <c r="F13" s="17">
        <v>0.58333333333333337</v>
      </c>
      <c r="G13" s="17">
        <v>0.70833333333333337</v>
      </c>
      <c r="H13" s="36">
        <f>(T_Horodateur[[#This Row],[FIN]]-T_Horodateur[[#This Row],[DÉBUT]])*24</f>
        <v>3</v>
      </c>
      <c r="I13" s="70">
        <f>IF(T_Horodateur[[#This Row],[DÉBUT]]="",0,VLOOKUP(T_Horodateur[[#This Row],[HRS]],Horaires[],2,1))</f>
        <v>0</v>
      </c>
      <c r="J13" s="72">
        <f>IF(T_Horodateur[[#This Row],[DÉBUT]]="",0,VLOOKUP(T_Horodateur[[#This Row],[HRS]],Hoaires2[],2,1))</f>
        <v>0</v>
      </c>
      <c r="K13" s="71">
        <f t="shared" si="1"/>
        <v>3</v>
      </c>
      <c r="L13" s="18">
        <f t="shared" si="2"/>
        <v>0</v>
      </c>
      <c r="M13" s="18">
        <f t="shared" si="3"/>
        <v>4.5728099999999996</v>
      </c>
      <c r="N13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43.764652499999997</v>
      </c>
      <c r="O13" s="18">
        <f>(IF(D13="CV",OPTIONS!$C$2,IF(D13="COS",OPTIONS!$C$3,IF(D13="FORM",OPTIONS!$C$4,OPTIONS!$C$1))))*K13</f>
        <v>61.38</v>
      </c>
      <c r="P13" s="18">
        <f>T_Horodateur[[#This Row],[S-TOT $/JOUR]]+T_Horodateur[[#This Row],[PRIME REPAS]]</f>
        <v>61.38</v>
      </c>
      <c r="Q13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26.25</v>
      </c>
      <c r="R13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643.85965250000004</v>
      </c>
      <c r="S13" s="19"/>
      <c r="T13" s="19"/>
    </row>
    <row r="14" spans="1:20" ht="14.25" x14ac:dyDescent="0.25">
      <c r="A14" s="18" t="str">
        <f>TEXT(T_Horodateur[[#This Row],[DATE]],"jjjj")</f>
        <v>lundi</v>
      </c>
      <c r="B14" s="13">
        <v>43878</v>
      </c>
      <c r="C14" s="14">
        <f t="shared" si="0"/>
        <v>43878</v>
      </c>
      <c r="D14" s="21"/>
      <c r="H14" s="36">
        <f>(T_Horodateur[[#This Row],[FIN]]-T_Horodateur[[#This Row],[DÉBUT]])*24</f>
        <v>0</v>
      </c>
      <c r="I14" s="70">
        <f>IF(T_Horodateur[[#This Row],[DÉBUT]]="",0,VLOOKUP(T_Horodateur[[#This Row],[HRS]],Horaires[],2,1))</f>
        <v>0</v>
      </c>
      <c r="J14" s="72">
        <f>IF(T_Horodateur[[#This Row],[DÉBUT]]="",0,VLOOKUP(T_Horodateur[[#This Row],[HRS]],Hoaires2[],2,1))</f>
        <v>0</v>
      </c>
      <c r="K14" s="71">
        <f t="shared" si="1"/>
        <v>0</v>
      </c>
      <c r="L14" s="18">
        <f t="shared" si="2"/>
        <v>0</v>
      </c>
      <c r="M14" s="18">
        <f t="shared" si="3"/>
        <v>0</v>
      </c>
      <c r="N1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4" s="18">
        <f>(IF(D14="CV",OPTIONS!$C$2,IF(D14="COS",OPTIONS!$C$3,IF(D14="FORM",OPTIONS!$C$4,OPTIONS!$C$1))))*K14</f>
        <v>0</v>
      </c>
      <c r="P14" s="18">
        <f>T_Horodateur[[#This Row],[S-TOT $/JOUR]]+T_Horodateur[[#This Row],[PRIME REPAS]]</f>
        <v>0</v>
      </c>
      <c r="Q1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4" s="19"/>
      <c r="T14" s="19"/>
    </row>
    <row r="15" spans="1:20" ht="14.25" x14ac:dyDescent="0.25">
      <c r="A15" s="18" t="str">
        <f>TEXT(T_Horodateur[[#This Row],[DATE]],"jjjj")</f>
        <v>mardi</v>
      </c>
      <c r="B15" s="13">
        <v>43879</v>
      </c>
      <c r="C15" s="14">
        <f t="shared" si="0"/>
        <v>43879</v>
      </c>
      <c r="D15" s="21" t="s">
        <v>14</v>
      </c>
      <c r="E15" s="16">
        <v>33538</v>
      </c>
      <c r="F15" s="17">
        <v>0.625</v>
      </c>
      <c r="G15" s="17">
        <v>0.75</v>
      </c>
      <c r="H15" s="36">
        <f>(T_Horodateur[[#This Row],[FIN]]-T_Horodateur[[#This Row],[DÉBUT]])*24</f>
        <v>3</v>
      </c>
      <c r="I15" s="70">
        <f>IF(T_Horodateur[[#This Row],[DÉBUT]]="",0,VLOOKUP(T_Horodateur[[#This Row],[HRS]],Horaires[],2,1))</f>
        <v>0</v>
      </c>
      <c r="J15" s="72">
        <f>IF(T_Horodateur[[#This Row],[DÉBUT]]="",0,VLOOKUP(T_Horodateur[[#This Row],[HRS]],Hoaires2[],2,1))</f>
        <v>0</v>
      </c>
      <c r="K15" s="71">
        <f t="shared" si="1"/>
        <v>3</v>
      </c>
      <c r="L15" s="18">
        <f t="shared" si="2"/>
        <v>0</v>
      </c>
      <c r="M15" s="18">
        <f t="shared" si="3"/>
        <v>4.5728099999999996</v>
      </c>
      <c r="N1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5" s="18">
        <f>(IF(D15="CV",OPTIONS!$C$2,IF(D15="COS",OPTIONS!$C$3,IF(D15="FORM",OPTIONS!$C$4,OPTIONS!$C$1))))*K15</f>
        <v>61.38</v>
      </c>
      <c r="P15" s="18">
        <f>T_Horodateur[[#This Row],[S-TOT $/JOUR]]+T_Horodateur[[#This Row],[PRIME REPAS]]</f>
        <v>61.38</v>
      </c>
      <c r="Q1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5" s="19"/>
      <c r="T15" s="19"/>
    </row>
    <row r="16" spans="1:20" ht="14.25" x14ac:dyDescent="0.25">
      <c r="A16" s="18" t="str">
        <f>TEXT(T_Horodateur[[#This Row],[DATE]],"jjjj")</f>
        <v>mercredi</v>
      </c>
      <c r="B16" s="13">
        <v>43880</v>
      </c>
      <c r="C16" s="14">
        <f t="shared" si="0"/>
        <v>43880</v>
      </c>
      <c r="D16" s="21" t="s">
        <v>19</v>
      </c>
      <c r="E16" s="16">
        <v>33538</v>
      </c>
      <c r="F16" s="17">
        <v>0.33333333333333331</v>
      </c>
      <c r="G16" s="17">
        <v>0.70833333333333337</v>
      </c>
      <c r="H16" s="36">
        <f>(T_Horodateur[[#This Row],[FIN]]-T_Horodateur[[#This Row],[DÉBUT]])*24</f>
        <v>9.0000000000000018</v>
      </c>
      <c r="I16" s="70">
        <f>IF(T_Horodateur[[#This Row],[DÉBUT]]="",0,VLOOKUP(T_Horodateur[[#This Row],[HRS]],Horaires[],2,1))</f>
        <v>2</v>
      </c>
      <c r="J16" s="72">
        <f>IF(T_Horodateur[[#This Row],[DÉBUT]]="",0,VLOOKUP(T_Horodateur[[#This Row],[HRS]],Hoaires2[],2,1))</f>
        <v>1</v>
      </c>
      <c r="K16" s="71">
        <f t="shared" si="1"/>
        <v>8.0000000000000018</v>
      </c>
      <c r="L16" s="18">
        <f t="shared" si="2"/>
        <v>0</v>
      </c>
      <c r="M16" s="18">
        <f t="shared" si="3"/>
        <v>13.934480000000001</v>
      </c>
      <c r="N1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6" s="18">
        <f>(IF(D16="CV",OPTIONS!$C$2,IF(D16="COS",OPTIONS!$C$3,IF(D16="FORM",OPTIONS!$C$4,OPTIONS!$C$1))))*K16</f>
        <v>187.04000000000002</v>
      </c>
      <c r="P16" s="18">
        <f>T_Horodateur[[#This Row],[S-TOT $/JOUR]]+T_Horodateur[[#This Row],[PRIME REPAS]]</f>
        <v>187.04000000000002</v>
      </c>
      <c r="Q1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6" s="19"/>
      <c r="T16" s="19"/>
    </row>
    <row r="17" spans="1:20" ht="14.25" x14ac:dyDescent="0.25">
      <c r="A17" s="18" t="str">
        <f>TEXT(T_Horodateur[[#This Row],[DATE]],"jjjj")</f>
        <v>jeudi</v>
      </c>
      <c r="B17" s="13">
        <v>43881</v>
      </c>
      <c r="C17" s="14">
        <f t="shared" si="0"/>
        <v>43881</v>
      </c>
      <c r="D17" s="21" t="s">
        <v>19</v>
      </c>
      <c r="E17" s="16">
        <v>33538</v>
      </c>
      <c r="F17" s="17">
        <v>0.40625</v>
      </c>
      <c r="G17" s="17">
        <v>0.875</v>
      </c>
      <c r="H17" s="36">
        <f>(T_Horodateur[[#This Row],[FIN]]-T_Horodateur[[#This Row],[DÉBUT]])*24</f>
        <v>11.25</v>
      </c>
      <c r="I17" s="70">
        <f>IF(T_Horodateur[[#This Row],[DÉBUT]]="",0,VLOOKUP(T_Horodateur[[#This Row],[HRS]],Horaires[],2,1))</f>
        <v>2</v>
      </c>
      <c r="J17" s="72">
        <f>IF(T_Horodateur[[#This Row],[DÉBUT]]="",0,VLOOKUP(T_Horodateur[[#This Row],[HRS]],Hoaires2[],2,1))</f>
        <v>2</v>
      </c>
      <c r="K17" s="71">
        <f t="shared" si="1"/>
        <v>9.25</v>
      </c>
      <c r="L17" s="18">
        <f t="shared" si="2"/>
        <v>12.65</v>
      </c>
      <c r="M17" s="18">
        <f t="shared" si="3"/>
        <v>16.111742499999998</v>
      </c>
      <c r="N1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7" s="18">
        <f>(IF(D17="CV",OPTIONS!$C$2,IF(D17="COS",OPTIONS!$C$3,IF(D17="FORM",OPTIONS!$C$4,OPTIONS!$C$1))))*K17</f>
        <v>216.26499999999999</v>
      </c>
      <c r="P17" s="18">
        <f>T_Horodateur[[#This Row],[S-TOT $/JOUR]]+T_Horodateur[[#This Row],[PRIME REPAS]]</f>
        <v>228.91499999999999</v>
      </c>
      <c r="Q1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7" s="19"/>
      <c r="T17" s="19"/>
    </row>
    <row r="18" spans="1:20" ht="14.25" x14ac:dyDescent="0.25">
      <c r="A18" s="18" t="str">
        <f>TEXT(T_Horodateur[[#This Row],[DATE]],"jjjj")</f>
        <v>vendredi</v>
      </c>
      <c r="B18" s="13">
        <v>43882</v>
      </c>
      <c r="C18" s="14">
        <f t="shared" si="0"/>
        <v>43882</v>
      </c>
      <c r="D18" s="21" t="s">
        <v>14</v>
      </c>
      <c r="E18" s="16">
        <v>33538</v>
      </c>
      <c r="F18" s="17">
        <v>0.66666666666666663</v>
      </c>
      <c r="G18" s="17">
        <v>0.79166666666666663</v>
      </c>
      <c r="H18" s="36">
        <f>(T_Horodateur[[#This Row],[FIN]]-T_Horodateur[[#This Row],[DÉBUT]])*24</f>
        <v>3</v>
      </c>
      <c r="I18" s="70">
        <f>IF(T_Horodateur[[#This Row],[DÉBUT]]="",0,VLOOKUP(T_Horodateur[[#This Row],[HRS]],Horaires[],2,1))</f>
        <v>0</v>
      </c>
      <c r="J18" s="72">
        <f>IF(T_Horodateur[[#This Row],[DÉBUT]]="",0,VLOOKUP(T_Horodateur[[#This Row],[HRS]],Hoaires2[],2,1))</f>
        <v>0</v>
      </c>
      <c r="K18" s="71">
        <f t="shared" si="1"/>
        <v>3</v>
      </c>
      <c r="L18" s="18">
        <f t="shared" si="2"/>
        <v>0</v>
      </c>
      <c r="M18" s="18">
        <f t="shared" si="3"/>
        <v>4.5728099999999996</v>
      </c>
      <c r="N1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8" s="18">
        <f>(IF(D18="CV",OPTIONS!$C$2,IF(D18="COS",OPTIONS!$C$3,IF(D18="FORM",OPTIONS!$C$4,OPTIONS!$C$1))))*K18</f>
        <v>61.38</v>
      </c>
      <c r="P18" s="18">
        <f>T_Horodateur[[#This Row],[S-TOT $/JOUR]]+T_Horodateur[[#This Row],[PRIME REPAS]]</f>
        <v>61.38</v>
      </c>
      <c r="Q1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8" s="19"/>
      <c r="T18" s="19"/>
    </row>
    <row r="19" spans="1:20" ht="14.25" x14ac:dyDescent="0.25">
      <c r="A19" s="18" t="str">
        <f>TEXT(T_Horodateur[[#This Row],[DATE]],"jjjj")</f>
        <v>samedi</v>
      </c>
      <c r="B19" s="13">
        <v>43883</v>
      </c>
      <c r="C19" s="14">
        <f t="shared" si="0"/>
        <v>43883</v>
      </c>
      <c r="D19" s="21" t="s">
        <v>14</v>
      </c>
      <c r="E19" s="16">
        <v>33606</v>
      </c>
      <c r="H19" s="36">
        <f>(T_Horodateur[[#This Row],[FIN]]-T_Horodateur[[#This Row],[DÉBUT]])*24</f>
        <v>0</v>
      </c>
      <c r="I19" s="70">
        <f>IF(T_Horodateur[[#This Row],[DÉBUT]]="",0,VLOOKUP(T_Horodateur[[#This Row],[HRS]],Horaires[],2,1))</f>
        <v>0</v>
      </c>
      <c r="J19" s="72">
        <f>IF(T_Horodateur[[#This Row],[DÉBUT]]="",0,VLOOKUP(T_Horodateur[[#This Row],[HRS]],Hoaires2[],2,1))</f>
        <v>0</v>
      </c>
      <c r="K19" s="71">
        <f t="shared" si="1"/>
        <v>0</v>
      </c>
      <c r="L19" s="18">
        <f t="shared" si="2"/>
        <v>0</v>
      </c>
      <c r="M19" s="18">
        <f t="shared" si="3"/>
        <v>0</v>
      </c>
      <c r="N1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19" s="18">
        <f>(IF(D19="CV",OPTIONS!$C$2,IF(D19="COS",OPTIONS!$C$3,IF(D19="FORM",OPTIONS!$C$4,OPTIONS!$C$1))))*K19</f>
        <v>0</v>
      </c>
      <c r="P19" s="18">
        <f>T_Horodateur[[#This Row],[S-TOT $/JOUR]]+T_Horodateur[[#This Row],[PRIME REPAS]]</f>
        <v>0</v>
      </c>
      <c r="Q1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1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19" s="19"/>
      <c r="T19" s="19"/>
    </row>
    <row r="20" spans="1:20" ht="14.25" x14ac:dyDescent="0.25">
      <c r="A20" s="18" t="str">
        <f>TEXT(T_Horodateur[[#This Row],[DATE]],"jjjj")</f>
        <v>dimanche</v>
      </c>
      <c r="B20" s="13">
        <v>43884</v>
      </c>
      <c r="C20" s="14">
        <f t="shared" si="0"/>
        <v>43884</v>
      </c>
      <c r="D20" s="21" t="s">
        <v>14</v>
      </c>
      <c r="E20" s="16">
        <v>33524</v>
      </c>
      <c r="F20" s="17">
        <v>0.5</v>
      </c>
      <c r="G20" s="17">
        <v>0.875</v>
      </c>
      <c r="H20" s="36">
        <f>(T_Horodateur[[#This Row],[FIN]]-T_Horodateur[[#This Row],[DÉBUT]])*24</f>
        <v>9</v>
      </c>
      <c r="I20" s="70">
        <f>IF(T_Horodateur[[#This Row],[DÉBUT]]="",0,VLOOKUP(T_Horodateur[[#This Row],[HRS]],Horaires[],2,1))</f>
        <v>2</v>
      </c>
      <c r="J20" s="72">
        <f>IF(T_Horodateur[[#This Row],[DÉBUT]]="",0,VLOOKUP(T_Horodateur[[#This Row],[HRS]],Hoaires2[],2,1))</f>
        <v>1</v>
      </c>
      <c r="K20" s="71">
        <f t="shared" si="1"/>
        <v>8</v>
      </c>
      <c r="L20" s="18">
        <f t="shared" si="2"/>
        <v>0</v>
      </c>
      <c r="M20" s="18">
        <f t="shared" si="3"/>
        <v>12.19416</v>
      </c>
      <c r="N20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59.081479999999992</v>
      </c>
      <c r="O20" s="18">
        <f>(IF(D20="CV",OPTIONS!$C$2,IF(D20="COS",OPTIONS!$C$3,IF(D20="FORM",OPTIONS!$C$4,OPTIONS!$C$1))))*K20</f>
        <v>163.68</v>
      </c>
      <c r="P20" s="18">
        <f>T_Horodateur[[#This Row],[S-TOT $/JOUR]]+T_Horodateur[[#This Row],[PRIME REPAS]]</f>
        <v>163.68</v>
      </c>
      <c r="Q20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37.333333333333329</v>
      </c>
      <c r="R20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864.77147999999988</v>
      </c>
      <c r="S20" s="19"/>
      <c r="T20" s="19"/>
    </row>
    <row r="21" spans="1:20" ht="14.25" x14ac:dyDescent="0.25">
      <c r="A21" s="18" t="str">
        <f>TEXT(T_Horodateur[[#This Row],[DATE]],"jjjj")</f>
        <v>lundi</v>
      </c>
      <c r="B21" s="13">
        <v>43885</v>
      </c>
      <c r="C21" s="14">
        <f t="shared" si="0"/>
        <v>43885</v>
      </c>
      <c r="D21" s="21" t="s">
        <v>14</v>
      </c>
      <c r="E21" s="16">
        <v>33538</v>
      </c>
      <c r="F21" s="17">
        <v>0.47916666666666669</v>
      </c>
      <c r="G21" s="17">
        <v>0.60416666666666663</v>
      </c>
      <c r="H21" s="36">
        <f>(T_Horodateur[[#This Row],[FIN]]-T_Horodateur[[#This Row],[DÉBUT]])*24</f>
        <v>2.9999999999999987</v>
      </c>
      <c r="I21" s="70">
        <f>IF(T_Horodateur[[#This Row],[DÉBUT]]="",0,VLOOKUP(T_Horodateur[[#This Row],[HRS]],Horaires[],2,1))</f>
        <v>0</v>
      </c>
      <c r="J21" s="72">
        <f>IF(T_Horodateur[[#This Row],[DÉBUT]]="",0,VLOOKUP(T_Horodateur[[#This Row],[HRS]],Hoaires2[],2,1))</f>
        <v>0</v>
      </c>
      <c r="K21" s="71">
        <f t="shared" si="1"/>
        <v>2.9999999999999987</v>
      </c>
      <c r="L21" s="18">
        <f t="shared" si="2"/>
        <v>0</v>
      </c>
      <c r="M21" s="18">
        <f t="shared" si="3"/>
        <v>4.5728099999999978</v>
      </c>
      <c r="N2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1" s="18">
        <f>(IF(D21="CV",OPTIONS!$C$2,IF(D21="COS",OPTIONS!$C$3,IF(D21="FORM",OPTIONS!$C$4,OPTIONS!$C$1))))*K21</f>
        <v>61.379999999999974</v>
      </c>
      <c r="P21" s="18">
        <f>T_Horodateur[[#This Row],[S-TOT $/JOUR]]+T_Horodateur[[#This Row],[PRIME REPAS]]</f>
        <v>61.379999999999974</v>
      </c>
      <c r="Q2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1" s="19"/>
      <c r="T21" s="19"/>
    </row>
    <row r="22" spans="1:20" ht="14.25" x14ac:dyDescent="0.25">
      <c r="A22" s="18" t="str">
        <f>TEXT(T_Horodateur[[#This Row],[DATE]],"jjjj")</f>
        <v>mardi</v>
      </c>
      <c r="B22" s="13">
        <v>43886</v>
      </c>
      <c r="C22" s="14">
        <f t="shared" si="0"/>
        <v>43886</v>
      </c>
      <c r="D22" s="21" t="s">
        <v>23</v>
      </c>
      <c r="E22" s="16" t="s">
        <v>28</v>
      </c>
      <c r="F22" s="17">
        <v>0</v>
      </c>
      <c r="G22" s="17">
        <v>3.4722222222222224E-2</v>
      </c>
      <c r="H22" s="36">
        <f>(T_Horodateur[[#This Row],[FIN]]-T_Horodateur[[#This Row],[DÉBUT]])*24</f>
        <v>0.83333333333333337</v>
      </c>
      <c r="I22" s="70">
        <f>IF(T_Horodateur[[#This Row],[DÉBUT]]="",0,VLOOKUP(T_Horodateur[[#This Row],[HRS]],Horaires[],2,1))</f>
        <v>0</v>
      </c>
      <c r="J22" s="72">
        <f>IF(T_Horodateur[[#This Row],[DÉBUT]]="",0,VLOOKUP(T_Horodateur[[#This Row],[HRS]],Hoaires2[],2,1))</f>
        <v>0</v>
      </c>
      <c r="K22" s="71">
        <f t="shared" si="1"/>
        <v>0.83333333333333337</v>
      </c>
      <c r="L22" s="18">
        <f t="shared" si="2"/>
        <v>0</v>
      </c>
      <c r="M22" s="18">
        <f t="shared" si="3"/>
        <v>1.2702249999999999</v>
      </c>
      <c r="N2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2" s="18">
        <f>(IF(D22="CV",OPTIONS!$C$2,IF(D22="COS",OPTIONS!$C$3,IF(D22="FORM",OPTIONS!$C$4,OPTIONS!$C$1))))*K22</f>
        <v>17.05</v>
      </c>
      <c r="P22" s="18">
        <f>T_Horodateur[[#This Row],[S-TOT $/JOUR]]+T_Horodateur[[#This Row],[PRIME REPAS]]</f>
        <v>17.05</v>
      </c>
      <c r="Q2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2" s="19"/>
      <c r="T22" s="19"/>
    </row>
    <row r="23" spans="1:20" ht="14.25" x14ac:dyDescent="0.25">
      <c r="A23" s="18" t="str">
        <f>TEXT(T_Horodateur[[#This Row],[DATE]],"jjjj")</f>
        <v>mercredi</v>
      </c>
      <c r="B23" s="13">
        <v>43887</v>
      </c>
      <c r="C23" s="14">
        <f t="shared" si="0"/>
        <v>43887</v>
      </c>
      <c r="D23" s="21" t="s">
        <v>14</v>
      </c>
      <c r="E23" s="16">
        <v>33538</v>
      </c>
      <c r="F23" s="17">
        <v>0.45833333333333331</v>
      </c>
      <c r="G23" s="17">
        <v>0.79166666666666663</v>
      </c>
      <c r="H23" s="36">
        <f>(T_Horodateur[[#This Row],[FIN]]-T_Horodateur[[#This Row],[DÉBUT]])*24</f>
        <v>8</v>
      </c>
      <c r="I23" s="70">
        <f>IF(T_Horodateur[[#This Row],[DÉBUT]]="",0,VLOOKUP(T_Horodateur[[#This Row],[HRS]],Horaires[],2,1))</f>
        <v>2</v>
      </c>
      <c r="J23" s="72">
        <f>IF(T_Horodateur[[#This Row],[DÉBUT]]="",0,VLOOKUP(T_Horodateur[[#This Row],[HRS]],Hoaires2[],2,1))</f>
        <v>1</v>
      </c>
      <c r="K23" s="71">
        <f t="shared" si="1"/>
        <v>7</v>
      </c>
      <c r="L23" s="18">
        <f t="shared" si="2"/>
        <v>0</v>
      </c>
      <c r="M23" s="18">
        <f t="shared" si="3"/>
        <v>10.669889999999999</v>
      </c>
      <c r="N2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3" s="18">
        <f>(IF(D23="CV",OPTIONS!$C$2,IF(D23="COS",OPTIONS!$C$3,IF(D23="FORM",OPTIONS!$C$4,OPTIONS!$C$1))))*K23</f>
        <v>143.22</v>
      </c>
      <c r="P23" s="18">
        <f>T_Horodateur[[#This Row],[S-TOT $/JOUR]]+T_Horodateur[[#This Row],[PRIME REPAS]]</f>
        <v>143.22</v>
      </c>
      <c r="Q2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3" s="19"/>
      <c r="T23" s="19"/>
    </row>
    <row r="24" spans="1:20" ht="14.25" x14ac:dyDescent="0.25">
      <c r="A24" s="18" t="str">
        <f>TEXT(T_Horodateur[[#This Row],[DATE]],"jjjj")</f>
        <v>jeudi</v>
      </c>
      <c r="B24" s="13">
        <v>43888</v>
      </c>
      <c r="C24" s="14">
        <f t="shared" si="0"/>
        <v>43888</v>
      </c>
      <c r="D24" s="21" t="s">
        <v>14</v>
      </c>
      <c r="E24" s="16">
        <v>33606</v>
      </c>
      <c r="F24" s="17">
        <v>0.58333333333333337</v>
      </c>
      <c r="G24" s="17">
        <v>0.8125</v>
      </c>
      <c r="H24" s="36">
        <f>(T_Horodateur[[#This Row],[FIN]]-T_Horodateur[[#This Row],[DÉBUT]])*24</f>
        <v>5.4999999999999991</v>
      </c>
      <c r="I24" s="70">
        <f>IF(T_Horodateur[[#This Row],[DÉBUT]]="",0,VLOOKUP(T_Horodateur[[#This Row],[HRS]],Horaires[],2,1))</f>
        <v>1</v>
      </c>
      <c r="J24" s="72">
        <f>IF(T_Horodateur[[#This Row],[DÉBUT]]="",0,VLOOKUP(T_Horodateur[[#This Row],[HRS]],Hoaires2[],2,1))</f>
        <v>0</v>
      </c>
      <c r="K24" s="71">
        <f t="shared" si="1"/>
        <v>5.4999999999999991</v>
      </c>
      <c r="L24" s="18">
        <f t="shared" si="2"/>
        <v>0</v>
      </c>
      <c r="M24" s="18">
        <f t="shared" si="3"/>
        <v>8.3834849999999985</v>
      </c>
      <c r="N2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4" s="18">
        <f>(IF(D24="CV",OPTIONS!$C$2,IF(D24="COS",OPTIONS!$C$3,IF(D24="FORM",OPTIONS!$C$4,OPTIONS!$C$1))))*K24</f>
        <v>112.52999999999999</v>
      </c>
      <c r="P24" s="18">
        <f>T_Horodateur[[#This Row],[S-TOT $/JOUR]]+T_Horodateur[[#This Row],[PRIME REPAS]]</f>
        <v>112.52999999999999</v>
      </c>
      <c r="Q2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4" s="19"/>
      <c r="T24" s="19"/>
    </row>
    <row r="25" spans="1:20" ht="14.25" x14ac:dyDescent="0.25">
      <c r="A25" s="18" t="str">
        <f>TEXT(T_Horodateur[[#This Row],[DATE]],"jjjj")</f>
        <v>vendredi</v>
      </c>
      <c r="B25" s="13">
        <v>43889</v>
      </c>
      <c r="C25" s="14">
        <f t="shared" si="0"/>
        <v>43889</v>
      </c>
      <c r="D25" s="21" t="s">
        <v>19</v>
      </c>
      <c r="E25" s="16">
        <v>33538</v>
      </c>
      <c r="F25" s="17">
        <v>0.375</v>
      </c>
      <c r="G25" s="17">
        <v>0.875</v>
      </c>
      <c r="H25" s="36">
        <f>(T_Horodateur[[#This Row],[FIN]]-T_Horodateur[[#This Row],[DÉBUT]])*24</f>
        <v>12</v>
      </c>
      <c r="I25" s="70">
        <f>IF(T_Horodateur[[#This Row],[DÉBUT]]="",0,VLOOKUP(T_Horodateur[[#This Row],[HRS]],Horaires[],2,1))</f>
        <v>2</v>
      </c>
      <c r="J25" s="72">
        <f>IF(T_Horodateur[[#This Row],[DÉBUT]]="",0,VLOOKUP(T_Horodateur[[#This Row],[HRS]],Hoaires2[],2,1))</f>
        <v>2</v>
      </c>
      <c r="K25" s="71">
        <f t="shared" si="1"/>
        <v>10</v>
      </c>
      <c r="L25" s="18">
        <f t="shared" si="2"/>
        <v>12.65</v>
      </c>
      <c r="M25" s="18">
        <f t="shared" si="3"/>
        <v>17.418099999999999</v>
      </c>
      <c r="N2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5" s="18">
        <f>(IF(D25="CV",OPTIONS!$C$2,IF(D25="COS",OPTIONS!$C$3,IF(D25="FORM",OPTIONS!$C$4,OPTIONS!$C$1))))*K25</f>
        <v>233.79999999999998</v>
      </c>
      <c r="P25" s="18">
        <f>T_Horodateur[[#This Row],[S-TOT $/JOUR]]+T_Horodateur[[#This Row],[PRIME REPAS]]</f>
        <v>246.45</v>
      </c>
      <c r="Q2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5" s="19"/>
      <c r="T25" s="19"/>
    </row>
    <row r="26" spans="1:20" ht="14.25" x14ac:dyDescent="0.25">
      <c r="A26" s="18" t="str">
        <f>TEXT(T_Horodateur[[#This Row],[DATE]],"jjjj")</f>
        <v>samedi</v>
      </c>
      <c r="B26" s="13">
        <v>43890</v>
      </c>
      <c r="C26" s="14">
        <f t="shared" si="0"/>
        <v>43890</v>
      </c>
      <c r="D26" s="21" t="s">
        <v>14</v>
      </c>
      <c r="E26" s="16">
        <v>33524</v>
      </c>
      <c r="F26" s="17">
        <v>0.6875</v>
      </c>
      <c r="G26" s="17">
        <v>0.8125</v>
      </c>
      <c r="H26" s="36">
        <f>(T_Horodateur[[#This Row],[FIN]]-T_Horodateur[[#This Row],[DÉBUT]])*24</f>
        <v>3</v>
      </c>
      <c r="I26" s="70">
        <f>IF(T_Horodateur[[#This Row],[DÉBUT]]="",0,VLOOKUP(T_Horodateur[[#This Row],[HRS]],Horaires[],2,1))</f>
        <v>0</v>
      </c>
      <c r="J26" s="72">
        <f>IF(T_Horodateur[[#This Row],[DÉBUT]]="",0,VLOOKUP(T_Horodateur[[#This Row],[HRS]],Hoaires2[],2,1))</f>
        <v>0</v>
      </c>
      <c r="K26" s="71">
        <f t="shared" si="1"/>
        <v>3</v>
      </c>
      <c r="L26" s="18">
        <f t="shared" si="2"/>
        <v>0</v>
      </c>
      <c r="M26" s="18">
        <f t="shared" si="3"/>
        <v>4.5728099999999996</v>
      </c>
      <c r="N2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6" s="18">
        <f>(IF(D26="CV",OPTIONS!$C$2,IF(D26="COS",OPTIONS!$C$3,IF(D26="FORM",OPTIONS!$C$4,OPTIONS!$C$1))))*K26</f>
        <v>61.38</v>
      </c>
      <c r="P26" s="18">
        <f>T_Horodateur[[#This Row],[S-TOT $/JOUR]]+T_Horodateur[[#This Row],[PRIME REPAS]]</f>
        <v>61.38</v>
      </c>
      <c r="Q2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6" s="19"/>
      <c r="T26" s="19"/>
    </row>
    <row r="27" spans="1:20" ht="14.25" x14ac:dyDescent="0.25">
      <c r="A27" s="18" t="str">
        <f>TEXT(T_Horodateur[[#This Row],[DATE]],"jjjj")</f>
        <v>dimanche</v>
      </c>
      <c r="B27" s="13">
        <v>43891</v>
      </c>
      <c r="C27" s="14">
        <f t="shared" si="0"/>
        <v>43891</v>
      </c>
      <c r="D27" s="21" t="s">
        <v>14</v>
      </c>
      <c r="E27" s="16">
        <v>33595</v>
      </c>
      <c r="F27" s="17">
        <v>0.58333333333333337</v>
      </c>
      <c r="G27" s="17">
        <v>0.70833333333333337</v>
      </c>
      <c r="H27" s="36">
        <f>(T_Horodateur[[#This Row],[FIN]]-T_Horodateur[[#This Row],[DÉBUT]])*24</f>
        <v>3</v>
      </c>
      <c r="I27" s="70">
        <f>IF(T_Horodateur[[#This Row],[DÉBUT]]="",0,VLOOKUP(T_Horodateur[[#This Row],[HRS]],Horaires[],2,1))</f>
        <v>0</v>
      </c>
      <c r="J27" s="72">
        <f>IF(T_Horodateur[[#This Row],[DÉBUT]]="",0,VLOOKUP(T_Horodateur[[#This Row],[HRS]],Hoaires2[],2,1))</f>
        <v>0</v>
      </c>
      <c r="K27" s="71">
        <f t="shared" si="1"/>
        <v>3</v>
      </c>
      <c r="L27" s="18">
        <f t="shared" si="2"/>
        <v>0</v>
      </c>
      <c r="M27" s="18">
        <f t="shared" si="3"/>
        <v>4.5728099999999996</v>
      </c>
      <c r="N27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57.703229999999998</v>
      </c>
      <c r="O27" s="18">
        <f>(IF(D27="CV",OPTIONS!$C$2,IF(D27="COS",OPTIONS!$C$3,IF(D27="FORM",OPTIONS!$C$4,OPTIONS!$C$1))))*K27</f>
        <v>61.38</v>
      </c>
      <c r="P27" s="18">
        <f>T_Horodateur[[#This Row],[S-TOT $/JOUR]]+T_Horodateur[[#This Row],[PRIME REPAS]]</f>
        <v>61.38</v>
      </c>
      <c r="Q27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37</v>
      </c>
      <c r="R27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844.8932299999999</v>
      </c>
      <c r="S27" s="19"/>
      <c r="T27" s="19"/>
    </row>
    <row r="28" spans="1:20" ht="14.25" x14ac:dyDescent="0.25">
      <c r="A28" s="18" t="str">
        <f>TEXT(T_Horodateur[[#This Row],[DATE]],"jjjj")</f>
        <v>lundi</v>
      </c>
      <c r="B28" s="13">
        <v>43892</v>
      </c>
      <c r="C28" s="14">
        <f t="shared" si="0"/>
        <v>43892</v>
      </c>
      <c r="D28" s="21" t="s">
        <v>23</v>
      </c>
      <c r="E28" s="16" t="s">
        <v>28</v>
      </c>
      <c r="F28" s="17">
        <v>0.47916666666666669</v>
      </c>
      <c r="G28" s="17">
        <v>0.75</v>
      </c>
      <c r="H28" s="36">
        <f>(T_Horodateur[[#This Row],[FIN]]-T_Horodateur[[#This Row],[DÉBUT]])*24</f>
        <v>6.5</v>
      </c>
      <c r="I28" s="70">
        <f>IF(T_Horodateur[[#This Row],[DÉBUT]]="",0,VLOOKUP(T_Horodateur[[#This Row],[HRS]],Horaires[],2,1))</f>
        <v>2</v>
      </c>
      <c r="J28" s="72">
        <f>IF(T_Horodateur[[#This Row],[DÉBUT]]="",0,VLOOKUP(T_Horodateur[[#This Row],[HRS]],Hoaires2[],2,1))</f>
        <v>0</v>
      </c>
      <c r="K28" s="71">
        <f t="shared" si="1"/>
        <v>6.5</v>
      </c>
      <c r="L28" s="18">
        <f t="shared" si="2"/>
        <v>0</v>
      </c>
      <c r="M28" s="18">
        <f t="shared" si="3"/>
        <v>9.9077549999999999</v>
      </c>
      <c r="N2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8" s="18">
        <f>(IF(D28="CV",OPTIONS!$C$2,IF(D28="COS",OPTIONS!$C$3,IF(D28="FORM",OPTIONS!$C$4,OPTIONS!$C$1))))*K28</f>
        <v>132.99</v>
      </c>
      <c r="P28" s="18">
        <f>T_Horodateur[[#This Row],[S-TOT $/JOUR]]+T_Horodateur[[#This Row],[PRIME REPAS]]</f>
        <v>132.99</v>
      </c>
      <c r="Q2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8" s="19"/>
      <c r="T28" s="19"/>
    </row>
    <row r="29" spans="1:20" ht="14.25" x14ac:dyDescent="0.25">
      <c r="A29" s="18" t="str">
        <f>TEXT(T_Horodateur[[#This Row],[DATE]],"jjjj")</f>
        <v>mardi</v>
      </c>
      <c r="B29" s="13">
        <v>43893</v>
      </c>
      <c r="C29" s="14">
        <f t="shared" si="0"/>
        <v>43893</v>
      </c>
      <c r="D29" s="21" t="s">
        <v>14</v>
      </c>
      <c r="E29" s="16">
        <v>33524</v>
      </c>
      <c r="F29" s="17">
        <v>0.66666666666666663</v>
      </c>
      <c r="G29" s="17">
        <v>0.79166666666666663</v>
      </c>
      <c r="H29" s="36">
        <f>(T_Horodateur[[#This Row],[FIN]]-T_Horodateur[[#This Row],[DÉBUT]])*24</f>
        <v>3</v>
      </c>
      <c r="I29" s="70">
        <f>IF(T_Horodateur[[#This Row],[DÉBUT]]="",0,VLOOKUP(T_Horodateur[[#This Row],[HRS]],Horaires[],2,1))</f>
        <v>0</v>
      </c>
      <c r="J29" s="72">
        <f>IF(T_Horodateur[[#This Row],[DÉBUT]]="",0,VLOOKUP(T_Horodateur[[#This Row],[HRS]],Hoaires2[],2,1))</f>
        <v>0</v>
      </c>
      <c r="K29" s="71">
        <f t="shared" si="1"/>
        <v>3</v>
      </c>
      <c r="L29" s="18">
        <f t="shared" si="2"/>
        <v>0</v>
      </c>
      <c r="M29" s="18">
        <f t="shared" si="3"/>
        <v>4.5728099999999996</v>
      </c>
      <c r="N2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29" s="18">
        <f>(IF(D29="CV",OPTIONS!$C$2,IF(D29="COS",OPTIONS!$C$3,IF(D29="FORM",OPTIONS!$C$4,OPTIONS!$C$1))))*K29</f>
        <v>61.38</v>
      </c>
      <c r="P29" s="18">
        <f>T_Horodateur[[#This Row],[S-TOT $/JOUR]]+T_Horodateur[[#This Row],[PRIME REPAS]]</f>
        <v>61.38</v>
      </c>
      <c r="Q2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2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29" s="19"/>
      <c r="T29" s="19"/>
    </row>
    <row r="30" spans="1:20" ht="14.25" x14ac:dyDescent="0.25">
      <c r="A30" s="18" t="str">
        <f>TEXT(T_Horodateur[[#This Row],[DATE]],"jjjj")</f>
        <v>mercredi</v>
      </c>
      <c r="B30" s="13">
        <v>43894</v>
      </c>
      <c r="C30" s="14">
        <f t="shared" si="0"/>
        <v>43894</v>
      </c>
      <c r="D30" s="21" t="s">
        <v>19</v>
      </c>
      <c r="E30" s="16">
        <v>33538</v>
      </c>
      <c r="F30" s="17">
        <v>0.5</v>
      </c>
      <c r="G30" s="17">
        <v>0.75</v>
      </c>
      <c r="H30" s="36">
        <f>(T_Horodateur[[#This Row],[FIN]]-T_Horodateur[[#This Row],[DÉBUT]])*24</f>
        <v>6</v>
      </c>
      <c r="I30" s="70">
        <f>IF(T_Horodateur[[#This Row],[DÉBUT]]="",0,VLOOKUP(T_Horodateur[[#This Row],[HRS]],Horaires[],2,1))</f>
        <v>2</v>
      </c>
      <c r="J30" s="72">
        <f>IF(T_Horodateur[[#This Row],[DÉBUT]]="",0,VLOOKUP(T_Horodateur[[#This Row],[HRS]],Hoaires2[],2,1))</f>
        <v>0</v>
      </c>
      <c r="K30" s="71">
        <f t="shared" si="1"/>
        <v>6</v>
      </c>
      <c r="L30" s="18">
        <f t="shared" si="2"/>
        <v>0</v>
      </c>
      <c r="M30" s="18">
        <f t="shared" si="3"/>
        <v>10.45086</v>
      </c>
      <c r="N3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0" s="18">
        <f>(IF(D30="CV",OPTIONS!$C$2,IF(D30="COS",OPTIONS!$C$3,IF(D30="FORM",OPTIONS!$C$4,OPTIONS!$C$1))))*K30</f>
        <v>140.28</v>
      </c>
      <c r="P30" s="18">
        <f>T_Horodateur[[#This Row],[S-TOT $/JOUR]]+T_Horodateur[[#This Row],[PRIME REPAS]]</f>
        <v>140.28</v>
      </c>
      <c r="Q3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0" s="19"/>
      <c r="T30" s="19"/>
    </row>
    <row r="31" spans="1:20" ht="14.25" x14ac:dyDescent="0.25">
      <c r="A31" s="18" t="str">
        <f>TEXT(T_Horodateur[[#This Row],[DATE]],"jjjj")</f>
        <v>jeudi</v>
      </c>
      <c r="B31" s="13">
        <v>43895</v>
      </c>
      <c r="C31" s="14">
        <f t="shared" si="0"/>
        <v>43895</v>
      </c>
      <c r="D31" s="21" t="s">
        <v>14</v>
      </c>
      <c r="E31" s="16">
        <v>33538</v>
      </c>
      <c r="F31" s="17">
        <v>0.41666666666666669</v>
      </c>
      <c r="G31" s="17">
        <v>0.83333333333333337</v>
      </c>
      <c r="H31" s="36">
        <f>(T_Horodateur[[#This Row],[FIN]]-T_Horodateur[[#This Row],[DÉBUT]])*24</f>
        <v>10</v>
      </c>
      <c r="I31" s="70">
        <f>IF(T_Horodateur[[#This Row],[DÉBUT]]="",0,VLOOKUP(T_Horodateur[[#This Row],[HRS]],Horaires[],2,1))</f>
        <v>2</v>
      </c>
      <c r="J31" s="72">
        <f>IF(T_Horodateur[[#This Row],[DÉBUT]]="",0,VLOOKUP(T_Horodateur[[#This Row],[HRS]],Hoaires2[],2,1))</f>
        <v>1</v>
      </c>
      <c r="K31" s="71">
        <f t="shared" si="1"/>
        <v>9</v>
      </c>
      <c r="L31" s="18">
        <f t="shared" si="2"/>
        <v>0</v>
      </c>
      <c r="M31" s="18">
        <f t="shared" si="3"/>
        <v>13.71843</v>
      </c>
      <c r="N3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1" s="18">
        <f>(IF(D31="CV",OPTIONS!$C$2,IF(D31="COS",OPTIONS!$C$3,IF(D31="FORM",OPTIONS!$C$4,OPTIONS!$C$1))))*K31</f>
        <v>184.14000000000001</v>
      </c>
      <c r="P31" s="18">
        <f>T_Horodateur[[#This Row],[S-TOT $/JOUR]]+T_Horodateur[[#This Row],[PRIME REPAS]]</f>
        <v>184.14000000000001</v>
      </c>
      <c r="Q3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1" s="19"/>
      <c r="T31" s="19"/>
    </row>
    <row r="32" spans="1:20" ht="14.25" x14ac:dyDescent="0.25">
      <c r="A32" s="18" t="str">
        <f>TEXT(T_Horodateur[[#This Row],[DATE]],"jjjj")</f>
        <v>vendredi</v>
      </c>
      <c r="B32" s="13">
        <v>43896</v>
      </c>
      <c r="C32" s="14">
        <f t="shared" si="0"/>
        <v>43896</v>
      </c>
      <c r="D32" s="21" t="s">
        <v>14</v>
      </c>
      <c r="E32" s="16">
        <v>33595</v>
      </c>
      <c r="F32" s="17">
        <v>0.39583333333333331</v>
      </c>
      <c r="G32" s="17">
        <v>0.875</v>
      </c>
      <c r="H32" s="36">
        <f>(T_Horodateur[[#This Row],[FIN]]-T_Horodateur[[#This Row],[DÉBUT]])*24</f>
        <v>11.5</v>
      </c>
      <c r="I32" s="70">
        <f>IF(T_Horodateur[[#This Row],[DÉBUT]]="",0,VLOOKUP(T_Horodateur[[#This Row],[HRS]],Horaires[],2,1))</f>
        <v>2</v>
      </c>
      <c r="J32" s="72">
        <f>IF(T_Horodateur[[#This Row],[DÉBUT]]="",0,VLOOKUP(T_Horodateur[[#This Row],[HRS]],Hoaires2[],2,1))</f>
        <v>2</v>
      </c>
      <c r="K32" s="71">
        <f t="shared" si="1"/>
        <v>9.5</v>
      </c>
      <c r="L32" s="18">
        <f t="shared" si="2"/>
        <v>12.65</v>
      </c>
      <c r="M32" s="18">
        <f t="shared" si="3"/>
        <v>14.480565</v>
      </c>
      <c r="N3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2" s="18">
        <f>(IF(D32="CV",OPTIONS!$C$2,IF(D32="COS",OPTIONS!$C$3,IF(D32="FORM",OPTIONS!$C$4,OPTIONS!$C$1))))*K32</f>
        <v>194.37</v>
      </c>
      <c r="P32" s="18">
        <f>T_Horodateur[[#This Row],[S-TOT $/JOUR]]+T_Horodateur[[#This Row],[PRIME REPAS]]</f>
        <v>207.02</v>
      </c>
      <c r="Q3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2" s="19"/>
      <c r="T32" s="19"/>
    </row>
    <row r="33" spans="1:20" ht="14.25" x14ac:dyDescent="0.25">
      <c r="A33" s="18" t="str">
        <f>TEXT(T_Horodateur[[#This Row],[DATE]],"jjjj")</f>
        <v>samedi</v>
      </c>
      <c r="B33" s="13">
        <v>43897</v>
      </c>
      <c r="C33" s="14">
        <f t="shared" si="0"/>
        <v>43897</v>
      </c>
      <c r="D33" s="21"/>
      <c r="H33" s="36">
        <f>(T_Horodateur[[#This Row],[FIN]]-T_Horodateur[[#This Row],[DÉBUT]])*24</f>
        <v>0</v>
      </c>
      <c r="I33" s="70">
        <f>IF(T_Horodateur[[#This Row],[DÉBUT]]="",0,VLOOKUP(T_Horodateur[[#This Row],[HRS]],Horaires[],2,1))</f>
        <v>0</v>
      </c>
      <c r="J33" s="72">
        <f>IF(T_Horodateur[[#This Row],[DÉBUT]]="",0,VLOOKUP(T_Horodateur[[#This Row],[HRS]],Hoaires2[],2,1))</f>
        <v>0</v>
      </c>
      <c r="K33" s="71">
        <f t="shared" si="1"/>
        <v>0</v>
      </c>
      <c r="L33" s="18">
        <f t="shared" si="2"/>
        <v>0</v>
      </c>
      <c r="M33" s="18">
        <f t="shared" si="3"/>
        <v>0</v>
      </c>
      <c r="N3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3" s="18">
        <f>(IF(D33="CV",OPTIONS!$C$2,IF(D33="COS",OPTIONS!$C$3,IF(D33="FORM",OPTIONS!$C$4,OPTIONS!$C$1))))*K33</f>
        <v>0</v>
      </c>
      <c r="P33" s="18">
        <f>T_Horodateur[[#This Row],[S-TOT $/JOUR]]+T_Horodateur[[#This Row],[PRIME REPAS]]</f>
        <v>0</v>
      </c>
      <c r="Q3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3" s="19"/>
      <c r="T33" s="19"/>
    </row>
    <row r="34" spans="1:20" ht="14.25" x14ac:dyDescent="0.25">
      <c r="A34" s="18" t="str">
        <f>TEXT(T_Horodateur[[#This Row],[DATE]],"jjjj")</f>
        <v>dimanche</v>
      </c>
      <c r="B34" s="13">
        <v>43898</v>
      </c>
      <c r="C34" s="14">
        <f t="shared" si="0"/>
        <v>43898</v>
      </c>
      <c r="D34" s="21" t="s">
        <v>14</v>
      </c>
      <c r="E34" s="16">
        <v>33595</v>
      </c>
      <c r="F34" s="17">
        <v>0.58333333333333337</v>
      </c>
      <c r="G34" s="17">
        <v>0.70833333333333337</v>
      </c>
      <c r="H34" s="36">
        <f>(T_Horodateur[[#This Row],[FIN]]-T_Horodateur[[#This Row],[DÉBUT]])*24</f>
        <v>3</v>
      </c>
      <c r="I34" s="70">
        <f>IF(T_Horodateur[[#This Row],[DÉBUT]]="",0,VLOOKUP(T_Horodateur[[#This Row],[HRS]],Horaires[],2,1))</f>
        <v>0</v>
      </c>
      <c r="J34" s="72">
        <f>IF(T_Horodateur[[#This Row],[DÉBUT]]="",0,VLOOKUP(T_Horodateur[[#This Row],[HRS]],Hoaires2[],2,1))</f>
        <v>0</v>
      </c>
      <c r="K34" s="71">
        <f t="shared" si="1"/>
        <v>3</v>
      </c>
      <c r="L34" s="18">
        <f t="shared" si="2"/>
        <v>0</v>
      </c>
      <c r="M34" s="18">
        <f t="shared" si="3"/>
        <v>4.5728099999999996</v>
      </c>
      <c r="N34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44.638165000000001</v>
      </c>
      <c r="O34" s="18">
        <f>(IF(D34="CV",OPTIONS!$C$2,IF(D34="COS",OPTIONS!$C$3,IF(D34="FORM",OPTIONS!$C$4,OPTIONS!$C$1))))*K34</f>
        <v>61.38</v>
      </c>
      <c r="P34" s="18">
        <f>T_Horodateur[[#This Row],[S-TOT $/JOUR]]+T_Horodateur[[#This Row],[PRIME REPAS]]</f>
        <v>61.38</v>
      </c>
      <c r="Q34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28.5</v>
      </c>
      <c r="R34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643.80816499999992</v>
      </c>
      <c r="S34" s="19"/>
      <c r="T34" s="19"/>
    </row>
    <row r="35" spans="1:20" ht="14.25" x14ac:dyDescent="0.25">
      <c r="A35" s="18" t="str">
        <f>TEXT(T_Horodateur[[#This Row],[DATE]],"jjjj")</f>
        <v>lundi</v>
      </c>
      <c r="B35" s="13">
        <v>43899</v>
      </c>
      <c r="C35" s="14">
        <f t="shared" si="0"/>
        <v>43899</v>
      </c>
      <c r="D35" s="21"/>
      <c r="H35" s="36">
        <f>(T_Horodateur[[#This Row],[FIN]]-T_Horodateur[[#This Row],[DÉBUT]])*24</f>
        <v>0</v>
      </c>
      <c r="I35" s="70">
        <f>IF(T_Horodateur[[#This Row],[DÉBUT]]="",0,VLOOKUP(T_Horodateur[[#This Row],[HRS]],Horaires[],2,1))</f>
        <v>0</v>
      </c>
      <c r="J35" s="72">
        <f>IF(T_Horodateur[[#This Row],[DÉBUT]]="",0,VLOOKUP(T_Horodateur[[#This Row],[HRS]],Hoaires2[],2,1))</f>
        <v>0</v>
      </c>
      <c r="K35" s="71">
        <f t="shared" si="1"/>
        <v>0</v>
      </c>
      <c r="L35" s="18">
        <f t="shared" si="2"/>
        <v>0</v>
      </c>
      <c r="M35" s="18">
        <f t="shared" si="3"/>
        <v>0</v>
      </c>
      <c r="N3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5" s="18">
        <f>(IF(D35="CV",OPTIONS!$C$2,IF(D35="COS",OPTIONS!$C$3,IF(D35="FORM",OPTIONS!$C$4,OPTIONS!$C$1))))*K35</f>
        <v>0</v>
      </c>
      <c r="P35" s="18">
        <f>T_Horodateur[[#This Row],[S-TOT $/JOUR]]+T_Horodateur[[#This Row],[PRIME REPAS]]</f>
        <v>0</v>
      </c>
      <c r="Q3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5" s="19"/>
      <c r="T35" s="19"/>
    </row>
    <row r="36" spans="1:20" ht="14.25" x14ac:dyDescent="0.25">
      <c r="A36" s="18" t="str">
        <f>TEXT(T_Horodateur[[#This Row],[DATE]],"jjjj")</f>
        <v>mardi</v>
      </c>
      <c r="B36" s="13">
        <v>43900</v>
      </c>
      <c r="C36" s="14">
        <f t="shared" si="0"/>
        <v>43900</v>
      </c>
      <c r="D36" s="21" t="s">
        <v>19</v>
      </c>
      <c r="E36" s="16">
        <v>33606</v>
      </c>
      <c r="F36" s="17">
        <v>0.52083333333333337</v>
      </c>
      <c r="G36" s="17">
        <v>0.75</v>
      </c>
      <c r="H36" s="36">
        <f>(T_Horodateur[[#This Row],[FIN]]-T_Horodateur[[#This Row],[DÉBUT]])*24</f>
        <v>5.4999999999999991</v>
      </c>
      <c r="I36" s="70">
        <f>IF(T_Horodateur[[#This Row],[DÉBUT]]="",0,VLOOKUP(T_Horodateur[[#This Row],[HRS]],Horaires[],2,1))</f>
        <v>1</v>
      </c>
      <c r="J36" s="72">
        <f>IF(T_Horodateur[[#This Row],[DÉBUT]]="",0,VLOOKUP(T_Horodateur[[#This Row],[HRS]],Hoaires2[],2,1))</f>
        <v>0</v>
      </c>
      <c r="K36" s="71">
        <f t="shared" si="1"/>
        <v>5.4999999999999991</v>
      </c>
      <c r="L36" s="18">
        <f t="shared" si="2"/>
        <v>0</v>
      </c>
      <c r="M36" s="18">
        <f t="shared" si="3"/>
        <v>9.5799549999999982</v>
      </c>
      <c r="N3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6" s="18">
        <f>(IF(D36="CV",OPTIONS!$C$2,IF(D36="COS",OPTIONS!$C$3,IF(D36="FORM",OPTIONS!$C$4,OPTIONS!$C$1))))*K36</f>
        <v>128.58999999999997</v>
      </c>
      <c r="P36" s="18">
        <f>T_Horodateur[[#This Row],[S-TOT $/JOUR]]+T_Horodateur[[#This Row],[PRIME REPAS]]</f>
        <v>128.58999999999997</v>
      </c>
      <c r="Q3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6" s="19"/>
      <c r="T36" s="19"/>
    </row>
    <row r="37" spans="1:20" ht="14.25" x14ac:dyDescent="0.25">
      <c r="A37" s="18" t="str">
        <f>TEXT(T_Horodateur[[#This Row],[DATE]],"jjjj")</f>
        <v>mercredi</v>
      </c>
      <c r="B37" s="13">
        <v>43901</v>
      </c>
      <c r="C37" s="14">
        <f t="shared" si="0"/>
        <v>43901</v>
      </c>
      <c r="D37" s="21" t="s">
        <v>14</v>
      </c>
      <c r="E37" s="16">
        <v>33538</v>
      </c>
      <c r="F37" s="17">
        <v>0.54166666666666663</v>
      </c>
      <c r="G37" s="17">
        <v>0.75</v>
      </c>
      <c r="H37" s="36">
        <f>(T_Horodateur[[#This Row],[FIN]]-T_Horodateur[[#This Row],[DÉBUT]])*24</f>
        <v>5.0000000000000009</v>
      </c>
      <c r="I37" s="70">
        <f>IF(T_Horodateur[[#This Row],[DÉBUT]]="",0,VLOOKUP(T_Horodateur[[#This Row],[HRS]],Horaires[],2,1))</f>
        <v>1</v>
      </c>
      <c r="J37" s="72">
        <f>IF(T_Horodateur[[#This Row],[DÉBUT]]="",0,VLOOKUP(T_Horodateur[[#This Row],[HRS]],Hoaires2[],2,1))</f>
        <v>0</v>
      </c>
      <c r="K37" s="71">
        <f t="shared" si="1"/>
        <v>5.0000000000000009</v>
      </c>
      <c r="L37" s="18">
        <f t="shared" si="2"/>
        <v>0</v>
      </c>
      <c r="M37" s="18">
        <f t="shared" si="3"/>
        <v>7.6213500000000014</v>
      </c>
      <c r="N3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7" s="18">
        <f>(IF(D37="CV",OPTIONS!$C$2,IF(D37="COS",OPTIONS!$C$3,IF(D37="FORM",OPTIONS!$C$4,OPTIONS!$C$1))))*K37</f>
        <v>102.30000000000003</v>
      </c>
      <c r="P37" s="18">
        <f>T_Horodateur[[#This Row],[S-TOT $/JOUR]]+T_Horodateur[[#This Row],[PRIME REPAS]]</f>
        <v>102.30000000000003</v>
      </c>
      <c r="Q3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7" s="19"/>
      <c r="T37" s="19"/>
    </row>
    <row r="38" spans="1:20" ht="14.25" x14ac:dyDescent="0.25">
      <c r="A38" s="18" t="str">
        <f>TEXT(T_Horodateur[[#This Row],[DATE]],"jjjj")</f>
        <v>jeudi</v>
      </c>
      <c r="B38" s="13">
        <v>43902</v>
      </c>
      <c r="C38" s="14">
        <f t="shared" si="0"/>
        <v>43902</v>
      </c>
      <c r="D38" s="21" t="s">
        <v>14</v>
      </c>
      <c r="E38" s="16">
        <v>33524</v>
      </c>
      <c r="F38" s="17">
        <v>0.41666666666666669</v>
      </c>
      <c r="G38" s="17">
        <v>0.79166666666666663</v>
      </c>
      <c r="H38" s="36">
        <f>(T_Horodateur[[#This Row],[FIN]]-T_Horodateur[[#This Row],[DÉBUT]])*24</f>
        <v>8.9999999999999982</v>
      </c>
      <c r="I38" s="70">
        <f>IF(T_Horodateur[[#This Row],[DÉBUT]]="",0,VLOOKUP(T_Horodateur[[#This Row],[HRS]],Horaires[],2,1))</f>
        <v>2</v>
      </c>
      <c r="J38" s="72">
        <f>IF(T_Horodateur[[#This Row],[DÉBUT]]="",0,VLOOKUP(T_Horodateur[[#This Row],[HRS]],Hoaires2[],2,1))</f>
        <v>1</v>
      </c>
      <c r="K38" s="71">
        <f t="shared" ref="K38:K61" si="4">H38-J38</f>
        <v>7.9999999999999982</v>
      </c>
      <c r="L38" s="18">
        <f t="shared" si="2"/>
        <v>0</v>
      </c>
      <c r="M38" s="18">
        <f t="shared" si="3"/>
        <v>12.194159999999998</v>
      </c>
      <c r="N3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8" s="18">
        <f>(IF(D38="CV",OPTIONS!$C$2,IF(D38="COS",OPTIONS!$C$3,IF(D38="FORM",OPTIONS!$C$4,OPTIONS!$C$1))))*K38</f>
        <v>163.67999999999998</v>
      </c>
      <c r="P38" s="18">
        <f>T_Horodateur[[#This Row],[S-TOT $/JOUR]]+T_Horodateur[[#This Row],[PRIME REPAS]]</f>
        <v>163.67999999999998</v>
      </c>
      <c r="Q3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  <c r="S38" s="19"/>
      <c r="T38" s="19"/>
    </row>
    <row r="39" spans="1:20" ht="14.25" x14ac:dyDescent="0.25">
      <c r="A39" s="18" t="str">
        <f>TEXT(T_Horodateur[[#This Row],[DATE]],"jjjj")</f>
        <v>vendredi</v>
      </c>
      <c r="B39" s="13">
        <v>43903</v>
      </c>
      <c r="C39" s="14">
        <f t="shared" ref="C39:C61" si="5">B39</f>
        <v>43903</v>
      </c>
      <c r="D39" s="21" t="s">
        <v>14</v>
      </c>
      <c r="E39" s="16">
        <v>33524</v>
      </c>
      <c r="F39" s="17">
        <v>0.41666666666666669</v>
      </c>
      <c r="G39" s="17">
        <v>0.75</v>
      </c>
      <c r="H39" s="36">
        <f>(T_Horodateur[[#This Row],[FIN]]-T_Horodateur[[#This Row],[DÉBUT]])*24</f>
        <v>8</v>
      </c>
      <c r="I39" s="70">
        <f>IF(T_Horodateur[[#This Row],[DÉBUT]]="",0,VLOOKUP(T_Horodateur[[#This Row],[HRS]],Horaires[],2,1))</f>
        <v>2</v>
      </c>
      <c r="J39" s="72">
        <f>IF(T_Horodateur[[#This Row],[DÉBUT]]="",0,VLOOKUP(T_Horodateur[[#This Row],[HRS]],Hoaires2[],2,1))</f>
        <v>1</v>
      </c>
      <c r="K39" s="71">
        <f t="shared" si="4"/>
        <v>7</v>
      </c>
      <c r="L39" s="18">
        <f t="shared" ref="L39:L61" si="6">IF(J39=2,12.65,0)</f>
        <v>0</v>
      </c>
      <c r="M39" s="18">
        <f>O39*7.45%</f>
        <v>10.669889999999999</v>
      </c>
      <c r="N3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39" s="18">
        <f>(IF(D39="CV",OPTIONS!$C$2,IF(D39="COS",OPTIONS!$C$3,IF(D39="FORM",OPTIONS!$C$4,OPTIONS!$C$1))))*K39</f>
        <v>143.22</v>
      </c>
      <c r="P39" s="18">
        <f>T_Horodateur[[#This Row],[S-TOT $/JOUR]]+T_Horodateur[[#This Row],[PRIME REPAS]]</f>
        <v>143.22</v>
      </c>
      <c r="Q3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3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0" spans="1:20" ht="14.25" x14ac:dyDescent="0.25">
      <c r="A40" s="18" t="str">
        <f>TEXT(T_Horodateur[[#This Row],[DATE]],"jjjj")</f>
        <v>samedi</v>
      </c>
      <c r="B40" s="13">
        <v>43904</v>
      </c>
      <c r="C40" s="14">
        <f t="shared" si="5"/>
        <v>43904</v>
      </c>
      <c r="D40" s="21" t="s">
        <v>14</v>
      </c>
      <c r="H40" s="36">
        <f>(T_Horodateur[[#This Row],[FIN]]-T_Horodateur[[#This Row],[DÉBUT]])*24</f>
        <v>0</v>
      </c>
      <c r="I40" s="70">
        <f>IF(T_Horodateur[[#This Row],[DÉBUT]]="",0,VLOOKUP(T_Horodateur[[#This Row],[HRS]],Horaires[],2,1))</f>
        <v>0</v>
      </c>
      <c r="J40" s="72">
        <f>IF(T_Horodateur[[#This Row],[DÉBUT]]="",0,VLOOKUP(T_Horodateur[[#This Row],[HRS]],Hoaires2[],2,1))</f>
        <v>0</v>
      </c>
      <c r="K40" s="71">
        <f t="shared" si="4"/>
        <v>0</v>
      </c>
      <c r="L40" s="18">
        <f t="shared" si="6"/>
        <v>0</v>
      </c>
      <c r="M40" s="18">
        <f t="shared" ref="M40:M58" si="7">O40*7.45%</f>
        <v>0</v>
      </c>
      <c r="N4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0" s="18">
        <f>(IF(D40="CV",OPTIONS!$C$2,IF(D40="COS",OPTIONS!$C$3,IF(D40="FORM",OPTIONS!$C$4,OPTIONS!$C$1))))*K40</f>
        <v>0</v>
      </c>
      <c r="P40" s="18">
        <f>T_Horodateur[[#This Row],[S-TOT $/JOUR]]+T_Horodateur[[#This Row],[PRIME REPAS]]</f>
        <v>0</v>
      </c>
      <c r="Q4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1" spans="1:20" ht="14.25" x14ac:dyDescent="0.25">
      <c r="A41" s="18" t="str">
        <f>TEXT(T_Horodateur[[#This Row],[DATE]],"jjjj")</f>
        <v>dimanche</v>
      </c>
      <c r="B41" s="13">
        <v>43905</v>
      </c>
      <c r="C41" s="14">
        <f t="shared" si="5"/>
        <v>43905</v>
      </c>
      <c r="D41" s="21" t="s">
        <v>19</v>
      </c>
      <c r="E41" s="16">
        <v>33606</v>
      </c>
      <c r="F41" s="17">
        <v>0.47916666666666669</v>
      </c>
      <c r="G41" s="17">
        <v>0.72916666666666663</v>
      </c>
      <c r="H41" s="36">
        <f>(T_Horodateur[[#This Row],[FIN]]-T_Horodateur[[#This Row],[DÉBUT]])*24</f>
        <v>5.9999999999999982</v>
      </c>
      <c r="I41" s="70">
        <f>IF(T_Horodateur[[#This Row],[DÉBUT]]="",0,VLOOKUP(T_Horodateur[[#This Row],[HRS]],Horaires[],2,1))</f>
        <v>1</v>
      </c>
      <c r="J41" s="72">
        <f>IF(T_Horodateur[[#This Row],[DÉBUT]]="",0,VLOOKUP(T_Horodateur[[#This Row],[HRS]],Hoaires2[],2,1))</f>
        <v>0</v>
      </c>
      <c r="K41" s="71">
        <f t="shared" si="4"/>
        <v>5.9999999999999982</v>
      </c>
      <c r="L41" s="18">
        <f t="shared" si="6"/>
        <v>0</v>
      </c>
      <c r="M41" s="18">
        <f t="shared" si="7"/>
        <v>10.450859999999995</v>
      </c>
      <c r="N41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48.686569499999997</v>
      </c>
      <c r="O41" s="18">
        <f>(IF(D41="CV",OPTIONS!$C$2,IF(D41="COS",OPTIONS!$C$3,IF(D41="FORM",OPTIONS!$C$4,OPTIONS!$C$1))))*K41</f>
        <v>140.27999999999994</v>
      </c>
      <c r="P41" s="18">
        <f>T_Horodateur[[#This Row],[S-TOT $/JOUR]]+T_Horodateur[[#This Row],[PRIME REPAS]]</f>
        <v>140.27999999999994</v>
      </c>
      <c r="Q41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29.95</v>
      </c>
      <c r="R41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702.19756949999999</v>
      </c>
    </row>
    <row r="42" spans="1:20" ht="14.25" x14ac:dyDescent="0.25">
      <c r="A42" s="18" t="str">
        <f>TEXT(T_Horodateur[[#This Row],[DATE]],"jjjj")</f>
        <v>lundi</v>
      </c>
      <c r="B42" s="13">
        <v>43906</v>
      </c>
      <c r="C42" s="14">
        <f t="shared" si="5"/>
        <v>43906</v>
      </c>
      <c r="D42" s="21" t="s">
        <v>14</v>
      </c>
      <c r="E42" s="16">
        <v>33606</v>
      </c>
      <c r="F42" s="17">
        <v>0.54166666666666663</v>
      </c>
      <c r="G42" s="17">
        <v>0.75</v>
      </c>
      <c r="H42" s="36">
        <f>(T_Horodateur[[#This Row],[FIN]]-T_Horodateur[[#This Row],[DÉBUT]])*24</f>
        <v>5.0000000000000009</v>
      </c>
      <c r="I42" s="70">
        <f>IF(T_Horodateur[[#This Row],[DÉBUT]]="",0,VLOOKUP(T_Horodateur[[#This Row],[HRS]],Horaires[],2,1))</f>
        <v>1</v>
      </c>
      <c r="J42" s="72">
        <f>IF(T_Horodateur[[#This Row],[DÉBUT]]="",0,VLOOKUP(T_Horodateur[[#This Row],[HRS]],Hoaires2[],2,1))</f>
        <v>0</v>
      </c>
      <c r="K42" s="71">
        <f t="shared" si="4"/>
        <v>5.0000000000000009</v>
      </c>
      <c r="L42" s="18">
        <f t="shared" si="6"/>
        <v>0</v>
      </c>
      <c r="M42" s="18">
        <f t="shared" si="7"/>
        <v>7.6213500000000014</v>
      </c>
      <c r="N4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2" s="18">
        <f>(IF(D42="CV",OPTIONS!$C$2,IF(D42="COS",OPTIONS!$C$3,IF(D42="FORM",OPTIONS!$C$4,OPTIONS!$C$1))))*K42</f>
        <v>102.30000000000003</v>
      </c>
      <c r="P42" s="18">
        <f>T_Horodateur[[#This Row],[S-TOT $/JOUR]]+T_Horodateur[[#This Row],[PRIME REPAS]]</f>
        <v>102.30000000000003</v>
      </c>
      <c r="Q4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3" spans="1:20" ht="14.25" x14ac:dyDescent="0.25">
      <c r="A43" s="18" t="str">
        <f>TEXT(T_Horodateur[[#This Row],[DATE]],"jjjj")</f>
        <v>mardi</v>
      </c>
      <c r="B43" s="13">
        <v>43907</v>
      </c>
      <c r="C43" s="14">
        <f t="shared" si="5"/>
        <v>43907</v>
      </c>
      <c r="D43" s="21" t="s">
        <v>14</v>
      </c>
      <c r="H43" s="36">
        <f>(T_Horodateur[[#This Row],[FIN]]-T_Horodateur[[#This Row],[DÉBUT]])*24</f>
        <v>0</v>
      </c>
      <c r="I43" s="70">
        <f>IF(T_Horodateur[[#This Row],[DÉBUT]]="",0,VLOOKUP(T_Horodateur[[#This Row],[HRS]],Horaires[],2,1))</f>
        <v>0</v>
      </c>
      <c r="J43" s="72">
        <f>IF(T_Horodateur[[#This Row],[DÉBUT]]="",0,VLOOKUP(T_Horodateur[[#This Row],[HRS]],Hoaires2[],2,1))</f>
        <v>0</v>
      </c>
      <c r="K43" s="71">
        <f t="shared" si="4"/>
        <v>0</v>
      </c>
      <c r="L43" s="18">
        <f t="shared" si="6"/>
        <v>0</v>
      </c>
      <c r="M43" s="18">
        <f t="shared" si="7"/>
        <v>0</v>
      </c>
      <c r="N4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3" s="18">
        <f>(IF(D43="CV",OPTIONS!$C$2,IF(D43="COS",OPTIONS!$C$3,IF(D43="FORM",OPTIONS!$C$4,OPTIONS!$C$1))))*K43</f>
        <v>0</v>
      </c>
      <c r="P43" s="18">
        <f>T_Horodateur[[#This Row],[S-TOT $/JOUR]]+T_Horodateur[[#This Row],[PRIME REPAS]]</f>
        <v>0</v>
      </c>
      <c r="Q4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4" spans="1:20" ht="14.25" x14ac:dyDescent="0.25">
      <c r="A44" s="18" t="str">
        <f>TEXT(T_Horodateur[[#This Row],[DATE]],"jjjj")</f>
        <v>mercredi</v>
      </c>
      <c r="B44" s="13">
        <v>43908</v>
      </c>
      <c r="C44" s="14">
        <f t="shared" si="5"/>
        <v>43908</v>
      </c>
      <c r="D44" s="21" t="s">
        <v>14</v>
      </c>
      <c r="E44" s="16">
        <v>33606</v>
      </c>
      <c r="F44" s="17">
        <v>0.375</v>
      </c>
      <c r="G44" s="17">
        <v>0.75</v>
      </c>
      <c r="H44" s="36">
        <f>(T_Horodateur[[#This Row],[FIN]]-T_Horodateur[[#This Row],[DÉBUT]])*24</f>
        <v>9</v>
      </c>
      <c r="I44" s="70">
        <f>IF(T_Horodateur[[#This Row],[DÉBUT]]="",0,VLOOKUP(T_Horodateur[[#This Row],[HRS]],Horaires[],2,1))</f>
        <v>2</v>
      </c>
      <c r="J44" s="72">
        <f>IF(T_Horodateur[[#This Row],[DÉBUT]]="",0,VLOOKUP(T_Horodateur[[#This Row],[HRS]],Hoaires2[],2,1))</f>
        <v>1</v>
      </c>
      <c r="K44" s="71">
        <f t="shared" si="4"/>
        <v>8</v>
      </c>
      <c r="L44" s="18">
        <f t="shared" si="6"/>
        <v>0</v>
      </c>
      <c r="M44" s="18">
        <f t="shared" si="7"/>
        <v>12.19416</v>
      </c>
      <c r="N4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4" s="18">
        <f>(IF(D44="CV",OPTIONS!$C$2,IF(D44="COS",OPTIONS!$C$3,IF(D44="FORM",OPTIONS!$C$4,OPTIONS!$C$1))))*K44</f>
        <v>163.68</v>
      </c>
      <c r="P44" s="18">
        <f>T_Horodateur[[#This Row],[S-TOT $/JOUR]]+T_Horodateur[[#This Row],[PRIME REPAS]]</f>
        <v>163.68</v>
      </c>
      <c r="Q4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5" spans="1:20" ht="14.25" x14ac:dyDescent="0.25">
      <c r="A45" s="18" t="str">
        <f>TEXT(T_Horodateur[[#This Row],[DATE]],"jjjj")</f>
        <v>jeudi</v>
      </c>
      <c r="B45" s="13">
        <v>43909</v>
      </c>
      <c r="C45" s="14">
        <f t="shared" si="5"/>
        <v>43909</v>
      </c>
      <c r="D45" s="21" t="s">
        <v>19</v>
      </c>
      <c r="E45" s="16">
        <v>33606</v>
      </c>
      <c r="F45" s="17">
        <v>0.37708333333333338</v>
      </c>
      <c r="G45" s="17">
        <v>0.75</v>
      </c>
      <c r="H45" s="36">
        <f>(T_Horodateur[[#This Row],[FIN]]-T_Horodateur[[#This Row],[DÉBUT]])*24</f>
        <v>8.9499999999999993</v>
      </c>
      <c r="I45" s="70">
        <f>IF(T_Horodateur[[#This Row],[DÉBUT]]="",0,VLOOKUP(T_Horodateur[[#This Row],[HRS]],Horaires[],2,1))</f>
        <v>2</v>
      </c>
      <c r="J45" s="72">
        <f>IF(T_Horodateur[[#This Row],[DÉBUT]]="",0,VLOOKUP(T_Horodateur[[#This Row],[HRS]],Hoaires2[],2,1))</f>
        <v>1</v>
      </c>
      <c r="K45" s="71">
        <f t="shared" si="4"/>
        <v>7.9499999999999993</v>
      </c>
      <c r="L45" s="18">
        <f t="shared" si="6"/>
        <v>0</v>
      </c>
      <c r="M45" s="18">
        <f t="shared" si="7"/>
        <v>13.847389499999998</v>
      </c>
      <c r="N45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5" s="18">
        <f>(IF(D45="CV",OPTIONS!$C$2,IF(D45="COS",OPTIONS!$C$3,IF(D45="FORM",OPTIONS!$C$4,OPTIONS!$C$1))))*K45</f>
        <v>185.87099999999998</v>
      </c>
      <c r="P45" s="18">
        <f>T_Horodateur[[#This Row],[S-TOT $/JOUR]]+T_Horodateur[[#This Row],[PRIME REPAS]]</f>
        <v>185.87099999999998</v>
      </c>
      <c r="Q45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5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6" spans="1:20" ht="14.25" x14ac:dyDescent="0.25">
      <c r="A46" s="18" t="str">
        <f>TEXT(T_Horodateur[[#This Row],[DATE]],"jjjj")</f>
        <v>vendredi</v>
      </c>
      <c r="B46" s="13">
        <v>43910</v>
      </c>
      <c r="C46" s="14">
        <f t="shared" si="5"/>
        <v>43910</v>
      </c>
      <c r="D46" s="21" t="s">
        <v>14</v>
      </c>
      <c r="E46" s="16">
        <v>33595</v>
      </c>
      <c r="F46" s="17">
        <v>0.66666666666666663</v>
      </c>
      <c r="G46" s="17">
        <v>0.79166666666666663</v>
      </c>
      <c r="H46" s="36">
        <f>(T_Horodateur[[#This Row],[FIN]]-T_Horodateur[[#This Row],[DÉBUT]])*24</f>
        <v>3</v>
      </c>
      <c r="I46" s="70">
        <f>IF(T_Horodateur[[#This Row],[DÉBUT]]="",0,VLOOKUP(T_Horodateur[[#This Row],[HRS]],Horaires[],2,1))</f>
        <v>0</v>
      </c>
      <c r="J46" s="72">
        <f>IF(T_Horodateur[[#This Row],[DÉBUT]]="",0,VLOOKUP(T_Horodateur[[#This Row],[HRS]],Hoaires2[],2,1))</f>
        <v>0</v>
      </c>
      <c r="K46" s="71">
        <f t="shared" si="4"/>
        <v>3</v>
      </c>
      <c r="L46" s="18">
        <f t="shared" si="6"/>
        <v>0</v>
      </c>
      <c r="M46" s="18">
        <f t="shared" si="7"/>
        <v>4.5728099999999996</v>
      </c>
      <c r="N4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6" s="18">
        <f>(IF(D46="CV",OPTIONS!$C$2,IF(D46="COS",OPTIONS!$C$3,IF(D46="FORM",OPTIONS!$C$4,OPTIONS!$C$1))))*K46</f>
        <v>61.38</v>
      </c>
      <c r="P46" s="18">
        <f>T_Horodateur[[#This Row],[S-TOT $/JOUR]]+T_Horodateur[[#This Row],[PRIME REPAS]]</f>
        <v>61.38</v>
      </c>
      <c r="Q4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7" spans="1:20" ht="14.25" x14ac:dyDescent="0.25">
      <c r="A47" s="18" t="str">
        <f>TEXT(T_Horodateur[[#This Row],[DATE]],"jjjj")</f>
        <v>samedi</v>
      </c>
      <c r="B47" s="13">
        <v>43911</v>
      </c>
      <c r="C47" s="14">
        <f t="shared" si="5"/>
        <v>43911</v>
      </c>
      <c r="D47" s="21" t="s">
        <v>14</v>
      </c>
      <c r="H47" s="36">
        <f>(T_Horodateur[[#This Row],[FIN]]-T_Horodateur[[#This Row],[DÉBUT]])*24</f>
        <v>0</v>
      </c>
      <c r="I47" s="70">
        <f>IF(T_Horodateur[[#This Row],[DÉBUT]]="",0,VLOOKUP(T_Horodateur[[#This Row],[HRS]],Horaires[],2,1))</f>
        <v>0</v>
      </c>
      <c r="J47" s="72">
        <f>IF(T_Horodateur[[#This Row],[DÉBUT]]="",0,VLOOKUP(T_Horodateur[[#This Row],[HRS]],Hoaires2[],2,1))</f>
        <v>0</v>
      </c>
      <c r="K47" s="71">
        <f t="shared" si="4"/>
        <v>0</v>
      </c>
      <c r="L47" s="18">
        <f t="shared" si="6"/>
        <v>0</v>
      </c>
      <c r="M47" s="18">
        <f t="shared" si="7"/>
        <v>0</v>
      </c>
      <c r="N4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7" s="18">
        <f>(IF(D47="CV",OPTIONS!$C$2,IF(D47="COS",OPTIONS!$C$3,IF(D47="FORM",OPTIONS!$C$4,OPTIONS!$C$1))))*K47</f>
        <v>0</v>
      </c>
      <c r="P47" s="18">
        <f>T_Horodateur[[#This Row],[S-TOT $/JOUR]]+T_Horodateur[[#This Row],[PRIME REPAS]]</f>
        <v>0</v>
      </c>
      <c r="Q4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48" spans="1:20" ht="14.25" x14ac:dyDescent="0.25">
      <c r="A48" s="18" t="str">
        <f>TEXT(T_Horodateur[[#This Row],[DATE]],"jjjj")</f>
        <v>dimanche</v>
      </c>
      <c r="B48" s="13">
        <v>43912</v>
      </c>
      <c r="C48" s="14">
        <f t="shared" si="5"/>
        <v>43912</v>
      </c>
      <c r="D48" s="21" t="s">
        <v>14</v>
      </c>
      <c r="H48" s="36">
        <f>(T_Horodateur[[#This Row],[FIN]]-T_Horodateur[[#This Row],[DÉBUT]])*24</f>
        <v>0</v>
      </c>
      <c r="I48" s="70">
        <f>IF(T_Horodateur[[#This Row],[DÉBUT]]="",0,VLOOKUP(T_Horodateur[[#This Row],[HRS]],Horaires[],2,1))</f>
        <v>0</v>
      </c>
      <c r="J48" s="72">
        <f>IF(T_Horodateur[[#This Row],[DÉBUT]]="",0,VLOOKUP(T_Horodateur[[#This Row],[HRS]],Hoaires2[],2,1))</f>
        <v>0</v>
      </c>
      <c r="K48" s="71">
        <f t="shared" si="4"/>
        <v>0</v>
      </c>
      <c r="L48" s="18">
        <f t="shared" si="6"/>
        <v>0</v>
      </c>
      <c r="M48" s="18">
        <f t="shared" si="7"/>
        <v>0</v>
      </c>
      <c r="N48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11.540049999999997</v>
      </c>
      <c r="O48" s="18">
        <f>(IF(D48="CV",OPTIONS!$C$2,IF(D48="COS",OPTIONS!$C$3,IF(D48="FORM",OPTIONS!$C$4,OPTIONS!$C$1))))*K48</f>
        <v>0</v>
      </c>
      <c r="P48" s="18">
        <f>T_Horodateur[[#This Row],[S-TOT $/JOUR]]+T_Horodateur[[#This Row],[PRIME REPAS]]</f>
        <v>0</v>
      </c>
      <c r="Q48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6.9999999999999991</v>
      </c>
      <c r="R48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166.44004999999999</v>
      </c>
    </row>
    <row r="49" spans="1:18" ht="14.25" x14ac:dyDescent="0.25">
      <c r="A49" s="18" t="str">
        <f>TEXT(T_Horodateur[[#This Row],[DATE]],"jjjj")</f>
        <v>lundi</v>
      </c>
      <c r="B49" s="13">
        <v>43913</v>
      </c>
      <c r="C49" s="14">
        <f t="shared" si="5"/>
        <v>43913</v>
      </c>
      <c r="D49" s="21" t="s">
        <v>14</v>
      </c>
      <c r="H49" s="36">
        <f>(T_Horodateur[[#This Row],[FIN]]-T_Horodateur[[#This Row],[DÉBUT]])*24</f>
        <v>0</v>
      </c>
      <c r="I49" s="70">
        <f>IF(T_Horodateur[[#This Row],[DÉBUT]]="",0,VLOOKUP(T_Horodateur[[#This Row],[HRS]],Horaires[],2,1))</f>
        <v>0</v>
      </c>
      <c r="J49" s="72">
        <f>IF(T_Horodateur[[#This Row],[DÉBUT]]="",0,VLOOKUP(T_Horodateur[[#This Row],[HRS]],Hoaires2[],2,1))</f>
        <v>0</v>
      </c>
      <c r="K49" s="71">
        <f t="shared" si="4"/>
        <v>0</v>
      </c>
      <c r="L49" s="18">
        <f t="shared" si="6"/>
        <v>0</v>
      </c>
      <c r="M49" s="18">
        <f t="shared" si="7"/>
        <v>0</v>
      </c>
      <c r="N4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49" s="18">
        <f>(IF(D49="CV",OPTIONS!$C$2,IF(D49="COS",OPTIONS!$C$3,IF(D49="FORM",OPTIONS!$C$4,OPTIONS!$C$1))))*K49</f>
        <v>0</v>
      </c>
      <c r="P49" s="18">
        <f>T_Horodateur[[#This Row],[S-TOT $/JOUR]]+T_Horodateur[[#This Row],[PRIME REPAS]]</f>
        <v>0</v>
      </c>
      <c r="Q4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4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0" spans="1:18" ht="14.25" x14ac:dyDescent="0.25">
      <c r="A50" s="18" t="str">
        <f>TEXT(T_Horodateur[[#This Row],[DATE]],"jjjj")</f>
        <v>mardi</v>
      </c>
      <c r="B50" s="13">
        <v>43914</v>
      </c>
      <c r="C50" s="14">
        <f t="shared" si="5"/>
        <v>43914</v>
      </c>
      <c r="D50" s="21" t="s">
        <v>14</v>
      </c>
      <c r="H50" s="36">
        <f>(T_Horodateur[[#This Row],[FIN]]-T_Horodateur[[#This Row],[DÉBUT]])*24</f>
        <v>0</v>
      </c>
      <c r="I50" s="70">
        <f>IF(T_Horodateur[[#This Row],[DÉBUT]]="",0,VLOOKUP(T_Horodateur[[#This Row],[HRS]],Horaires[],2,1))</f>
        <v>0</v>
      </c>
      <c r="J50" s="72">
        <f>IF(T_Horodateur[[#This Row],[DÉBUT]]="",0,VLOOKUP(T_Horodateur[[#This Row],[HRS]],Hoaires2[],2,1))</f>
        <v>0</v>
      </c>
      <c r="K50" s="71">
        <f t="shared" si="4"/>
        <v>0</v>
      </c>
      <c r="L50" s="18">
        <f t="shared" si="6"/>
        <v>0</v>
      </c>
      <c r="M50" s="18">
        <f t="shared" si="7"/>
        <v>0</v>
      </c>
      <c r="N5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0" s="18">
        <f>(IF(D50="CV",OPTIONS!$C$2,IF(D50="COS",OPTIONS!$C$3,IF(D50="FORM",OPTIONS!$C$4,OPTIONS!$C$1))))*K50</f>
        <v>0</v>
      </c>
      <c r="P50" s="18">
        <f>T_Horodateur[[#This Row],[S-TOT $/JOUR]]+T_Horodateur[[#This Row],[PRIME REPAS]]</f>
        <v>0</v>
      </c>
      <c r="Q5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1" spans="1:18" ht="14.25" x14ac:dyDescent="0.25">
      <c r="A51" s="18" t="str">
        <f>TEXT(T_Horodateur[[#This Row],[DATE]],"jjjj")</f>
        <v>mercredi</v>
      </c>
      <c r="B51" s="13">
        <v>43915</v>
      </c>
      <c r="C51" s="14">
        <f t="shared" si="5"/>
        <v>43915</v>
      </c>
      <c r="D51" s="21" t="s">
        <v>14</v>
      </c>
      <c r="H51" s="36">
        <f>(T_Horodateur[[#This Row],[FIN]]-T_Horodateur[[#This Row],[DÉBUT]])*24</f>
        <v>0</v>
      </c>
      <c r="I51" s="70">
        <f>IF(T_Horodateur[[#This Row],[DÉBUT]]="",0,VLOOKUP(T_Horodateur[[#This Row],[HRS]],Horaires[],2,1))</f>
        <v>0</v>
      </c>
      <c r="J51" s="72">
        <f>IF(T_Horodateur[[#This Row],[DÉBUT]]="",0,VLOOKUP(T_Horodateur[[#This Row],[HRS]],Hoaires2[],2,1))</f>
        <v>0</v>
      </c>
      <c r="K51" s="71">
        <f t="shared" si="4"/>
        <v>0</v>
      </c>
      <c r="L51" s="18">
        <f t="shared" si="6"/>
        <v>0</v>
      </c>
      <c r="M51" s="18">
        <f t="shared" si="7"/>
        <v>0</v>
      </c>
      <c r="N5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1" s="18">
        <f>(IF(D51="CV",OPTIONS!$C$2,IF(D51="COS",OPTIONS!$C$3,IF(D51="FORM",OPTIONS!$C$4,OPTIONS!$C$1))))*K51</f>
        <v>0</v>
      </c>
      <c r="P51" s="18">
        <f>T_Horodateur[[#This Row],[S-TOT $/JOUR]]+T_Horodateur[[#This Row],[PRIME REPAS]]</f>
        <v>0</v>
      </c>
      <c r="Q5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2" spans="1:18" ht="14.25" x14ac:dyDescent="0.25">
      <c r="A52" s="18" t="str">
        <f>TEXT(T_Horodateur[[#This Row],[DATE]],"jjjj")</f>
        <v>jeudi</v>
      </c>
      <c r="B52" s="13">
        <v>43916</v>
      </c>
      <c r="C52" s="14">
        <f t="shared" si="5"/>
        <v>43916</v>
      </c>
      <c r="D52" s="21" t="s">
        <v>14</v>
      </c>
      <c r="E52" s="16">
        <v>33595</v>
      </c>
      <c r="F52" s="17">
        <v>0.66666666666666663</v>
      </c>
      <c r="G52" s="17">
        <v>0.79166666666666663</v>
      </c>
      <c r="H52" s="36">
        <f>(T_Horodateur[[#This Row],[FIN]]-T_Horodateur[[#This Row],[DÉBUT]])*24</f>
        <v>3</v>
      </c>
      <c r="I52" s="70">
        <f>IF(T_Horodateur[[#This Row],[DÉBUT]]="",0,VLOOKUP(T_Horodateur[[#This Row],[HRS]],Horaires[],2,1))</f>
        <v>0</v>
      </c>
      <c r="J52" s="72">
        <f>IF(T_Horodateur[[#This Row],[DÉBUT]]="",0,VLOOKUP(T_Horodateur[[#This Row],[HRS]],Hoaires2[],2,1))</f>
        <v>0</v>
      </c>
      <c r="K52" s="71">
        <f t="shared" si="4"/>
        <v>3</v>
      </c>
      <c r="L52" s="18">
        <f t="shared" si="6"/>
        <v>0</v>
      </c>
      <c r="M52" s="18">
        <f t="shared" si="7"/>
        <v>4.5728099999999996</v>
      </c>
      <c r="N52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2" s="18">
        <f>(IF(D52="CV",OPTIONS!$C$2,IF(D52="COS",OPTIONS!$C$3,IF(D52="FORM",OPTIONS!$C$4,OPTIONS!$C$1))))*K52</f>
        <v>61.38</v>
      </c>
      <c r="P52" s="18">
        <f>T_Horodateur[[#This Row],[S-TOT $/JOUR]]+T_Horodateur[[#This Row],[PRIME REPAS]]</f>
        <v>61.38</v>
      </c>
      <c r="Q52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2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3" spans="1:18" ht="14.25" x14ac:dyDescent="0.25">
      <c r="A53" s="18" t="str">
        <f>TEXT(T_Horodateur[[#This Row],[DATE]],"jjjj")</f>
        <v>vendredi</v>
      </c>
      <c r="B53" s="13">
        <v>43917</v>
      </c>
      <c r="C53" s="14">
        <f t="shared" si="5"/>
        <v>43917</v>
      </c>
      <c r="D53" s="21" t="s">
        <v>19</v>
      </c>
      <c r="E53" s="16">
        <v>33538</v>
      </c>
      <c r="F53" s="17">
        <v>0.58333333333333337</v>
      </c>
      <c r="G53" s="17">
        <v>0.75</v>
      </c>
      <c r="H53" s="36">
        <f>(T_Horodateur[[#This Row],[FIN]]-T_Horodateur[[#This Row],[DÉBUT]])*24</f>
        <v>3.9999999999999991</v>
      </c>
      <c r="I53" s="70">
        <f>IF(T_Horodateur[[#This Row],[DÉBUT]]="",0,VLOOKUP(T_Horodateur[[#This Row],[HRS]],Horaires[],2,1))</f>
        <v>0</v>
      </c>
      <c r="J53" s="72">
        <f>IF(T_Horodateur[[#This Row],[DÉBUT]]="",0,VLOOKUP(T_Horodateur[[#This Row],[HRS]],Hoaires2[],2,1))</f>
        <v>0</v>
      </c>
      <c r="K53" s="71">
        <f t="shared" si="4"/>
        <v>3.9999999999999991</v>
      </c>
      <c r="L53" s="18">
        <f t="shared" si="6"/>
        <v>0</v>
      </c>
      <c r="M53" s="18">
        <f t="shared" si="7"/>
        <v>6.9672399999999985</v>
      </c>
      <c r="N53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3" s="18">
        <f>(IF(D53="CV",OPTIONS!$C$2,IF(D53="COS",OPTIONS!$C$3,IF(D53="FORM",OPTIONS!$C$4,OPTIONS!$C$1))))*K53</f>
        <v>93.519999999999982</v>
      </c>
      <c r="P53" s="18">
        <f>T_Horodateur[[#This Row],[S-TOT $/JOUR]]+T_Horodateur[[#This Row],[PRIME REPAS]]</f>
        <v>93.519999999999982</v>
      </c>
      <c r="Q53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3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4" spans="1:18" ht="14.25" x14ac:dyDescent="0.25">
      <c r="A54" s="18" t="str">
        <f>TEXT(T_Horodateur[[#This Row],[DATE]],"jjjj")</f>
        <v>samedi</v>
      </c>
      <c r="B54" s="13">
        <v>43918</v>
      </c>
      <c r="C54" s="14">
        <f t="shared" si="5"/>
        <v>43918</v>
      </c>
      <c r="D54" s="21"/>
      <c r="H54" s="36">
        <f>(T_Horodateur[[#This Row],[FIN]]-T_Horodateur[[#This Row],[DÉBUT]])*24</f>
        <v>0</v>
      </c>
      <c r="I54" s="70">
        <f>IF(T_Horodateur[[#This Row],[DÉBUT]]="",0,VLOOKUP(T_Horodateur[[#This Row],[HRS]],Horaires[],2,1))</f>
        <v>0</v>
      </c>
      <c r="J54" s="72">
        <f>IF(T_Horodateur[[#This Row],[DÉBUT]]="",0,VLOOKUP(T_Horodateur[[#This Row],[HRS]],Hoaires2[],2,1))</f>
        <v>0</v>
      </c>
      <c r="K54" s="71">
        <f t="shared" si="4"/>
        <v>0</v>
      </c>
      <c r="L54" s="18">
        <f t="shared" si="6"/>
        <v>0</v>
      </c>
      <c r="M54" s="18">
        <f t="shared" si="7"/>
        <v>0</v>
      </c>
      <c r="N54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4" s="18">
        <f>(IF(D54="CV",OPTIONS!$C$2,IF(D54="COS",OPTIONS!$C$3,IF(D54="FORM",OPTIONS!$C$4,OPTIONS!$C$1))))*K54</f>
        <v>0</v>
      </c>
      <c r="P54" s="18">
        <f>T_Horodateur[[#This Row],[S-TOT $/JOUR]]+T_Horodateur[[#This Row],[PRIME REPAS]]</f>
        <v>0</v>
      </c>
      <c r="Q54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4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5" spans="1:18" ht="14.25" x14ac:dyDescent="0.25">
      <c r="A55" s="18" t="str">
        <f>TEXT(T_Horodateur[[#This Row],[DATE]],"jjjj")</f>
        <v>dimanche</v>
      </c>
      <c r="B55" s="13">
        <v>43919</v>
      </c>
      <c r="C55" s="14">
        <f t="shared" si="5"/>
        <v>43919</v>
      </c>
      <c r="D55" s="21"/>
      <c r="H55" s="36">
        <f>(T_Horodateur[[#This Row],[FIN]]-T_Horodateur[[#This Row],[DÉBUT]])*24</f>
        <v>0</v>
      </c>
      <c r="I55" s="70">
        <f>IF(T_Horodateur[[#This Row],[DÉBUT]]="",0,VLOOKUP(T_Horodateur[[#This Row],[HRS]],Horaires[],2,1))</f>
        <v>0</v>
      </c>
      <c r="J55" s="72">
        <f>IF(T_Horodateur[[#This Row],[DÉBUT]]="",0,VLOOKUP(T_Horodateur[[#This Row],[HRS]],Hoaires2[],2,1))</f>
        <v>0</v>
      </c>
      <c r="K55" s="71">
        <f t="shared" si="4"/>
        <v>0</v>
      </c>
      <c r="L55" s="18">
        <f t="shared" si="6"/>
        <v>0</v>
      </c>
      <c r="M55" s="18">
        <f t="shared" si="7"/>
        <v>0</v>
      </c>
      <c r="N55" s="18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>0</v>
      </c>
      <c r="O55" s="18">
        <f>(IF(D55="CV",OPTIONS!$C$2,IF(D55="COS",OPTIONS!$C$3,IF(D55="FORM",OPTIONS!$C$4,OPTIONS!$C$1))))*K55</f>
        <v>0</v>
      </c>
      <c r="P55" s="18">
        <f>T_Horodateur[[#This Row],[S-TOT $/JOUR]]+T_Horodateur[[#This Row],[PRIME REPAS]]</f>
        <v>0</v>
      </c>
      <c r="Q55" s="20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>0</v>
      </c>
      <c r="R55" s="18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Row],[DATE]],1)-7)))+T_Horodateur[[#This Row],[CHARGE3]]</f>
        <v>0</v>
      </c>
    </row>
    <row r="56" spans="1:18" ht="14.25" x14ac:dyDescent="0.25">
      <c r="A56" s="18" t="str">
        <f>TEXT(T_Horodateur[[#This Row],[DATE]],"jjjj")</f>
        <v>lundi</v>
      </c>
      <c r="B56" s="13">
        <v>43920</v>
      </c>
      <c r="C56" s="14">
        <f t="shared" si="5"/>
        <v>43920</v>
      </c>
      <c r="D56" s="21"/>
      <c r="H56" s="36">
        <f>(T_Horodateur[[#This Row],[FIN]]-T_Horodateur[[#This Row],[DÉBUT]])*24</f>
        <v>0</v>
      </c>
      <c r="I56" s="70">
        <f>IF(T_Horodateur[[#This Row],[DÉBUT]]="",0,VLOOKUP(T_Horodateur[[#This Row],[HRS]],Horaires[],2,1))</f>
        <v>0</v>
      </c>
      <c r="J56" s="72">
        <f>IF(T_Horodateur[[#This Row],[DÉBUT]]="",0,VLOOKUP(T_Horodateur[[#This Row],[HRS]],Hoaires2[],2,1))</f>
        <v>0</v>
      </c>
      <c r="K56" s="71">
        <f t="shared" si="4"/>
        <v>0</v>
      </c>
      <c r="L56" s="18">
        <f t="shared" si="6"/>
        <v>0</v>
      </c>
      <c r="M56" s="18">
        <f t="shared" si="7"/>
        <v>0</v>
      </c>
      <c r="N56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6" s="18">
        <f>(IF(D56="CV",OPTIONS!$C$2,IF(D56="COS",OPTIONS!$C$3,IF(D56="FORM",OPTIONS!$C$4,OPTIONS!$C$1))))*K56</f>
        <v>0</v>
      </c>
      <c r="P56" s="18">
        <f>T_Horodateur[[#This Row],[S-TOT $/JOUR]]+T_Horodateur[[#This Row],[PRIME REPAS]]</f>
        <v>0</v>
      </c>
      <c r="Q56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6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7" spans="1:18" ht="14.25" x14ac:dyDescent="0.25">
      <c r="A57" s="18" t="str">
        <f>TEXT(T_Horodateur[[#This Row],[DATE]],"jjjj")</f>
        <v>mardi</v>
      </c>
      <c r="B57" s="13">
        <v>43921</v>
      </c>
      <c r="C57" s="14">
        <f t="shared" si="5"/>
        <v>43921</v>
      </c>
      <c r="D57" s="21"/>
      <c r="H57" s="36">
        <f>(T_Horodateur[[#This Row],[FIN]]-T_Horodateur[[#This Row],[DÉBUT]])*24</f>
        <v>0</v>
      </c>
      <c r="I57" s="70">
        <f>IF(T_Horodateur[[#This Row],[DÉBUT]]="",0,VLOOKUP(T_Horodateur[[#This Row],[HRS]],Horaires[],2,1))</f>
        <v>0</v>
      </c>
      <c r="J57" s="72">
        <f>IF(T_Horodateur[[#This Row],[DÉBUT]]="",0,VLOOKUP(T_Horodateur[[#This Row],[HRS]],Hoaires2[],2,1))</f>
        <v>0</v>
      </c>
      <c r="K57" s="71">
        <f t="shared" si="4"/>
        <v>0</v>
      </c>
      <c r="L57" s="18">
        <f t="shared" si="6"/>
        <v>0</v>
      </c>
      <c r="M57" s="18">
        <f t="shared" si="7"/>
        <v>0</v>
      </c>
      <c r="N57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7" s="18">
        <f>(IF(D57="CV",OPTIONS!$C$2,IF(D57="COS",OPTIONS!$C$3,IF(D57="FORM",OPTIONS!$C$4,OPTIONS!$C$1))))*K57</f>
        <v>0</v>
      </c>
      <c r="P57" s="18">
        <f>T_Horodateur[[#This Row],[S-TOT $/JOUR]]+T_Horodateur[[#This Row],[PRIME REPAS]]</f>
        <v>0</v>
      </c>
      <c r="Q57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7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8" spans="1:18" ht="14.25" x14ac:dyDescent="0.25">
      <c r="A58" s="18" t="str">
        <f>TEXT(T_Horodateur[[#This Row],[DATE]],"jjjj")</f>
        <v>mercredi</v>
      </c>
      <c r="B58" s="13">
        <v>43922</v>
      </c>
      <c r="C58" s="14">
        <f t="shared" si="5"/>
        <v>43922</v>
      </c>
      <c r="D58" s="21"/>
      <c r="H58" s="36">
        <f>(T_Horodateur[[#This Row],[FIN]]-T_Horodateur[[#This Row],[DÉBUT]])*24</f>
        <v>0</v>
      </c>
      <c r="I58" s="70">
        <f>IF(T_Horodateur[[#This Row],[DÉBUT]]="",0,VLOOKUP(T_Horodateur[[#This Row],[HRS]],Horaires[],2,1))</f>
        <v>0</v>
      </c>
      <c r="J58" s="72">
        <f>IF(T_Horodateur[[#This Row],[DÉBUT]]="",0,VLOOKUP(T_Horodateur[[#This Row],[HRS]],Hoaires2[],2,1))</f>
        <v>0</v>
      </c>
      <c r="K58" s="71">
        <f t="shared" si="4"/>
        <v>0</v>
      </c>
      <c r="L58" s="18">
        <f t="shared" si="6"/>
        <v>0</v>
      </c>
      <c r="M58" s="18">
        <f t="shared" si="7"/>
        <v>0</v>
      </c>
      <c r="N58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8" s="18">
        <f>(IF(D58="CV",OPTIONS!$C$2,IF(D58="COS",OPTIONS!$C$3,IF(D58="FORM",OPTIONS!$C$4,OPTIONS!$C$1))))*K58</f>
        <v>0</v>
      </c>
      <c r="P58" s="18">
        <f>T_Horodateur[[#This Row],[S-TOT $/JOUR]]+T_Horodateur[[#This Row],[PRIME REPAS]]</f>
        <v>0</v>
      </c>
      <c r="Q58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8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59" spans="1:18" ht="14.25" x14ac:dyDescent="0.25">
      <c r="A59" s="18" t="str">
        <f>TEXT(T_Horodateur[[#This Row],[DATE]],"jjjj")</f>
        <v>jeudi</v>
      </c>
      <c r="B59" s="13">
        <v>43923</v>
      </c>
      <c r="C59" s="14">
        <f t="shared" si="5"/>
        <v>43923</v>
      </c>
      <c r="D59" s="21"/>
      <c r="H59" s="36">
        <f>(T_Horodateur[[#This Row],[FIN]]-T_Horodateur[[#This Row],[DÉBUT]])*24</f>
        <v>0</v>
      </c>
      <c r="I59" s="70">
        <f>IF(T_Horodateur[[#This Row],[DÉBUT]]="",0,VLOOKUP(T_Horodateur[[#This Row],[HRS]],Horaires[],2,1))</f>
        <v>0</v>
      </c>
      <c r="J59" s="72">
        <f>IF(T_Horodateur[[#This Row],[DÉBUT]]="",0,VLOOKUP(T_Horodateur[[#This Row],[HRS]],Hoaires2[],2,1))</f>
        <v>0</v>
      </c>
      <c r="K59" s="71">
        <f t="shared" si="4"/>
        <v>0</v>
      </c>
      <c r="L59" s="18">
        <f t="shared" si="6"/>
        <v>0</v>
      </c>
      <c r="M59" s="18">
        <f>O59*7.45%</f>
        <v>0</v>
      </c>
      <c r="N59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59" s="18">
        <f>(IF(D59="CV",OPTIONS!$C$2,IF(D59="COS",OPTIONS!$C$3,IF(D59="FORM",OPTIONS!$C$4,OPTIONS!$C$1))))*K59</f>
        <v>0</v>
      </c>
      <c r="P59" s="18">
        <f>T_Horodateur[[#This Row],[S-TOT $/JOUR]]+T_Horodateur[[#This Row],[PRIME REPAS]]</f>
        <v>0</v>
      </c>
      <c r="Q59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59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0" spans="1:18" ht="14.25" x14ac:dyDescent="0.25">
      <c r="A60" s="18" t="str">
        <f>TEXT(T_Horodateur[[#This Row],[DATE]],"jjjj")</f>
        <v>vendredi</v>
      </c>
      <c r="B60" s="13">
        <v>43924</v>
      </c>
      <c r="C60" s="14">
        <f t="shared" si="5"/>
        <v>43924</v>
      </c>
      <c r="D60" s="21"/>
      <c r="H60" s="36">
        <f>(T_Horodateur[[#This Row],[FIN]]-T_Horodateur[[#This Row],[DÉBUT]])*24</f>
        <v>0</v>
      </c>
      <c r="I60" s="70">
        <f>IF(T_Horodateur[[#This Row],[DÉBUT]]="",0,VLOOKUP(T_Horodateur[[#This Row],[HRS]],Horaires[],2,1))</f>
        <v>0</v>
      </c>
      <c r="J60" s="72">
        <f>IF(T_Horodateur[[#This Row],[DÉBUT]]="",0,VLOOKUP(T_Horodateur[[#This Row],[HRS]],Hoaires2[],2,1))</f>
        <v>0</v>
      </c>
      <c r="K60" s="71">
        <f t="shared" si="4"/>
        <v>0</v>
      </c>
      <c r="L60" s="18">
        <f t="shared" si="6"/>
        <v>0</v>
      </c>
      <c r="M60" s="18">
        <f t="shared" ref="M60:M61" si="8">O60*7.45%</f>
        <v>0</v>
      </c>
      <c r="N60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60" s="18">
        <f>(IF(D60="CV",OPTIONS!$C$2,IF(D60="COS",OPTIONS!$C$3,IF(D60="FORM",OPTIONS!$C$4,OPTIONS!$C$1))))*K60</f>
        <v>0</v>
      </c>
      <c r="P60" s="18">
        <f>T_Horodateur[[#This Row],[S-TOT $/JOUR]]+T_Horodateur[[#This Row],[PRIME REPAS]]</f>
        <v>0</v>
      </c>
      <c r="Q60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60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  <row r="61" spans="1:18" ht="14.25" x14ac:dyDescent="0.25">
      <c r="A61" s="18" t="str">
        <f>TEXT(T_Horodateur[[#This Row],[DATE]],"jjjj")</f>
        <v>samedi</v>
      </c>
      <c r="B61" s="13">
        <v>43925</v>
      </c>
      <c r="C61" s="14">
        <f t="shared" si="5"/>
        <v>43925</v>
      </c>
      <c r="D61" s="21"/>
      <c r="H61" s="36">
        <f>(T_Horodateur[[#This Row],[FIN]]-T_Horodateur[[#This Row],[DÉBUT]])*24</f>
        <v>0</v>
      </c>
      <c r="I61" s="70">
        <f>IF(T_Horodateur[[#This Row],[DÉBUT]]="",0,VLOOKUP(T_Horodateur[[#This Row],[HRS]],Horaires[],2,1))</f>
        <v>0</v>
      </c>
      <c r="J61" s="72">
        <f>IF(T_Horodateur[[#This Row],[DÉBUT]]="",0,VLOOKUP(T_Horodateur[[#This Row],[HRS]],Hoaires2[],2,1))</f>
        <v>0</v>
      </c>
      <c r="K61" s="71">
        <f t="shared" si="4"/>
        <v>0</v>
      </c>
      <c r="L61" s="18">
        <f t="shared" si="6"/>
        <v>0</v>
      </c>
      <c r="M61" s="18">
        <f t="shared" si="8"/>
        <v>0</v>
      </c>
      <c r="N61" s="18" t="str">
        <f>IF(WEEKDAY(T_Horodateur[[#This Row],[DATE]],2)&lt;&gt;7,"",SUMIFS(T_Horodateur[CHARGE/JRS],T_Horodateur[DATE],"&gt;="&amp;T_Horodateur[[#This Row],[DATE]]-(WEEKDAY(T_Horodateur[[#This Row],[DATE]],1)-1),T_Horodateur[DATE],"&lt;="&amp;T_Horodateur[[#This Row],[DATE]]-(WEEKDAY(T_Horodateur[[#This Row],[DATE]],1)-7)))</f>
        <v/>
      </c>
      <c r="O61" s="18">
        <f>(IF(D61="CV",OPTIONS!$C$2,IF(D61="COS",OPTIONS!$C$3,IF(D61="FORM",OPTIONS!$C$4,OPTIONS!$C$1))))*K61</f>
        <v>0</v>
      </c>
      <c r="P61" s="18">
        <f>T_Horodateur[[#This Row],[S-TOT $/JOUR]]+T_Horodateur[[#This Row],[PRIME REPAS]]</f>
        <v>0</v>
      </c>
      <c r="Q61" s="20" t="str">
        <f>IF(WEEKDAY(T_Horodateur[[#This Row],[DATE]],2)&lt;&gt;7,"",SUMIFS(T_Horodateur[HRS2],T_Horodateur[DATE],"&gt;="&amp;T_Horodateur[[#This Row],[DATE]]-(WEEKDAY(T_Horodateur[[#This Row],[DATE]],1)-1),T_Horodateur[DATE],"&lt;="&amp;T_Horodateur[[#This Row],[DATE]]-(WEEKDAY(T_Horodateur[[#This Row],[DATE]],1)-7)))</f>
        <v/>
      </c>
      <c r="R61" s="18" t="str">
        <f>IF(WEEKDAY(T_Horodateur[[#This Row],[DATE]],2)&lt;&gt;7,"",SUMIFS(T_Horodateur[$/JOUR],T_Horodateur[DATE],"&gt;="&amp;T_Horodateur[[#This Row],[DATE]]-(WEEKDAY(T_Horodateur[[#This Row],[DATE]],1)-1),T_Horodateur[DATE],"&lt;="&amp;T_Horodateur[[#This Row],[DATE]]-(WEEKDAY(T_Horodateur[[#This Row],[DATE]],1)-7)))</f>
        <v/>
      </c>
    </row>
  </sheetData>
  <conditionalFormatting sqref="B6:O9 B11:O61 Q6:Q61 I7:I61">
    <cfRule type="cellIs" dxfId="10" priority="4" operator="equal">
      <formula>B5</formula>
    </cfRule>
  </conditionalFormatting>
  <conditionalFormatting sqref="B6:R61">
    <cfRule type="expression" dxfId="9" priority="3">
      <formula>WEEKDAY($B6,1)=1</formula>
    </cfRule>
  </conditionalFormatting>
  <conditionalFormatting sqref="B10:O10">
    <cfRule type="cellIs" dxfId="8" priority="6" operator="equal">
      <formula>B9</formula>
    </cfRule>
  </conditionalFormatting>
  <conditionalFormatting sqref="D5:R61">
    <cfRule type="duplicateValues" dxfId="7" priority="13"/>
  </conditionalFormatting>
  <conditionalFormatting sqref="C6:R61">
    <cfRule type="duplicateValues" dxfId="6" priority="1"/>
  </conditionalFormatting>
  <pageMargins left="0.7" right="0.7" top="0.75" bottom="0.75" header="0.3" footer="0.3"/>
  <pageSetup paperSize="9" orientation="portrait" horizont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OPTIONS!$B$1:$B$4</xm:f>
          </x14:formula1>
          <xm:sqref>D6:D61</xm:sqref>
        </x14:dataValidation>
        <x14:dataValidation type="list" allowBlank="1" showInputMessage="1" showErrorMessage="1">
          <x14:formula1>
            <xm:f>OPTIONS!$G$1:$G$6</xm:f>
          </x14:formula1>
          <xm:sqref>E6:E61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9"/>
  <sheetViews>
    <sheetView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G25" sqref="G25"/>
    </sheetView>
  </sheetViews>
  <sheetFormatPr baseColWidth="10" defaultColWidth="11.42578125" defaultRowHeight="14.25" x14ac:dyDescent="0.25"/>
  <cols>
    <col min="1" max="1" width="5.7109375" style="2" customWidth="1"/>
    <col min="2" max="2" width="5.7109375" style="39" customWidth="1"/>
    <col min="3" max="3" width="5.7109375" style="69" customWidth="1"/>
    <col min="4" max="5" width="5.7109375" style="2" customWidth="1"/>
    <col min="6" max="7" width="5.7109375" style="1" customWidth="1"/>
    <col min="8" max="8" width="3.28515625" style="1" customWidth="1"/>
    <col min="9" max="16" width="5.7109375" style="1" customWidth="1"/>
    <col min="17" max="17" width="3.28515625" style="1" customWidth="1"/>
    <col min="18" max="23" width="5.7109375" style="1" customWidth="1"/>
    <col min="24" max="24" width="3.28515625" style="1" customWidth="1"/>
    <col min="25" max="36" width="5.7109375" style="1" customWidth="1"/>
    <col min="37" max="37" width="3.28515625" style="1" customWidth="1"/>
    <col min="38" max="44" width="5.7109375" style="1" customWidth="1"/>
    <col min="45" max="16384" width="11.42578125" style="1"/>
  </cols>
  <sheetData>
    <row r="1" spans="1:44" ht="15" x14ac:dyDescent="0.25">
      <c r="A1" s="58" t="s">
        <v>32</v>
      </c>
      <c r="B1" s="59" t="s">
        <v>35</v>
      </c>
      <c r="C1" s="67"/>
      <c r="D1" s="60" t="s">
        <v>44</v>
      </c>
      <c r="E1" s="60" t="s">
        <v>34</v>
      </c>
      <c r="G1" s="43" t="s">
        <v>39</v>
      </c>
      <c r="H1" s="4"/>
      <c r="I1" s="77" t="s">
        <v>40</v>
      </c>
      <c r="J1" s="77"/>
      <c r="K1" s="77"/>
      <c r="L1" s="77"/>
      <c r="M1" s="77"/>
      <c r="N1" s="77"/>
      <c r="O1" s="77"/>
      <c r="P1" s="77"/>
      <c r="Q1" s="4"/>
      <c r="R1" s="78" t="s">
        <v>41</v>
      </c>
      <c r="S1" s="78"/>
      <c r="T1" s="78"/>
      <c r="U1" s="78"/>
      <c r="V1" s="78"/>
      <c r="W1" s="78"/>
      <c r="X1" s="4"/>
      <c r="Y1" s="78" t="s">
        <v>42</v>
      </c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4"/>
      <c r="AL1" s="79" t="s">
        <v>43</v>
      </c>
      <c r="AM1" s="80"/>
      <c r="AN1" s="80"/>
      <c r="AO1" s="80"/>
      <c r="AP1" s="80"/>
      <c r="AQ1" s="80"/>
      <c r="AR1" s="81"/>
    </row>
    <row r="2" spans="1:44" ht="15" x14ac:dyDescent="0.25">
      <c r="A2" s="53">
        <v>0.25</v>
      </c>
      <c r="B2" s="63">
        <v>0</v>
      </c>
      <c r="C2" s="68"/>
      <c r="D2" s="53">
        <v>0.25</v>
      </c>
      <c r="E2" s="55">
        <v>0</v>
      </c>
      <c r="G2" s="52">
        <v>0.33333333333333331</v>
      </c>
      <c r="H2" s="44"/>
      <c r="I2" s="45">
        <v>0.5</v>
      </c>
      <c r="J2" s="45">
        <v>0.51041666666666663</v>
      </c>
      <c r="K2" s="45">
        <v>0.52083333333333304</v>
      </c>
      <c r="L2" s="45">
        <v>0.53125</v>
      </c>
      <c r="M2" s="45">
        <v>0.54166666666666696</v>
      </c>
      <c r="N2" s="45">
        <v>0.55208333333333304</v>
      </c>
      <c r="O2" s="45">
        <v>0.5625</v>
      </c>
      <c r="P2" s="45">
        <v>0.57291666666666596</v>
      </c>
      <c r="Q2" s="44"/>
      <c r="R2" s="46">
        <v>0.58333333333333337</v>
      </c>
      <c r="S2" s="46">
        <v>0.59375</v>
      </c>
      <c r="T2" s="46">
        <v>0.60416666666666696</v>
      </c>
      <c r="U2" s="46">
        <v>0.61458333333333304</v>
      </c>
      <c r="V2" s="46">
        <v>0.625</v>
      </c>
      <c r="W2" s="46">
        <v>0.63541666666666696</v>
      </c>
      <c r="X2" s="44"/>
      <c r="Y2" s="46">
        <v>0.64583333333333337</v>
      </c>
      <c r="Z2" s="46">
        <v>0.65625</v>
      </c>
      <c r="AA2" s="46">
        <v>0.66666666666666696</v>
      </c>
      <c r="AB2" s="46">
        <v>0.67708333333333304</v>
      </c>
      <c r="AC2" s="46">
        <v>0.6875</v>
      </c>
      <c r="AD2" s="46">
        <v>0.69791666666666696</v>
      </c>
      <c r="AE2" s="46">
        <v>0.70833333333333304</v>
      </c>
      <c r="AF2" s="46">
        <v>0.71875</v>
      </c>
      <c r="AG2" s="46">
        <v>0.72916666666666596</v>
      </c>
      <c r="AH2" s="46">
        <v>0.73958333333333304</v>
      </c>
      <c r="AI2" s="46">
        <v>0.749999999999999</v>
      </c>
      <c r="AJ2" s="46">
        <v>0.76041666666666596</v>
      </c>
      <c r="AK2" s="44"/>
      <c r="AL2" s="46">
        <v>0.77083333333333337</v>
      </c>
      <c r="AM2" s="46">
        <v>0.78125</v>
      </c>
      <c r="AN2" s="46">
        <v>0.79166666666666696</v>
      </c>
      <c r="AO2" s="46">
        <v>0.80208333333333304</v>
      </c>
      <c r="AP2" s="46">
        <v>0.8125</v>
      </c>
      <c r="AQ2" s="46">
        <v>0.82291666666666696</v>
      </c>
      <c r="AR2" s="46">
        <v>0.83333333333333304</v>
      </c>
    </row>
    <row r="3" spans="1:44" ht="15" x14ac:dyDescent="0.25">
      <c r="A3" s="54">
        <v>0.5</v>
      </c>
      <c r="B3" s="64">
        <v>0</v>
      </c>
      <c r="C3" s="68"/>
      <c r="D3" s="54">
        <v>0.5</v>
      </c>
      <c r="E3" s="56">
        <v>0</v>
      </c>
      <c r="G3" s="52">
        <v>0.34375</v>
      </c>
      <c r="H3" s="44"/>
      <c r="I3" s="46">
        <v>0.51041666666666663</v>
      </c>
      <c r="J3" s="46">
        <v>0.52083333333333337</v>
      </c>
      <c r="K3" s="46">
        <v>0.53125</v>
      </c>
      <c r="L3" s="46">
        <v>0.54166666666666696</v>
      </c>
      <c r="M3" s="46">
        <v>0.55208333333333404</v>
      </c>
      <c r="N3" s="46">
        <v>0.5625</v>
      </c>
      <c r="O3" s="46">
        <v>0.57291666666666696</v>
      </c>
      <c r="P3" s="46">
        <v>0.58333333333333404</v>
      </c>
      <c r="Q3" s="44"/>
      <c r="R3" s="46">
        <v>0.59375</v>
      </c>
      <c r="S3" s="46">
        <v>0.60416666666666663</v>
      </c>
      <c r="T3" s="46">
        <v>0.61458333333333304</v>
      </c>
      <c r="U3" s="46">
        <v>0.625</v>
      </c>
      <c r="V3" s="46">
        <v>0.63541666666666696</v>
      </c>
      <c r="W3" s="46">
        <v>0.64583333333333304</v>
      </c>
      <c r="X3" s="44"/>
      <c r="Y3" s="46">
        <v>0.65625</v>
      </c>
      <c r="Z3" s="46">
        <v>0.66666666666666663</v>
      </c>
      <c r="AA3" s="46">
        <v>0.67708333333333304</v>
      </c>
      <c r="AB3" s="46">
        <v>0.6875</v>
      </c>
      <c r="AC3" s="46">
        <v>0.69791666666666696</v>
      </c>
      <c r="AD3" s="46">
        <v>0.70833333333333304</v>
      </c>
      <c r="AE3" s="46">
        <v>0.71875</v>
      </c>
      <c r="AF3" s="46">
        <v>0.72916666666666596</v>
      </c>
      <c r="AG3" s="46">
        <v>0.73958333333333304</v>
      </c>
      <c r="AH3" s="46">
        <v>0.75</v>
      </c>
      <c r="AI3" s="46">
        <v>0.76041666666666596</v>
      </c>
      <c r="AJ3" s="46">
        <v>0.77083333333333304</v>
      </c>
      <c r="AK3" s="44"/>
      <c r="AL3" s="46">
        <v>0.78125</v>
      </c>
      <c r="AM3" s="46">
        <v>0.79166666666666663</v>
      </c>
      <c r="AN3" s="46">
        <v>0.80208333333333304</v>
      </c>
      <c r="AO3" s="46">
        <v>0.8125</v>
      </c>
      <c r="AP3" s="46">
        <v>0.82291666666666696</v>
      </c>
      <c r="AQ3" s="46">
        <v>0.83333333333333304</v>
      </c>
      <c r="AR3" s="46">
        <v>0.84375</v>
      </c>
    </row>
    <row r="4" spans="1:44" ht="15" x14ac:dyDescent="0.25">
      <c r="A4" s="53">
        <v>0.75</v>
      </c>
      <c r="B4" s="64">
        <v>0</v>
      </c>
      <c r="C4" s="68"/>
      <c r="D4" s="53">
        <v>0.75</v>
      </c>
      <c r="E4" s="56">
        <v>0</v>
      </c>
      <c r="G4" s="52">
        <v>0.35416666666666669</v>
      </c>
      <c r="H4" s="44"/>
      <c r="I4" s="46">
        <v>0.52083333333333304</v>
      </c>
      <c r="J4" s="46">
        <v>0.53125</v>
      </c>
      <c r="K4" s="46">
        <v>0.54166666666666696</v>
      </c>
      <c r="L4" s="46">
        <v>0.55208333333333404</v>
      </c>
      <c r="M4" s="46">
        <v>0.562500000000001</v>
      </c>
      <c r="N4" s="46">
        <v>0.57291666666666696</v>
      </c>
      <c r="O4" s="46">
        <v>0.58333333333333404</v>
      </c>
      <c r="P4" s="46">
        <v>0.593750000000002</v>
      </c>
      <c r="Q4" s="44"/>
      <c r="R4" s="46">
        <v>0.60416666666666696</v>
      </c>
      <c r="S4" s="46">
        <v>0.61458333333333304</v>
      </c>
      <c r="T4" s="46">
        <v>0.624999999999999</v>
      </c>
      <c r="U4" s="46">
        <v>0.63541666666666696</v>
      </c>
      <c r="V4" s="46">
        <v>0.64583333333333404</v>
      </c>
      <c r="W4" s="46">
        <v>0.656249999999999</v>
      </c>
      <c r="X4" s="44"/>
      <c r="Y4" s="46">
        <v>0.66666666666666696</v>
      </c>
      <c r="Z4" s="46">
        <v>0.67708333333333304</v>
      </c>
      <c r="AA4" s="46">
        <v>0.687499999999999</v>
      </c>
      <c r="AB4" s="46">
        <v>0.69791666666666696</v>
      </c>
      <c r="AC4" s="46">
        <v>0.70833333333333404</v>
      </c>
      <c r="AD4" s="46">
        <v>0.718749999999999</v>
      </c>
      <c r="AE4" s="46">
        <v>0.72916666666666696</v>
      </c>
      <c r="AF4" s="46">
        <v>0.73958333333333204</v>
      </c>
      <c r="AG4" s="46">
        <v>0.75</v>
      </c>
      <c r="AH4" s="46">
        <v>0.76041666666666696</v>
      </c>
      <c r="AI4" s="46">
        <v>0.77083333333333304</v>
      </c>
      <c r="AJ4" s="46">
        <v>0.78125</v>
      </c>
      <c r="AK4" s="44"/>
      <c r="AL4" s="46">
        <v>0.79166666666666696</v>
      </c>
      <c r="AM4" s="46">
        <v>0.80208333333333304</v>
      </c>
      <c r="AN4" s="46">
        <v>0.812499999999999</v>
      </c>
      <c r="AO4" s="46">
        <v>0.82291666666666696</v>
      </c>
      <c r="AP4" s="46">
        <v>0.83333333333333404</v>
      </c>
      <c r="AQ4" s="46">
        <v>0.843749999999999</v>
      </c>
      <c r="AR4" s="46">
        <v>0.85416666666666696</v>
      </c>
    </row>
    <row r="5" spans="1:44" ht="15" x14ac:dyDescent="0.25">
      <c r="A5" s="54">
        <v>1</v>
      </c>
      <c r="B5" s="65">
        <v>0</v>
      </c>
      <c r="C5" s="68"/>
      <c r="D5" s="54">
        <v>1</v>
      </c>
      <c r="E5" s="57">
        <v>0</v>
      </c>
      <c r="G5" s="52">
        <v>0.36458333333333298</v>
      </c>
      <c r="H5" s="24"/>
      <c r="I5" s="47">
        <v>0.53125</v>
      </c>
      <c r="J5" s="47">
        <v>0.54166666666666696</v>
      </c>
      <c r="K5" s="47">
        <v>0.55208333333333404</v>
      </c>
      <c r="L5" s="47">
        <v>0.562500000000001</v>
      </c>
      <c r="M5" s="47">
        <v>0.57291666666666796</v>
      </c>
      <c r="N5" s="47">
        <v>0.58333333333333404</v>
      </c>
      <c r="O5" s="47">
        <v>0.593750000000001</v>
      </c>
      <c r="P5" s="47">
        <v>0.60416666666666996</v>
      </c>
      <c r="Q5" s="24"/>
      <c r="R5" s="47">
        <v>0.61458333333333304</v>
      </c>
      <c r="S5" s="47">
        <v>0.625</v>
      </c>
      <c r="T5" s="47">
        <v>0.63541666666666496</v>
      </c>
      <c r="U5" s="47">
        <v>0.64583333333333404</v>
      </c>
      <c r="V5" s="47">
        <v>0.656250000000001</v>
      </c>
      <c r="W5" s="47">
        <v>0.66666666666666496</v>
      </c>
      <c r="X5" s="24"/>
      <c r="Y5" s="47">
        <v>0.67708333333333304</v>
      </c>
      <c r="Z5" s="47">
        <v>0.6875</v>
      </c>
      <c r="AA5" s="47">
        <v>0.69791666666666496</v>
      </c>
      <c r="AB5" s="47">
        <v>0.70833333333333404</v>
      </c>
      <c r="AC5" s="47">
        <v>0.718750000000001</v>
      </c>
      <c r="AD5" s="47">
        <v>0.72916666666666496</v>
      </c>
      <c r="AE5" s="47">
        <v>0.73958333333333404</v>
      </c>
      <c r="AF5" s="47">
        <v>0.749999999999998</v>
      </c>
      <c r="AG5" s="47">
        <v>0.76041666666666696</v>
      </c>
      <c r="AH5" s="47">
        <v>0.77083333333333404</v>
      </c>
      <c r="AI5" s="47">
        <v>0.78125</v>
      </c>
      <c r="AJ5" s="47">
        <v>0.79166666666666696</v>
      </c>
      <c r="AK5" s="24"/>
      <c r="AL5" s="47">
        <v>0.80208333333333304</v>
      </c>
      <c r="AM5" s="47">
        <v>0.8125</v>
      </c>
      <c r="AN5" s="47">
        <v>0.82291666666666496</v>
      </c>
      <c r="AO5" s="47">
        <v>0.83333333333333404</v>
      </c>
      <c r="AP5" s="47">
        <v>0.843750000000001</v>
      </c>
      <c r="AQ5" s="47">
        <v>0.85416666666666496</v>
      </c>
      <c r="AR5" s="47">
        <v>0.86458333333333404</v>
      </c>
    </row>
    <row r="6" spans="1:44" ht="15" x14ac:dyDescent="0.25">
      <c r="A6" s="53">
        <v>1.25</v>
      </c>
      <c r="B6" s="65">
        <v>0</v>
      </c>
      <c r="C6" s="68"/>
      <c r="D6" s="53">
        <v>1.25</v>
      </c>
      <c r="E6" s="57">
        <v>0</v>
      </c>
      <c r="G6" s="52">
        <v>0.375</v>
      </c>
      <c r="H6" s="24"/>
      <c r="I6" s="47">
        <v>0.54166666666666696</v>
      </c>
      <c r="J6" s="47">
        <v>0.55208333333333404</v>
      </c>
      <c r="K6" s="47">
        <v>0.562500000000001</v>
      </c>
      <c r="L6" s="47">
        <v>0.57291666666666796</v>
      </c>
      <c r="M6" s="47">
        <v>0.58333333333333504</v>
      </c>
      <c r="N6" s="47">
        <v>0.593750000000001</v>
      </c>
      <c r="O6" s="47">
        <v>0.60416666666666796</v>
      </c>
      <c r="P6" s="47">
        <v>0.61458333333333803</v>
      </c>
      <c r="Q6" s="24"/>
      <c r="R6" s="47">
        <v>0.625</v>
      </c>
      <c r="S6" s="47">
        <v>0.63541666666666696</v>
      </c>
      <c r="T6" s="47">
        <v>0.64583333333333104</v>
      </c>
      <c r="U6" s="47">
        <v>0.656250000000001</v>
      </c>
      <c r="V6" s="47">
        <v>0.66666666666666796</v>
      </c>
      <c r="W6" s="47">
        <v>0.67708333333333104</v>
      </c>
      <c r="X6" s="24"/>
      <c r="Y6" s="47">
        <v>0.6875</v>
      </c>
      <c r="Z6" s="47">
        <v>0.69791666666666696</v>
      </c>
      <c r="AA6" s="47">
        <v>0.70833333333333104</v>
      </c>
      <c r="AB6" s="47">
        <v>0.718750000000001</v>
      </c>
      <c r="AC6" s="47">
        <v>0.72916666666666796</v>
      </c>
      <c r="AD6" s="47">
        <v>0.73958333333333104</v>
      </c>
      <c r="AE6" s="47">
        <v>0.750000000000001</v>
      </c>
      <c r="AF6" s="47">
        <v>0.76041666666666397</v>
      </c>
      <c r="AG6" s="47">
        <v>0.77083333333333404</v>
      </c>
      <c r="AH6" s="47">
        <v>0.781250000000001</v>
      </c>
      <c r="AI6" s="47">
        <v>0.79166666666666696</v>
      </c>
      <c r="AJ6" s="47">
        <v>0.80208333333333404</v>
      </c>
      <c r="AK6" s="24"/>
      <c r="AL6" s="47">
        <v>0.8125</v>
      </c>
      <c r="AM6" s="47">
        <v>0.82291666666666696</v>
      </c>
      <c r="AN6" s="47">
        <v>0.83333333333333104</v>
      </c>
      <c r="AO6" s="47">
        <v>0.843750000000001</v>
      </c>
      <c r="AP6" s="47">
        <v>0.85416666666666796</v>
      </c>
      <c r="AQ6" s="47">
        <v>0.86458333333333104</v>
      </c>
      <c r="AR6" s="47">
        <v>0.875000000000001</v>
      </c>
    </row>
    <row r="7" spans="1:44" ht="15" x14ac:dyDescent="0.25">
      <c r="A7" s="54">
        <v>1.5</v>
      </c>
      <c r="B7" s="65">
        <v>0</v>
      </c>
      <c r="C7" s="68"/>
      <c r="D7" s="54">
        <v>1.5</v>
      </c>
      <c r="E7" s="57">
        <v>0</v>
      </c>
      <c r="G7" s="52">
        <v>0.38541666666666702</v>
      </c>
      <c r="H7" s="24"/>
      <c r="I7" s="47">
        <v>0.55208333333333304</v>
      </c>
      <c r="J7" s="47">
        <v>0.5625</v>
      </c>
      <c r="K7" s="47">
        <v>0.57291666666666796</v>
      </c>
      <c r="L7" s="47">
        <v>0.58333333333333504</v>
      </c>
      <c r="M7" s="47">
        <v>0.593750000000002</v>
      </c>
      <c r="N7" s="47">
        <v>0.60416666666666796</v>
      </c>
      <c r="O7" s="47">
        <v>0.61458333333333504</v>
      </c>
      <c r="P7" s="47">
        <v>0.625000000000006</v>
      </c>
      <c r="Q7" s="24"/>
      <c r="R7" s="47">
        <v>0.63541666666666696</v>
      </c>
      <c r="S7" s="47">
        <v>0.64583333333333304</v>
      </c>
      <c r="T7" s="47">
        <v>0.656249999999997</v>
      </c>
      <c r="U7" s="47">
        <v>0.66666666666666796</v>
      </c>
      <c r="V7" s="47">
        <v>0.67708333333333504</v>
      </c>
      <c r="W7" s="47">
        <v>0.687499999999997</v>
      </c>
      <c r="X7" s="24"/>
      <c r="Y7" s="47">
        <v>0.69791666666666696</v>
      </c>
      <c r="Z7" s="47">
        <v>0.70833333333333304</v>
      </c>
      <c r="AA7" s="47">
        <v>0.718749999999997</v>
      </c>
      <c r="AB7" s="47">
        <v>0.72916666666666796</v>
      </c>
      <c r="AC7" s="47">
        <v>0.73958333333333504</v>
      </c>
      <c r="AD7" s="47">
        <v>0.749999999999997</v>
      </c>
      <c r="AE7" s="47">
        <v>0.76041666666666796</v>
      </c>
      <c r="AF7" s="47">
        <v>0.77083333333333004</v>
      </c>
      <c r="AG7" s="47">
        <v>0.781250000000001</v>
      </c>
      <c r="AH7" s="47">
        <v>0.79166666666666796</v>
      </c>
      <c r="AI7" s="47">
        <v>0.80208333333333404</v>
      </c>
      <c r="AJ7" s="47">
        <v>0.812500000000001</v>
      </c>
      <c r="AK7" s="24"/>
      <c r="AL7" s="47">
        <v>0.82291666666666696</v>
      </c>
      <c r="AM7" s="47">
        <v>0.83333333333333304</v>
      </c>
      <c r="AN7" s="47">
        <v>0.843749999999997</v>
      </c>
      <c r="AO7" s="47">
        <v>0.85416666666666796</v>
      </c>
      <c r="AP7" s="47">
        <v>0.86458333333333504</v>
      </c>
      <c r="AQ7" s="47">
        <v>0.874999999999997</v>
      </c>
      <c r="AR7" s="47">
        <v>0.88541666666666796</v>
      </c>
    </row>
    <row r="8" spans="1:44" ht="15" x14ac:dyDescent="0.25">
      <c r="A8" s="53">
        <v>1.75</v>
      </c>
      <c r="B8" s="65">
        <v>0</v>
      </c>
      <c r="C8" s="68"/>
      <c r="D8" s="53">
        <v>1.75</v>
      </c>
      <c r="E8" s="57">
        <v>0</v>
      </c>
      <c r="G8" s="52">
        <v>0.39583333333333298</v>
      </c>
      <c r="H8" s="24"/>
      <c r="I8" s="47">
        <v>0.5625</v>
      </c>
      <c r="J8" s="47">
        <v>0.57291666666666696</v>
      </c>
      <c r="K8" s="47">
        <v>0.58333333333333504</v>
      </c>
      <c r="L8" s="47">
        <v>0.593750000000002</v>
      </c>
      <c r="M8" s="47">
        <v>0.60416666666666896</v>
      </c>
      <c r="N8" s="47">
        <v>0.61458333333333504</v>
      </c>
      <c r="O8" s="47">
        <v>0.625000000000002</v>
      </c>
      <c r="P8" s="47">
        <v>0.63541666666667396</v>
      </c>
      <c r="Q8" s="24"/>
      <c r="R8" s="47">
        <v>0.64583333333333304</v>
      </c>
      <c r="S8" s="47">
        <v>0.65625</v>
      </c>
      <c r="T8" s="47">
        <v>0.66666666666666297</v>
      </c>
      <c r="U8" s="47">
        <v>0.67708333333333504</v>
      </c>
      <c r="V8" s="47">
        <v>0.687500000000002</v>
      </c>
      <c r="W8" s="47">
        <v>0.69791666666666297</v>
      </c>
      <c r="X8" s="24"/>
      <c r="Y8" s="47">
        <v>0.70833333333333304</v>
      </c>
      <c r="Z8" s="47">
        <v>0.71875</v>
      </c>
      <c r="AA8" s="47">
        <v>0.72916666666666297</v>
      </c>
      <c r="AB8" s="47">
        <v>0.73958333333333504</v>
      </c>
      <c r="AC8" s="47">
        <v>0.750000000000002</v>
      </c>
      <c r="AD8" s="47">
        <v>0.76041666666666297</v>
      </c>
      <c r="AE8" s="47">
        <v>0.77083333333333504</v>
      </c>
      <c r="AF8" s="47">
        <v>0.781249999999996</v>
      </c>
      <c r="AG8" s="47">
        <v>0.79166666666666796</v>
      </c>
      <c r="AH8" s="47">
        <v>0.80208333333333504</v>
      </c>
      <c r="AI8" s="47">
        <v>0.812500000000001</v>
      </c>
      <c r="AJ8" s="47">
        <v>0.82291666666666796</v>
      </c>
      <c r="AK8" s="24"/>
      <c r="AL8" s="47">
        <v>0.83333333333333304</v>
      </c>
      <c r="AM8" s="47">
        <v>0.84375</v>
      </c>
      <c r="AN8" s="47">
        <v>0.85416666666666297</v>
      </c>
      <c r="AO8" s="47">
        <v>0.86458333333333504</v>
      </c>
      <c r="AP8" s="47">
        <v>0.875000000000002</v>
      </c>
      <c r="AQ8" s="47">
        <v>0.88541666666666297</v>
      </c>
      <c r="AR8" s="47">
        <v>0.89583333333333504</v>
      </c>
    </row>
    <row r="9" spans="1:44" ht="15" x14ac:dyDescent="0.25">
      <c r="A9" s="54">
        <v>2</v>
      </c>
      <c r="B9" s="65">
        <v>0</v>
      </c>
      <c r="C9" s="68"/>
      <c r="D9" s="54">
        <v>2</v>
      </c>
      <c r="E9" s="57">
        <v>0</v>
      </c>
      <c r="G9" s="52">
        <v>0.40625</v>
      </c>
      <c r="H9" s="24"/>
      <c r="I9" s="47">
        <v>0.57291666666666596</v>
      </c>
      <c r="J9" s="47">
        <v>0.58333333333333404</v>
      </c>
      <c r="K9" s="47">
        <v>0.593750000000002</v>
      </c>
      <c r="L9" s="47">
        <v>0.60416666666666896</v>
      </c>
      <c r="M9" s="47">
        <v>0.61458333333333603</v>
      </c>
      <c r="N9" s="47">
        <v>0.625000000000002</v>
      </c>
      <c r="O9" s="47">
        <v>0.63541666666666896</v>
      </c>
      <c r="P9" s="47">
        <v>0.64583333333334203</v>
      </c>
      <c r="Q9" s="24"/>
      <c r="R9" s="47">
        <v>0.65625</v>
      </c>
      <c r="S9" s="47">
        <v>0.66666666666666596</v>
      </c>
      <c r="T9" s="47">
        <v>0.67708333333332904</v>
      </c>
      <c r="U9" s="47">
        <v>0.687500000000002</v>
      </c>
      <c r="V9" s="47">
        <v>0.69791666666666896</v>
      </c>
      <c r="W9" s="47">
        <v>0.70833333333332904</v>
      </c>
      <c r="X9" s="24"/>
      <c r="Y9" s="47">
        <v>0.71875</v>
      </c>
      <c r="Z9" s="47">
        <v>0.72916666666666596</v>
      </c>
      <c r="AA9" s="47">
        <v>0.73958333333332904</v>
      </c>
      <c r="AB9" s="47">
        <v>0.750000000000002</v>
      </c>
      <c r="AC9" s="47">
        <v>0.76041666666666896</v>
      </c>
      <c r="AD9" s="47">
        <v>0.77083333333332904</v>
      </c>
      <c r="AE9" s="47">
        <v>0.781250000000002</v>
      </c>
      <c r="AF9" s="47">
        <v>0.79166666666666197</v>
      </c>
      <c r="AG9" s="47">
        <v>0.80208333333333504</v>
      </c>
      <c r="AH9" s="47">
        <v>0.812500000000002</v>
      </c>
      <c r="AI9" s="47">
        <v>0.82291666666666796</v>
      </c>
      <c r="AJ9" s="47">
        <v>0.83333333333333504</v>
      </c>
      <c r="AK9" s="24"/>
      <c r="AL9" s="47">
        <v>0.84375</v>
      </c>
      <c r="AM9" s="47">
        <v>0.85416666666666596</v>
      </c>
      <c r="AN9" s="47">
        <v>0.86458333333332904</v>
      </c>
      <c r="AO9" s="47">
        <v>0.875000000000002</v>
      </c>
      <c r="AP9" s="47">
        <v>0.88541666666666896</v>
      </c>
      <c r="AQ9" s="47">
        <v>0.89583333333332904</v>
      </c>
      <c r="AR9" s="47">
        <v>0.906250000000002</v>
      </c>
    </row>
    <row r="10" spans="1:44" ht="15" x14ac:dyDescent="0.25">
      <c r="A10" s="53">
        <v>2.25</v>
      </c>
      <c r="B10" s="65">
        <v>0</v>
      </c>
      <c r="C10" s="68"/>
      <c r="D10" s="53">
        <v>2.25</v>
      </c>
      <c r="E10" s="57">
        <v>0</v>
      </c>
      <c r="G10" s="52">
        <v>0.41666666666666702</v>
      </c>
      <c r="H10" s="24"/>
      <c r="I10" s="47">
        <v>0.58333333333333304</v>
      </c>
      <c r="J10" s="47">
        <v>0.593750000000001</v>
      </c>
      <c r="K10" s="47">
        <v>0.60416666666666896</v>
      </c>
      <c r="L10" s="47">
        <v>0.61458333333333603</v>
      </c>
      <c r="M10" s="47">
        <v>0.625000000000004</v>
      </c>
      <c r="N10" s="47">
        <v>0.63541666666666896</v>
      </c>
      <c r="O10" s="47">
        <v>0.64583333333333603</v>
      </c>
      <c r="P10" s="47">
        <v>0.65625000000001099</v>
      </c>
      <c r="Q10" s="24"/>
      <c r="R10" s="47">
        <v>0.66666666666666596</v>
      </c>
      <c r="S10" s="47">
        <v>0.67708333333333304</v>
      </c>
      <c r="T10" s="47">
        <v>0.687499999999996</v>
      </c>
      <c r="U10" s="47">
        <v>0.69791666666666896</v>
      </c>
      <c r="V10" s="47">
        <v>0.70833333333333603</v>
      </c>
      <c r="W10" s="47">
        <v>0.718749999999996</v>
      </c>
      <c r="X10" s="24"/>
      <c r="Y10" s="47">
        <v>0.72916666666666596</v>
      </c>
      <c r="Z10" s="47">
        <v>0.73958333333333304</v>
      </c>
      <c r="AA10" s="47">
        <v>0.749999999999996</v>
      </c>
      <c r="AB10" s="47">
        <v>0.76041666666666896</v>
      </c>
      <c r="AC10" s="47">
        <v>0.77083333333333603</v>
      </c>
      <c r="AD10" s="47">
        <v>0.781249999999996</v>
      </c>
      <c r="AE10" s="47">
        <v>0.79166666666666896</v>
      </c>
      <c r="AF10" s="47">
        <v>0.80208333333332804</v>
      </c>
      <c r="AG10" s="47">
        <v>0.812500000000003</v>
      </c>
      <c r="AH10" s="47">
        <v>0.82291666666666896</v>
      </c>
      <c r="AI10" s="47">
        <v>0.83333333333333504</v>
      </c>
      <c r="AJ10" s="47">
        <v>0.843750000000003</v>
      </c>
      <c r="AK10" s="24"/>
      <c r="AL10" s="47">
        <v>0.85416666666666596</v>
      </c>
      <c r="AM10" s="47">
        <v>0.86458333333333304</v>
      </c>
      <c r="AN10" s="47">
        <v>0.874999999999996</v>
      </c>
      <c r="AO10" s="47">
        <v>0.88541666666666896</v>
      </c>
      <c r="AP10" s="47">
        <v>0.89583333333333603</v>
      </c>
      <c r="AQ10" s="47">
        <v>0.906249999999996</v>
      </c>
      <c r="AR10" s="47">
        <v>0.91666666666666896</v>
      </c>
    </row>
    <row r="11" spans="1:44" ht="15" x14ac:dyDescent="0.25">
      <c r="A11" s="54">
        <v>2.5</v>
      </c>
      <c r="B11" s="65">
        <v>0</v>
      </c>
      <c r="C11" s="68"/>
      <c r="D11" s="54">
        <v>2.5</v>
      </c>
      <c r="E11" s="57">
        <v>0</v>
      </c>
      <c r="G11" s="52">
        <v>0.42708333333333298</v>
      </c>
      <c r="H11" s="24"/>
      <c r="I11" s="47">
        <v>0.59375</v>
      </c>
      <c r="J11" s="47">
        <v>0.60416666666666696</v>
      </c>
      <c r="K11" s="47">
        <v>0.61458333333333603</v>
      </c>
      <c r="L11" s="47">
        <v>0.625000000000003</v>
      </c>
      <c r="M11" s="47">
        <v>0.63541666666667096</v>
      </c>
      <c r="N11" s="47">
        <v>0.64583333333333603</v>
      </c>
      <c r="O11" s="47">
        <v>0.656250000000003</v>
      </c>
      <c r="P11" s="47">
        <v>0.66666666666667895</v>
      </c>
      <c r="Q11" s="24"/>
      <c r="R11" s="47">
        <v>0.67708333333333304</v>
      </c>
      <c r="S11" s="47">
        <v>0.6875</v>
      </c>
      <c r="T11" s="47">
        <v>0.69791666666666197</v>
      </c>
      <c r="U11" s="47">
        <v>0.70833333333333603</v>
      </c>
      <c r="V11" s="47">
        <v>0.718750000000003</v>
      </c>
      <c r="W11" s="47">
        <v>0.72916666666666197</v>
      </c>
      <c r="X11" s="24"/>
      <c r="Y11" s="47">
        <v>0.73958333333333304</v>
      </c>
      <c r="Z11" s="47">
        <v>0.75</v>
      </c>
      <c r="AA11" s="47">
        <v>0.76041666666666197</v>
      </c>
      <c r="AB11" s="47">
        <v>0.77083333333333603</v>
      </c>
      <c r="AC11" s="47">
        <v>0.781250000000003</v>
      </c>
      <c r="AD11" s="47">
        <v>0.79166666666666197</v>
      </c>
      <c r="AE11" s="47">
        <v>0.80208333333333603</v>
      </c>
      <c r="AF11" s="47">
        <v>0.812499999999994</v>
      </c>
      <c r="AG11" s="47">
        <v>0.82291666666666996</v>
      </c>
      <c r="AH11" s="47">
        <v>0.83333333333333603</v>
      </c>
      <c r="AI11" s="47">
        <v>0.843750000000002</v>
      </c>
      <c r="AJ11" s="47">
        <v>0.85416666666666996</v>
      </c>
      <c r="AK11" s="24"/>
      <c r="AL11" s="47">
        <v>0.86458333333333304</v>
      </c>
      <c r="AM11" s="47">
        <v>0.875</v>
      </c>
      <c r="AN11" s="47">
        <v>0.88541666666666197</v>
      </c>
      <c r="AO11" s="47">
        <v>0.89583333333333603</v>
      </c>
      <c r="AP11" s="47">
        <v>0.906250000000003</v>
      </c>
      <c r="AQ11" s="47">
        <v>0.91666666666666197</v>
      </c>
      <c r="AR11" s="47">
        <v>0.92708333333333603</v>
      </c>
    </row>
    <row r="12" spans="1:44" ht="15" x14ac:dyDescent="0.25">
      <c r="A12" s="53">
        <v>2.75</v>
      </c>
      <c r="B12" s="65">
        <v>0</v>
      </c>
      <c r="C12" s="68"/>
      <c r="D12" s="53">
        <v>2.75</v>
      </c>
      <c r="E12" s="57">
        <v>0</v>
      </c>
      <c r="G12" s="52">
        <v>0.4375</v>
      </c>
      <c r="H12" s="24"/>
      <c r="I12" s="47">
        <v>0.60416666666666596</v>
      </c>
      <c r="J12" s="47">
        <v>0.61458333333333404</v>
      </c>
      <c r="K12" s="47">
        <v>0.625000000000003</v>
      </c>
      <c r="L12" s="47">
        <v>0.63541666666666996</v>
      </c>
      <c r="M12" s="47">
        <v>0.64583333333333803</v>
      </c>
      <c r="N12" s="47">
        <v>0.656250000000003</v>
      </c>
      <c r="O12" s="46">
        <v>0.66666666666666996</v>
      </c>
      <c r="P12" s="47">
        <v>0.67708333333334703</v>
      </c>
      <c r="Q12" s="24"/>
      <c r="R12" s="47">
        <v>0.687499999999999</v>
      </c>
      <c r="S12" s="47">
        <v>0.69791666666666596</v>
      </c>
      <c r="T12" s="47">
        <v>0.70833333333332804</v>
      </c>
      <c r="U12" s="47">
        <v>0.718750000000003</v>
      </c>
      <c r="V12" s="47">
        <v>0.72916666666666996</v>
      </c>
      <c r="W12" s="47">
        <v>0.73958333333332804</v>
      </c>
      <c r="X12" s="24"/>
      <c r="Y12" s="47">
        <v>0.749999999999999</v>
      </c>
      <c r="Z12" s="47">
        <v>0.76041666666666596</v>
      </c>
      <c r="AA12" s="47">
        <v>0.77083333333332804</v>
      </c>
      <c r="AB12" s="47">
        <v>0.781250000000003</v>
      </c>
      <c r="AC12" s="47">
        <v>0.79166666666666996</v>
      </c>
      <c r="AD12" s="47">
        <v>0.80208333333332804</v>
      </c>
      <c r="AE12" s="47">
        <v>0.812500000000003</v>
      </c>
      <c r="AF12" s="47">
        <v>0.82291666666665997</v>
      </c>
      <c r="AG12" s="47">
        <v>0.83333333333333703</v>
      </c>
      <c r="AH12" s="47">
        <v>0.843750000000003</v>
      </c>
      <c r="AI12" s="47">
        <v>0.85416666666666896</v>
      </c>
      <c r="AJ12" s="47">
        <v>0.86458333333333703</v>
      </c>
      <c r="AK12" s="24"/>
      <c r="AL12" s="47">
        <v>0.874999999999999</v>
      </c>
      <c r="AM12" s="47">
        <v>0.88541666666666596</v>
      </c>
      <c r="AN12" s="47">
        <v>0.89583333333332804</v>
      </c>
      <c r="AO12" s="47">
        <v>0.906250000000003</v>
      </c>
      <c r="AP12" s="47">
        <v>0.91666666666666996</v>
      </c>
      <c r="AQ12" s="47">
        <v>0.92708333333332804</v>
      </c>
      <c r="AR12" s="47">
        <v>0.937500000000003</v>
      </c>
    </row>
    <row r="13" spans="1:44" ht="15" x14ac:dyDescent="0.25">
      <c r="A13" s="54">
        <v>3</v>
      </c>
      <c r="B13" s="65">
        <v>0</v>
      </c>
      <c r="C13" s="68"/>
      <c r="D13" s="54">
        <v>3</v>
      </c>
      <c r="E13" s="57">
        <v>0</v>
      </c>
      <c r="G13" s="52">
        <v>0.44791666666666702</v>
      </c>
      <c r="H13" s="24"/>
      <c r="I13" s="47">
        <v>0.61458333333333304</v>
      </c>
      <c r="J13" s="47">
        <v>0.625000000000001</v>
      </c>
      <c r="K13" s="47">
        <v>0.63541666666666996</v>
      </c>
      <c r="L13" s="47">
        <v>0.64583333333333703</v>
      </c>
      <c r="M13" s="47">
        <v>0.656250000000005</v>
      </c>
      <c r="N13" s="47">
        <v>0.66666666666666996</v>
      </c>
      <c r="O13" s="47">
        <v>0.67708333333333703</v>
      </c>
      <c r="P13" s="47">
        <v>0.68750000000001499</v>
      </c>
      <c r="Q13" s="24"/>
      <c r="R13" s="47">
        <v>0.69791666666666596</v>
      </c>
      <c r="S13" s="47">
        <v>0.70833333333333304</v>
      </c>
      <c r="T13" s="47">
        <v>0.718749999999994</v>
      </c>
      <c r="U13" s="47">
        <v>0.72916666666666996</v>
      </c>
      <c r="V13" s="47">
        <v>0.73958333333333703</v>
      </c>
      <c r="W13" s="47">
        <v>0.749999999999994</v>
      </c>
      <c r="X13" s="24"/>
      <c r="Y13" s="47">
        <v>0.76041666666666596</v>
      </c>
      <c r="Z13" s="47">
        <v>0.77083333333333304</v>
      </c>
      <c r="AA13" s="47">
        <v>0.781249999999994</v>
      </c>
      <c r="AB13" s="47">
        <v>0.79166666666666996</v>
      </c>
      <c r="AC13" s="47">
        <v>0.80208333333333703</v>
      </c>
      <c r="AD13" s="47">
        <v>0.812499999999994</v>
      </c>
      <c r="AE13" s="47">
        <v>0.82291666666666996</v>
      </c>
      <c r="AF13" s="47">
        <v>0.83333333333332604</v>
      </c>
      <c r="AG13" s="47">
        <v>0.843750000000004</v>
      </c>
      <c r="AH13" s="47">
        <v>0.85416666666666996</v>
      </c>
      <c r="AI13" s="47">
        <v>0.86458333333333603</v>
      </c>
      <c r="AJ13" s="47">
        <v>0.875000000000004</v>
      </c>
      <c r="AK13" s="24"/>
      <c r="AL13" s="47">
        <v>0.88541666666666596</v>
      </c>
      <c r="AM13" s="47">
        <v>0.89583333333333304</v>
      </c>
      <c r="AN13" s="47">
        <v>0.906249999999994</v>
      </c>
      <c r="AO13" s="47">
        <v>0.91666666666666996</v>
      </c>
      <c r="AP13" s="47">
        <v>0.92708333333333703</v>
      </c>
      <c r="AQ13" s="47">
        <v>0.937499999999994</v>
      </c>
      <c r="AR13" s="47">
        <v>0.94791666666666996</v>
      </c>
    </row>
    <row r="14" spans="1:44" ht="15" x14ac:dyDescent="0.25">
      <c r="A14" s="53">
        <v>3.25</v>
      </c>
      <c r="B14" s="65">
        <v>0</v>
      </c>
      <c r="C14" s="68"/>
      <c r="D14" s="53">
        <v>3.25</v>
      </c>
      <c r="E14" s="57">
        <v>0</v>
      </c>
      <c r="G14" s="52">
        <v>0.45833333333333298</v>
      </c>
      <c r="H14" s="24"/>
      <c r="I14" s="47">
        <v>0.625</v>
      </c>
      <c r="J14" s="47">
        <v>0.63541666666666796</v>
      </c>
      <c r="K14" s="47">
        <v>0.64583333333333703</v>
      </c>
      <c r="L14" s="47">
        <v>0.656250000000004</v>
      </c>
      <c r="M14" s="47">
        <v>0.66666666666667196</v>
      </c>
      <c r="N14" s="47">
        <v>0.67708333333333703</v>
      </c>
      <c r="O14" s="47">
        <v>0.687500000000004</v>
      </c>
      <c r="P14" s="47">
        <v>0.69791666666668295</v>
      </c>
      <c r="Q14" s="24"/>
      <c r="R14" s="47">
        <v>0.70833333333333304</v>
      </c>
      <c r="S14" s="47">
        <v>0.71875</v>
      </c>
      <c r="T14" s="47">
        <v>0.72916666666665997</v>
      </c>
      <c r="U14" s="47">
        <v>0.73958333333333703</v>
      </c>
      <c r="V14" s="47">
        <v>0.750000000000004</v>
      </c>
      <c r="W14" s="47">
        <v>0.76041666666665997</v>
      </c>
      <c r="X14" s="24"/>
      <c r="Y14" s="47">
        <v>0.77083333333333304</v>
      </c>
      <c r="Z14" s="47">
        <v>0.78125</v>
      </c>
      <c r="AA14" s="47">
        <v>0.79166666666665997</v>
      </c>
      <c r="AB14" s="47">
        <v>0.80208333333333703</v>
      </c>
      <c r="AC14" s="47">
        <v>0.812500000000004</v>
      </c>
      <c r="AD14" s="47">
        <v>0.82291666666665997</v>
      </c>
      <c r="AE14" s="47">
        <v>0.83333333333333703</v>
      </c>
      <c r="AF14" s="47">
        <v>0.84374999999999201</v>
      </c>
      <c r="AG14" s="47">
        <v>0.85416666666667096</v>
      </c>
      <c r="AH14" s="47">
        <v>0.86458333333333703</v>
      </c>
      <c r="AI14" s="47">
        <v>0.875000000000003</v>
      </c>
      <c r="AJ14" s="47">
        <v>0.88541666666667096</v>
      </c>
      <c r="AK14" s="24"/>
      <c r="AL14" s="48">
        <v>0.89583333333333304</v>
      </c>
      <c r="AM14" s="48">
        <v>0.90625</v>
      </c>
      <c r="AN14" s="48">
        <v>0.91666666666665997</v>
      </c>
      <c r="AO14" s="48">
        <v>0.92708333333333703</v>
      </c>
      <c r="AP14" s="48">
        <v>0.937500000000004</v>
      </c>
      <c r="AQ14" s="48">
        <v>0.94791666666665997</v>
      </c>
      <c r="AR14" s="47">
        <v>0.95833333333333703</v>
      </c>
    </row>
    <row r="15" spans="1:44" ht="15" x14ac:dyDescent="0.25">
      <c r="A15" s="54">
        <v>3.5</v>
      </c>
      <c r="B15" s="65">
        <v>0</v>
      </c>
      <c r="C15" s="68"/>
      <c r="D15" s="54">
        <v>3.5</v>
      </c>
      <c r="E15" s="57">
        <v>0</v>
      </c>
      <c r="G15" s="52">
        <v>0.46875</v>
      </c>
      <c r="H15" s="24"/>
      <c r="I15" s="47">
        <v>0.63541666666666596</v>
      </c>
      <c r="J15" s="47">
        <v>0.64583333333333504</v>
      </c>
      <c r="K15" s="47">
        <v>0.656250000000004</v>
      </c>
      <c r="L15" s="47">
        <v>0.66666666666667096</v>
      </c>
      <c r="M15" s="47">
        <v>0.67708333333333903</v>
      </c>
      <c r="N15" s="47">
        <v>0.687500000000004</v>
      </c>
      <c r="O15" s="47">
        <v>0.69791666666667096</v>
      </c>
      <c r="P15" s="47">
        <v>0.70833333333335102</v>
      </c>
      <c r="Q15" s="24"/>
      <c r="R15" s="47">
        <v>0.718749999999999</v>
      </c>
      <c r="S15" s="47">
        <v>0.72916666666666596</v>
      </c>
      <c r="T15" s="47">
        <v>0.73958333333332604</v>
      </c>
      <c r="U15" s="47">
        <v>0.750000000000004</v>
      </c>
      <c r="V15" s="47">
        <v>0.76041666666667096</v>
      </c>
      <c r="W15" s="47">
        <v>0.77083333333332604</v>
      </c>
      <c r="X15" s="24"/>
      <c r="Y15" s="47">
        <v>0.781249999999999</v>
      </c>
      <c r="Z15" s="47">
        <v>0.79166666666666596</v>
      </c>
      <c r="AA15" s="47">
        <v>0.80208333333332604</v>
      </c>
      <c r="AB15" s="47">
        <v>0.812500000000004</v>
      </c>
      <c r="AC15" s="47">
        <v>0.82291666666667096</v>
      </c>
      <c r="AD15" s="47">
        <v>0.83333333333332604</v>
      </c>
      <c r="AE15" s="47">
        <v>0.843750000000004</v>
      </c>
      <c r="AF15" s="47">
        <v>0.85416666666665797</v>
      </c>
      <c r="AG15" s="47">
        <v>0.86458333333333803</v>
      </c>
      <c r="AH15" s="47">
        <v>0.875000000000004</v>
      </c>
      <c r="AI15" s="47">
        <v>0.88541666666666996</v>
      </c>
      <c r="AJ15" s="47">
        <v>0.89583333333333803</v>
      </c>
      <c r="AK15" s="24"/>
      <c r="AL15" s="48">
        <v>0.90625</v>
      </c>
      <c r="AM15" s="48">
        <v>0.91666666666666696</v>
      </c>
      <c r="AN15" s="48">
        <v>0.92708333333332604</v>
      </c>
      <c r="AO15" s="48">
        <v>0.937500000000004</v>
      </c>
      <c r="AP15" s="48">
        <v>0.94791666666667096</v>
      </c>
      <c r="AQ15" s="47">
        <v>0.95833333333332604</v>
      </c>
      <c r="AR15" s="24"/>
    </row>
    <row r="16" spans="1:44" ht="15" x14ac:dyDescent="0.25">
      <c r="A16" s="53">
        <v>3.75</v>
      </c>
      <c r="B16" s="65">
        <v>0</v>
      </c>
      <c r="C16" s="68"/>
      <c r="D16" s="53">
        <v>3.75</v>
      </c>
      <c r="E16" s="57">
        <v>0</v>
      </c>
      <c r="G16" s="52">
        <v>0.47916666666666702</v>
      </c>
      <c r="H16" s="24"/>
      <c r="I16" s="47">
        <v>0.64583333333333304</v>
      </c>
      <c r="J16" s="47">
        <v>0.656250000000001</v>
      </c>
      <c r="K16" s="47">
        <v>0.66666666666666996</v>
      </c>
      <c r="L16" s="47">
        <v>0.67708333333333703</v>
      </c>
      <c r="M16" s="47">
        <v>0.687500000000006</v>
      </c>
      <c r="N16" s="47">
        <v>0.69791666666666996</v>
      </c>
      <c r="O16" s="47">
        <v>0.70833333333333703</v>
      </c>
      <c r="P16" s="47">
        <v>0.71875000000001898</v>
      </c>
      <c r="Q16" s="24"/>
      <c r="R16" s="47">
        <v>0.72916666666666596</v>
      </c>
      <c r="S16" s="47">
        <v>0.73958333333333304</v>
      </c>
      <c r="T16" s="47">
        <v>0.74999999999999201</v>
      </c>
      <c r="U16" s="47">
        <v>0.76041666666666996</v>
      </c>
      <c r="V16" s="47">
        <v>0.77083333333333703</v>
      </c>
      <c r="W16" s="47">
        <v>0.78124999999999201</v>
      </c>
      <c r="X16" s="24"/>
      <c r="Y16" s="47">
        <v>0.79166666666666596</v>
      </c>
      <c r="Z16" s="47">
        <v>0.80208333333333304</v>
      </c>
      <c r="AA16" s="47">
        <v>0.81249999999999201</v>
      </c>
      <c r="AB16" s="47">
        <v>0.82291666666666996</v>
      </c>
      <c r="AC16" s="47">
        <v>0.83333333333333703</v>
      </c>
      <c r="AD16" s="47">
        <v>0.84374999999999201</v>
      </c>
      <c r="AE16" s="47">
        <v>0.85416666666666996</v>
      </c>
      <c r="AF16" s="47">
        <v>0.86458333333332305</v>
      </c>
      <c r="AG16" s="47">
        <v>0.875000000000005</v>
      </c>
      <c r="AH16" s="47">
        <v>0.88541666666666996</v>
      </c>
      <c r="AI16" s="47">
        <v>0.89583333333333603</v>
      </c>
      <c r="AJ16" s="47">
        <v>0.906250000000005</v>
      </c>
      <c r="AK16" s="24"/>
      <c r="AL16" s="48">
        <v>0.91666666666666696</v>
      </c>
      <c r="AM16" s="48">
        <v>0.92708333333333404</v>
      </c>
      <c r="AN16" s="48">
        <v>0.93749999999999201</v>
      </c>
      <c r="AO16" s="48">
        <v>0.94791666666667096</v>
      </c>
      <c r="AP16" s="47">
        <v>0.95833333333333803</v>
      </c>
      <c r="AQ16" s="49"/>
      <c r="AR16" s="24"/>
    </row>
    <row r="17" spans="1:44" ht="15" x14ac:dyDescent="0.25">
      <c r="A17" s="54">
        <v>4</v>
      </c>
      <c r="B17" s="65">
        <v>1</v>
      </c>
      <c r="C17" s="68"/>
      <c r="D17" s="54">
        <v>4</v>
      </c>
      <c r="E17" s="57">
        <v>0</v>
      </c>
      <c r="G17" s="52">
        <v>0.48958333333333298</v>
      </c>
      <c r="H17" s="24"/>
      <c r="I17" s="47">
        <v>0.656249999999999</v>
      </c>
      <c r="J17" s="47">
        <v>0.66666666666666796</v>
      </c>
      <c r="K17" s="47">
        <v>0.67708333333333703</v>
      </c>
      <c r="L17" s="47">
        <v>0.687500000000004</v>
      </c>
      <c r="M17" s="47">
        <v>0.69791666666667296</v>
      </c>
      <c r="N17" s="47">
        <v>0.70833333333333703</v>
      </c>
      <c r="O17" s="47">
        <v>0.718750000000004</v>
      </c>
      <c r="P17" s="47">
        <v>0.72916666666668695</v>
      </c>
      <c r="Q17" s="24"/>
      <c r="R17" s="47">
        <v>0.73958333333333204</v>
      </c>
      <c r="S17" s="47">
        <v>0.749999999999999</v>
      </c>
      <c r="T17" s="47">
        <v>0.76041666666665797</v>
      </c>
      <c r="U17" s="47">
        <v>0.77083333333333703</v>
      </c>
      <c r="V17" s="47">
        <v>0.781250000000004</v>
      </c>
      <c r="W17" s="47">
        <v>0.79166666666665797</v>
      </c>
      <c r="X17" s="24"/>
      <c r="Y17" s="47">
        <v>0.80208333333333204</v>
      </c>
      <c r="Z17" s="47">
        <v>0.812499999999999</v>
      </c>
      <c r="AA17" s="47">
        <v>0.82291666666665797</v>
      </c>
      <c r="AB17" s="47">
        <v>0.83333333333333703</v>
      </c>
      <c r="AC17" s="47">
        <v>0.843750000000004</v>
      </c>
      <c r="AD17" s="47">
        <v>0.85416666666665797</v>
      </c>
      <c r="AE17" s="47">
        <v>0.86458333333333703</v>
      </c>
      <c r="AF17" s="47">
        <v>0.87499999999998901</v>
      </c>
      <c r="AG17" s="47">
        <v>0.88541666666667196</v>
      </c>
      <c r="AH17" s="47">
        <v>0.89583333333333703</v>
      </c>
      <c r="AI17" s="47">
        <v>0.906250000000003</v>
      </c>
      <c r="AJ17" s="47">
        <v>0.91666666666667196</v>
      </c>
      <c r="AK17" s="24"/>
      <c r="AL17" s="48">
        <v>0.92708333333333404</v>
      </c>
      <c r="AM17" s="48">
        <v>0.937500000000001</v>
      </c>
      <c r="AN17" s="48">
        <v>0.94791666666665797</v>
      </c>
      <c r="AO17" s="47">
        <v>0.95833333333333803</v>
      </c>
      <c r="AP17" s="24"/>
      <c r="AQ17" s="24"/>
      <c r="AR17" s="24"/>
    </row>
    <row r="18" spans="1:44" ht="15" x14ac:dyDescent="0.25">
      <c r="A18" s="53">
        <v>4.25</v>
      </c>
      <c r="B18" s="65">
        <v>1</v>
      </c>
      <c r="C18" s="68"/>
      <c r="D18" s="53">
        <v>4.25</v>
      </c>
      <c r="E18" s="57">
        <v>0</v>
      </c>
      <c r="G18" s="52">
        <v>0.5</v>
      </c>
      <c r="H18" s="24"/>
      <c r="I18" s="47">
        <v>0.66666666666666596</v>
      </c>
      <c r="J18" s="47">
        <v>0.67708333333333504</v>
      </c>
      <c r="K18" s="47">
        <v>0.687500000000004</v>
      </c>
      <c r="L18" s="47">
        <v>0.69791666666667096</v>
      </c>
      <c r="M18" s="47">
        <v>0.70833333333334003</v>
      </c>
      <c r="N18" s="47">
        <v>0.718750000000004</v>
      </c>
      <c r="O18" s="47">
        <v>0.72916666666667096</v>
      </c>
      <c r="P18" s="47">
        <v>0.73958333333335502</v>
      </c>
      <c r="Q18" s="24"/>
      <c r="R18" s="47">
        <v>0.749999999999999</v>
      </c>
      <c r="S18" s="47">
        <v>0.76041666666666596</v>
      </c>
      <c r="T18" s="47">
        <v>0.77083333333332404</v>
      </c>
      <c r="U18" s="47">
        <v>0.781250000000004</v>
      </c>
      <c r="V18" s="47">
        <v>0.79166666666667096</v>
      </c>
      <c r="W18" s="47">
        <v>0.80208333333332404</v>
      </c>
      <c r="X18" s="24"/>
      <c r="Y18" s="47">
        <v>0.812499999999999</v>
      </c>
      <c r="Z18" s="47">
        <v>0.82291666666666596</v>
      </c>
      <c r="AA18" s="47">
        <v>0.83333333333332404</v>
      </c>
      <c r="AB18" s="47">
        <v>0.843750000000004</v>
      </c>
      <c r="AC18" s="47">
        <v>0.85416666666667096</v>
      </c>
      <c r="AD18" s="47">
        <v>0.86458333333332404</v>
      </c>
      <c r="AE18" s="47">
        <v>0.875000000000004</v>
      </c>
      <c r="AF18" s="47">
        <v>0.88541666666665497</v>
      </c>
      <c r="AG18" s="47">
        <v>0.89583333333333903</v>
      </c>
      <c r="AH18" s="47">
        <v>0.906250000000004</v>
      </c>
      <c r="AI18" s="47">
        <v>0.91666666666666996</v>
      </c>
      <c r="AJ18" s="47">
        <v>0.92708333333333903</v>
      </c>
      <c r="AK18" s="24"/>
      <c r="AL18" s="48">
        <v>0.937500000000001</v>
      </c>
      <c r="AM18" s="48">
        <v>0.94791666666666796</v>
      </c>
      <c r="AN18" s="47">
        <v>0.95833333333332404</v>
      </c>
      <c r="AO18" s="24"/>
      <c r="AP18" s="24"/>
      <c r="AQ18" s="24"/>
      <c r="AR18" s="24"/>
    </row>
    <row r="19" spans="1:44" ht="15" x14ac:dyDescent="0.25">
      <c r="A19" s="54">
        <v>4.5</v>
      </c>
      <c r="B19" s="65">
        <v>1</v>
      </c>
      <c r="C19" s="68"/>
      <c r="D19" s="54">
        <v>4.5</v>
      </c>
      <c r="E19" s="57">
        <v>0</v>
      </c>
      <c r="G19" s="52">
        <v>0.51041666666666696</v>
      </c>
      <c r="H19" s="24"/>
      <c r="I19" s="47">
        <v>0.67708333333333304</v>
      </c>
      <c r="J19" s="47">
        <v>0.687500000000002</v>
      </c>
      <c r="K19" s="47">
        <v>0.69791666666667096</v>
      </c>
      <c r="L19" s="47">
        <v>0.70833333333333803</v>
      </c>
      <c r="M19" s="47">
        <v>0.71875000000000699</v>
      </c>
      <c r="N19" s="47">
        <v>0.72916666666667096</v>
      </c>
      <c r="O19" s="47">
        <v>0.73958333333333803</v>
      </c>
      <c r="P19" s="47">
        <v>0.75000000000002298</v>
      </c>
      <c r="Q19" s="24"/>
      <c r="R19" s="47">
        <v>0.76041666666666596</v>
      </c>
      <c r="S19" s="47">
        <v>0.77083333333333304</v>
      </c>
      <c r="T19" s="47">
        <v>0.78124999999999001</v>
      </c>
      <c r="U19" s="47">
        <v>0.79166666666667096</v>
      </c>
      <c r="V19" s="47">
        <v>0.80208333333333803</v>
      </c>
      <c r="W19" s="47">
        <v>0.81249999999999001</v>
      </c>
      <c r="X19" s="24"/>
      <c r="Y19" s="47">
        <v>0.82291666666666596</v>
      </c>
      <c r="Z19" s="47">
        <v>0.83333333333333304</v>
      </c>
      <c r="AA19" s="47">
        <v>0.84374999999999001</v>
      </c>
      <c r="AB19" s="47">
        <v>0.85416666666667096</v>
      </c>
      <c r="AC19" s="47">
        <v>0.86458333333333803</v>
      </c>
      <c r="AD19" s="47">
        <v>0.87499999999999001</v>
      </c>
      <c r="AE19" s="47">
        <v>0.88541666666667096</v>
      </c>
      <c r="AF19" s="47">
        <v>0.89583333333332105</v>
      </c>
      <c r="AG19" s="47">
        <v>0.906250000000006</v>
      </c>
      <c r="AH19" s="47">
        <v>0.91666666666667096</v>
      </c>
      <c r="AI19" s="47">
        <v>0.92708333333333703</v>
      </c>
      <c r="AJ19" s="47">
        <v>0.937500000000006</v>
      </c>
      <c r="AK19" s="24"/>
      <c r="AL19" s="48">
        <v>0.94791666666666796</v>
      </c>
      <c r="AM19" s="47">
        <v>0.95833333333333504</v>
      </c>
      <c r="AN19" s="24"/>
      <c r="AO19" s="24"/>
      <c r="AP19" s="24"/>
      <c r="AQ19" s="24"/>
      <c r="AR19" s="24"/>
    </row>
    <row r="20" spans="1:44" ht="15" x14ac:dyDescent="0.25">
      <c r="A20" s="53">
        <v>4.75</v>
      </c>
      <c r="B20" s="65">
        <v>1</v>
      </c>
      <c r="C20" s="68"/>
      <c r="D20" s="53">
        <v>4.75</v>
      </c>
      <c r="E20" s="57">
        <v>0</v>
      </c>
      <c r="G20" s="52">
        <v>0.52083333333333304</v>
      </c>
      <c r="H20" s="24"/>
      <c r="I20" s="47">
        <v>0.687499999999999</v>
      </c>
      <c r="J20" s="47">
        <v>0.69791666666666796</v>
      </c>
      <c r="K20" s="47">
        <v>0.70833333333333803</v>
      </c>
      <c r="L20" s="47">
        <v>0.718750000000005</v>
      </c>
      <c r="M20" s="47">
        <v>0.72916666666667396</v>
      </c>
      <c r="N20" s="47">
        <v>0.73958333333333803</v>
      </c>
      <c r="O20" s="47">
        <v>0.750000000000005</v>
      </c>
      <c r="P20" s="47">
        <v>0.76041666666669105</v>
      </c>
      <c r="Q20" s="24"/>
      <c r="R20" s="47">
        <v>0.77083333333333204</v>
      </c>
      <c r="S20" s="47">
        <v>0.781249999999999</v>
      </c>
      <c r="T20" s="47">
        <v>0.79166666666665597</v>
      </c>
      <c r="U20" s="47">
        <v>0.80208333333333803</v>
      </c>
      <c r="V20" s="47">
        <v>0.812500000000005</v>
      </c>
      <c r="W20" s="47">
        <v>0.82291666666665597</v>
      </c>
      <c r="X20" s="24"/>
      <c r="Y20" s="47">
        <v>0.83333333333333204</v>
      </c>
      <c r="Z20" s="47">
        <v>0.843749999999999</v>
      </c>
      <c r="AA20" s="47">
        <v>0.85416666666665597</v>
      </c>
      <c r="AB20" s="47">
        <v>0.86458333333333803</v>
      </c>
      <c r="AC20" s="47">
        <v>0.875000000000005</v>
      </c>
      <c r="AD20" s="47">
        <v>0.88541666666665597</v>
      </c>
      <c r="AE20" s="47">
        <v>0.89583333333333803</v>
      </c>
      <c r="AF20" s="47">
        <v>0.90624999999998701</v>
      </c>
      <c r="AG20" s="47">
        <v>0.91666666666667296</v>
      </c>
      <c r="AH20" s="47">
        <v>0.92708333333333803</v>
      </c>
      <c r="AI20" s="47">
        <v>0.937500000000004</v>
      </c>
      <c r="AJ20" s="47">
        <v>0.94791666666667296</v>
      </c>
      <c r="AK20" s="24"/>
      <c r="AL20" s="47">
        <v>0.95833333333333504</v>
      </c>
      <c r="AM20" s="24"/>
      <c r="AN20" s="24"/>
      <c r="AO20" s="24"/>
      <c r="AP20" s="24"/>
      <c r="AQ20" s="24"/>
      <c r="AR20" s="24"/>
    </row>
    <row r="21" spans="1:44" ht="15" x14ac:dyDescent="0.25">
      <c r="A21" s="53">
        <v>5</v>
      </c>
      <c r="B21" s="65">
        <v>1</v>
      </c>
      <c r="C21" s="68"/>
      <c r="D21" s="54">
        <v>5</v>
      </c>
      <c r="E21" s="57">
        <v>0</v>
      </c>
      <c r="G21" s="52">
        <v>0.53125</v>
      </c>
      <c r="H21" s="24"/>
      <c r="I21" s="47">
        <v>0.69791666666666596</v>
      </c>
      <c r="J21" s="47">
        <v>0.70833333333333504</v>
      </c>
      <c r="K21" s="47">
        <v>0.718750000000005</v>
      </c>
      <c r="L21" s="47">
        <v>0.72916666666667196</v>
      </c>
      <c r="M21" s="47">
        <v>0.73958333333334103</v>
      </c>
      <c r="N21" s="47">
        <v>0.750000000000005</v>
      </c>
      <c r="O21" s="47">
        <v>0.76041666666667196</v>
      </c>
      <c r="P21" s="47">
        <v>0.77083333333335902</v>
      </c>
      <c r="Q21" s="24"/>
      <c r="R21" s="47">
        <v>0.781249999999999</v>
      </c>
      <c r="S21" s="47">
        <v>0.79166666666666596</v>
      </c>
      <c r="T21" s="47">
        <v>0.80208333333332205</v>
      </c>
      <c r="U21" s="47">
        <v>0.812500000000005</v>
      </c>
      <c r="V21" s="47">
        <v>0.82291666666667196</v>
      </c>
      <c r="W21" s="47">
        <v>0.83333333333332205</v>
      </c>
      <c r="X21" s="24"/>
      <c r="Y21" s="48">
        <v>0.843749999999999</v>
      </c>
      <c r="Z21" s="48">
        <v>0.85416666666666596</v>
      </c>
      <c r="AA21" s="48">
        <v>0.86458333333332205</v>
      </c>
      <c r="AB21" s="48">
        <v>0.875000000000005</v>
      </c>
      <c r="AC21" s="48">
        <v>0.88541666666667196</v>
      </c>
      <c r="AD21" s="48">
        <v>0.89583333333332205</v>
      </c>
      <c r="AE21" s="48">
        <v>0.906250000000005</v>
      </c>
      <c r="AF21" s="48">
        <v>0.91666666666665297</v>
      </c>
      <c r="AG21" s="48">
        <v>0.92708333333334003</v>
      </c>
      <c r="AH21" s="48">
        <v>0.937500000000005</v>
      </c>
      <c r="AI21" s="48">
        <v>0.94791666666667096</v>
      </c>
      <c r="AJ21" s="47">
        <v>0.95833333333334003</v>
      </c>
      <c r="AK21" s="24"/>
      <c r="AL21" s="24"/>
      <c r="AM21" s="24"/>
      <c r="AN21" s="24"/>
      <c r="AO21" s="24"/>
      <c r="AP21" s="24"/>
      <c r="AQ21" s="24"/>
      <c r="AR21" s="24"/>
    </row>
    <row r="22" spans="1:44" ht="15" x14ac:dyDescent="0.25">
      <c r="A22" s="54">
        <v>5.25</v>
      </c>
      <c r="B22" s="65">
        <v>1</v>
      </c>
      <c r="C22" s="68"/>
      <c r="D22" s="53">
        <v>5.25</v>
      </c>
      <c r="E22" s="57">
        <v>0</v>
      </c>
      <c r="G22" s="52">
        <v>0.54166666666666696</v>
      </c>
      <c r="H22" s="24"/>
      <c r="I22" s="47">
        <v>0.70833333333333304</v>
      </c>
      <c r="J22" s="47">
        <v>0.718750000000002</v>
      </c>
      <c r="K22" s="47">
        <v>0.72916666666667196</v>
      </c>
      <c r="L22" s="47">
        <v>0.73958333333333903</v>
      </c>
      <c r="M22" s="47">
        <v>0.75000000000000799</v>
      </c>
      <c r="N22" s="47">
        <v>0.76041666666667196</v>
      </c>
      <c r="O22" s="47">
        <v>0.77083333333333903</v>
      </c>
      <c r="P22" s="47">
        <v>0.78125000000002698</v>
      </c>
      <c r="Q22" s="24"/>
      <c r="R22" s="47">
        <v>0.79166666666666596</v>
      </c>
      <c r="S22" s="47">
        <v>0.80208333333333304</v>
      </c>
      <c r="T22" s="47">
        <v>0.81249999999998801</v>
      </c>
      <c r="U22" s="47">
        <v>0.82291666666667196</v>
      </c>
      <c r="V22" s="47">
        <v>0.83333333333333903</v>
      </c>
      <c r="W22" s="47">
        <v>0.84374999999998801</v>
      </c>
      <c r="X22" s="24"/>
      <c r="Y22" s="50">
        <v>0.85416666666666596</v>
      </c>
      <c r="Z22" s="50">
        <v>0.86458333333333304</v>
      </c>
      <c r="AA22" s="50">
        <v>0.87499999999998801</v>
      </c>
      <c r="AB22" s="50">
        <v>0.88541666666667196</v>
      </c>
      <c r="AC22" s="50">
        <v>0.89583333333333903</v>
      </c>
      <c r="AD22" s="48">
        <v>0.90624999999998801</v>
      </c>
      <c r="AE22" s="48">
        <v>0.91666666666667196</v>
      </c>
      <c r="AF22" s="48">
        <v>0.92708333333331905</v>
      </c>
      <c r="AG22" s="48">
        <v>0.93750000000000699</v>
      </c>
      <c r="AH22" s="48">
        <v>0.94791666666667196</v>
      </c>
      <c r="AI22" s="47">
        <v>0.95833333333333803</v>
      </c>
      <c r="AJ22" s="24"/>
      <c r="AK22" s="24"/>
      <c r="AL22" s="24"/>
      <c r="AM22" s="24"/>
      <c r="AN22" s="24"/>
      <c r="AO22" s="24"/>
      <c r="AP22" s="24"/>
      <c r="AQ22" s="24"/>
      <c r="AR22" s="24"/>
    </row>
    <row r="23" spans="1:44" ht="15" x14ac:dyDescent="0.25">
      <c r="A23" s="53">
        <v>5.5</v>
      </c>
      <c r="B23" s="65">
        <v>1</v>
      </c>
      <c r="C23" s="68"/>
      <c r="D23" s="54">
        <v>5.5</v>
      </c>
      <c r="E23" s="57">
        <v>0</v>
      </c>
      <c r="G23" s="52">
        <v>0.55208333333333304</v>
      </c>
      <c r="H23" s="24"/>
      <c r="I23" s="47">
        <v>0.718749999999999</v>
      </c>
      <c r="J23" s="47">
        <v>0.72916666666666896</v>
      </c>
      <c r="K23" s="47">
        <v>0.73958333333333903</v>
      </c>
      <c r="L23" s="47">
        <v>0.750000000000006</v>
      </c>
      <c r="M23" s="47">
        <v>0.76041666666667596</v>
      </c>
      <c r="N23" s="47">
        <v>0.77083333333333903</v>
      </c>
      <c r="O23" s="47">
        <v>0.781250000000006</v>
      </c>
      <c r="P23" s="47">
        <v>0.79166666666669605</v>
      </c>
      <c r="Q23" s="24"/>
      <c r="R23" s="47">
        <v>0.80208333333333204</v>
      </c>
      <c r="S23" s="47">
        <v>0.812499999999999</v>
      </c>
      <c r="T23" s="47">
        <v>0.82291666666665497</v>
      </c>
      <c r="U23" s="47">
        <v>0.83333333333333903</v>
      </c>
      <c r="V23" s="47">
        <v>0.843750000000006</v>
      </c>
      <c r="W23" s="47">
        <v>0.85416666666665497</v>
      </c>
      <c r="X23" s="24"/>
      <c r="Y23" s="50">
        <v>0.86458333333333304</v>
      </c>
      <c r="Z23" s="50">
        <v>0.875</v>
      </c>
      <c r="AA23" s="50">
        <v>0.88541666666665397</v>
      </c>
      <c r="AB23" s="50">
        <v>0.89583333333333903</v>
      </c>
      <c r="AC23" s="50">
        <v>0.906250000000006</v>
      </c>
      <c r="AD23" s="50">
        <v>0.91666666666665397</v>
      </c>
      <c r="AE23" s="48">
        <v>0.92708333333333903</v>
      </c>
      <c r="AF23" s="48">
        <v>0.93749999999998501</v>
      </c>
      <c r="AG23" s="48">
        <v>0.94791666666667396</v>
      </c>
      <c r="AH23" s="47">
        <v>0.95833333333333903</v>
      </c>
      <c r="AI23" s="24"/>
      <c r="AJ23" s="24"/>
      <c r="AK23" s="24"/>
      <c r="AL23" s="24"/>
      <c r="AM23" s="24"/>
      <c r="AN23" s="24"/>
      <c r="AO23" s="24"/>
      <c r="AP23" s="24"/>
      <c r="AQ23" s="24"/>
      <c r="AR23" s="24"/>
    </row>
    <row r="24" spans="1:44" ht="15" x14ac:dyDescent="0.25">
      <c r="A24" s="54">
        <v>5.75</v>
      </c>
      <c r="B24" s="65">
        <v>1</v>
      </c>
      <c r="C24" s="68"/>
      <c r="D24" s="53">
        <v>5.75</v>
      </c>
      <c r="E24" s="57">
        <v>0</v>
      </c>
      <c r="G24" s="52">
        <v>0.5625</v>
      </c>
      <c r="H24" s="24"/>
      <c r="I24" s="47">
        <v>0.72916666666666596</v>
      </c>
      <c r="J24" s="47">
        <v>0.73958333333333504</v>
      </c>
      <c r="K24" s="47">
        <v>0.750000000000006</v>
      </c>
      <c r="L24" s="47">
        <v>0.76041666666667296</v>
      </c>
      <c r="M24" s="47">
        <v>0.77083333333334303</v>
      </c>
      <c r="N24" s="47">
        <v>0.781250000000006</v>
      </c>
      <c r="O24" s="47">
        <v>0.79166666666667296</v>
      </c>
      <c r="P24" s="47">
        <v>0.80208333333336401</v>
      </c>
      <c r="Q24" s="24"/>
      <c r="R24" s="47">
        <v>0.812499999999999</v>
      </c>
      <c r="S24" s="47">
        <v>0.82291666666666596</v>
      </c>
      <c r="T24" s="47">
        <v>0.83333333333332105</v>
      </c>
      <c r="U24" s="47">
        <v>0.843750000000006</v>
      </c>
      <c r="V24" s="47">
        <v>0.85416666666667296</v>
      </c>
      <c r="W24" s="47">
        <v>0.86458333333332105</v>
      </c>
      <c r="X24" s="24"/>
      <c r="Y24" s="50">
        <v>0.875</v>
      </c>
      <c r="Z24" s="50">
        <v>0.88541666666666696</v>
      </c>
      <c r="AA24" s="50">
        <v>0.89583333333332005</v>
      </c>
      <c r="AB24" s="50">
        <v>0.906250000000006</v>
      </c>
      <c r="AC24" s="50">
        <v>0.91666666666667296</v>
      </c>
      <c r="AD24" s="50">
        <v>0.92708333333332005</v>
      </c>
      <c r="AE24" s="50">
        <v>0.937500000000006</v>
      </c>
      <c r="AF24" s="50">
        <v>0.94791666666665098</v>
      </c>
      <c r="AG24" s="47">
        <v>0.95833333333334103</v>
      </c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ht="15" x14ac:dyDescent="0.25">
      <c r="A25" s="53">
        <v>6</v>
      </c>
      <c r="B25" s="65">
        <v>2</v>
      </c>
      <c r="C25" s="68"/>
      <c r="D25" s="54">
        <v>6</v>
      </c>
      <c r="E25" s="57">
        <v>0</v>
      </c>
      <c r="G25" s="52">
        <v>0.57291666666666696</v>
      </c>
      <c r="H25" s="24"/>
      <c r="I25" s="47">
        <v>0.73958333333333204</v>
      </c>
      <c r="J25" s="47">
        <v>0.750000000000002</v>
      </c>
      <c r="K25" s="47">
        <v>0.76041666666667296</v>
      </c>
      <c r="L25" s="47">
        <v>0.77083333333334003</v>
      </c>
      <c r="M25" s="47">
        <v>0.78125000000000999</v>
      </c>
      <c r="N25" s="47">
        <v>0.79166666666667296</v>
      </c>
      <c r="O25" s="47">
        <v>0.80208333333334003</v>
      </c>
      <c r="P25" s="47">
        <v>0.81250000000003197</v>
      </c>
      <c r="Q25" s="24"/>
      <c r="R25" s="47">
        <v>0.82291666666666496</v>
      </c>
      <c r="S25" s="47">
        <v>0.83333333333333204</v>
      </c>
      <c r="T25" s="47">
        <v>0.84374999999998701</v>
      </c>
      <c r="U25" s="47">
        <v>0.85416666666667296</v>
      </c>
      <c r="V25" s="47">
        <v>0.86458333333334003</v>
      </c>
      <c r="W25" s="47">
        <v>0.87499999999998701</v>
      </c>
      <c r="X25" s="24"/>
      <c r="Y25" s="50">
        <v>0.88541666666666696</v>
      </c>
      <c r="Z25" s="50">
        <v>0.89583333333333404</v>
      </c>
      <c r="AA25" s="50">
        <v>0.90624999999998601</v>
      </c>
      <c r="AB25" s="50">
        <v>0.91666666666667296</v>
      </c>
      <c r="AC25" s="50">
        <v>0.92708333333334003</v>
      </c>
      <c r="AD25" s="50">
        <v>0.93749999999998601</v>
      </c>
      <c r="AE25" s="50">
        <v>0.94791666666667296</v>
      </c>
      <c r="AF25" s="47">
        <v>0.95833333333331705</v>
      </c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ht="15" x14ac:dyDescent="0.25">
      <c r="A26" s="54">
        <v>6.25</v>
      </c>
      <c r="B26" s="65">
        <v>2</v>
      </c>
      <c r="C26" s="68"/>
      <c r="D26" s="53">
        <v>6.25</v>
      </c>
      <c r="E26" s="57">
        <v>0</v>
      </c>
      <c r="G26" s="52">
        <v>0.58333333333333304</v>
      </c>
      <c r="H26" s="24"/>
      <c r="I26" s="47">
        <v>0.749999999999999</v>
      </c>
      <c r="J26" s="47">
        <v>0.76041666666666896</v>
      </c>
      <c r="K26" s="47">
        <v>0.77083333333334003</v>
      </c>
      <c r="L26" s="47">
        <v>0.78125000000000699</v>
      </c>
      <c r="M26" s="47">
        <v>0.79166666666667695</v>
      </c>
      <c r="N26" s="47">
        <v>0.80208333333334003</v>
      </c>
      <c r="O26" s="47">
        <v>0.81250000000000699</v>
      </c>
      <c r="P26" s="47">
        <v>0.82291666666670005</v>
      </c>
      <c r="Q26" s="24"/>
      <c r="R26" s="47">
        <v>0.83333333333333204</v>
      </c>
      <c r="S26" s="47">
        <v>0.843749999999999</v>
      </c>
      <c r="T26" s="47">
        <v>0.85416666666665297</v>
      </c>
      <c r="U26" s="47">
        <v>0.86458333333334003</v>
      </c>
      <c r="V26" s="47">
        <v>0.87500000000000699</v>
      </c>
      <c r="W26" s="47">
        <v>0.88541666666665297</v>
      </c>
      <c r="X26" s="24"/>
      <c r="Y26" s="50">
        <v>0.89583333333333404</v>
      </c>
      <c r="Z26" s="50">
        <v>0.906250000000001</v>
      </c>
      <c r="AA26" s="50">
        <v>0.91666666666665197</v>
      </c>
      <c r="AB26" s="50">
        <v>0.92708333333334003</v>
      </c>
      <c r="AC26" s="50">
        <v>0.93750000000000699</v>
      </c>
      <c r="AD26" s="50">
        <v>0.94791666666665197</v>
      </c>
      <c r="AE26" s="47">
        <v>0.95833333333334003</v>
      </c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</row>
    <row r="27" spans="1:44" ht="15" x14ac:dyDescent="0.25">
      <c r="A27" s="53">
        <v>6.5</v>
      </c>
      <c r="B27" s="65">
        <v>2</v>
      </c>
      <c r="C27" s="68"/>
      <c r="D27" s="54">
        <v>6.5</v>
      </c>
      <c r="E27" s="57">
        <v>0</v>
      </c>
      <c r="G27" s="52">
        <v>0.59375</v>
      </c>
      <c r="H27" s="24"/>
      <c r="I27" s="47">
        <v>0.76041666666666596</v>
      </c>
      <c r="J27" s="47">
        <v>0.77083333333333603</v>
      </c>
      <c r="K27" s="47">
        <v>0.78125000000000699</v>
      </c>
      <c r="L27" s="47">
        <v>0.79166666666667396</v>
      </c>
      <c r="M27" s="47">
        <v>0.80208333333334403</v>
      </c>
      <c r="N27" s="47">
        <v>0.81250000000000699</v>
      </c>
      <c r="O27" s="47">
        <v>0.82291666666667396</v>
      </c>
      <c r="P27" s="47">
        <v>0.83333333333336801</v>
      </c>
      <c r="Q27" s="24"/>
      <c r="R27" s="47">
        <v>0.843749999999999</v>
      </c>
      <c r="S27" s="47">
        <v>0.85416666666666596</v>
      </c>
      <c r="T27" s="47">
        <v>0.86458333333331905</v>
      </c>
      <c r="U27" s="47">
        <v>0.87500000000000699</v>
      </c>
      <c r="V27" s="47">
        <v>0.88541666666667396</v>
      </c>
      <c r="W27" s="47">
        <v>0.89583333333331905</v>
      </c>
      <c r="X27" s="24"/>
      <c r="Y27" s="50">
        <v>0.906250000000001</v>
      </c>
      <c r="Z27" s="50">
        <v>0.91666666666666796</v>
      </c>
      <c r="AA27" s="50">
        <v>0.92708333333331805</v>
      </c>
      <c r="AB27" s="50">
        <v>0.93750000000000699</v>
      </c>
      <c r="AC27" s="50">
        <v>0.94791666666667396</v>
      </c>
      <c r="AD27" s="47">
        <v>0.95833333333331805</v>
      </c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  <row r="28" spans="1:44" ht="15" x14ac:dyDescent="0.25">
      <c r="A28" s="54">
        <v>6.75</v>
      </c>
      <c r="B28" s="65">
        <v>2</v>
      </c>
      <c r="C28" s="68"/>
      <c r="D28" s="53">
        <v>6.75</v>
      </c>
      <c r="E28" s="57">
        <v>0</v>
      </c>
      <c r="G28" s="52">
        <v>0.60416666666666696</v>
      </c>
      <c r="H28" s="24"/>
      <c r="I28" s="47">
        <v>0.77083333333333204</v>
      </c>
      <c r="J28" s="47">
        <v>0.781250000000002</v>
      </c>
      <c r="K28" s="47">
        <v>0.79166666666667396</v>
      </c>
      <c r="L28" s="47">
        <v>0.80208333333334103</v>
      </c>
      <c r="M28" s="47">
        <v>0.81250000000001099</v>
      </c>
      <c r="N28" s="47">
        <v>0.82291666666667396</v>
      </c>
      <c r="O28" s="47">
        <v>0.83333333333334103</v>
      </c>
      <c r="P28" s="47">
        <v>0.84375000000003597</v>
      </c>
      <c r="Q28" s="24"/>
      <c r="R28" s="47">
        <v>0.85416666666666496</v>
      </c>
      <c r="S28" s="47">
        <v>0.86458333333333204</v>
      </c>
      <c r="T28" s="47">
        <v>0.87499999999998501</v>
      </c>
      <c r="U28" s="47">
        <v>0.88541666666667396</v>
      </c>
      <c r="V28" s="47">
        <v>0.89583333333334103</v>
      </c>
      <c r="W28" s="47">
        <v>0.90624999999998501</v>
      </c>
      <c r="X28" s="24"/>
      <c r="Y28" s="50">
        <v>0.91666666666666796</v>
      </c>
      <c r="Z28" s="50">
        <v>0.92708333333333504</v>
      </c>
      <c r="AA28" s="50">
        <v>0.93749999999998501</v>
      </c>
      <c r="AB28" s="50">
        <v>0.94791666666667396</v>
      </c>
      <c r="AC28" s="47">
        <v>0.95833333333334103</v>
      </c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</row>
    <row r="29" spans="1:44" ht="15" x14ac:dyDescent="0.25">
      <c r="A29" s="53">
        <v>7</v>
      </c>
      <c r="B29" s="65">
        <v>2</v>
      </c>
      <c r="C29" s="68"/>
      <c r="D29" s="54">
        <v>7</v>
      </c>
      <c r="E29" s="57">
        <v>0</v>
      </c>
      <c r="G29" s="52">
        <v>0.61458333333333304</v>
      </c>
      <c r="H29" s="24"/>
      <c r="I29" s="47">
        <v>0.781249999999999</v>
      </c>
      <c r="J29" s="47">
        <v>0.79166666666666896</v>
      </c>
      <c r="K29" s="47">
        <v>0.80208333333334103</v>
      </c>
      <c r="L29" s="47">
        <v>0.81250000000000799</v>
      </c>
      <c r="M29" s="47">
        <v>0.82291666666667795</v>
      </c>
      <c r="N29" s="47">
        <v>0.83333333333334103</v>
      </c>
      <c r="O29" s="47">
        <v>0.84375000000000799</v>
      </c>
      <c r="P29" s="47">
        <v>0.85416666666670404</v>
      </c>
      <c r="Q29" s="24"/>
      <c r="R29" s="47">
        <v>0.86458333333333204</v>
      </c>
      <c r="S29" s="47">
        <v>0.874999999999999</v>
      </c>
      <c r="T29" s="47">
        <v>0.88541666666665098</v>
      </c>
      <c r="U29" s="47">
        <v>0.89583333333334103</v>
      </c>
      <c r="V29" s="47">
        <v>0.90625000000000799</v>
      </c>
      <c r="W29" s="47">
        <v>0.91666666666665098</v>
      </c>
      <c r="X29" s="24"/>
      <c r="Y29" s="50">
        <v>0.92708333333333504</v>
      </c>
      <c r="Z29" s="50">
        <v>0.937500000000002</v>
      </c>
      <c r="AA29" s="50">
        <v>0.94791666666665098</v>
      </c>
      <c r="AB29" s="47">
        <v>0.95833333333334103</v>
      </c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</row>
    <row r="30" spans="1:44" ht="15" x14ac:dyDescent="0.25">
      <c r="A30" s="54">
        <v>7.25</v>
      </c>
      <c r="B30" s="65">
        <v>2</v>
      </c>
      <c r="C30" s="68"/>
      <c r="D30" s="53">
        <v>7.25</v>
      </c>
      <c r="E30" s="57">
        <v>0</v>
      </c>
      <c r="G30" s="52">
        <v>0.625</v>
      </c>
      <c r="H30" s="24"/>
      <c r="I30" s="47">
        <v>0.79166666666666596</v>
      </c>
      <c r="J30" s="47">
        <v>0.80208333333333603</v>
      </c>
      <c r="K30" s="47">
        <v>0.81250000000000799</v>
      </c>
      <c r="L30" s="47">
        <v>0.82291666666667496</v>
      </c>
      <c r="M30" s="47">
        <v>0.83333333333334503</v>
      </c>
      <c r="N30" s="47">
        <v>0.84375000000000799</v>
      </c>
      <c r="O30" s="47">
        <v>0.85416666666667496</v>
      </c>
      <c r="P30" s="47">
        <v>0.86458333333337201</v>
      </c>
      <c r="Q30" s="24"/>
      <c r="R30" s="47">
        <v>0.874999999999999</v>
      </c>
      <c r="S30" s="47">
        <v>0.88541666666666596</v>
      </c>
      <c r="T30" s="47">
        <v>0.89583333333331705</v>
      </c>
      <c r="U30" s="47">
        <v>0.90625000000000799</v>
      </c>
      <c r="V30" s="47">
        <v>0.91666666666667496</v>
      </c>
      <c r="W30" s="47">
        <v>0.92708333333331705</v>
      </c>
      <c r="X30" s="24"/>
      <c r="Y30" s="50">
        <v>0.937500000000002</v>
      </c>
      <c r="Z30" s="50">
        <v>0.94791666666666896</v>
      </c>
      <c r="AA30" s="47">
        <v>0.95833333333331705</v>
      </c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</row>
    <row r="31" spans="1:44" ht="15" x14ac:dyDescent="0.25">
      <c r="A31" s="53">
        <v>7.5</v>
      </c>
      <c r="B31" s="65">
        <v>2</v>
      </c>
      <c r="C31" s="68"/>
      <c r="D31" s="54">
        <v>7.5</v>
      </c>
      <c r="E31" s="57">
        <v>1</v>
      </c>
      <c r="G31" s="52">
        <v>0.63541666666666696</v>
      </c>
      <c r="H31" s="24"/>
      <c r="I31" s="47">
        <v>0.80208333333333204</v>
      </c>
      <c r="J31" s="47">
        <v>0.812500000000002</v>
      </c>
      <c r="K31" s="47">
        <v>0.82291666666667496</v>
      </c>
      <c r="L31" s="47">
        <v>0.83333333333334203</v>
      </c>
      <c r="M31" s="47">
        <v>0.84375000000001199</v>
      </c>
      <c r="N31" s="47">
        <v>0.85416666666667496</v>
      </c>
      <c r="O31" s="47">
        <v>0.86458333333334203</v>
      </c>
      <c r="P31" s="47">
        <v>0.87500000000003997</v>
      </c>
      <c r="Q31" s="24"/>
      <c r="R31" s="47">
        <v>0.88541666666666496</v>
      </c>
      <c r="S31" s="47">
        <v>0.89583333333333204</v>
      </c>
      <c r="T31" s="47">
        <v>0.90624999999998301</v>
      </c>
      <c r="U31" s="47">
        <v>0.91666666666667496</v>
      </c>
      <c r="V31" s="47">
        <v>0.92708333333334203</v>
      </c>
      <c r="W31" s="47">
        <v>0.93749999999998301</v>
      </c>
      <c r="X31" s="24"/>
      <c r="Y31" s="50">
        <v>0.94791666666666896</v>
      </c>
      <c r="Z31" s="47">
        <v>0.95833333333333603</v>
      </c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</row>
    <row r="32" spans="1:44" ht="15" x14ac:dyDescent="0.25">
      <c r="A32" s="54">
        <v>7.75</v>
      </c>
      <c r="B32" s="65">
        <v>2</v>
      </c>
      <c r="C32" s="68"/>
      <c r="D32" s="53">
        <v>7.75</v>
      </c>
      <c r="E32" s="57">
        <v>1</v>
      </c>
      <c r="G32" s="52">
        <v>0.64583333333333404</v>
      </c>
      <c r="H32" s="24"/>
      <c r="I32" s="47">
        <v>0.812499999999999</v>
      </c>
      <c r="J32" s="47">
        <v>0.82291666666666896</v>
      </c>
      <c r="K32" s="47">
        <v>0.83333333333334203</v>
      </c>
      <c r="L32" s="47">
        <v>0.84375000000000899</v>
      </c>
      <c r="M32" s="47">
        <v>0.85416666666667895</v>
      </c>
      <c r="N32" s="47">
        <v>0.86458333333334203</v>
      </c>
      <c r="O32" s="47">
        <v>0.87500000000000899</v>
      </c>
      <c r="P32" s="47">
        <v>0.88541666666670804</v>
      </c>
      <c r="Q32" s="24"/>
      <c r="R32" s="47">
        <v>0.89583333333333204</v>
      </c>
      <c r="S32" s="47">
        <v>0.906249999999999</v>
      </c>
      <c r="T32" s="47">
        <v>0.91666666666664898</v>
      </c>
      <c r="U32" s="47">
        <v>0.92708333333334203</v>
      </c>
      <c r="V32" s="47">
        <v>0.93750000000000899</v>
      </c>
      <c r="W32" s="47">
        <v>0.94791666666664898</v>
      </c>
      <c r="X32" s="24"/>
      <c r="Y32" s="47">
        <v>0.95833333333333603</v>
      </c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</row>
    <row r="33" spans="1:44" ht="15" x14ac:dyDescent="0.25">
      <c r="A33" s="53">
        <v>8</v>
      </c>
      <c r="B33" s="65">
        <v>2</v>
      </c>
      <c r="C33" s="68"/>
      <c r="D33" s="54">
        <v>8</v>
      </c>
      <c r="E33" s="57">
        <v>1</v>
      </c>
      <c r="G33" s="52">
        <v>0.65625</v>
      </c>
      <c r="H33" s="24"/>
      <c r="I33" s="47">
        <v>0.82291666666666596</v>
      </c>
      <c r="J33" s="47">
        <v>0.83333333333333603</v>
      </c>
      <c r="K33" s="47">
        <v>0.84375000000000899</v>
      </c>
      <c r="L33" s="47">
        <v>0.85416666666667596</v>
      </c>
      <c r="M33" s="47">
        <v>0.86458333333334603</v>
      </c>
      <c r="N33" s="47">
        <v>0.87500000000000899</v>
      </c>
      <c r="O33" s="47">
        <v>0.88541666666667596</v>
      </c>
      <c r="P33" s="47">
        <v>0.895833333333376</v>
      </c>
      <c r="Q33" s="24"/>
      <c r="R33" s="48">
        <v>0.906249999999999</v>
      </c>
      <c r="S33" s="48">
        <v>0.91666666666666596</v>
      </c>
      <c r="T33" s="48">
        <v>0.92708333333331505</v>
      </c>
      <c r="U33" s="48">
        <v>0.93750000000000899</v>
      </c>
      <c r="V33" s="48">
        <v>0.94791666666667596</v>
      </c>
      <c r="W33" s="47">
        <v>0.95833333333331505</v>
      </c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</row>
    <row r="34" spans="1:44" ht="15" x14ac:dyDescent="0.25">
      <c r="A34" s="54">
        <v>8.25</v>
      </c>
      <c r="B34" s="65">
        <v>2</v>
      </c>
      <c r="C34" s="68"/>
      <c r="D34" s="53">
        <v>8.25</v>
      </c>
      <c r="E34" s="57">
        <v>1</v>
      </c>
      <c r="G34" s="52">
        <v>0.66666666666666696</v>
      </c>
      <c r="H34" s="24"/>
      <c r="I34" s="47">
        <v>0.83333333333333204</v>
      </c>
      <c r="J34" s="47">
        <v>0.843750000000003</v>
      </c>
      <c r="K34" s="47">
        <v>0.85416666666667596</v>
      </c>
      <c r="L34" s="47">
        <v>0.86458333333334303</v>
      </c>
      <c r="M34" s="47">
        <v>0.87500000000001299</v>
      </c>
      <c r="N34" s="47">
        <v>0.88541666666667596</v>
      </c>
      <c r="O34" s="47">
        <v>0.89583333333334303</v>
      </c>
      <c r="P34" s="47">
        <v>0.90625000000004396</v>
      </c>
      <c r="Q34" s="24"/>
      <c r="R34" s="48">
        <v>0.91666666666666496</v>
      </c>
      <c r="S34" s="48">
        <v>0.92708333333333204</v>
      </c>
      <c r="T34" s="48">
        <v>0.93749999999998102</v>
      </c>
      <c r="U34" s="48">
        <v>0.94791666666667596</v>
      </c>
      <c r="V34" s="47">
        <v>0.95833333333334303</v>
      </c>
      <c r="W34" s="49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</row>
    <row r="35" spans="1:44" ht="15" x14ac:dyDescent="0.25">
      <c r="A35" s="53">
        <v>8.5</v>
      </c>
      <c r="B35" s="65">
        <v>2</v>
      </c>
      <c r="C35" s="68"/>
      <c r="D35" s="54">
        <v>8.5</v>
      </c>
      <c r="E35" s="57">
        <v>1</v>
      </c>
      <c r="G35" s="52">
        <v>0.67708333333333404</v>
      </c>
      <c r="H35" s="24"/>
      <c r="I35" s="47">
        <v>0.843749999999999</v>
      </c>
      <c r="J35" s="47">
        <v>0.85416666666666896</v>
      </c>
      <c r="K35" s="47">
        <v>0.86458333333334303</v>
      </c>
      <c r="L35" s="47">
        <v>0.87500000000000999</v>
      </c>
      <c r="M35" s="47">
        <v>0.88541666666667995</v>
      </c>
      <c r="N35" s="47">
        <v>0.89583333333334303</v>
      </c>
      <c r="O35" s="47">
        <v>0.90625000000000999</v>
      </c>
      <c r="P35" s="47">
        <v>0.91666666666671204</v>
      </c>
      <c r="Q35" s="24"/>
      <c r="R35" s="48">
        <v>0.92708333333333104</v>
      </c>
      <c r="S35" s="48">
        <v>0.937499999999998</v>
      </c>
      <c r="T35" s="48">
        <v>0.94791666666664698</v>
      </c>
      <c r="U35" s="47">
        <v>0.95833333333334303</v>
      </c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</row>
    <row r="36" spans="1:44" ht="15" x14ac:dyDescent="0.25">
      <c r="A36" s="54">
        <v>8.75</v>
      </c>
      <c r="B36" s="65">
        <v>2</v>
      </c>
      <c r="C36" s="68"/>
      <c r="D36" s="53">
        <v>8.75</v>
      </c>
      <c r="E36" s="57">
        <v>1</v>
      </c>
      <c r="G36" s="52">
        <v>0.6875</v>
      </c>
      <c r="H36" s="24"/>
      <c r="I36" s="47">
        <v>0.85416666666666496</v>
      </c>
      <c r="J36" s="47">
        <v>0.86458333333333603</v>
      </c>
      <c r="K36" s="47">
        <v>0.87500000000000999</v>
      </c>
      <c r="L36" s="47">
        <v>0.88541666666667695</v>
      </c>
      <c r="M36" s="47">
        <v>0.89583333333334803</v>
      </c>
      <c r="N36" s="47">
        <v>0.90625000000000999</v>
      </c>
      <c r="O36" s="47">
        <v>0.91666666666667695</v>
      </c>
      <c r="P36" s="47">
        <v>0.92708333333338</v>
      </c>
      <c r="Q36" s="24"/>
      <c r="R36" s="48">
        <v>0.937499999999997</v>
      </c>
      <c r="S36" s="48">
        <v>0.94791666666666397</v>
      </c>
      <c r="T36" s="47">
        <v>0.95833333333331305</v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</row>
    <row r="37" spans="1:44" ht="15" x14ac:dyDescent="0.25">
      <c r="A37" s="53">
        <v>9</v>
      </c>
      <c r="B37" s="65">
        <v>2</v>
      </c>
      <c r="C37" s="68"/>
      <c r="D37" s="54">
        <v>9</v>
      </c>
      <c r="E37" s="57">
        <v>1</v>
      </c>
      <c r="G37" s="52">
        <v>0.69791666666666696</v>
      </c>
      <c r="H37" s="24"/>
      <c r="I37" s="47">
        <v>0.86458333333333204</v>
      </c>
      <c r="J37" s="47">
        <v>0.875000000000003</v>
      </c>
      <c r="K37" s="47">
        <v>0.88541666666667695</v>
      </c>
      <c r="L37" s="47">
        <v>0.89583333333334403</v>
      </c>
      <c r="M37" s="47">
        <v>0.90625000000001499</v>
      </c>
      <c r="N37" s="47">
        <v>0.91666666666667695</v>
      </c>
      <c r="O37" s="47">
        <v>0.92708333333334403</v>
      </c>
      <c r="P37" s="47">
        <v>0.93750000000004896</v>
      </c>
      <c r="Q37" s="24"/>
      <c r="R37" s="48">
        <v>0.94791666666666297</v>
      </c>
      <c r="S37" s="47">
        <v>0.95833333333333004</v>
      </c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</row>
    <row r="38" spans="1:44" ht="15" x14ac:dyDescent="0.25">
      <c r="A38" s="54">
        <v>9.25</v>
      </c>
      <c r="B38" s="65">
        <v>2</v>
      </c>
      <c r="C38" s="68"/>
      <c r="D38" s="53">
        <v>9.25</v>
      </c>
      <c r="E38" s="57">
        <v>1</v>
      </c>
      <c r="G38" s="52">
        <v>0.70833333333333404</v>
      </c>
      <c r="H38" s="24"/>
      <c r="I38" s="47">
        <v>0.874999999999999</v>
      </c>
      <c r="J38" s="47">
        <v>0.88541666666666996</v>
      </c>
      <c r="K38" s="47">
        <v>0.89583333333334403</v>
      </c>
      <c r="L38" s="47">
        <v>0.90625000000001099</v>
      </c>
      <c r="M38" s="47">
        <v>0.91666666666668195</v>
      </c>
      <c r="N38" s="47">
        <v>0.92708333333334403</v>
      </c>
      <c r="O38" s="47">
        <v>0.93750000000001099</v>
      </c>
      <c r="P38" s="47">
        <v>0.94791666666671703</v>
      </c>
      <c r="Q38" s="24"/>
      <c r="R38" s="47">
        <v>0.95833333333332904</v>
      </c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</row>
    <row r="39" spans="1:44" ht="15" x14ac:dyDescent="0.25">
      <c r="A39" s="53">
        <v>9.5</v>
      </c>
      <c r="B39" s="65">
        <v>2</v>
      </c>
      <c r="C39" s="68"/>
      <c r="D39" s="54">
        <v>9.5</v>
      </c>
      <c r="E39" s="57">
        <v>1</v>
      </c>
      <c r="G39" s="52">
        <v>0.71875</v>
      </c>
      <c r="H39" s="24"/>
      <c r="I39" s="48">
        <v>0.88541666666666496</v>
      </c>
      <c r="J39" s="48">
        <v>0.89583333333333603</v>
      </c>
      <c r="K39" s="48">
        <v>0.90625000000001099</v>
      </c>
      <c r="L39" s="48">
        <v>0.91666666666667795</v>
      </c>
      <c r="M39" s="48">
        <v>0.92708333333334902</v>
      </c>
      <c r="N39" s="48">
        <v>0.93750000000001099</v>
      </c>
      <c r="O39" s="48">
        <v>0.94791666666667795</v>
      </c>
      <c r="P39" s="47">
        <v>0.958333333333385</v>
      </c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</row>
    <row r="40" spans="1:44" ht="15" x14ac:dyDescent="0.25">
      <c r="A40" s="53">
        <v>9.75</v>
      </c>
      <c r="B40" s="65">
        <v>2</v>
      </c>
      <c r="C40" s="68"/>
      <c r="D40" s="53">
        <v>9.75</v>
      </c>
      <c r="E40" s="57">
        <v>1</v>
      </c>
      <c r="G40" s="52">
        <v>0.72916666666666696</v>
      </c>
      <c r="H40" s="24"/>
      <c r="I40" s="48">
        <v>0.89583333333333104</v>
      </c>
      <c r="J40" s="48">
        <v>0.906250000000002</v>
      </c>
      <c r="K40" s="48">
        <v>0.91666666666667795</v>
      </c>
      <c r="L40" s="48">
        <v>0.92708333333334503</v>
      </c>
      <c r="M40" s="48">
        <v>0.93750000000001599</v>
      </c>
      <c r="N40" s="48">
        <v>0.94791666666667795</v>
      </c>
      <c r="O40" s="47">
        <v>0.95833333333334503</v>
      </c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ht="15" x14ac:dyDescent="0.25">
      <c r="A41" s="54">
        <v>10</v>
      </c>
      <c r="B41" s="65">
        <v>2</v>
      </c>
      <c r="C41" s="68"/>
      <c r="D41" s="54">
        <v>10</v>
      </c>
      <c r="E41" s="57">
        <v>1</v>
      </c>
      <c r="G41" s="52">
        <v>0.73958333333333404</v>
      </c>
      <c r="H41" s="24"/>
      <c r="I41" s="48">
        <v>0.906249999999997</v>
      </c>
      <c r="J41" s="48">
        <v>0.91666666666666796</v>
      </c>
      <c r="K41" s="48">
        <v>0.92708333333334503</v>
      </c>
      <c r="L41" s="48">
        <v>0.93750000000001199</v>
      </c>
      <c r="M41" s="48">
        <v>0.94791666666668295</v>
      </c>
      <c r="N41" s="47">
        <v>0.95833333333334503</v>
      </c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</row>
    <row r="42" spans="1:44" ht="15" x14ac:dyDescent="0.25">
      <c r="A42" s="53">
        <v>10.25</v>
      </c>
      <c r="B42" s="65">
        <v>2</v>
      </c>
      <c r="C42" s="68"/>
      <c r="D42" s="53">
        <v>10.25</v>
      </c>
      <c r="E42" s="57">
        <v>1</v>
      </c>
      <c r="G42" s="52">
        <v>0.75</v>
      </c>
      <c r="H42" s="24"/>
      <c r="I42" s="48">
        <v>0.91666666666666297</v>
      </c>
      <c r="J42" s="48">
        <v>0.92708333333333404</v>
      </c>
      <c r="K42" s="48">
        <v>0.93750000000001199</v>
      </c>
      <c r="L42" s="48">
        <v>0.94791666666667895</v>
      </c>
      <c r="M42" s="47">
        <v>0.95833333333335002</v>
      </c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</row>
    <row r="43" spans="1:44" ht="15" x14ac:dyDescent="0.25">
      <c r="A43" s="54">
        <v>10.5</v>
      </c>
      <c r="B43" s="65">
        <v>2</v>
      </c>
      <c r="C43" s="68"/>
      <c r="D43" s="54">
        <v>10.5</v>
      </c>
      <c r="E43" s="57">
        <v>2</v>
      </c>
      <c r="G43" s="52">
        <v>0.76041666666666696</v>
      </c>
      <c r="H43" s="24"/>
      <c r="I43" s="48">
        <v>0.92708333333332904</v>
      </c>
      <c r="J43" s="48">
        <v>0.9375</v>
      </c>
      <c r="K43" s="48">
        <v>0.94791666666667895</v>
      </c>
      <c r="L43" s="47">
        <v>0.95833333333334603</v>
      </c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</row>
    <row r="44" spans="1:44" ht="15" x14ac:dyDescent="0.25">
      <c r="A44" s="53">
        <v>10.75</v>
      </c>
      <c r="B44" s="65">
        <v>2</v>
      </c>
      <c r="C44" s="68"/>
      <c r="D44" s="53">
        <v>10.75</v>
      </c>
      <c r="E44" s="57">
        <v>2</v>
      </c>
      <c r="G44" s="52">
        <v>0.77083333333333404</v>
      </c>
      <c r="H44" s="24"/>
      <c r="I44" s="48">
        <v>0.937499999999995</v>
      </c>
      <c r="J44" s="48">
        <v>0.94791666666666596</v>
      </c>
      <c r="K44" s="47">
        <v>0.95833333333334603</v>
      </c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</row>
    <row r="45" spans="1:44" ht="15" x14ac:dyDescent="0.25">
      <c r="A45" s="54">
        <v>11</v>
      </c>
      <c r="B45" s="65">
        <v>2</v>
      </c>
      <c r="C45" s="68"/>
      <c r="D45" s="54">
        <v>11</v>
      </c>
      <c r="E45" s="57">
        <v>2</v>
      </c>
      <c r="G45" s="52">
        <v>0.78125</v>
      </c>
      <c r="H45" s="24"/>
      <c r="I45" s="48">
        <v>0.94791666666666097</v>
      </c>
      <c r="J45" s="47">
        <v>0.95833333333333204</v>
      </c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</row>
    <row r="46" spans="1:44" ht="15" x14ac:dyDescent="0.25">
      <c r="A46" s="53">
        <v>11.25</v>
      </c>
      <c r="B46" s="65">
        <v>2</v>
      </c>
      <c r="C46" s="68"/>
      <c r="D46" s="53">
        <v>11.25</v>
      </c>
      <c r="E46" s="57">
        <v>2</v>
      </c>
      <c r="G46" s="52">
        <v>0.79166666666666696</v>
      </c>
      <c r="H46" s="24"/>
      <c r="I46" s="47">
        <v>0.95833333333332704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</row>
    <row r="47" spans="1:44" ht="15" x14ac:dyDescent="0.25">
      <c r="A47" s="54">
        <v>11.5</v>
      </c>
      <c r="B47" s="65">
        <v>2</v>
      </c>
      <c r="C47" s="68"/>
      <c r="D47" s="54">
        <v>11.5</v>
      </c>
      <c r="E47" s="57">
        <v>2</v>
      </c>
    </row>
    <row r="48" spans="1:44" ht="15" x14ac:dyDescent="0.25">
      <c r="A48" s="53">
        <v>11.75</v>
      </c>
      <c r="B48" s="65">
        <v>2</v>
      </c>
      <c r="C48" s="68"/>
      <c r="D48" s="53">
        <v>11.75</v>
      </c>
      <c r="E48" s="57">
        <v>2</v>
      </c>
    </row>
    <row r="49" spans="1:5" ht="15" x14ac:dyDescent="0.25">
      <c r="A49" s="61">
        <v>12</v>
      </c>
      <c r="B49" s="66">
        <v>2</v>
      </c>
      <c r="C49" s="68"/>
      <c r="D49" s="61">
        <v>12</v>
      </c>
      <c r="E49" s="62">
        <v>2</v>
      </c>
    </row>
  </sheetData>
  <mergeCells count="4">
    <mergeCell ref="I1:P1"/>
    <mergeCell ref="R1:W1"/>
    <mergeCell ref="Y1:AJ1"/>
    <mergeCell ref="AL1:AR1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workbookViewId="0">
      <selection activeCell="I14" sqref="I14"/>
    </sheetView>
  </sheetViews>
  <sheetFormatPr baseColWidth="10" defaultColWidth="11.42578125" defaultRowHeight="14.25" x14ac:dyDescent="0.25"/>
  <cols>
    <col min="1" max="1" width="8.7109375" style="1" customWidth="1"/>
    <col min="2" max="2" width="6.28515625" style="1" bestFit="1" customWidth="1"/>
    <col min="3" max="4" width="8.5703125" style="1" bestFit="1" customWidth="1"/>
    <col min="5" max="5" width="3.28515625" style="1" customWidth="1"/>
    <col min="6" max="6" width="15" style="1" bestFit="1" customWidth="1"/>
    <col min="7" max="7" width="6" style="1" bestFit="1" customWidth="1"/>
    <col min="8" max="8" width="3.28515625" style="1" customWidth="1"/>
    <col min="9" max="11" width="11.42578125" style="1"/>
    <col min="12" max="12" width="2" style="1" bestFit="1" customWidth="1"/>
    <col min="13" max="13" width="3.28515625" style="1" customWidth="1"/>
    <col min="14" max="15" width="11.42578125" style="1"/>
    <col min="16" max="16" width="6.140625" style="1" bestFit="1" customWidth="1"/>
    <col min="17" max="16384" width="11.42578125" style="1"/>
  </cols>
  <sheetData>
    <row r="1" spans="1:16" s="4" customFormat="1" ht="15" x14ac:dyDescent="0.25">
      <c r="A1" s="83" t="s">
        <v>10</v>
      </c>
      <c r="B1" s="83"/>
      <c r="C1" s="83"/>
      <c r="D1" s="51" t="s">
        <v>6</v>
      </c>
      <c r="E1" s="3"/>
      <c r="F1" s="83" t="s">
        <v>11</v>
      </c>
      <c r="G1" s="83"/>
      <c r="H1" s="3"/>
      <c r="I1" s="83" t="s">
        <v>12</v>
      </c>
      <c r="J1" s="83"/>
      <c r="K1" s="83"/>
      <c r="L1" s="83"/>
      <c r="N1" s="84" t="s">
        <v>13</v>
      </c>
      <c r="O1" s="84"/>
      <c r="P1" s="84"/>
    </row>
    <row r="2" spans="1:16" s="4" customFormat="1" ht="15" x14ac:dyDescent="0.25">
      <c r="A2" s="5"/>
      <c r="B2" s="6" t="s">
        <v>14</v>
      </c>
      <c r="C2" s="7">
        <v>20.46</v>
      </c>
      <c r="D2" s="7">
        <v>12.65</v>
      </c>
      <c r="E2" s="8"/>
      <c r="F2" s="6" t="s">
        <v>15</v>
      </c>
      <c r="G2" s="5">
        <v>33524</v>
      </c>
      <c r="H2" s="3"/>
      <c r="I2" s="82" t="s">
        <v>16</v>
      </c>
      <c r="J2" s="82"/>
      <c r="K2" s="82"/>
      <c r="L2" s="9" t="s">
        <v>17</v>
      </c>
      <c r="N2" s="82" t="s">
        <v>18</v>
      </c>
      <c r="O2" s="82"/>
      <c r="P2" s="5" t="s">
        <v>17</v>
      </c>
    </row>
    <row r="3" spans="1:16" s="4" customFormat="1" ht="15" x14ac:dyDescent="0.25">
      <c r="A3" s="5"/>
      <c r="B3" s="10" t="s">
        <v>19</v>
      </c>
      <c r="C3" s="7">
        <v>23.38</v>
      </c>
      <c r="D3" s="7"/>
      <c r="E3" s="8"/>
      <c r="F3" s="6" t="s">
        <v>20</v>
      </c>
      <c r="G3" s="5">
        <v>33606</v>
      </c>
      <c r="H3" s="3"/>
      <c r="I3" s="82" t="s">
        <v>21</v>
      </c>
      <c r="J3" s="82"/>
      <c r="K3" s="82"/>
      <c r="L3" s="9" t="s">
        <v>17</v>
      </c>
      <c r="N3" s="82" t="s">
        <v>22</v>
      </c>
      <c r="O3" s="82"/>
      <c r="P3" s="11">
        <v>5.8000000000000003E-2</v>
      </c>
    </row>
    <row r="4" spans="1:16" s="4" customFormat="1" ht="15" x14ac:dyDescent="0.25">
      <c r="A4" s="5"/>
      <c r="B4" s="12" t="s">
        <v>23</v>
      </c>
      <c r="C4" s="7">
        <v>20.46</v>
      </c>
      <c r="D4" s="7"/>
      <c r="E4" s="8"/>
      <c r="F4" s="6" t="s">
        <v>24</v>
      </c>
      <c r="G4" s="5">
        <v>33538</v>
      </c>
      <c r="H4" s="3"/>
      <c r="I4" s="82" t="s">
        <v>25</v>
      </c>
      <c r="J4" s="82"/>
      <c r="K4" s="82"/>
      <c r="L4" s="9" t="s">
        <v>17</v>
      </c>
    </row>
    <row r="5" spans="1:16" s="4" customFormat="1" ht="15" x14ac:dyDescent="0.25">
      <c r="F5" s="6" t="s">
        <v>26</v>
      </c>
      <c r="G5" s="5">
        <v>33595</v>
      </c>
      <c r="H5" s="3"/>
      <c r="I5" s="82" t="s">
        <v>27</v>
      </c>
      <c r="J5" s="82"/>
      <c r="K5" s="82"/>
      <c r="L5" s="9" t="s">
        <v>17</v>
      </c>
    </row>
    <row r="6" spans="1:16" s="4" customFormat="1" ht="15" x14ac:dyDescent="0.25">
      <c r="F6" s="6"/>
      <c r="G6" s="5" t="s">
        <v>28</v>
      </c>
      <c r="H6" s="3"/>
      <c r="I6" s="82" t="s">
        <v>29</v>
      </c>
      <c r="J6" s="82"/>
      <c r="K6" s="82"/>
      <c r="L6" s="9" t="s">
        <v>17</v>
      </c>
    </row>
  </sheetData>
  <mergeCells count="11">
    <mergeCell ref="N1:P1"/>
    <mergeCell ref="I2:K2"/>
    <mergeCell ref="N2:O2"/>
    <mergeCell ref="I3:K3"/>
    <mergeCell ref="N3:O3"/>
    <mergeCell ref="I5:K5"/>
    <mergeCell ref="I6:K6"/>
    <mergeCell ref="I1:L1"/>
    <mergeCell ref="F1:G1"/>
    <mergeCell ref="A1:C1"/>
    <mergeCell ref="I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F13" sqref="F13"/>
    </sheetView>
  </sheetViews>
  <sheetFormatPr baseColWidth="10" defaultRowHeight="15" x14ac:dyDescent="0.25"/>
  <cols>
    <col min="1" max="1" width="21" customWidth="1"/>
    <col min="2" max="2" width="12" customWidth="1"/>
  </cols>
  <sheetData>
    <row r="1" spans="1:2" x14ac:dyDescent="0.25">
      <c r="A1" s="73" t="s">
        <v>59</v>
      </c>
      <c r="B1" t="s">
        <v>46</v>
      </c>
    </row>
    <row r="2" spans="1:2" x14ac:dyDescent="0.25">
      <c r="A2" s="73" t="s">
        <v>60</v>
      </c>
      <c r="B2" t="s">
        <v>61</v>
      </c>
    </row>
    <row r="4" spans="1:2" x14ac:dyDescent="0.25">
      <c r="A4" s="73" t="s">
        <v>62</v>
      </c>
      <c r="B4" t="s">
        <v>63</v>
      </c>
    </row>
    <row r="5" spans="1:2" x14ac:dyDescent="0.25">
      <c r="A5" s="86" t="s">
        <v>47</v>
      </c>
      <c r="B5" s="75"/>
    </row>
    <row r="6" spans="1:2" x14ac:dyDescent="0.25">
      <c r="A6" s="85" t="s">
        <v>49</v>
      </c>
      <c r="B6" s="75">
        <v>0</v>
      </c>
    </row>
    <row r="7" spans="1:2" x14ac:dyDescent="0.25">
      <c r="A7" s="85" t="s">
        <v>50</v>
      </c>
      <c r="B7" s="75">
        <v>643.85965250000004</v>
      </c>
    </row>
    <row r="8" spans="1:2" x14ac:dyDescent="0.25">
      <c r="A8" s="85" t="s">
        <v>51</v>
      </c>
      <c r="B8" s="75">
        <v>864.77147999999988</v>
      </c>
    </row>
    <row r="9" spans="1:2" x14ac:dyDescent="0.25">
      <c r="A9" s="76" t="s">
        <v>57</v>
      </c>
      <c r="B9" s="87">
        <v>1508.6311324999999</v>
      </c>
    </row>
    <row r="10" spans="1:2" x14ac:dyDescent="0.25">
      <c r="A10" s="86" t="s">
        <v>48</v>
      </c>
      <c r="B10" s="75"/>
    </row>
    <row r="11" spans="1:2" x14ac:dyDescent="0.25">
      <c r="A11" s="85" t="s">
        <v>52</v>
      </c>
      <c r="B11" s="75">
        <v>844.8932299999999</v>
      </c>
    </row>
    <row r="12" spans="1:2" x14ac:dyDescent="0.25">
      <c r="A12" s="85" t="s">
        <v>53</v>
      </c>
      <c r="B12" s="75">
        <v>643.80816499999992</v>
      </c>
    </row>
    <row r="13" spans="1:2" x14ac:dyDescent="0.25">
      <c r="A13" s="85" t="s">
        <v>54</v>
      </c>
      <c r="B13" s="75">
        <v>702.19756949999999</v>
      </c>
    </row>
    <row r="14" spans="1:2" x14ac:dyDescent="0.25">
      <c r="A14" s="85" t="s">
        <v>55</v>
      </c>
      <c r="B14" s="75">
        <v>166.44004999999999</v>
      </c>
    </row>
    <row r="15" spans="1:2" x14ac:dyDescent="0.25">
      <c r="A15" s="85" t="s">
        <v>56</v>
      </c>
      <c r="B15" s="75">
        <v>0</v>
      </c>
    </row>
    <row r="16" spans="1:2" x14ac:dyDescent="0.25">
      <c r="A16" s="76" t="s">
        <v>58</v>
      </c>
      <c r="B16" s="87">
        <v>2357.3390144999998</v>
      </c>
    </row>
    <row r="17" spans="1:2" x14ac:dyDescent="0.25">
      <c r="A17" s="74" t="s">
        <v>45</v>
      </c>
      <c r="B17" s="75">
        <v>3865.970147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7EE09AE-F539-470F-973D-6B670EDA87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HORODATEUR</vt:lpstr>
      <vt:lpstr>TABLEAUX</vt:lpstr>
      <vt:lpstr>OPTIONS</vt:lpstr>
      <vt:lpstr>Synthèse</vt:lpstr>
      <vt:lpstr>HORODATEUR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2020-03-20T17:38:44Z</dcterms:modified>
</cp:coreProperties>
</file>