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A469117-4E54-448D-BBB6-89608436612A}" xr6:coauthVersionLast="47" xr6:coauthVersionMax="47" xr10:uidLastSave="{00000000-0000-0000-0000-000000000000}"/>
  <bookViews>
    <workbookView xWindow="-120" yWindow="-120" windowWidth="38640" windowHeight="15720" activeTab="1" xr2:uid="{4D7FE128-DDFE-4C0D-8CA5-DE887172E21B}"/>
  </bookViews>
  <sheets>
    <sheet name="IMMO" sheetId="1" r:id="rId1"/>
    <sheet name="Fich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4" i="2" l="1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32" i="2"/>
  <c r="C33" i="2"/>
  <c r="C32" i="2"/>
  <c r="D32" i="2" s="1"/>
  <c r="I4" i="1" l="1"/>
  <c r="I5" i="1"/>
  <c r="N4" i="1"/>
  <c r="N5" i="1"/>
  <c r="O4" i="1"/>
  <c r="O5" i="1"/>
  <c r="E19" i="2"/>
  <c r="E17" i="2"/>
  <c r="D8" i="2"/>
  <c r="B16" i="2" s="1"/>
  <c r="B37" i="2"/>
  <c r="B36" i="2"/>
  <c r="B35" i="2"/>
  <c r="B34" i="2"/>
  <c r="B33" i="2"/>
  <c r="H5" i="1"/>
  <c r="H4" i="1"/>
  <c r="E25" i="2" l="1"/>
  <c r="B17" i="2"/>
  <c r="C21" i="2"/>
  <c r="C23" i="2"/>
  <c r="A32" i="2" s="1"/>
  <c r="C10" i="2"/>
  <c r="C12" i="2"/>
  <c r="E23" i="2"/>
  <c r="E24" i="2"/>
  <c r="B18" i="2"/>
  <c r="B32" i="2" s="1"/>
  <c r="A33" i="2" l="1"/>
  <c r="D33" i="2" l="1"/>
  <c r="A34" i="2" l="1"/>
  <c r="C34" i="2" s="1"/>
  <c r="D34" i="2" l="1"/>
  <c r="A35" i="2" l="1"/>
  <c r="C35" i="2" s="1"/>
  <c r="D35" i="2" l="1"/>
  <c r="A36" i="2" l="1"/>
  <c r="C36" i="2" s="1"/>
  <c r="D36" i="2" l="1"/>
  <c r="A37" i="2" l="1"/>
  <c r="C37" i="2" s="1"/>
  <c r="D37" i="2" l="1"/>
  <c r="A38" i="2" l="1"/>
  <c r="C38" i="2" s="1"/>
  <c r="D38" i="2" l="1"/>
  <c r="A39" i="2" l="1"/>
  <c r="C39" i="2" s="1"/>
  <c r="D39" i="2" l="1"/>
  <c r="A40" i="2" l="1"/>
  <c r="C40" i="2" s="1"/>
  <c r="D40" i="2" l="1"/>
  <c r="A41" i="2" l="1"/>
  <c r="C41" i="2" s="1"/>
  <c r="D41" i="2" l="1"/>
  <c r="A42" i="2" l="1"/>
  <c r="C42" i="2" s="1"/>
  <c r="D42" i="2" l="1"/>
  <c r="A43" i="2" l="1"/>
  <c r="C43" i="2" s="1"/>
  <c r="D43" i="2" l="1"/>
  <c r="A44" i="2"/>
  <c r="C44" i="2" s="1"/>
  <c r="D44" i="2" l="1"/>
  <c r="A45" i="2"/>
  <c r="C45" i="2" s="1"/>
  <c r="D45" i="2" l="1"/>
  <c r="A46" i="2"/>
  <c r="C46" i="2" s="1"/>
  <c r="D46" i="2" l="1"/>
  <c r="A47" i="2"/>
  <c r="C47" i="2" s="1"/>
  <c r="D47" i="2" l="1"/>
  <c r="A48" i="2"/>
  <c r="C48" i="2" s="1"/>
  <c r="D48" i="2" l="1"/>
  <c r="A49" i="2"/>
  <c r="C49" i="2" s="1"/>
  <c r="D49" i="2" l="1"/>
  <c r="A50" i="2"/>
  <c r="C50" i="2" s="1"/>
  <c r="D50" i="2" l="1"/>
  <c r="A51" i="2"/>
  <c r="C51" i="2" s="1"/>
  <c r="D51" i="2" l="1"/>
</calcChain>
</file>

<file path=xl/sharedStrings.xml><?xml version="1.0" encoding="utf-8"?>
<sst xmlns="http://schemas.openxmlformats.org/spreadsheetml/2006/main" count="46" uniqueCount="43">
  <si>
    <t>FICHE DES IMMOBILISATIONS</t>
  </si>
  <si>
    <t>N* fiche</t>
  </si>
  <si>
    <t>Nature immobilisation</t>
  </si>
  <si>
    <t>Nom immobilisation</t>
  </si>
  <si>
    <t>N*Compte</t>
  </si>
  <si>
    <t>N* compte d'amortissemt</t>
  </si>
  <si>
    <t>Prix d'achat</t>
  </si>
  <si>
    <t>Frais access</t>
  </si>
  <si>
    <t>Cout d'achat</t>
  </si>
  <si>
    <t>Cout de revient</t>
  </si>
  <si>
    <t>Date d'acquisition</t>
  </si>
  <si>
    <t>Date mise en service</t>
  </si>
  <si>
    <t>Duree</t>
  </si>
  <si>
    <t>Type d'amortissement</t>
  </si>
  <si>
    <t>Taux</t>
  </si>
  <si>
    <t>Annuite</t>
  </si>
  <si>
    <t>01/2025</t>
  </si>
  <si>
    <t>Autres installations et agencmts</t>
  </si>
  <si>
    <t>Amenagement en beton station rte kgsi</t>
  </si>
  <si>
    <t>Lineaire</t>
  </si>
  <si>
    <t>02/2025</t>
  </si>
  <si>
    <t>Amenagement en beton station rte Po</t>
  </si>
  <si>
    <t xml:space="preserve">FICHE D'IMMOBILISATION </t>
  </si>
  <si>
    <t>NATURE DE L'IMMOBILISATION:</t>
  </si>
  <si>
    <t>Nom de l'immobilisation:</t>
  </si>
  <si>
    <t>Frais/achat</t>
  </si>
  <si>
    <t>N° Compte Comptable :</t>
  </si>
  <si>
    <t>Cout d'acquisition</t>
  </si>
  <si>
    <t>N° Compte d'amortissement :</t>
  </si>
  <si>
    <t>Date d'acquisition :</t>
  </si>
  <si>
    <t>Durée d'utilité du bien :</t>
  </si>
  <si>
    <r>
      <t>Date</t>
    </r>
    <r>
      <rPr>
        <b/>
        <i/>
        <sz val="12"/>
        <color indexed="8"/>
        <rFont val="Calibri"/>
        <family val="2"/>
      </rPr>
      <t xml:space="preserve"> de mise</t>
    </r>
    <r>
      <rPr>
        <b/>
        <sz val="12"/>
        <color indexed="8"/>
        <rFont val="Calibri"/>
        <family val="2"/>
      </rPr>
      <t xml:space="preserve"> en service :</t>
    </r>
  </si>
  <si>
    <t>Type d'amortissement:</t>
  </si>
  <si>
    <t>Taux :</t>
  </si>
  <si>
    <t>Annuité:</t>
  </si>
  <si>
    <t>Tableau d'amortissement</t>
  </si>
  <si>
    <t>Année</t>
  </si>
  <si>
    <t>Valeur d'acquisition</t>
  </si>
  <si>
    <t>Amortissements</t>
  </si>
  <si>
    <t>Cumul des amortissements</t>
  </si>
  <si>
    <t>Valeur Comptable nette</t>
  </si>
  <si>
    <t>Le Chef Comptable</t>
  </si>
  <si>
    <t>N*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</si>
</sst>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]dd/mm/yyyy;@" x16r2:formatCode16="[$-fr-BF,1]dd/mm/yyyy;@"/>
    <numFmt numFmtId="165" formatCode="_-* #,##0_-;\-* #,##0_-;_-* &quot;-&quot;??_-;_-@_-"/>
    <numFmt numFmtId="166" formatCode="[$-40C]d\-mmm\-yyyy;@"/>
    <numFmt numFmtId="168" formatCode="_-* #,##0.00_-;\-* #,##0.00_-;_-* &quot;-&quot;_-;_-@_-"/>
    <numFmt numFmtId="171" formatCode="_-* #,##0\ _€_-;\-* #,##0\ _€_-;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2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3" fillId="2" borderId="0" xfId="0" applyFont="1" applyFill="1" applyAlignment="1">
      <alignment horizontal="centerContinuous"/>
    </xf>
    <xf numFmtId="0" fontId="3" fillId="2" borderId="0" xfId="0" applyFont="1" applyFill="1" applyAlignment="1">
      <alignment horizontal="center"/>
    </xf>
    <xf numFmtId="41" fontId="3" fillId="2" borderId="0" xfId="2" applyFont="1" applyFill="1" applyAlignment="1">
      <alignment horizontal="centerContinuous"/>
    </xf>
    <xf numFmtId="164" fontId="3" fillId="2" borderId="0" xfId="0" applyNumberFormat="1" applyFont="1" applyFill="1" applyAlignment="1">
      <alignment horizontal="centerContinuous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1" fontId="0" fillId="0" borderId="0" xfId="2" applyFont="1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/>
    <xf numFmtId="41" fontId="0" fillId="0" borderId="0" xfId="2" applyFont="1"/>
    <xf numFmtId="164" fontId="0" fillId="0" borderId="0" xfId="0" applyNumberFormat="1"/>
    <xf numFmtId="9" fontId="0" fillId="0" borderId="0" xfId="3" applyFont="1"/>
    <xf numFmtId="0" fontId="5" fillId="0" borderId="1" xfId="0" applyFont="1" applyBorder="1"/>
    <xf numFmtId="0" fontId="0" fillId="0" borderId="2" xfId="0" applyBorder="1"/>
    <xf numFmtId="0" fontId="6" fillId="0" borderId="1" xfId="0" applyFont="1" applyBorder="1"/>
    <xf numFmtId="0" fontId="0" fillId="0" borderId="3" xfId="0" applyBorder="1"/>
    <xf numFmtId="0" fontId="6" fillId="3" borderId="1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7" fillId="0" borderId="0" xfId="0" applyFont="1"/>
    <xf numFmtId="165" fontId="7" fillId="0" borderId="0" xfId="1" applyNumberFormat="1" applyFont="1"/>
    <xf numFmtId="0" fontId="8" fillId="0" borderId="4" xfId="0" applyFont="1" applyBorder="1"/>
    <xf numFmtId="0" fontId="8" fillId="0" borderId="4" xfId="0" quotePrefix="1" applyFont="1" applyBorder="1"/>
    <xf numFmtId="0" fontId="9" fillId="4" borderId="0" xfId="0" quotePrefix="1" applyFont="1" applyFill="1"/>
    <xf numFmtId="0" fontId="10" fillId="5" borderId="0" xfId="0" applyFont="1" applyFill="1"/>
    <xf numFmtId="165" fontId="10" fillId="5" borderId="0" xfId="0" applyNumberFormat="1" applyFont="1" applyFill="1"/>
    <xf numFmtId="0" fontId="8" fillId="0" borderId="4" xfId="0" quotePrefix="1" applyFont="1" applyBorder="1" applyAlignment="1">
      <alignment horizontal="center" vertical="center"/>
    </xf>
    <xf numFmtId="0" fontId="0" fillId="0" borderId="4" xfId="0" applyBorder="1"/>
    <xf numFmtId="166" fontId="7" fillId="0" borderId="0" xfId="0" applyNumberFormat="1" applyFont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0" xfId="0" applyFont="1"/>
    <xf numFmtId="166" fontId="7" fillId="0" borderId="0" xfId="0" applyNumberFormat="1" applyFont="1"/>
    <xf numFmtId="0" fontId="7" fillId="0" borderId="4" xfId="0" applyFont="1" applyBorder="1"/>
    <xf numFmtId="166" fontId="10" fillId="0" borderId="0" xfId="0" applyNumberFormat="1" applyFont="1" applyAlignment="1">
      <alignment horizontal="left"/>
    </xf>
    <xf numFmtId="0" fontId="7" fillId="0" borderId="4" xfId="0" applyFont="1" applyBorder="1" applyAlignment="1">
      <alignment horizontal="right"/>
    </xf>
    <xf numFmtId="9" fontId="10" fillId="0" borderId="0" xfId="1" applyNumberFormat="1" applyFont="1" applyAlignment="1">
      <alignment horizontal="left"/>
    </xf>
    <xf numFmtId="0" fontId="14" fillId="7" borderId="0" xfId="0" applyFont="1" applyFill="1" applyAlignment="1">
      <alignment horizontal="right"/>
    </xf>
    <xf numFmtId="165" fontId="14" fillId="7" borderId="0" xfId="1" applyNumberFormat="1" applyFont="1" applyFill="1" applyAlignment="1">
      <alignment horizontal="left"/>
    </xf>
    <xf numFmtId="0" fontId="14" fillId="0" borderId="0" xfId="0" applyFont="1" applyAlignment="1">
      <alignment horizontal="right"/>
    </xf>
    <xf numFmtId="165" fontId="14" fillId="0" borderId="0" xfId="1" applyNumberFormat="1" applyFont="1" applyFill="1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0" fontId="16" fillId="0" borderId="0" xfId="0" applyFont="1"/>
    <xf numFmtId="0" fontId="0" fillId="0" borderId="0" xfId="0" applyAlignment="1">
      <alignment horizontal="right"/>
    </xf>
    <xf numFmtId="0" fontId="11" fillId="6" borderId="0" xfId="0" quotePrefix="1" applyFont="1" applyFill="1" applyAlignment="1">
      <alignment horizontal="center" wrapText="1"/>
    </xf>
    <xf numFmtId="0" fontId="4" fillId="0" borderId="0" xfId="0" applyFont="1" applyAlignment="1">
      <alignment horizontal="center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5" fillId="5" borderId="0" xfId="0" applyFont="1" applyFill="1" applyAlignment="1">
      <alignment horizontal="center"/>
    </xf>
    <xf numFmtId="168" fontId="0" fillId="0" borderId="0" xfId="2" applyNumberFormat="1" applyFont="1"/>
    <xf numFmtId="0" fontId="8" fillId="0" borderId="0" xfId="0" applyFont="1" applyBorder="1" applyAlignment="1">
      <alignment horizontal="left"/>
    </xf>
    <xf numFmtId="165" fontId="8" fillId="0" borderId="0" xfId="0" applyNumberFormat="1" applyFont="1" applyBorder="1"/>
    <xf numFmtId="0" fontId="0" fillId="0" borderId="0" xfId="0" applyBorder="1"/>
    <xf numFmtId="165" fontId="0" fillId="0" borderId="0" xfId="0" applyNumberFormat="1" applyBorder="1"/>
    <xf numFmtId="171" fontId="8" fillId="0" borderId="0" xfId="0" applyNumberFormat="1" applyFont="1" applyBorder="1"/>
  </cellXfs>
  <cellStyles count="4">
    <cellStyle name="Milliers" xfId="1" builtinId="3"/>
    <cellStyle name="Milliers [0]" xfId="2" builtinId="6"/>
    <cellStyle name="Normal" xfId="0" builtinId="0"/>
    <cellStyle name="Pourcentage" xfId="3" builtinId="5"/>
  </cellStyles>
  <dxfs count="1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.00_-;\-* #,##0.0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3" formatCode="_-* #,##0_-;\-* #,##0_-;_-* &quot;-&quot;_-;_-@_-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4" formatCode="[$]dd/mm/yyyy;@" x16r2:formatCode16="[$-fr-BF,1]dd/mm/yyyy;@"/>
    </dxf>
    <dxf>
      <numFmt numFmtId="164" formatCode="[$]dd/mm/yyyy;@" x16r2:formatCode16="[$-fr-BF,1]dd/mm/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EF3260-35BF-44C3-A393-C14F1C4AFACF}" name="Immos" displayName="Immos" ref="A3:O5" totalsRowShown="0" headerRowDxfId="4">
  <autoFilter ref="A3:O5" xr:uid="{82EF3260-35BF-44C3-A393-C14F1C4AFACF}"/>
  <tableColumns count="15">
    <tableColumn id="1" xr3:uid="{851E574C-37D2-4EA6-B626-7762B555CF82}" name="N* fiche" dataDxfId="13"/>
    <tableColumn id="2" xr3:uid="{6D6AE8DB-0BAB-467D-A79D-026411D7483F}" name="Nature immobilisation"/>
    <tableColumn id="3" xr3:uid="{E02A592F-5369-4CEF-BEC6-ADFE09D3F0F5}" name="Nom immobilisation"/>
    <tableColumn id="4" xr3:uid="{926DE9DB-4B3E-421A-89C4-AF12427ED5B0}" name="N*Compte" dataDxfId="12"/>
    <tableColumn id="5" xr3:uid="{EDEF1E2E-34E5-45C0-8214-562CD817803A}" name="N* compte d'amortissemt" dataDxfId="11"/>
    <tableColumn id="6" xr3:uid="{4C279171-341D-4A4F-A46F-3E35344402A4}" name="Prix d'achat" dataDxfId="10" dataCellStyle="Milliers [0]"/>
    <tableColumn id="7" xr3:uid="{A9264E78-C097-4D39-B5A2-C2073967036A}" name="Frais access" dataDxfId="9" dataCellStyle="Milliers [0]"/>
    <tableColumn id="8" xr3:uid="{72ED5FD6-4B94-417E-9880-9E192788B289}" name="Cout d'achat" dataDxfId="8" dataCellStyle="Milliers [0]">
      <calculatedColumnFormula>SUM(F4:G4)</calculatedColumnFormula>
    </tableColumn>
    <tableColumn id="9" xr3:uid="{76D780D7-D10E-4E64-A5AF-62E62926B131}" name="Cout de revient" dataDxfId="3" dataCellStyle="Milliers [0]">
      <calculatedColumnFormula>H4</calculatedColumnFormula>
    </tableColumn>
    <tableColumn id="10" xr3:uid="{0964D7D6-D49E-4833-B8E4-996EDFCEE564}" name="Date d'acquisition" dataDxfId="7"/>
    <tableColumn id="11" xr3:uid="{84BB2A67-6EEA-47A2-96E7-293B9D28C364}" name="Date mise en service" dataDxfId="6"/>
    <tableColumn id="12" xr3:uid="{89DF9DFB-6AAB-4D69-8B84-7B4A8E6F7917}" name="Duree" dataDxfId="5" dataCellStyle="Milliers [0]"/>
    <tableColumn id="13" xr3:uid="{B0C798AF-9073-46DB-B4C5-4BD2FC872E53}" name="Type d'amortissement"/>
    <tableColumn id="14" xr3:uid="{4C06003F-97E6-48EF-9EF3-B8C4062BFB02}" name="Taux" dataDxfId="2" dataCellStyle="Pourcentage">
      <calculatedColumnFormula>L4/100</calculatedColumnFormula>
    </tableColumn>
    <tableColumn id="15" xr3:uid="{DD3D0F86-43C0-4620-8658-4A92A8BB21E7}" name="Annuite" dataDxfId="1" dataCellStyle="Milliers [0]">
      <calculatedColumnFormula>H4*N4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525B4-2DEC-494B-BD72-0C8355642CAF}">
  <sheetPr>
    <pageSetUpPr fitToPage="1"/>
  </sheetPr>
  <dimension ref="A1:O5"/>
  <sheetViews>
    <sheetView topLeftCell="F1" workbookViewId="0">
      <selection activeCell="O4" sqref="O4"/>
    </sheetView>
  </sheetViews>
  <sheetFormatPr baseColWidth="10" defaultRowHeight="15" x14ac:dyDescent="0.25"/>
  <cols>
    <col min="1" max="1" width="11.5703125" style="9"/>
    <col min="2" max="2" width="27.140625" bestFit="1" customWidth="1"/>
    <col min="3" max="3" width="33.28515625" bestFit="1" customWidth="1"/>
    <col min="4" max="4" width="15" style="6" bestFit="1" customWidth="1"/>
    <col min="5" max="5" width="25.85546875" style="6" customWidth="1"/>
    <col min="6" max="6" width="14.7109375" style="10" customWidth="1"/>
    <col min="7" max="7" width="17.140625" style="10" bestFit="1" customWidth="1"/>
    <col min="8" max="8" width="15.42578125" style="10" customWidth="1"/>
    <col min="9" max="9" width="18.28515625" style="10" customWidth="1"/>
    <col min="10" max="10" width="19" style="11" customWidth="1"/>
    <col min="11" max="11" width="21.42578125" style="11" customWidth="1"/>
    <col min="13" max="13" width="22.85546875" customWidth="1"/>
    <col min="15" max="15" width="11.7109375" style="10" customWidth="1"/>
    <col min="258" max="258" width="27.140625" bestFit="1" customWidth="1"/>
    <col min="259" max="259" width="33.28515625" bestFit="1" customWidth="1"/>
    <col min="261" max="261" width="22.28515625" bestFit="1" customWidth="1"/>
    <col min="265" max="265" width="14.7109375" bestFit="1" customWidth="1"/>
    <col min="266" max="266" width="15.5703125" bestFit="1" customWidth="1"/>
    <col min="267" max="267" width="17.7109375" bestFit="1" customWidth="1"/>
    <col min="269" max="269" width="19.140625" bestFit="1" customWidth="1"/>
    <col min="514" max="514" width="27.140625" bestFit="1" customWidth="1"/>
    <col min="515" max="515" width="33.28515625" bestFit="1" customWidth="1"/>
    <col min="517" max="517" width="22.28515625" bestFit="1" customWidth="1"/>
    <col min="521" max="521" width="14.7109375" bestFit="1" customWidth="1"/>
    <col min="522" max="522" width="15.5703125" bestFit="1" customWidth="1"/>
    <col min="523" max="523" width="17.7109375" bestFit="1" customWidth="1"/>
    <col min="525" max="525" width="19.140625" bestFit="1" customWidth="1"/>
    <col min="770" max="770" width="27.140625" bestFit="1" customWidth="1"/>
    <col min="771" max="771" width="33.28515625" bestFit="1" customWidth="1"/>
    <col min="773" max="773" width="22.28515625" bestFit="1" customWidth="1"/>
    <col min="777" max="777" width="14.7109375" bestFit="1" customWidth="1"/>
    <col min="778" max="778" width="15.5703125" bestFit="1" customWidth="1"/>
    <col min="779" max="779" width="17.7109375" bestFit="1" customWidth="1"/>
    <col min="781" max="781" width="19.140625" bestFit="1" customWidth="1"/>
    <col min="1026" max="1026" width="27.140625" bestFit="1" customWidth="1"/>
    <col min="1027" max="1027" width="33.28515625" bestFit="1" customWidth="1"/>
    <col min="1029" max="1029" width="22.28515625" bestFit="1" customWidth="1"/>
    <col min="1033" max="1033" width="14.7109375" bestFit="1" customWidth="1"/>
    <col min="1034" max="1034" width="15.5703125" bestFit="1" customWidth="1"/>
    <col min="1035" max="1035" width="17.7109375" bestFit="1" customWidth="1"/>
    <col min="1037" max="1037" width="19.140625" bestFit="1" customWidth="1"/>
    <col min="1282" max="1282" width="27.140625" bestFit="1" customWidth="1"/>
    <col min="1283" max="1283" width="33.28515625" bestFit="1" customWidth="1"/>
    <col min="1285" max="1285" width="22.28515625" bestFit="1" customWidth="1"/>
    <col min="1289" max="1289" width="14.7109375" bestFit="1" customWidth="1"/>
    <col min="1290" max="1290" width="15.5703125" bestFit="1" customWidth="1"/>
    <col min="1291" max="1291" width="17.7109375" bestFit="1" customWidth="1"/>
    <col min="1293" max="1293" width="19.140625" bestFit="1" customWidth="1"/>
    <col min="1538" max="1538" width="27.140625" bestFit="1" customWidth="1"/>
    <col min="1539" max="1539" width="33.28515625" bestFit="1" customWidth="1"/>
    <col min="1541" max="1541" width="22.28515625" bestFit="1" customWidth="1"/>
    <col min="1545" max="1545" width="14.7109375" bestFit="1" customWidth="1"/>
    <col min="1546" max="1546" width="15.5703125" bestFit="1" customWidth="1"/>
    <col min="1547" max="1547" width="17.7109375" bestFit="1" customWidth="1"/>
    <col min="1549" max="1549" width="19.140625" bestFit="1" customWidth="1"/>
    <col min="1794" max="1794" width="27.140625" bestFit="1" customWidth="1"/>
    <col min="1795" max="1795" width="33.28515625" bestFit="1" customWidth="1"/>
    <col min="1797" max="1797" width="22.28515625" bestFit="1" customWidth="1"/>
    <col min="1801" max="1801" width="14.7109375" bestFit="1" customWidth="1"/>
    <col min="1802" max="1802" width="15.5703125" bestFit="1" customWidth="1"/>
    <col min="1803" max="1803" width="17.7109375" bestFit="1" customWidth="1"/>
    <col min="1805" max="1805" width="19.140625" bestFit="1" customWidth="1"/>
    <col min="2050" max="2050" width="27.140625" bestFit="1" customWidth="1"/>
    <col min="2051" max="2051" width="33.28515625" bestFit="1" customWidth="1"/>
    <col min="2053" max="2053" width="22.28515625" bestFit="1" customWidth="1"/>
    <col min="2057" max="2057" width="14.7109375" bestFit="1" customWidth="1"/>
    <col min="2058" max="2058" width="15.5703125" bestFit="1" customWidth="1"/>
    <col min="2059" max="2059" width="17.7109375" bestFit="1" customWidth="1"/>
    <col min="2061" max="2061" width="19.140625" bestFit="1" customWidth="1"/>
    <col min="2306" max="2306" width="27.140625" bestFit="1" customWidth="1"/>
    <col min="2307" max="2307" width="33.28515625" bestFit="1" customWidth="1"/>
    <col min="2309" max="2309" width="22.28515625" bestFit="1" customWidth="1"/>
    <col min="2313" max="2313" width="14.7109375" bestFit="1" customWidth="1"/>
    <col min="2314" max="2314" width="15.5703125" bestFit="1" customWidth="1"/>
    <col min="2315" max="2315" width="17.7109375" bestFit="1" customWidth="1"/>
    <col min="2317" max="2317" width="19.140625" bestFit="1" customWidth="1"/>
    <col min="2562" max="2562" width="27.140625" bestFit="1" customWidth="1"/>
    <col min="2563" max="2563" width="33.28515625" bestFit="1" customWidth="1"/>
    <col min="2565" max="2565" width="22.28515625" bestFit="1" customWidth="1"/>
    <col min="2569" max="2569" width="14.7109375" bestFit="1" customWidth="1"/>
    <col min="2570" max="2570" width="15.5703125" bestFit="1" customWidth="1"/>
    <col min="2571" max="2571" width="17.7109375" bestFit="1" customWidth="1"/>
    <col min="2573" max="2573" width="19.140625" bestFit="1" customWidth="1"/>
    <col min="2818" max="2818" width="27.140625" bestFit="1" customWidth="1"/>
    <col min="2819" max="2819" width="33.28515625" bestFit="1" customWidth="1"/>
    <col min="2821" max="2821" width="22.28515625" bestFit="1" customWidth="1"/>
    <col min="2825" max="2825" width="14.7109375" bestFit="1" customWidth="1"/>
    <col min="2826" max="2826" width="15.5703125" bestFit="1" customWidth="1"/>
    <col min="2827" max="2827" width="17.7109375" bestFit="1" customWidth="1"/>
    <col min="2829" max="2829" width="19.140625" bestFit="1" customWidth="1"/>
    <col min="3074" max="3074" width="27.140625" bestFit="1" customWidth="1"/>
    <col min="3075" max="3075" width="33.28515625" bestFit="1" customWidth="1"/>
    <col min="3077" max="3077" width="22.28515625" bestFit="1" customWidth="1"/>
    <col min="3081" max="3081" width="14.7109375" bestFit="1" customWidth="1"/>
    <col min="3082" max="3082" width="15.5703125" bestFit="1" customWidth="1"/>
    <col min="3083" max="3083" width="17.7109375" bestFit="1" customWidth="1"/>
    <col min="3085" max="3085" width="19.140625" bestFit="1" customWidth="1"/>
    <col min="3330" max="3330" width="27.140625" bestFit="1" customWidth="1"/>
    <col min="3331" max="3331" width="33.28515625" bestFit="1" customWidth="1"/>
    <col min="3333" max="3333" width="22.28515625" bestFit="1" customWidth="1"/>
    <col min="3337" max="3337" width="14.7109375" bestFit="1" customWidth="1"/>
    <col min="3338" max="3338" width="15.5703125" bestFit="1" customWidth="1"/>
    <col min="3339" max="3339" width="17.7109375" bestFit="1" customWidth="1"/>
    <col min="3341" max="3341" width="19.140625" bestFit="1" customWidth="1"/>
    <col min="3586" max="3586" width="27.140625" bestFit="1" customWidth="1"/>
    <col min="3587" max="3587" width="33.28515625" bestFit="1" customWidth="1"/>
    <col min="3589" max="3589" width="22.28515625" bestFit="1" customWidth="1"/>
    <col min="3593" max="3593" width="14.7109375" bestFit="1" customWidth="1"/>
    <col min="3594" max="3594" width="15.5703125" bestFit="1" customWidth="1"/>
    <col min="3595" max="3595" width="17.7109375" bestFit="1" customWidth="1"/>
    <col min="3597" max="3597" width="19.140625" bestFit="1" customWidth="1"/>
    <col min="3842" max="3842" width="27.140625" bestFit="1" customWidth="1"/>
    <col min="3843" max="3843" width="33.28515625" bestFit="1" customWidth="1"/>
    <col min="3845" max="3845" width="22.28515625" bestFit="1" customWidth="1"/>
    <col min="3849" max="3849" width="14.7109375" bestFit="1" customWidth="1"/>
    <col min="3850" max="3850" width="15.5703125" bestFit="1" customWidth="1"/>
    <col min="3851" max="3851" width="17.7109375" bestFit="1" customWidth="1"/>
    <col min="3853" max="3853" width="19.140625" bestFit="1" customWidth="1"/>
    <col min="4098" max="4098" width="27.140625" bestFit="1" customWidth="1"/>
    <col min="4099" max="4099" width="33.28515625" bestFit="1" customWidth="1"/>
    <col min="4101" max="4101" width="22.28515625" bestFit="1" customWidth="1"/>
    <col min="4105" max="4105" width="14.7109375" bestFit="1" customWidth="1"/>
    <col min="4106" max="4106" width="15.5703125" bestFit="1" customWidth="1"/>
    <col min="4107" max="4107" width="17.7109375" bestFit="1" customWidth="1"/>
    <col min="4109" max="4109" width="19.140625" bestFit="1" customWidth="1"/>
    <col min="4354" max="4354" width="27.140625" bestFit="1" customWidth="1"/>
    <col min="4355" max="4355" width="33.28515625" bestFit="1" customWidth="1"/>
    <col min="4357" max="4357" width="22.28515625" bestFit="1" customWidth="1"/>
    <col min="4361" max="4361" width="14.7109375" bestFit="1" customWidth="1"/>
    <col min="4362" max="4362" width="15.5703125" bestFit="1" customWidth="1"/>
    <col min="4363" max="4363" width="17.7109375" bestFit="1" customWidth="1"/>
    <col min="4365" max="4365" width="19.140625" bestFit="1" customWidth="1"/>
    <col min="4610" max="4610" width="27.140625" bestFit="1" customWidth="1"/>
    <col min="4611" max="4611" width="33.28515625" bestFit="1" customWidth="1"/>
    <col min="4613" max="4613" width="22.28515625" bestFit="1" customWidth="1"/>
    <col min="4617" max="4617" width="14.7109375" bestFit="1" customWidth="1"/>
    <col min="4618" max="4618" width="15.5703125" bestFit="1" customWidth="1"/>
    <col min="4619" max="4619" width="17.7109375" bestFit="1" customWidth="1"/>
    <col min="4621" max="4621" width="19.140625" bestFit="1" customWidth="1"/>
    <col min="4866" max="4866" width="27.140625" bestFit="1" customWidth="1"/>
    <col min="4867" max="4867" width="33.28515625" bestFit="1" customWidth="1"/>
    <col min="4869" max="4869" width="22.28515625" bestFit="1" customWidth="1"/>
    <col min="4873" max="4873" width="14.7109375" bestFit="1" customWidth="1"/>
    <col min="4874" max="4874" width="15.5703125" bestFit="1" customWidth="1"/>
    <col min="4875" max="4875" width="17.7109375" bestFit="1" customWidth="1"/>
    <col min="4877" max="4877" width="19.140625" bestFit="1" customWidth="1"/>
    <col min="5122" max="5122" width="27.140625" bestFit="1" customWidth="1"/>
    <col min="5123" max="5123" width="33.28515625" bestFit="1" customWidth="1"/>
    <col min="5125" max="5125" width="22.28515625" bestFit="1" customWidth="1"/>
    <col min="5129" max="5129" width="14.7109375" bestFit="1" customWidth="1"/>
    <col min="5130" max="5130" width="15.5703125" bestFit="1" customWidth="1"/>
    <col min="5131" max="5131" width="17.7109375" bestFit="1" customWidth="1"/>
    <col min="5133" max="5133" width="19.140625" bestFit="1" customWidth="1"/>
    <col min="5378" max="5378" width="27.140625" bestFit="1" customWidth="1"/>
    <col min="5379" max="5379" width="33.28515625" bestFit="1" customWidth="1"/>
    <col min="5381" max="5381" width="22.28515625" bestFit="1" customWidth="1"/>
    <col min="5385" max="5385" width="14.7109375" bestFit="1" customWidth="1"/>
    <col min="5386" max="5386" width="15.5703125" bestFit="1" customWidth="1"/>
    <col min="5387" max="5387" width="17.7109375" bestFit="1" customWidth="1"/>
    <col min="5389" max="5389" width="19.140625" bestFit="1" customWidth="1"/>
    <col min="5634" max="5634" width="27.140625" bestFit="1" customWidth="1"/>
    <col min="5635" max="5635" width="33.28515625" bestFit="1" customWidth="1"/>
    <col min="5637" max="5637" width="22.28515625" bestFit="1" customWidth="1"/>
    <col min="5641" max="5641" width="14.7109375" bestFit="1" customWidth="1"/>
    <col min="5642" max="5642" width="15.5703125" bestFit="1" customWidth="1"/>
    <col min="5643" max="5643" width="17.7109375" bestFit="1" customWidth="1"/>
    <col min="5645" max="5645" width="19.140625" bestFit="1" customWidth="1"/>
    <col min="5890" max="5890" width="27.140625" bestFit="1" customWidth="1"/>
    <col min="5891" max="5891" width="33.28515625" bestFit="1" customWidth="1"/>
    <col min="5893" max="5893" width="22.28515625" bestFit="1" customWidth="1"/>
    <col min="5897" max="5897" width="14.7109375" bestFit="1" customWidth="1"/>
    <col min="5898" max="5898" width="15.5703125" bestFit="1" customWidth="1"/>
    <col min="5899" max="5899" width="17.7109375" bestFit="1" customWidth="1"/>
    <col min="5901" max="5901" width="19.140625" bestFit="1" customWidth="1"/>
    <col min="6146" max="6146" width="27.140625" bestFit="1" customWidth="1"/>
    <col min="6147" max="6147" width="33.28515625" bestFit="1" customWidth="1"/>
    <col min="6149" max="6149" width="22.28515625" bestFit="1" customWidth="1"/>
    <col min="6153" max="6153" width="14.7109375" bestFit="1" customWidth="1"/>
    <col min="6154" max="6154" width="15.5703125" bestFit="1" customWidth="1"/>
    <col min="6155" max="6155" width="17.7109375" bestFit="1" customWidth="1"/>
    <col min="6157" max="6157" width="19.140625" bestFit="1" customWidth="1"/>
    <col min="6402" max="6402" width="27.140625" bestFit="1" customWidth="1"/>
    <col min="6403" max="6403" width="33.28515625" bestFit="1" customWidth="1"/>
    <col min="6405" max="6405" width="22.28515625" bestFit="1" customWidth="1"/>
    <col min="6409" max="6409" width="14.7109375" bestFit="1" customWidth="1"/>
    <col min="6410" max="6410" width="15.5703125" bestFit="1" customWidth="1"/>
    <col min="6411" max="6411" width="17.7109375" bestFit="1" customWidth="1"/>
    <col min="6413" max="6413" width="19.140625" bestFit="1" customWidth="1"/>
    <col min="6658" max="6658" width="27.140625" bestFit="1" customWidth="1"/>
    <col min="6659" max="6659" width="33.28515625" bestFit="1" customWidth="1"/>
    <col min="6661" max="6661" width="22.28515625" bestFit="1" customWidth="1"/>
    <col min="6665" max="6665" width="14.7109375" bestFit="1" customWidth="1"/>
    <col min="6666" max="6666" width="15.5703125" bestFit="1" customWidth="1"/>
    <col min="6667" max="6667" width="17.7109375" bestFit="1" customWidth="1"/>
    <col min="6669" max="6669" width="19.140625" bestFit="1" customWidth="1"/>
    <col min="6914" max="6914" width="27.140625" bestFit="1" customWidth="1"/>
    <col min="6915" max="6915" width="33.28515625" bestFit="1" customWidth="1"/>
    <col min="6917" max="6917" width="22.28515625" bestFit="1" customWidth="1"/>
    <col min="6921" max="6921" width="14.7109375" bestFit="1" customWidth="1"/>
    <col min="6922" max="6922" width="15.5703125" bestFit="1" customWidth="1"/>
    <col min="6923" max="6923" width="17.7109375" bestFit="1" customWidth="1"/>
    <col min="6925" max="6925" width="19.140625" bestFit="1" customWidth="1"/>
    <col min="7170" max="7170" width="27.140625" bestFit="1" customWidth="1"/>
    <col min="7171" max="7171" width="33.28515625" bestFit="1" customWidth="1"/>
    <col min="7173" max="7173" width="22.28515625" bestFit="1" customWidth="1"/>
    <col min="7177" max="7177" width="14.7109375" bestFit="1" customWidth="1"/>
    <col min="7178" max="7178" width="15.5703125" bestFit="1" customWidth="1"/>
    <col min="7179" max="7179" width="17.7109375" bestFit="1" customWidth="1"/>
    <col min="7181" max="7181" width="19.140625" bestFit="1" customWidth="1"/>
    <col min="7426" max="7426" width="27.140625" bestFit="1" customWidth="1"/>
    <col min="7427" max="7427" width="33.28515625" bestFit="1" customWidth="1"/>
    <col min="7429" max="7429" width="22.28515625" bestFit="1" customWidth="1"/>
    <col min="7433" max="7433" width="14.7109375" bestFit="1" customWidth="1"/>
    <col min="7434" max="7434" width="15.5703125" bestFit="1" customWidth="1"/>
    <col min="7435" max="7435" width="17.7109375" bestFit="1" customWidth="1"/>
    <col min="7437" max="7437" width="19.140625" bestFit="1" customWidth="1"/>
    <col min="7682" max="7682" width="27.140625" bestFit="1" customWidth="1"/>
    <col min="7683" max="7683" width="33.28515625" bestFit="1" customWidth="1"/>
    <col min="7685" max="7685" width="22.28515625" bestFit="1" customWidth="1"/>
    <col min="7689" max="7689" width="14.7109375" bestFit="1" customWidth="1"/>
    <col min="7690" max="7690" width="15.5703125" bestFit="1" customWidth="1"/>
    <col min="7691" max="7691" width="17.7109375" bestFit="1" customWidth="1"/>
    <col min="7693" max="7693" width="19.140625" bestFit="1" customWidth="1"/>
    <col min="7938" max="7938" width="27.140625" bestFit="1" customWidth="1"/>
    <col min="7939" max="7939" width="33.28515625" bestFit="1" customWidth="1"/>
    <col min="7941" max="7941" width="22.28515625" bestFit="1" customWidth="1"/>
    <col min="7945" max="7945" width="14.7109375" bestFit="1" customWidth="1"/>
    <col min="7946" max="7946" width="15.5703125" bestFit="1" customWidth="1"/>
    <col min="7947" max="7947" width="17.7109375" bestFit="1" customWidth="1"/>
    <col min="7949" max="7949" width="19.140625" bestFit="1" customWidth="1"/>
    <col min="8194" max="8194" width="27.140625" bestFit="1" customWidth="1"/>
    <col min="8195" max="8195" width="33.28515625" bestFit="1" customWidth="1"/>
    <col min="8197" max="8197" width="22.28515625" bestFit="1" customWidth="1"/>
    <col min="8201" max="8201" width="14.7109375" bestFit="1" customWidth="1"/>
    <col min="8202" max="8202" width="15.5703125" bestFit="1" customWidth="1"/>
    <col min="8203" max="8203" width="17.7109375" bestFit="1" customWidth="1"/>
    <col min="8205" max="8205" width="19.140625" bestFit="1" customWidth="1"/>
    <col min="8450" max="8450" width="27.140625" bestFit="1" customWidth="1"/>
    <col min="8451" max="8451" width="33.28515625" bestFit="1" customWidth="1"/>
    <col min="8453" max="8453" width="22.28515625" bestFit="1" customWidth="1"/>
    <col min="8457" max="8457" width="14.7109375" bestFit="1" customWidth="1"/>
    <col min="8458" max="8458" width="15.5703125" bestFit="1" customWidth="1"/>
    <col min="8459" max="8459" width="17.7109375" bestFit="1" customWidth="1"/>
    <col min="8461" max="8461" width="19.140625" bestFit="1" customWidth="1"/>
    <col min="8706" max="8706" width="27.140625" bestFit="1" customWidth="1"/>
    <col min="8707" max="8707" width="33.28515625" bestFit="1" customWidth="1"/>
    <col min="8709" max="8709" width="22.28515625" bestFit="1" customWidth="1"/>
    <col min="8713" max="8713" width="14.7109375" bestFit="1" customWidth="1"/>
    <col min="8714" max="8714" width="15.5703125" bestFit="1" customWidth="1"/>
    <col min="8715" max="8715" width="17.7109375" bestFit="1" customWidth="1"/>
    <col min="8717" max="8717" width="19.140625" bestFit="1" customWidth="1"/>
    <col min="8962" max="8962" width="27.140625" bestFit="1" customWidth="1"/>
    <col min="8963" max="8963" width="33.28515625" bestFit="1" customWidth="1"/>
    <col min="8965" max="8965" width="22.28515625" bestFit="1" customWidth="1"/>
    <col min="8969" max="8969" width="14.7109375" bestFit="1" customWidth="1"/>
    <col min="8970" max="8970" width="15.5703125" bestFit="1" customWidth="1"/>
    <col min="8971" max="8971" width="17.7109375" bestFit="1" customWidth="1"/>
    <col min="8973" max="8973" width="19.140625" bestFit="1" customWidth="1"/>
    <col min="9218" max="9218" width="27.140625" bestFit="1" customWidth="1"/>
    <col min="9219" max="9219" width="33.28515625" bestFit="1" customWidth="1"/>
    <col min="9221" max="9221" width="22.28515625" bestFit="1" customWidth="1"/>
    <col min="9225" max="9225" width="14.7109375" bestFit="1" customWidth="1"/>
    <col min="9226" max="9226" width="15.5703125" bestFit="1" customWidth="1"/>
    <col min="9227" max="9227" width="17.7109375" bestFit="1" customWidth="1"/>
    <col min="9229" max="9229" width="19.140625" bestFit="1" customWidth="1"/>
    <col min="9474" max="9474" width="27.140625" bestFit="1" customWidth="1"/>
    <col min="9475" max="9475" width="33.28515625" bestFit="1" customWidth="1"/>
    <col min="9477" max="9477" width="22.28515625" bestFit="1" customWidth="1"/>
    <col min="9481" max="9481" width="14.7109375" bestFit="1" customWidth="1"/>
    <col min="9482" max="9482" width="15.5703125" bestFit="1" customWidth="1"/>
    <col min="9483" max="9483" width="17.7109375" bestFit="1" customWidth="1"/>
    <col min="9485" max="9485" width="19.140625" bestFit="1" customWidth="1"/>
    <col min="9730" max="9730" width="27.140625" bestFit="1" customWidth="1"/>
    <col min="9731" max="9731" width="33.28515625" bestFit="1" customWidth="1"/>
    <col min="9733" max="9733" width="22.28515625" bestFit="1" customWidth="1"/>
    <col min="9737" max="9737" width="14.7109375" bestFit="1" customWidth="1"/>
    <col min="9738" max="9738" width="15.5703125" bestFit="1" customWidth="1"/>
    <col min="9739" max="9739" width="17.7109375" bestFit="1" customWidth="1"/>
    <col min="9741" max="9741" width="19.140625" bestFit="1" customWidth="1"/>
    <col min="9986" max="9986" width="27.140625" bestFit="1" customWidth="1"/>
    <col min="9987" max="9987" width="33.28515625" bestFit="1" customWidth="1"/>
    <col min="9989" max="9989" width="22.28515625" bestFit="1" customWidth="1"/>
    <col min="9993" max="9993" width="14.7109375" bestFit="1" customWidth="1"/>
    <col min="9994" max="9994" width="15.5703125" bestFit="1" customWidth="1"/>
    <col min="9995" max="9995" width="17.7109375" bestFit="1" customWidth="1"/>
    <col min="9997" max="9997" width="19.140625" bestFit="1" customWidth="1"/>
    <col min="10242" max="10242" width="27.140625" bestFit="1" customWidth="1"/>
    <col min="10243" max="10243" width="33.28515625" bestFit="1" customWidth="1"/>
    <col min="10245" max="10245" width="22.28515625" bestFit="1" customWidth="1"/>
    <col min="10249" max="10249" width="14.7109375" bestFit="1" customWidth="1"/>
    <col min="10250" max="10250" width="15.5703125" bestFit="1" customWidth="1"/>
    <col min="10251" max="10251" width="17.7109375" bestFit="1" customWidth="1"/>
    <col min="10253" max="10253" width="19.140625" bestFit="1" customWidth="1"/>
    <col min="10498" max="10498" width="27.140625" bestFit="1" customWidth="1"/>
    <col min="10499" max="10499" width="33.28515625" bestFit="1" customWidth="1"/>
    <col min="10501" max="10501" width="22.28515625" bestFit="1" customWidth="1"/>
    <col min="10505" max="10505" width="14.7109375" bestFit="1" customWidth="1"/>
    <col min="10506" max="10506" width="15.5703125" bestFit="1" customWidth="1"/>
    <col min="10507" max="10507" width="17.7109375" bestFit="1" customWidth="1"/>
    <col min="10509" max="10509" width="19.140625" bestFit="1" customWidth="1"/>
    <col min="10754" max="10754" width="27.140625" bestFit="1" customWidth="1"/>
    <col min="10755" max="10755" width="33.28515625" bestFit="1" customWidth="1"/>
    <col min="10757" max="10757" width="22.28515625" bestFit="1" customWidth="1"/>
    <col min="10761" max="10761" width="14.7109375" bestFit="1" customWidth="1"/>
    <col min="10762" max="10762" width="15.5703125" bestFit="1" customWidth="1"/>
    <col min="10763" max="10763" width="17.7109375" bestFit="1" customWidth="1"/>
    <col min="10765" max="10765" width="19.140625" bestFit="1" customWidth="1"/>
    <col min="11010" max="11010" width="27.140625" bestFit="1" customWidth="1"/>
    <col min="11011" max="11011" width="33.28515625" bestFit="1" customWidth="1"/>
    <col min="11013" max="11013" width="22.28515625" bestFit="1" customWidth="1"/>
    <col min="11017" max="11017" width="14.7109375" bestFit="1" customWidth="1"/>
    <col min="11018" max="11018" width="15.5703125" bestFit="1" customWidth="1"/>
    <col min="11019" max="11019" width="17.7109375" bestFit="1" customWidth="1"/>
    <col min="11021" max="11021" width="19.140625" bestFit="1" customWidth="1"/>
    <col min="11266" max="11266" width="27.140625" bestFit="1" customWidth="1"/>
    <col min="11267" max="11267" width="33.28515625" bestFit="1" customWidth="1"/>
    <col min="11269" max="11269" width="22.28515625" bestFit="1" customWidth="1"/>
    <col min="11273" max="11273" width="14.7109375" bestFit="1" customWidth="1"/>
    <col min="11274" max="11274" width="15.5703125" bestFit="1" customWidth="1"/>
    <col min="11275" max="11275" width="17.7109375" bestFit="1" customWidth="1"/>
    <col min="11277" max="11277" width="19.140625" bestFit="1" customWidth="1"/>
    <col min="11522" max="11522" width="27.140625" bestFit="1" customWidth="1"/>
    <col min="11523" max="11523" width="33.28515625" bestFit="1" customWidth="1"/>
    <col min="11525" max="11525" width="22.28515625" bestFit="1" customWidth="1"/>
    <col min="11529" max="11529" width="14.7109375" bestFit="1" customWidth="1"/>
    <col min="11530" max="11530" width="15.5703125" bestFit="1" customWidth="1"/>
    <col min="11531" max="11531" width="17.7109375" bestFit="1" customWidth="1"/>
    <col min="11533" max="11533" width="19.140625" bestFit="1" customWidth="1"/>
    <col min="11778" max="11778" width="27.140625" bestFit="1" customWidth="1"/>
    <col min="11779" max="11779" width="33.28515625" bestFit="1" customWidth="1"/>
    <col min="11781" max="11781" width="22.28515625" bestFit="1" customWidth="1"/>
    <col min="11785" max="11785" width="14.7109375" bestFit="1" customWidth="1"/>
    <col min="11786" max="11786" width="15.5703125" bestFit="1" customWidth="1"/>
    <col min="11787" max="11787" width="17.7109375" bestFit="1" customWidth="1"/>
    <col min="11789" max="11789" width="19.140625" bestFit="1" customWidth="1"/>
    <col min="12034" max="12034" width="27.140625" bestFit="1" customWidth="1"/>
    <col min="12035" max="12035" width="33.28515625" bestFit="1" customWidth="1"/>
    <col min="12037" max="12037" width="22.28515625" bestFit="1" customWidth="1"/>
    <col min="12041" max="12041" width="14.7109375" bestFit="1" customWidth="1"/>
    <col min="12042" max="12042" width="15.5703125" bestFit="1" customWidth="1"/>
    <col min="12043" max="12043" width="17.7109375" bestFit="1" customWidth="1"/>
    <col min="12045" max="12045" width="19.140625" bestFit="1" customWidth="1"/>
    <col min="12290" max="12290" width="27.140625" bestFit="1" customWidth="1"/>
    <col min="12291" max="12291" width="33.28515625" bestFit="1" customWidth="1"/>
    <col min="12293" max="12293" width="22.28515625" bestFit="1" customWidth="1"/>
    <col min="12297" max="12297" width="14.7109375" bestFit="1" customWidth="1"/>
    <col min="12298" max="12298" width="15.5703125" bestFit="1" customWidth="1"/>
    <col min="12299" max="12299" width="17.7109375" bestFit="1" customWidth="1"/>
    <col min="12301" max="12301" width="19.140625" bestFit="1" customWidth="1"/>
    <col min="12546" max="12546" width="27.140625" bestFit="1" customWidth="1"/>
    <col min="12547" max="12547" width="33.28515625" bestFit="1" customWidth="1"/>
    <col min="12549" max="12549" width="22.28515625" bestFit="1" customWidth="1"/>
    <col min="12553" max="12553" width="14.7109375" bestFit="1" customWidth="1"/>
    <col min="12554" max="12554" width="15.5703125" bestFit="1" customWidth="1"/>
    <col min="12555" max="12555" width="17.7109375" bestFit="1" customWidth="1"/>
    <col min="12557" max="12557" width="19.140625" bestFit="1" customWidth="1"/>
    <col min="12802" max="12802" width="27.140625" bestFit="1" customWidth="1"/>
    <col min="12803" max="12803" width="33.28515625" bestFit="1" customWidth="1"/>
    <col min="12805" max="12805" width="22.28515625" bestFit="1" customWidth="1"/>
    <col min="12809" max="12809" width="14.7109375" bestFit="1" customWidth="1"/>
    <col min="12810" max="12810" width="15.5703125" bestFit="1" customWidth="1"/>
    <col min="12811" max="12811" width="17.7109375" bestFit="1" customWidth="1"/>
    <col min="12813" max="12813" width="19.140625" bestFit="1" customWidth="1"/>
    <col min="13058" max="13058" width="27.140625" bestFit="1" customWidth="1"/>
    <col min="13059" max="13059" width="33.28515625" bestFit="1" customWidth="1"/>
    <col min="13061" max="13061" width="22.28515625" bestFit="1" customWidth="1"/>
    <col min="13065" max="13065" width="14.7109375" bestFit="1" customWidth="1"/>
    <col min="13066" max="13066" width="15.5703125" bestFit="1" customWidth="1"/>
    <col min="13067" max="13067" width="17.7109375" bestFit="1" customWidth="1"/>
    <col min="13069" max="13069" width="19.140625" bestFit="1" customWidth="1"/>
    <col min="13314" max="13314" width="27.140625" bestFit="1" customWidth="1"/>
    <col min="13315" max="13315" width="33.28515625" bestFit="1" customWidth="1"/>
    <col min="13317" max="13317" width="22.28515625" bestFit="1" customWidth="1"/>
    <col min="13321" max="13321" width="14.7109375" bestFit="1" customWidth="1"/>
    <col min="13322" max="13322" width="15.5703125" bestFit="1" customWidth="1"/>
    <col min="13323" max="13323" width="17.7109375" bestFit="1" customWidth="1"/>
    <col min="13325" max="13325" width="19.140625" bestFit="1" customWidth="1"/>
    <col min="13570" max="13570" width="27.140625" bestFit="1" customWidth="1"/>
    <col min="13571" max="13571" width="33.28515625" bestFit="1" customWidth="1"/>
    <col min="13573" max="13573" width="22.28515625" bestFit="1" customWidth="1"/>
    <col min="13577" max="13577" width="14.7109375" bestFit="1" customWidth="1"/>
    <col min="13578" max="13578" width="15.5703125" bestFit="1" customWidth="1"/>
    <col min="13579" max="13579" width="17.7109375" bestFit="1" customWidth="1"/>
    <col min="13581" max="13581" width="19.140625" bestFit="1" customWidth="1"/>
    <col min="13826" max="13826" width="27.140625" bestFit="1" customWidth="1"/>
    <col min="13827" max="13827" width="33.28515625" bestFit="1" customWidth="1"/>
    <col min="13829" max="13829" width="22.28515625" bestFit="1" customWidth="1"/>
    <col min="13833" max="13833" width="14.7109375" bestFit="1" customWidth="1"/>
    <col min="13834" max="13834" width="15.5703125" bestFit="1" customWidth="1"/>
    <col min="13835" max="13835" width="17.7109375" bestFit="1" customWidth="1"/>
    <col min="13837" max="13837" width="19.140625" bestFit="1" customWidth="1"/>
    <col min="14082" max="14082" width="27.140625" bestFit="1" customWidth="1"/>
    <col min="14083" max="14083" width="33.28515625" bestFit="1" customWidth="1"/>
    <col min="14085" max="14085" width="22.28515625" bestFit="1" customWidth="1"/>
    <col min="14089" max="14089" width="14.7109375" bestFit="1" customWidth="1"/>
    <col min="14090" max="14090" width="15.5703125" bestFit="1" customWidth="1"/>
    <col min="14091" max="14091" width="17.7109375" bestFit="1" customWidth="1"/>
    <col min="14093" max="14093" width="19.140625" bestFit="1" customWidth="1"/>
    <col min="14338" max="14338" width="27.140625" bestFit="1" customWidth="1"/>
    <col min="14339" max="14339" width="33.28515625" bestFit="1" customWidth="1"/>
    <col min="14341" max="14341" width="22.28515625" bestFit="1" customWidth="1"/>
    <col min="14345" max="14345" width="14.7109375" bestFit="1" customWidth="1"/>
    <col min="14346" max="14346" width="15.5703125" bestFit="1" customWidth="1"/>
    <col min="14347" max="14347" width="17.7109375" bestFit="1" customWidth="1"/>
    <col min="14349" max="14349" width="19.140625" bestFit="1" customWidth="1"/>
    <col min="14594" max="14594" width="27.140625" bestFit="1" customWidth="1"/>
    <col min="14595" max="14595" width="33.28515625" bestFit="1" customWidth="1"/>
    <col min="14597" max="14597" width="22.28515625" bestFit="1" customWidth="1"/>
    <col min="14601" max="14601" width="14.7109375" bestFit="1" customWidth="1"/>
    <col min="14602" max="14602" width="15.5703125" bestFit="1" customWidth="1"/>
    <col min="14603" max="14603" width="17.7109375" bestFit="1" customWidth="1"/>
    <col min="14605" max="14605" width="19.140625" bestFit="1" customWidth="1"/>
    <col min="14850" max="14850" width="27.140625" bestFit="1" customWidth="1"/>
    <col min="14851" max="14851" width="33.28515625" bestFit="1" customWidth="1"/>
    <col min="14853" max="14853" width="22.28515625" bestFit="1" customWidth="1"/>
    <col min="14857" max="14857" width="14.7109375" bestFit="1" customWidth="1"/>
    <col min="14858" max="14858" width="15.5703125" bestFit="1" customWidth="1"/>
    <col min="14859" max="14859" width="17.7109375" bestFit="1" customWidth="1"/>
    <col min="14861" max="14861" width="19.140625" bestFit="1" customWidth="1"/>
    <col min="15106" max="15106" width="27.140625" bestFit="1" customWidth="1"/>
    <col min="15107" max="15107" width="33.28515625" bestFit="1" customWidth="1"/>
    <col min="15109" max="15109" width="22.28515625" bestFit="1" customWidth="1"/>
    <col min="15113" max="15113" width="14.7109375" bestFit="1" customWidth="1"/>
    <col min="15114" max="15114" width="15.5703125" bestFit="1" customWidth="1"/>
    <col min="15115" max="15115" width="17.7109375" bestFit="1" customWidth="1"/>
    <col min="15117" max="15117" width="19.140625" bestFit="1" customWidth="1"/>
    <col min="15362" max="15362" width="27.140625" bestFit="1" customWidth="1"/>
    <col min="15363" max="15363" width="33.28515625" bestFit="1" customWidth="1"/>
    <col min="15365" max="15365" width="22.28515625" bestFit="1" customWidth="1"/>
    <col min="15369" max="15369" width="14.7109375" bestFit="1" customWidth="1"/>
    <col min="15370" max="15370" width="15.5703125" bestFit="1" customWidth="1"/>
    <col min="15371" max="15371" width="17.7109375" bestFit="1" customWidth="1"/>
    <col min="15373" max="15373" width="19.140625" bestFit="1" customWidth="1"/>
    <col min="15618" max="15618" width="27.140625" bestFit="1" customWidth="1"/>
    <col min="15619" max="15619" width="33.28515625" bestFit="1" customWidth="1"/>
    <col min="15621" max="15621" width="22.28515625" bestFit="1" customWidth="1"/>
    <col min="15625" max="15625" width="14.7109375" bestFit="1" customWidth="1"/>
    <col min="15626" max="15626" width="15.5703125" bestFit="1" customWidth="1"/>
    <col min="15627" max="15627" width="17.7109375" bestFit="1" customWidth="1"/>
    <col min="15629" max="15629" width="19.140625" bestFit="1" customWidth="1"/>
    <col min="15874" max="15874" width="27.140625" bestFit="1" customWidth="1"/>
    <col min="15875" max="15875" width="33.28515625" bestFit="1" customWidth="1"/>
    <col min="15877" max="15877" width="22.28515625" bestFit="1" customWidth="1"/>
    <col min="15881" max="15881" width="14.7109375" bestFit="1" customWidth="1"/>
    <col min="15882" max="15882" width="15.5703125" bestFit="1" customWidth="1"/>
    <col min="15883" max="15883" width="17.7109375" bestFit="1" customWidth="1"/>
    <col min="15885" max="15885" width="19.140625" bestFit="1" customWidth="1"/>
    <col min="16130" max="16130" width="27.140625" bestFit="1" customWidth="1"/>
    <col min="16131" max="16131" width="33.28515625" bestFit="1" customWidth="1"/>
    <col min="16133" max="16133" width="22.28515625" bestFit="1" customWidth="1"/>
    <col min="16137" max="16137" width="14.7109375" bestFit="1" customWidth="1"/>
    <col min="16138" max="16138" width="15.5703125" bestFit="1" customWidth="1"/>
    <col min="16139" max="16139" width="17.7109375" bestFit="1" customWidth="1"/>
    <col min="16141" max="16141" width="19.140625" bestFit="1" customWidth="1"/>
  </cols>
  <sheetData>
    <row r="1" spans="1:15" ht="18.75" x14ac:dyDescent="0.3">
      <c r="A1" s="1" t="s">
        <v>0</v>
      </c>
      <c r="B1" s="1"/>
      <c r="C1" s="1"/>
      <c r="D1" s="2"/>
      <c r="E1" s="2"/>
      <c r="F1" s="3"/>
      <c r="G1" s="3"/>
      <c r="H1" s="3"/>
      <c r="I1" s="3"/>
      <c r="J1" s="4"/>
      <c r="K1" s="4"/>
      <c r="L1" s="1"/>
      <c r="M1" s="1"/>
      <c r="N1" s="1"/>
      <c r="O1" s="3"/>
    </row>
    <row r="3" spans="1:15" s="6" customFormat="1" x14ac:dyDescent="0.25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8" t="s">
        <v>11</v>
      </c>
      <c r="L3" s="6" t="s">
        <v>12</v>
      </c>
      <c r="M3" s="6" t="s">
        <v>13</v>
      </c>
      <c r="N3" s="6" t="s">
        <v>14</v>
      </c>
      <c r="O3" s="7" t="s">
        <v>15</v>
      </c>
    </row>
    <row r="4" spans="1:15" x14ac:dyDescent="0.25">
      <c r="A4" s="9" t="s">
        <v>16</v>
      </c>
      <c r="B4" t="s">
        <v>17</v>
      </c>
      <c r="C4" t="s">
        <v>18</v>
      </c>
      <c r="D4" s="6">
        <v>238100</v>
      </c>
      <c r="E4" s="6">
        <v>283800</v>
      </c>
      <c r="F4" s="10">
        <v>2511228</v>
      </c>
      <c r="G4" s="10">
        <v>0</v>
      </c>
      <c r="H4" s="10">
        <f>SUM(F4:G4)</f>
        <v>2511228</v>
      </c>
      <c r="I4" s="10">
        <f t="shared" ref="I4:I5" si="0">H4</f>
        <v>2511228</v>
      </c>
      <c r="J4" s="11">
        <v>45268</v>
      </c>
      <c r="K4" s="11">
        <v>45962</v>
      </c>
      <c r="L4" s="10">
        <v>10</v>
      </c>
      <c r="M4" t="s">
        <v>19</v>
      </c>
      <c r="N4" s="12">
        <f t="shared" ref="N4:N5" si="1">L4/100</f>
        <v>0.1</v>
      </c>
      <c r="O4" s="49">
        <f t="shared" ref="O4:O5" si="2">H4*N4</f>
        <v>251122.80000000002</v>
      </c>
    </row>
    <row r="5" spans="1:15" x14ac:dyDescent="0.25">
      <c r="A5" s="9" t="s">
        <v>20</v>
      </c>
      <c r="B5" t="s">
        <v>17</v>
      </c>
      <c r="C5" t="s">
        <v>21</v>
      </c>
      <c r="D5" s="6">
        <v>238100</v>
      </c>
      <c r="E5" s="6">
        <v>283800</v>
      </c>
      <c r="F5" s="10">
        <v>2808284</v>
      </c>
      <c r="G5" s="10">
        <v>0</v>
      </c>
      <c r="H5" s="10">
        <f>SUM(F5:G5)</f>
        <v>2808284</v>
      </c>
      <c r="I5" s="10">
        <f t="shared" si="0"/>
        <v>2808284</v>
      </c>
      <c r="J5" s="11">
        <v>45268</v>
      </c>
      <c r="K5" s="11">
        <v>45962</v>
      </c>
      <c r="L5" s="10">
        <v>10</v>
      </c>
      <c r="M5" t="s">
        <v>19</v>
      </c>
      <c r="N5" s="12">
        <f t="shared" si="1"/>
        <v>0.1</v>
      </c>
      <c r="O5" s="49">
        <f t="shared" si="2"/>
        <v>280828.40000000002</v>
      </c>
    </row>
  </sheetData>
  <pageMargins left="0.25" right="0.25" top="0.31" bottom="0.26" header="0.3" footer="0.3"/>
  <pageSetup paperSize="9" scale="58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48877-9E37-40AF-A9D8-C0D194563CC4}">
  <sheetPr>
    <pageSetUpPr fitToPage="1"/>
  </sheetPr>
  <dimension ref="A7:E54"/>
  <sheetViews>
    <sheetView tabSelected="1" topLeftCell="A4" workbookViewId="0">
      <selection activeCell="D56" sqref="D56"/>
    </sheetView>
  </sheetViews>
  <sheetFormatPr baseColWidth="10" defaultRowHeight="15" x14ac:dyDescent="0.25"/>
  <cols>
    <col min="1" max="1" width="33.7109375" bestFit="1" customWidth="1"/>
    <col min="2" max="2" width="12.7109375" bestFit="1" customWidth="1"/>
    <col min="3" max="3" width="18.42578125" customWidth="1"/>
    <col min="4" max="4" width="27.85546875" bestFit="1" customWidth="1"/>
    <col min="5" max="5" width="22.5703125" bestFit="1" customWidth="1"/>
  </cols>
  <sheetData>
    <row r="7" spans="1:5" ht="26.25" x14ac:dyDescent="0.4">
      <c r="A7" s="45" t="s">
        <v>22</v>
      </c>
      <c r="B7" s="45"/>
      <c r="C7" s="45"/>
      <c r="D7" s="45"/>
      <c r="E7" s="45"/>
    </row>
    <row r="8" spans="1:5" x14ac:dyDescent="0.25">
      <c r="C8" s="43" t="s">
        <v>42</v>
      </c>
      <c r="D8" s="46" t="str">
        <f>+IMMO!A4</f>
        <v>01/2025</v>
      </c>
      <c r="E8" s="47"/>
    </row>
    <row r="10" spans="1:5" ht="17.25" x14ac:dyDescent="0.3">
      <c r="A10" s="13" t="s">
        <v>23</v>
      </c>
      <c r="B10" s="14"/>
      <c r="C10" s="15" t="str">
        <f>VLOOKUP(D8,Immos[],2,FALSE)</f>
        <v>Autres installations et agencmts</v>
      </c>
      <c r="D10" s="14"/>
      <c r="E10" s="16"/>
    </row>
    <row r="12" spans="1:5" ht="17.25" x14ac:dyDescent="0.3">
      <c r="A12" s="13" t="s">
        <v>24</v>
      </c>
      <c r="B12" s="16"/>
      <c r="C12" s="17" t="str">
        <f>VLOOKUP(D8,Immos[],3,FALSE)</f>
        <v>Amenagement en beton station rte kgsi</v>
      </c>
      <c r="D12" s="18"/>
      <c r="E12" s="19"/>
    </row>
    <row r="16" spans="1:5" ht="15.75" x14ac:dyDescent="0.25">
      <c r="A16" s="20" t="s">
        <v>6</v>
      </c>
      <c r="B16" s="21">
        <f>VLOOKUP(D8,Immos[],6,FALSE)</f>
        <v>2511228</v>
      </c>
      <c r="D16" s="22"/>
    </row>
    <row r="17" spans="1:5" ht="15.75" x14ac:dyDescent="0.25">
      <c r="A17" s="20" t="s">
        <v>25</v>
      </c>
      <c r="B17" s="21">
        <f>+VLOOKUP(D8,IMMO!A:O,7,FALSE)</f>
        <v>0</v>
      </c>
      <c r="D17" s="23" t="s">
        <v>26</v>
      </c>
      <c r="E17" s="24">
        <f>VLOOKUP(D8,Immos[],4,FALSE)</f>
        <v>238100</v>
      </c>
    </row>
    <row r="18" spans="1:5" ht="15.75" x14ac:dyDescent="0.25">
      <c r="A18" s="25" t="s">
        <v>27</v>
      </c>
      <c r="B18" s="26">
        <f>SUM(B16:B17)</f>
        <v>2511228</v>
      </c>
    </row>
    <row r="19" spans="1:5" x14ac:dyDescent="0.25">
      <c r="D19" s="27" t="s">
        <v>28</v>
      </c>
      <c r="E19" s="44">
        <f>VLOOKUP(D8,Immos[],5,FALSE)</f>
        <v>283800</v>
      </c>
    </row>
    <row r="20" spans="1:5" x14ac:dyDescent="0.25">
      <c r="D20" s="28"/>
    </row>
    <row r="21" spans="1:5" ht="15.75" x14ac:dyDescent="0.25">
      <c r="A21" s="20" t="s">
        <v>29</v>
      </c>
      <c r="B21" s="20"/>
      <c r="C21" s="29">
        <f>+VLOOKUP(D8,IMMO!A:O,10,FALSE)</f>
        <v>45268</v>
      </c>
      <c r="D21" s="30" t="s">
        <v>30</v>
      </c>
      <c r="E21" s="31">
        <v>10</v>
      </c>
    </row>
    <row r="22" spans="1:5" ht="15.75" x14ac:dyDescent="0.25">
      <c r="A22" s="20"/>
      <c r="B22" s="20"/>
      <c r="C22" s="32"/>
      <c r="D22" s="33"/>
      <c r="E22" s="20"/>
    </row>
    <row r="23" spans="1:5" ht="15.75" x14ac:dyDescent="0.25">
      <c r="A23" s="31" t="s">
        <v>31</v>
      </c>
      <c r="B23" s="20"/>
      <c r="C23" s="34">
        <f>+VLOOKUP(D8,IMMO!A:O,11,FALSE)</f>
        <v>45962</v>
      </c>
      <c r="D23" s="33" t="s">
        <v>32</v>
      </c>
      <c r="E23" s="31" t="str">
        <f>VLOOKUP(D8,Immos[],13,FALSE)</f>
        <v>Lineaire</v>
      </c>
    </row>
    <row r="24" spans="1:5" ht="15.75" x14ac:dyDescent="0.25">
      <c r="A24" s="20"/>
      <c r="B24" s="20"/>
      <c r="C24" s="20"/>
      <c r="D24" s="35" t="s">
        <v>33</v>
      </c>
      <c r="E24" s="36">
        <f>VLOOKUP(D8,Immos[],14,FALSE)</f>
        <v>0.1</v>
      </c>
    </row>
    <row r="25" spans="1:5" ht="15.75" x14ac:dyDescent="0.25">
      <c r="A25" s="20"/>
      <c r="B25" s="20"/>
      <c r="C25" s="20"/>
      <c r="D25" s="37" t="s">
        <v>34</v>
      </c>
      <c r="E25" s="38">
        <f>VLOOKUP(D8,Immos[],15,FALSE)</f>
        <v>251122.80000000002</v>
      </c>
    </row>
    <row r="26" spans="1:5" ht="15.75" x14ac:dyDescent="0.25">
      <c r="A26" s="20"/>
      <c r="B26" s="20"/>
      <c r="C26" s="20"/>
      <c r="D26" s="39"/>
      <c r="E26" s="40"/>
    </row>
    <row r="27" spans="1:5" ht="15.75" x14ac:dyDescent="0.25">
      <c r="A27" s="20"/>
      <c r="B27" s="20"/>
      <c r="C27" s="20"/>
      <c r="D27" s="39"/>
      <c r="E27" s="40"/>
    </row>
    <row r="28" spans="1:5" ht="15.75" x14ac:dyDescent="0.25">
      <c r="A28" s="20"/>
      <c r="B28" s="20"/>
      <c r="C28" s="20"/>
      <c r="D28" s="39"/>
      <c r="E28" s="40"/>
    </row>
    <row r="29" spans="1:5" ht="18.75" x14ac:dyDescent="0.3">
      <c r="A29" s="48" t="s">
        <v>35</v>
      </c>
      <c r="B29" s="48"/>
      <c r="C29" s="48"/>
      <c r="D29" s="48"/>
      <c r="E29" s="48"/>
    </row>
    <row r="31" spans="1:5" ht="30" x14ac:dyDescent="0.25">
      <c r="A31" s="41" t="s">
        <v>36</v>
      </c>
      <c r="B31" s="41" t="s">
        <v>37</v>
      </c>
      <c r="C31" s="41" t="s">
        <v>38</v>
      </c>
      <c r="D31" s="41" t="s">
        <v>39</v>
      </c>
      <c r="E31" s="41" t="s">
        <v>40</v>
      </c>
    </row>
    <row r="32" spans="1:5" x14ac:dyDescent="0.25">
      <c r="A32" s="50">
        <f>YEAR(C23)</f>
        <v>2025</v>
      </c>
      <c r="B32" s="51">
        <f>$B$18</f>
        <v>2511228</v>
      </c>
      <c r="C32" s="54">
        <f>IF(A32="",0,$E$25/12*DATEDIF(MAX($C$23-1,DATE(A32,1,0)),MIN(DATE(A32,12,31),EOMONTH($C$23,12*$E$21)),"m"))</f>
        <v>41853.800000000003</v>
      </c>
      <c r="D32" s="54">
        <f>IF(A32="",0,SUM($C$32:C32))</f>
        <v>41853.800000000003</v>
      </c>
      <c r="E32" s="54">
        <f>IF(A32="",0,B32-D32)</f>
        <v>2469374.2000000002</v>
      </c>
    </row>
    <row r="33" spans="1:5" x14ac:dyDescent="0.25">
      <c r="A33" s="50">
        <f>IF(A32="","",IF(D32=$B$18,"",A32+1))</f>
        <v>2026</v>
      </c>
      <c r="B33" s="51">
        <f t="shared" ref="B33:B37" si="0">+$B$19</f>
        <v>0</v>
      </c>
      <c r="C33" s="54">
        <f t="shared" ref="C33:C51" si="1">IF(A33="",0,$E$25/12*DATEDIF(MAX($C$23-1,DATE(A33,1,0)),MIN(DATE(A33,12,31),EOMONTH($C$23,12*$E$21)),"m"))</f>
        <v>251122.80000000002</v>
      </c>
      <c r="D33" s="54">
        <f>IF(A33="",0,SUM($C$32:C33))</f>
        <v>292976.60000000003</v>
      </c>
      <c r="E33" s="54">
        <f t="shared" ref="E33:E51" si="2">IF(A33="",0,B33-D33)</f>
        <v>-292976.60000000003</v>
      </c>
    </row>
    <row r="34" spans="1:5" x14ac:dyDescent="0.25">
      <c r="A34" s="50">
        <f t="shared" ref="A34:A51" si="3">IF(A33="","",IF(D33=$B$18,"",A33+1))</f>
        <v>2027</v>
      </c>
      <c r="B34" s="51">
        <f t="shared" si="0"/>
        <v>0</v>
      </c>
      <c r="C34" s="54">
        <f t="shared" si="1"/>
        <v>251122.80000000002</v>
      </c>
      <c r="D34" s="54">
        <f>IF(A34="",0,SUM($C$32:C34))</f>
        <v>544099.4</v>
      </c>
      <c r="E34" s="54">
        <f t="shared" si="2"/>
        <v>-544099.4</v>
      </c>
    </row>
    <row r="35" spans="1:5" x14ac:dyDescent="0.25">
      <c r="A35" s="50">
        <f t="shared" si="3"/>
        <v>2028</v>
      </c>
      <c r="B35" s="51">
        <f t="shared" si="0"/>
        <v>0</v>
      </c>
      <c r="C35" s="54">
        <f t="shared" si="1"/>
        <v>251122.80000000002</v>
      </c>
      <c r="D35" s="54">
        <f>IF(A35="",0,SUM($C$32:C35))</f>
        <v>795222.20000000007</v>
      </c>
      <c r="E35" s="54">
        <f t="shared" si="2"/>
        <v>-795222.20000000007</v>
      </c>
    </row>
    <row r="36" spans="1:5" x14ac:dyDescent="0.25">
      <c r="A36" s="50">
        <f t="shared" si="3"/>
        <v>2029</v>
      </c>
      <c r="B36" s="51">
        <f t="shared" si="0"/>
        <v>0</v>
      </c>
      <c r="C36" s="54">
        <f t="shared" si="1"/>
        <v>251122.80000000002</v>
      </c>
      <c r="D36" s="54">
        <f>IF(A36="",0,SUM($C$32:C36))</f>
        <v>1046345.0000000001</v>
      </c>
      <c r="E36" s="54">
        <f t="shared" si="2"/>
        <v>-1046345.0000000001</v>
      </c>
    </row>
    <row r="37" spans="1:5" x14ac:dyDescent="0.25">
      <c r="A37" s="50">
        <f t="shared" si="3"/>
        <v>2030</v>
      </c>
      <c r="B37" s="51">
        <f t="shared" si="0"/>
        <v>0</v>
      </c>
      <c r="C37" s="54">
        <f t="shared" si="1"/>
        <v>251122.80000000002</v>
      </c>
      <c r="D37" s="54">
        <f>IF(A37="",0,SUM($C$32:C37))</f>
        <v>1297467.8</v>
      </c>
      <c r="E37" s="54">
        <f t="shared" si="2"/>
        <v>-1297467.8</v>
      </c>
    </row>
    <row r="38" spans="1:5" x14ac:dyDescent="0.25">
      <c r="A38" s="50">
        <f t="shared" si="3"/>
        <v>2031</v>
      </c>
      <c r="B38" s="52"/>
      <c r="C38" s="54">
        <f t="shared" si="1"/>
        <v>251122.80000000002</v>
      </c>
      <c r="D38" s="54">
        <f>IF(A38="",0,SUM($C$32:C38))</f>
        <v>1548590.6</v>
      </c>
      <c r="E38" s="54">
        <f t="shared" si="2"/>
        <v>-1548590.6</v>
      </c>
    </row>
    <row r="39" spans="1:5" x14ac:dyDescent="0.25">
      <c r="A39" s="50">
        <f t="shared" si="3"/>
        <v>2032</v>
      </c>
      <c r="B39" s="52"/>
      <c r="C39" s="54">
        <f t="shared" si="1"/>
        <v>251122.80000000002</v>
      </c>
      <c r="D39" s="54">
        <f>IF(A39="",0,SUM($C$32:C39))</f>
        <v>1799713.4000000001</v>
      </c>
      <c r="E39" s="54">
        <f t="shared" si="2"/>
        <v>-1799713.4000000001</v>
      </c>
    </row>
    <row r="40" spans="1:5" x14ac:dyDescent="0.25">
      <c r="A40" s="50">
        <f t="shared" si="3"/>
        <v>2033</v>
      </c>
      <c r="B40" s="53"/>
      <c r="C40" s="54">
        <f t="shared" si="1"/>
        <v>251122.80000000002</v>
      </c>
      <c r="D40" s="54">
        <f>IF(A40="",0,SUM($C$32:C40))</f>
        <v>2050836.2000000002</v>
      </c>
      <c r="E40" s="54">
        <f t="shared" si="2"/>
        <v>-2050836.2000000002</v>
      </c>
    </row>
    <row r="41" spans="1:5" x14ac:dyDescent="0.25">
      <c r="A41" s="50">
        <f t="shared" si="3"/>
        <v>2034</v>
      </c>
      <c r="B41" s="52"/>
      <c r="C41" s="54">
        <f t="shared" si="1"/>
        <v>251122.80000000002</v>
      </c>
      <c r="D41" s="54">
        <f>IF(A41="",0,SUM($C$32:C41))</f>
        <v>2301959</v>
      </c>
      <c r="E41" s="54">
        <f t="shared" si="2"/>
        <v>-2301959</v>
      </c>
    </row>
    <row r="42" spans="1:5" x14ac:dyDescent="0.25">
      <c r="A42" s="50">
        <f t="shared" si="3"/>
        <v>2035</v>
      </c>
      <c r="B42" s="52"/>
      <c r="C42" s="54">
        <f t="shared" si="1"/>
        <v>209269</v>
      </c>
      <c r="D42" s="54">
        <f>IF(A42="",0,SUM($C$32:C42))</f>
        <v>2511228</v>
      </c>
      <c r="E42" s="54">
        <f t="shared" si="2"/>
        <v>-2511228</v>
      </c>
    </row>
    <row r="43" spans="1:5" x14ac:dyDescent="0.25">
      <c r="A43" s="50" t="str">
        <f t="shared" si="3"/>
        <v/>
      </c>
      <c r="B43" s="52"/>
      <c r="C43" s="54">
        <f t="shared" si="1"/>
        <v>0</v>
      </c>
      <c r="D43" s="54">
        <f>IF(A43="",0,SUM($C$32:C43))</f>
        <v>0</v>
      </c>
      <c r="E43" s="54">
        <f t="shared" si="2"/>
        <v>0</v>
      </c>
    </row>
    <row r="44" spans="1:5" x14ac:dyDescent="0.25">
      <c r="A44" s="50" t="str">
        <f t="shared" si="3"/>
        <v/>
      </c>
      <c r="B44" s="52"/>
      <c r="C44" s="54">
        <f t="shared" si="1"/>
        <v>0</v>
      </c>
      <c r="D44" s="54">
        <f>IF(A44="",0,SUM($C$32:C44))</f>
        <v>0</v>
      </c>
      <c r="E44" s="54">
        <f t="shared" si="2"/>
        <v>0</v>
      </c>
    </row>
    <row r="45" spans="1:5" x14ac:dyDescent="0.25">
      <c r="A45" s="50" t="str">
        <f t="shared" si="3"/>
        <v/>
      </c>
      <c r="B45" s="52"/>
      <c r="C45" s="54">
        <f t="shared" si="1"/>
        <v>0</v>
      </c>
      <c r="D45" s="54">
        <f>IF(A45="",0,SUM($C$32:C45))</f>
        <v>0</v>
      </c>
      <c r="E45" s="54">
        <f t="shared" si="2"/>
        <v>0</v>
      </c>
    </row>
    <row r="46" spans="1:5" x14ac:dyDescent="0.25">
      <c r="A46" s="50" t="str">
        <f t="shared" si="3"/>
        <v/>
      </c>
      <c r="B46" s="52"/>
      <c r="C46" s="54">
        <f t="shared" si="1"/>
        <v>0</v>
      </c>
      <c r="D46" s="54">
        <f>IF(A46="",0,SUM($C$32:C46))</f>
        <v>0</v>
      </c>
      <c r="E46" s="54">
        <f t="shared" si="2"/>
        <v>0</v>
      </c>
    </row>
    <row r="47" spans="1:5" x14ac:dyDescent="0.25">
      <c r="A47" s="50" t="str">
        <f t="shared" si="3"/>
        <v/>
      </c>
      <c r="B47" s="52"/>
      <c r="C47" s="54">
        <f t="shared" si="1"/>
        <v>0</v>
      </c>
      <c r="D47" s="54">
        <f>IF(A47="",0,SUM($C$32:C47))</f>
        <v>0</v>
      </c>
      <c r="E47" s="54">
        <f t="shared" si="2"/>
        <v>0</v>
      </c>
    </row>
    <row r="48" spans="1:5" x14ac:dyDescent="0.25">
      <c r="A48" s="50" t="str">
        <f t="shared" si="3"/>
        <v/>
      </c>
      <c r="B48" s="52"/>
      <c r="C48" s="54">
        <f t="shared" si="1"/>
        <v>0</v>
      </c>
      <c r="D48" s="54">
        <f>IF(A48="",0,SUM($C$32:C48))</f>
        <v>0</v>
      </c>
      <c r="E48" s="54">
        <f t="shared" si="2"/>
        <v>0</v>
      </c>
    </row>
    <row r="49" spans="1:5" x14ac:dyDescent="0.25">
      <c r="A49" s="50" t="str">
        <f t="shared" si="3"/>
        <v/>
      </c>
      <c r="B49" s="52"/>
      <c r="C49" s="54">
        <f t="shared" si="1"/>
        <v>0</v>
      </c>
      <c r="D49" s="54">
        <f>IF(A49="",0,SUM($C$32:C49))</f>
        <v>0</v>
      </c>
      <c r="E49" s="54">
        <f t="shared" si="2"/>
        <v>0</v>
      </c>
    </row>
    <row r="50" spans="1:5" x14ac:dyDescent="0.25">
      <c r="A50" s="50" t="str">
        <f t="shared" si="3"/>
        <v/>
      </c>
      <c r="B50" s="52"/>
      <c r="C50" s="54">
        <f t="shared" si="1"/>
        <v>0</v>
      </c>
      <c r="D50" s="54">
        <f>IF(A50="",0,SUM($C$32:C50))</f>
        <v>0</v>
      </c>
      <c r="E50" s="54">
        <f t="shared" si="2"/>
        <v>0</v>
      </c>
    </row>
    <row r="51" spans="1:5" x14ac:dyDescent="0.25">
      <c r="A51" s="50" t="str">
        <f t="shared" si="3"/>
        <v/>
      </c>
      <c r="B51" s="52"/>
      <c r="C51" s="54">
        <f t="shared" si="1"/>
        <v>0</v>
      </c>
      <c r="D51" s="54">
        <f>IF(A51="",0,SUM($C$32:C51))</f>
        <v>0</v>
      </c>
      <c r="E51" s="54">
        <f t="shared" si="2"/>
        <v>0</v>
      </c>
    </row>
    <row r="54" spans="1:5" ht="15.75" x14ac:dyDescent="0.25">
      <c r="C54" s="10">
        <f>SUM(C32:C52)-B18</f>
        <v>0</v>
      </c>
      <c r="E54" s="42" t="s">
        <v>41</v>
      </c>
    </row>
  </sheetData>
  <mergeCells count="3">
    <mergeCell ref="A7:E7"/>
    <mergeCell ref="D8:E8"/>
    <mergeCell ref="A29:E29"/>
  </mergeCells>
  <conditionalFormatting sqref="A32:E51">
    <cfRule type="expression" dxfId="0" priority="1">
      <formula>$A32&lt;&gt;""</formula>
    </cfRule>
  </conditionalFormatting>
  <pageMargins left="0.70866141732283472" right="0.31496062992125984" top="0.35433070866141736" bottom="0.55118110236220474" header="0.31496062992125984" footer="0.31496062992125984"/>
  <pageSetup paperSize="9" scale="8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C46E400-5BC5-43E5-BE3B-11778C424D2C}">
          <x14:formula1>
            <xm:f>IMMO!$A$4:$A$65500</xm:f>
          </x14:formula1>
          <xm:sqref>D8:E8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IMMO</vt:lpstr>
      <vt:lpstr>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Lassané Bamogo</dc:creator>
  <cp:lastModifiedBy>Chris ARCHET</cp:lastModifiedBy>
  <cp:lastPrinted>2025-11-30T16:30:56Z</cp:lastPrinted>
  <dcterms:created xsi:type="dcterms:W3CDTF">2025-11-30T00:32:23Z</dcterms:created>
  <dcterms:modified xsi:type="dcterms:W3CDTF">2025-11-30T16:31:01Z</dcterms:modified>
</cp:coreProperties>
</file>