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1BF9196-4752-45DB-9A61-A49B3124FB1A}" xr6:coauthVersionLast="47" xr6:coauthVersionMax="47" xr10:uidLastSave="{00000000-0000-0000-0000-000000000000}"/>
  <bookViews>
    <workbookView xWindow="-120" yWindow="-120" windowWidth="38640" windowHeight="15720" tabRatio="737" activeTab="1" xr2:uid="{00000000-000D-0000-FFFF-FFFF00000000}"/>
  </bookViews>
  <sheets>
    <sheet name="Menu déroulant VF" sheetId="21" r:id="rId1"/>
    <sheet name="Proposition VF" sheetId="27" r:id="rId2"/>
    <sheet name="Donnée " sheetId="25" r:id="rId3"/>
    <sheet name="FDT Modèle_Vierge" sheetId="16" r:id="rId4"/>
    <sheet name="AVRIL " sheetId="19" r:id="rId5"/>
    <sheet name="Mai" sheetId="23" r:id="rId6"/>
    <sheet name="calendrier" sheetId="22" r:id="rId7"/>
  </sheets>
  <definedNames>
    <definedName name="ABS">'Menu déroulant VF'!$B$26:$B$29</definedName>
    <definedName name="Code_projet">'Menu déroulant VF'!$A$11:$A$12</definedName>
    <definedName name="Covid19">'Menu déroulant VF'!$B$18:$B$24</definedName>
    <definedName name="Europe">'Menu déroulant VF'!$B$11</definedName>
    <definedName name="Financeur0">'Menu déroulant VF'!$B$11+'Menu déroulant VF'!$B$12</definedName>
    <definedName name="Financeureuro">'Menu déroulant VF'!$B$11</definedName>
    <definedName name="jours_feries">calendrier!$A$2:$A$5</definedName>
    <definedName name="Montage_Projet">'Menu déroulant VF'!$B$37:$B$44</definedName>
    <definedName name="Taches1">'Menu déroulant VF'!$B$37:$B$44</definedName>
    <definedName name="TACHES2">'Menu déroulant VF'!$B$45:$B$50</definedName>
    <definedName name="Taux_cir">'Menu déroulant VF'!$C$42:$C$43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19" i="27" l="1"/>
  <c r="AK20" i="27"/>
  <c r="AK21" i="27"/>
  <c r="AK22" i="27"/>
  <c r="AK23" i="27"/>
  <c r="AK24" i="27"/>
  <c r="AK25" i="27"/>
  <c r="AK26" i="27"/>
  <c r="AK27" i="27"/>
  <c r="AK28" i="27"/>
  <c r="AK29" i="27"/>
  <c r="AK30" i="27"/>
  <c r="AK31" i="27"/>
  <c r="AK32" i="27"/>
  <c r="AK33" i="27"/>
  <c r="AK34" i="27"/>
  <c r="AK35" i="27"/>
  <c r="AK36" i="27"/>
  <c r="AK37" i="27"/>
  <c r="AK38" i="27"/>
  <c r="AK39" i="27"/>
  <c r="AK40" i="27"/>
  <c r="AK41" i="27"/>
  <c r="AK42" i="27"/>
  <c r="AK18" i="27"/>
  <c r="O39" i="19" l="1"/>
  <c r="A14" i="27"/>
  <c r="G43" i="27" a="1"/>
  <c r="G43" i="27" s="1"/>
  <c r="H43" i="27" a="1"/>
  <c r="H43" i="27" s="1"/>
  <c r="I43" i="27" a="1"/>
  <c r="I43" i="27" s="1"/>
  <c r="J43" i="27" a="1"/>
  <c r="J43" i="27" s="1"/>
  <c r="K43" i="27" a="1"/>
  <c r="K43" i="27" s="1"/>
  <c r="L43" i="27" a="1"/>
  <c r="L43" i="27" s="1"/>
  <c r="M43" i="27" a="1"/>
  <c r="M43" i="27" s="1"/>
  <c r="N43" i="27" a="1"/>
  <c r="N43" i="27" s="1"/>
  <c r="O43" i="27" a="1"/>
  <c r="O43" i="27" s="1"/>
  <c r="P43" i="27" a="1"/>
  <c r="P43" i="27" s="1"/>
  <c r="Q43" i="27" a="1"/>
  <c r="Q43" i="27" s="1"/>
  <c r="R43" i="27" a="1"/>
  <c r="R43" i="27" s="1"/>
  <c r="S43" i="27" a="1"/>
  <c r="S43" i="27" s="1"/>
  <c r="T43" i="27" a="1"/>
  <c r="T43" i="27" s="1"/>
  <c r="U43" i="27" a="1"/>
  <c r="U43" i="27" s="1"/>
  <c r="V43" i="27" a="1"/>
  <c r="V43" i="27" s="1"/>
  <c r="W43" i="27" a="1"/>
  <c r="W43" i="27" s="1"/>
  <c r="X43" i="27" a="1"/>
  <c r="X43" i="27" s="1"/>
  <c r="Y43" i="27" a="1"/>
  <c r="Y43" i="27" s="1"/>
  <c r="Z43" i="27" a="1"/>
  <c r="Z43" i="27" s="1"/>
  <c r="AA43" i="27" a="1"/>
  <c r="AA43" i="27" s="1"/>
  <c r="AB43" i="27" a="1"/>
  <c r="AB43" i="27" s="1"/>
  <c r="AC43" i="27" a="1"/>
  <c r="AC43" i="27" s="1"/>
  <c r="AD43" i="27" a="1"/>
  <c r="AD43" i="27" s="1"/>
  <c r="AE43" i="27" a="1"/>
  <c r="AE43" i="27" s="1"/>
  <c r="AF43" i="27" a="1"/>
  <c r="AF43" i="27" s="1"/>
  <c r="AG43" i="27" a="1"/>
  <c r="AG43" i="27" s="1"/>
  <c r="AH43" i="27" a="1"/>
  <c r="AH43" i="27" s="1"/>
  <c r="AI43" i="27" a="1"/>
  <c r="AI43" i="27" s="1"/>
  <c r="E38" i="19" a="1"/>
  <c r="E38" i="19" s="1"/>
  <c r="C7" i="19"/>
  <c r="C7" i="23"/>
  <c r="AJ40" i="23"/>
  <c r="I9" i="19"/>
  <c r="H9" i="19"/>
  <c r="E9" i="19"/>
  <c r="E8" i="19"/>
  <c r="B9" i="27" l="1"/>
  <c r="F16" i="27" s="1"/>
  <c r="AL21" i="27"/>
  <c r="AM21" i="27" s="1"/>
  <c r="E21" i="27"/>
  <c r="AL20" i="27"/>
  <c r="E20" i="27" a="1"/>
  <c r="E20" i="27" s="1"/>
  <c r="AL19" i="27"/>
  <c r="E19" i="27" a="1"/>
  <c r="E19" i="27" s="1"/>
  <c r="AL18" i="27"/>
  <c r="E18" i="27" a="1"/>
  <c r="E18" i="27" s="1"/>
  <c r="I38" i="19" a="1"/>
  <c r="I38" i="19" s="1"/>
  <c r="J38" i="19" a="1"/>
  <c r="J38" i="19" s="1"/>
  <c r="AI8" i="23"/>
  <c r="AI10" i="23"/>
  <c r="AI9" i="23"/>
  <c r="AH38" i="23" a="1"/>
  <c r="AH38" i="23" s="1"/>
  <c r="AG38" i="23" a="1"/>
  <c r="AG38" i="23" s="1"/>
  <c r="AF38" i="23" a="1"/>
  <c r="AF38" i="23" s="1"/>
  <c r="AH39" i="23" s="1"/>
  <c r="AC38" i="23" a="1"/>
  <c r="AC38" i="23" s="1"/>
  <c r="AB38" i="23" a="1"/>
  <c r="AB38" i="23" s="1"/>
  <c r="AA38" i="23" a="1"/>
  <c r="AA38" i="23" s="1"/>
  <c r="Z38" i="23" a="1"/>
  <c r="Z38" i="23" s="1"/>
  <c r="AC39" i="23" s="1"/>
  <c r="V38" i="23" a="1"/>
  <c r="V38" i="23" s="1"/>
  <c r="U38" i="23" a="1"/>
  <c r="U38" i="23" s="1"/>
  <c r="T38" i="23" a="1"/>
  <c r="T38" i="23" s="1"/>
  <c r="S38" i="23" a="1"/>
  <c r="S38" i="23" s="1"/>
  <c r="R38" i="23" a="1"/>
  <c r="R38" i="23" s="1"/>
  <c r="O38" i="23" a="1"/>
  <c r="O38" i="23" s="1"/>
  <c r="N38" i="23" a="1"/>
  <c r="N38" i="23" s="1"/>
  <c r="M38" i="23" a="1"/>
  <c r="M38" i="23" s="1"/>
  <c r="L38" i="23" a="1"/>
  <c r="L38" i="23" s="1"/>
  <c r="O39" i="23" s="1"/>
  <c r="K38" i="23" a="1"/>
  <c r="K38" i="23" s="1"/>
  <c r="H38" i="23" a="1"/>
  <c r="H38" i="23" s="1"/>
  <c r="G38" i="23" a="1"/>
  <c r="G38" i="23" s="1"/>
  <c r="F38" i="23" a="1"/>
  <c r="F38" i="23" s="1"/>
  <c r="E38" i="23" a="1"/>
  <c r="E38" i="23" s="1"/>
  <c r="AJ37" i="23"/>
  <c r="AJ36" i="23"/>
  <c r="AJ35" i="23"/>
  <c r="AJ34" i="23"/>
  <c r="AJ33" i="23"/>
  <c r="AJ32" i="23"/>
  <c r="AJ31" i="23"/>
  <c r="AJ30" i="23"/>
  <c r="AJ29" i="23"/>
  <c r="AJ28" i="23"/>
  <c r="AJ27" i="23"/>
  <c r="AJ26" i="23"/>
  <c r="AJ25" i="23"/>
  <c r="AJ24" i="23"/>
  <c r="AJ23" i="23"/>
  <c r="AJ22" i="23"/>
  <c r="AJ21" i="23"/>
  <c r="AJ20" i="23"/>
  <c r="AJ19" i="23"/>
  <c r="AJ18" i="23"/>
  <c r="AJ17" i="23"/>
  <c r="AK16" i="23"/>
  <c r="AL16" i="23" s="1"/>
  <c r="AJ16" i="23"/>
  <c r="D16" i="23"/>
  <c r="AK15" i="23"/>
  <c r="AL15" i="23" s="1"/>
  <c r="AJ15" i="23"/>
  <c r="D15" i="23" a="1"/>
  <c r="D15" i="23" s="1"/>
  <c r="AK14" i="23"/>
  <c r="AL14" i="23" s="1"/>
  <c r="AJ14" i="23"/>
  <c r="D14" i="23" a="1"/>
  <c r="D14" i="23" s="1"/>
  <c r="AK13" i="23"/>
  <c r="AJ13" i="23"/>
  <c r="D13" i="23" a="1"/>
  <c r="D13" i="23" s="1"/>
  <c r="E9" i="23"/>
  <c r="E8" i="23" s="1"/>
  <c r="AJ13" i="19"/>
  <c r="V39" i="19"/>
  <c r="AC39" i="19"/>
  <c r="AH39" i="19"/>
  <c r="AF38" i="19" a="1"/>
  <c r="AF38" i="19" s="1"/>
  <c r="AG38" i="19" a="1"/>
  <c r="AG38" i="19" s="1"/>
  <c r="AH38" i="19" a="1"/>
  <c r="AH38" i="19" s="1"/>
  <c r="F38" i="19" a="1"/>
  <c r="F38" i="19" s="1"/>
  <c r="G38" i="19" a="1"/>
  <c r="G38" i="19" s="1"/>
  <c r="H38" i="19" a="1"/>
  <c r="H38" i="19" s="1"/>
  <c r="K38" i="19" a="1"/>
  <c r="K38" i="19"/>
  <c r="L38" i="19" a="1"/>
  <c r="L38" i="19" s="1"/>
  <c r="M38" i="19" a="1"/>
  <c r="M38" i="19" s="1"/>
  <c r="N38" i="19" a="1"/>
  <c r="N38" i="19"/>
  <c r="O38" i="19" a="1"/>
  <c r="O38" i="19"/>
  <c r="R38" i="19" a="1"/>
  <c r="R38" i="19"/>
  <c r="S38" i="19" a="1"/>
  <c r="S38" i="19"/>
  <c r="T38" i="19" a="1"/>
  <c r="T38" i="19" s="1"/>
  <c r="U38" i="19" a="1"/>
  <c r="U38" i="19"/>
  <c r="V38" i="19" a="1"/>
  <c r="V38" i="19" s="1"/>
  <c r="Z38" i="19" a="1"/>
  <c r="Z38" i="19" s="1"/>
  <c r="AA38" i="19" a="1"/>
  <c r="AA38" i="19" s="1"/>
  <c r="AB38" i="19" a="1"/>
  <c r="AB38" i="19" s="1"/>
  <c r="AC38" i="19" a="1"/>
  <c r="AC38" i="19"/>
  <c r="AK13" i="19"/>
  <c r="AK14" i="19"/>
  <c r="AK15" i="19"/>
  <c r="AK16" i="19"/>
  <c r="AL16" i="19" s="1"/>
  <c r="AM16" i="19" s="1"/>
  <c r="D16" i="19"/>
  <c r="D14" i="19" a="1"/>
  <c r="D14" i="19" s="1"/>
  <c r="D15" i="19" a="1"/>
  <c r="D15" i="19" s="1"/>
  <c r="D13" i="19" a="1"/>
  <c r="D13" i="19" s="1"/>
  <c r="AJ14" i="19"/>
  <c r="AJ15" i="19"/>
  <c r="AJ16" i="19"/>
  <c r="AJ17" i="19"/>
  <c r="AJ18" i="19"/>
  <c r="AJ19" i="19"/>
  <c r="AJ20" i="19"/>
  <c r="AJ21" i="19"/>
  <c r="AJ22" i="19"/>
  <c r="AJ23" i="19"/>
  <c r="AJ24" i="19"/>
  <c r="AJ25" i="19"/>
  <c r="AJ26" i="19"/>
  <c r="AJ27" i="19"/>
  <c r="AJ28" i="19"/>
  <c r="AJ29" i="19"/>
  <c r="AJ30" i="19"/>
  <c r="AJ31" i="19"/>
  <c r="AJ32" i="19"/>
  <c r="AJ33" i="19"/>
  <c r="AJ34" i="19"/>
  <c r="AJ35" i="19"/>
  <c r="AJ36" i="19"/>
  <c r="AJ37" i="19"/>
  <c r="AJ40" i="19" l="1"/>
  <c r="H39" i="19"/>
  <c r="B10" i="27"/>
  <c r="AJ16" i="27" s="1"/>
  <c r="AJ14" i="27" s="1"/>
  <c r="AM19" i="27"/>
  <c r="AO19" i="27" s="1"/>
  <c r="AM20" i="27"/>
  <c r="AP21" i="27"/>
  <c r="AO21" i="27"/>
  <c r="AN21" i="27"/>
  <c r="AO8" i="27"/>
  <c r="AL13" i="23"/>
  <c r="AN13" i="23" s="1"/>
  <c r="AN39" i="23" s="1"/>
  <c r="E10" i="23"/>
  <c r="AM15" i="23"/>
  <c r="AO15" i="23"/>
  <c r="AN15" i="23"/>
  <c r="H39" i="23"/>
  <c r="AN16" i="23"/>
  <c r="AM16" i="23"/>
  <c r="AO16" i="23"/>
  <c r="V39" i="23"/>
  <c r="AM14" i="23"/>
  <c r="AO14" i="23"/>
  <c r="AN14" i="23"/>
  <c r="E11" i="23"/>
  <c r="F9" i="23"/>
  <c r="AN16" i="19"/>
  <c r="AL13" i="19"/>
  <c r="AM13" i="19" s="1"/>
  <c r="AO16" i="19"/>
  <c r="AL15" i="19"/>
  <c r="AL14" i="19"/>
  <c r="E11" i="19"/>
  <c r="F9" i="19"/>
  <c r="F10" i="19" s="1"/>
  <c r="E10" i="19"/>
  <c r="AJ15" i="27" l="1"/>
  <c r="G16" i="27"/>
  <c r="G15" i="27" s="1"/>
  <c r="O16" i="27"/>
  <c r="O15" i="27" s="1"/>
  <c r="W16" i="27"/>
  <c r="W15" i="27" s="1"/>
  <c r="AE16" i="27"/>
  <c r="AE15" i="27" s="1"/>
  <c r="L16" i="27"/>
  <c r="L15" i="27" s="1"/>
  <c r="T16" i="27"/>
  <c r="T15" i="27" s="1"/>
  <c r="AB16" i="27"/>
  <c r="AB15" i="27" s="1"/>
  <c r="H16" i="27"/>
  <c r="H15" i="27" s="1"/>
  <c r="P16" i="27"/>
  <c r="P15" i="27" s="1"/>
  <c r="X16" i="27"/>
  <c r="X15" i="27" s="1"/>
  <c r="AF16" i="27"/>
  <c r="AF15" i="27" s="1"/>
  <c r="I16" i="27"/>
  <c r="I15" i="27" s="1"/>
  <c r="Q16" i="27"/>
  <c r="Q15" i="27" s="1"/>
  <c r="Y16" i="27"/>
  <c r="Y15" i="27" s="1"/>
  <c r="AG16" i="27"/>
  <c r="AG15" i="27" s="1"/>
  <c r="J16" i="27"/>
  <c r="J15" i="27" s="1"/>
  <c r="R16" i="27"/>
  <c r="R15" i="27" s="1"/>
  <c r="Z16" i="27"/>
  <c r="Z15" i="27" s="1"/>
  <c r="AH16" i="27"/>
  <c r="M16" i="27"/>
  <c r="M15" i="27" s="1"/>
  <c r="U16" i="27"/>
  <c r="U15" i="27" s="1"/>
  <c r="K16" i="27"/>
  <c r="K15" i="27" s="1"/>
  <c r="S16" i="27"/>
  <c r="S15" i="27" s="1"/>
  <c r="AA16" i="27"/>
  <c r="AA15" i="27" s="1"/>
  <c r="AI16" i="27"/>
  <c r="N16" i="27"/>
  <c r="N15" i="27" s="1"/>
  <c r="V16" i="27"/>
  <c r="V15" i="27" s="1"/>
  <c r="AD16" i="27"/>
  <c r="AD15" i="27" s="1"/>
  <c r="AC16" i="27"/>
  <c r="AC15" i="27" s="1"/>
  <c r="AO14" i="19"/>
  <c r="AL38" i="19"/>
  <c r="AO20" i="27"/>
  <c r="AN20" i="27"/>
  <c r="F14" i="27"/>
  <c r="AP19" i="27"/>
  <c r="AN19" i="27"/>
  <c r="AP20" i="27"/>
  <c r="AM18" i="27"/>
  <c r="AO9" i="27" s="1"/>
  <c r="AL38" i="23"/>
  <c r="AO13" i="23"/>
  <c r="AO40" i="23" s="1"/>
  <c r="AM13" i="23"/>
  <c r="G9" i="23"/>
  <c r="F10" i="23"/>
  <c r="F8" i="23"/>
  <c r="AN13" i="19"/>
  <c r="AO13" i="19"/>
  <c r="AM15" i="19"/>
  <c r="AN15" i="19"/>
  <c r="AO15" i="19"/>
  <c r="AM14" i="19"/>
  <c r="AN14" i="19"/>
  <c r="F8" i="19"/>
  <c r="G9" i="19"/>
  <c r="G10" i="19" s="1"/>
  <c r="AH15" i="27" l="1"/>
  <c r="AH14" i="27"/>
  <c r="AI15" i="27"/>
  <c r="AI14" i="27"/>
  <c r="B12" i="27"/>
  <c r="Y14" i="27"/>
  <c r="Q14" i="27"/>
  <c r="X14" i="27"/>
  <c r="AB14" i="27"/>
  <c r="I14" i="27"/>
  <c r="H14" i="27"/>
  <c r="T14" i="27"/>
  <c r="Z14" i="27"/>
  <c r="P14" i="27"/>
  <c r="K14" i="27"/>
  <c r="U14" i="27"/>
  <c r="AD14" i="27"/>
  <c r="L14" i="27"/>
  <c r="R14" i="27"/>
  <c r="AE14" i="27"/>
  <c r="AF14" i="27"/>
  <c r="V14" i="27"/>
  <c r="J14" i="27"/>
  <c r="W14" i="27"/>
  <c r="N14" i="27"/>
  <c r="AA14" i="27"/>
  <c r="M14" i="27"/>
  <c r="O14" i="27"/>
  <c r="AC14" i="27"/>
  <c r="F15" i="27"/>
  <c r="S14" i="27"/>
  <c r="AG14" i="27"/>
  <c r="G14" i="27"/>
  <c r="AP18" i="27"/>
  <c r="AO11" i="27" s="1"/>
  <c r="AO18" i="27"/>
  <c r="AO10" i="27" s="1"/>
  <c r="AN18" i="27"/>
  <c r="G8" i="23"/>
  <c r="H9" i="23"/>
  <c r="G10" i="23"/>
  <c r="AO40" i="19"/>
  <c r="AN39" i="19"/>
  <c r="G8" i="19"/>
  <c r="H10" i="23" l="1"/>
  <c r="I9" i="23"/>
  <c r="H8" i="23"/>
  <c r="H8" i="19"/>
  <c r="H10" i="19"/>
  <c r="I8" i="19"/>
  <c r="I10" i="19"/>
  <c r="J9" i="19"/>
  <c r="I10" i="23" l="1"/>
  <c r="I8" i="23"/>
  <c r="J9" i="23"/>
  <c r="J8" i="19"/>
  <c r="J10" i="19"/>
  <c r="K9" i="19"/>
  <c r="J8" i="23" l="1"/>
  <c r="K9" i="23"/>
  <c r="J10" i="23"/>
  <c r="K10" i="19"/>
  <c r="K8" i="19"/>
  <c r="L9" i="19"/>
  <c r="L9" i="23" l="1"/>
  <c r="K10" i="23"/>
  <c r="K8" i="23"/>
  <c r="L10" i="19"/>
  <c r="L8" i="19"/>
  <c r="M9" i="19"/>
  <c r="L8" i="23" l="1"/>
  <c r="M9" i="23"/>
  <c r="L10" i="23"/>
  <c r="M10" i="19"/>
  <c r="M8" i="19"/>
  <c r="N9" i="19"/>
  <c r="M8" i="23" l="1"/>
  <c r="N9" i="23"/>
  <c r="M10" i="23"/>
  <c r="N10" i="19"/>
  <c r="N8" i="19"/>
  <c r="O9" i="19"/>
  <c r="O9" i="23" l="1"/>
  <c r="N10" i="23"/>
  <c r="N8" i="23"/>
  <c r="O10" i="19"/>
  <c r="O8" i="19"/>
  <c r="P9" i="19"/>
  <c r="O8" i="23" l="1"/>
  <c r="P9" i="23"/>
  <c r="O10" i="23"/>
  <c r="P8" i="19"/>
  <c r="P10" i="19"/>
  <c r="Q9" i="19"/>
  <c r="P10" i="23" l="1"/>
  <c r="P8" i="23"/>
  <c r="Q9" i="23"/>
  <c r="Q8" i="19"/>
  <c r="Q10" i="19"/>
  <c r="R9" i="19"/>
  <c r="Q10" i="23" l="1"/>
  <c r="R9" i="23"/>
  <c r="Q8" i="23"/>
  <c r="R10" i="19"/>
  <c r="R8" i="19"/>
  <c r="S9" i="19"/>
  <c r="R8" i="23" l="1"/>
  <c r="S9" i="23"/>
  <c r="R10" i="23"/>
  <c r="S10" i="19"/>
  <c r="S8" i="19"/>
  <c r="T9" i="19"/>
  <c r="T9" i="23" l="1"/>
  <c r="S10" i="23"/>
  <c r="S8" i="23"/>
  <c r="T10" i="19"/>
  <c r="T8" i="19"/>
  <c r="U9" i="19"/>
  <c r="T8" i="23" l="1"/>
  <c r="T10" i="23"/>
  <c r="U9" i="23"/>
  <c r="U10" i="19"/>
  <c r="U8" i="19"/>
  <c r="V9" i="19"/>
  <c r="U8" i="23" l="1"/>
  <c r="V9" i="23"/>
  <c r="U10" i="23"/>
  <c r="V10" i="19"/>
  <c r="V8" i="19"/>
  <c r="W9" i="19"/>
  <c r="W9" i="23" l="1"/>
  <c r="V10" i="23"/>
  <c r="V8" i="23"/>
  <c r="W8" i="19"/>
  <c r="W10" i="19"/>
  <c r="X9" i="19"/>
  <c r="W8" i="23" l="1"/>
  <c r="X9" i="23"/>
  <c r="W10" i="23"/>
  <c r="X8" i="19"/>
  <c r="X10" i="19"/>
  <c r="Y9" i="19"/>
  <c r="X10" i="23" l="1"/>
  <c r="Y9" i="23"/>
  <c r="X8" i="23"/>
  <c r="Y8" i="19"/>
  <c r="Y10" i="19"/>
  <c r="Z9" i="19"/>
  <c r="Y10" i="23" l="1"/>
  <c r="Y8" i="23"/>
  <c r="Z9" i="23"/>
  <c r="Z8" i="19"/>
  <c r="Z10" i="19"/>
  <c r="AA9" i="19"/>
  <c r="Z8" i="23" l="1"/>
  <c r="AA9" i="23"/>
  <c r="Z10" i="23"/>
  <c r="AA10" i="19"/>
  <c r="AA8" i="19"/>
  <c r="AB9" i="19"/>
  <c r="AB9" i="23" l="1"/>
  <c r="AA10" i="23"/>
  <c r="AA8" i="23"/>
  <c r="AB8" i="19"/>
  <c r="AB10" i="19"/>
  <c r="AC9" i="19"/>
  <c r="AB8" i="23" l="1"/>
  <c r="AB10" i="23"/>
  <c r="AC9" i="23"/>
  <c r="AC10" i="19"/>
  <c r="AC8" i="19"/>
  <c r="AD9" i="19"/>
  <c r="AC8" i="23" l="1"/>
  <c r="AD9" i="23"/>
  <c r="AC10" i="23"/>
  <c r="AD10" i="19"/>
  <c r="AD8" i="19"/>
  <c r="AE9" i="19"/>
  <c r="AE9" i="23" l="1"/>
  <c r="AD10" i="23"/>
  <c r="AD8" i="23"/>
  <c r="AE10" i="19"/>
  <c r="AE8" i="19"/>
  <c r="AF9" i="19"/>
  <c r="AE8" i="23" l="1"/>
  <c r="AF9" i="23"/>
  <c r="AE10" i="23"/>
  <c r="AF8" i="19"/>
  <c r="AF10" i="19"/>
  <c r="AG9" i="19"/>
  <c r="AF10" i="23" l="1"/>
  <c r="AF8" i="23"/>
  <c r="AG9" i="23"/>
  <c r="AG8" i="19"/>
  <c r="AG10" i="19"/>
  <c r="AH9" i="19"/>
  <c r="AG10" i="23" l="1"/>
  <c r="AG8" i="23"/>
  <c r="AH9" i="23"/>
  <c r="AH8" i="19"/>
  <c r="AH10" i="19"/>
  <c r="AH8" i="23" l="1"/>
  <c r="AH10" i="23"/>
  <c r="A25" i="25" l="1" a="1"/>
  <c r="A25" i="25" s="1"/>
  <c r="B45" i="27" s="1" a="1"/>
  <c r="C50" i="27" l="1" a="1"/>
  <c r="C50" i="27" s="1"/>
  <c r="C46" i="27" a="1"/>
  <c r="C46" i="27" s="1"/>
  <c r="C49" i="27" a="1"/>
  <c r="C49" i="27" s="1"/>
  <c r="C47" i="27" a="1"/>
  <c r="C47" i="27" s="1"/>
  <c r="C48" i="27" a="1"/>
  <c r="C48" i="27" s="1"/>
  <c r="B45" i="27"/>
  <c r="C45" i="27" s="1" a="1"/>
  <c r="C45" i="27" s="1"/>
  <c r="F43" i="27" l="1"/>
  <c r="F43" i="27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cellMetadata count="1">
    <bk>
      <rc t="1" v="0"/>
    </bk>
  </cellMetadata>
  <valueMetadata count="4">
    <bk>
      <rc t="2" v="0"/>
    </bk>
    <bk>
      <rc t="2" v="1"/>
    </bk>
    <bk>
      <rc t="2" v="2"/>
    </bk>
    <bk>
      <rc t="2" v="3"/>
    </bk>
  </valueMetadata>
</metadata>
</file>

<file path=xl/sharedStrings.xml><?xml version="1.0" encoding="utf-8"?>
<sst xmlns="http://schemas.openxmlformats.org/spreadsheetml/2006/main" count="416" uniqueCount="135">
  <si>
    <t xml:space="preserve">Création des listes déroulantes </t>
  </si>
  <si>
    <t>Journée</t>
  </si>
  <si>
    <t>CREATION DES PROJETS</t>
  </si>
  <si>
    <t>Code Projet</t>
  </si>
  <si>
    <t>Financeur</t>
  </si>
  <si>
    <t>N/A</t>
  </si>
  <si>
    <t>ABS</t>
  </si>
  <si>
    <t>CREATION DES PHASES</t>
  </si>
  <si>
    <t>Phase Projet</t>
  </si>
  <si>
    <t>Montage_Projet</t>
  </si>
  <si>
    <t>POC</t>
  </si>
  <si>
    <t>Preclinique</t>
  </si>
  <si>
    <t>Clinique</t>
  </si>
  <si>
    <t>Pré_AMM</t>
  </si>
  <si>
    <t>Post_AMM</t>
  </si>
  <si>
    <t>Absence</t>
  </si>
  <si>
    <t>Congé_ou_RTT</t>
  </si>
  <si>
    <t>Temps_Partiel</t>
  </si>
  <si>
    <t>CREATION DES TACHES</t>
  </si>
  <si>
    <t>Tâches</t>
  </si>
  <si>
    <t>Taux CIR</t>
  </si>
  <si>
    <t>R&amp;D / Non R&amp;D</t>
  </si>
  <si>
    <t>R&amp;D</t>
  </si>
  <si>
    <t>Analyse_concurrentielle</t>
  </si>
  <si>
    <t>Veille_scientifique_règlementaire</t>
  </si>
  <si>
    <t>Demande_marché</t>
  </si>
  <si>
    <t>Networking</t>
  </si>
  <si>
    <t>Définition_road_map</t>
  </si>
  <si>
    <t>Recherche_financement</t>
  </si>
  <si>
    <t>Définition_business_plan</t>
  </si>
  <si>
    <t>Comité_scientifique</t>
  </si>
  <si>
    <t>Identification_souches</t>
  </si>
  <si>
    <t>Développement_modèle_multiplication_virus</t>
  </si>
  <si>
    <t>Sélection_antigènes</t>
  </si>
  <si>
    <t>Développement_VLP</t>
  </si>
  <si>
    <t>Développement_protocole_immunisation</t>
  </si>
  <si>
    <t>Développement_techniques_analytiques</t>
  </si>
  <si>
    <t>Analyse_résultats_de_l_évaluation_plasmas</t>
  </si>
  <si>
    <t>Evaluation_invitro_plasmas_purifiés</t>
  </si>
  <si>
    <t>Développement_protocole_thérapeutique_invivo</t>
  </si>
  <si>
    <t>Elaboration_&amp;_contrôle_lot_clinique</t>
  </si>
  <si>
    <t>Recherche_dose_invivo</t>
  </si>
  <si>
    <t>Etude_toxicologie</t>
  </si>
  <si>
    <t>Elaboration_formulation_&amp;_répartition_produit</t>
  </si>
  <si>
    <t>Etude_de_stabilité</t>
  </si>
  <si>
    <t>Demande_AEC</t>
  </si>
  <si>
    <t>Préparation_&amp;_Réalisation_étude_clinique</t>
  </si>
  <si>
    <t>Mise_en_place_stratégie_règlementaire</t>
  </si>
  <si>
    <t>Mise_en_place_Pharmacovigilance</t>
  </si>
  <si>
    <t>Demande_AMM</t>
  </si>
  <si>
    <t>Plan_gestion_des_risques</t>
  </si>
  <si>
    <t>Scale_up_&amp;_Reproductibilité</t>
  </si>
  <si>
    <t>Non_R&amp;D</t>
  </si>
  <si>
    <t>Pharmacovigilance</t>
  </si>
  <si>
    <t>Production_CQ_Libération_des_lots</t>
  </si>
  <si>
    <t>Marketing</t>
  </si>
  <si>
    <t>Phases</t>
  </si>
  <si>
    <t>Europe</t>
  </si>
  <si>
    <t>Etude_Pharmacocinétique</t>
  </si>
  <si>
    <t>Production_besoin_R&amp;D</t>
  </si>
  <si>
    <t>Analyses_résultats_études</t>
  </si>
  <si>
    <t>Dev_Sourcing_Ag</t>
  </si>
  <si>
    <t>SUIVI ACTIVITE - FEUILLE DE TEMPS</t>
  </si>
  <si>
    <t>Renseignements</t>
  </si>
  <si>
    <t>Procédure à suivre</t>
  </si>
  <si>
    <t>NOM</t>
  </si>
  <si>
    <t>1. Pour chaque semaine, choisir via les listes déroulantes les activités du mois (Projet, Phase, Tâche)</t>
  </si>
  <si>
    <t>PRENOM</t>
  </si>
  <si>
    <t xml:space="preserve">    Le descriptif des projets, phases, tâches est présenté dans l'onglet "Explications"</t>
  </si>
  <si>
    <t>2. Remplir la feuille de temps à la demi journée  (valeurs autorisées  0.5 / 1.0)</t>
  </si>
  <si>
    <t>3. Vérifier que les cumuls (journalier et hebdomadaire) soient égaux à 1.0 par jour et 5.0 par semaine</t>
  </si>
  <si>
    <t xml:space="preserve">nb de jours ouvrables : </t>
  </si>
  <si>
    <t>semaine</t>
  </si>
  <si>
    <t>Dates</t>
  </si>
  <si>
    <t>jour</t>
  </si>
  <si>
    <t>Année</t>
  </si>
  <si>
    <t>Phase</t>
  </si>
  <si>
    <t>Tâche</t>
  </si>
  <si>
    <t>Financement</t>
  </si>
  <si>
    <t>Fériés et WE en gris</t>
  </si>
  <si>
    <t>Total</t>
  </si>
  <si>
    <t>nb jours CIR</t>
  </si>
  <si>
    <t>R &amp; D</t>
  </si>
  <si>
    <t>nb jours R &amp; D</t>
  </si>
  <si>
    <t>Temps travaillé</t>
  </si>
  <si>
    <t/>
  </si>
  <si>
    <t>Total nb CIR :</t>
  </si>
  <si>
    <t>TOTAL semaine</t>
  </si>
  <si>
    <t>Total jours R&amp;D :</t>
  </si>
  <si>
    <t xml:space="preserve">Total mois : </t>
  </si>
  <si>
    <t>Total nb travaillés :</t>
  </si>
  <si>
    <t>Vérif avec mise en forme des anomalies : 1j par date et Vrai nb de jours ouvrés par semaine : 5J ouvrés si saisis sur 6j : alerte
si un JF alors il n'y a que 4j ouvrés !!!</t>
  </si>
  <si>
    <t>Covid19</t>
  </si>
  <si>
    <t>FERIER</t>
  </si>
  <si>
    <t>SAMEDI</t>
  </si>
  <si>
    <t>DIMANCHE</t>
  </si>
  <si>
    <t xml:space="preserve">Année </t>
  </si>
  <si>
    <t xml:space="preserve">Date </t>
  </si>
  <si>
    <t xml:space="preserve">Mois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</si>
  <si>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</si>
  <si>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</si>
  <si>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</si>
  <si>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</si>
  <si>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</si>
  <si>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</si>
  <si>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</si>
  <si>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</si>
  <si>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</si>
  <si>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</si>
  <si>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</si>
  <si>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</si>
  <si>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Date de fin </t>
  </si>
  <si>
    <t xml:space="preserve">Nom </t>
  </si>
  <si>
    <t xml:space="preserve">Prénom </t>
  </si>
  <si>
    <t xml:space="preserve">Date de début </t>
  </si>
  <si>
    <t xml:space="preserve">Semaine </t>
  </si>
  <si>
    <t>Jour</t>
  </si>
  <si>
    <t>Date</t>
  </si>
  <si>
    <t>Data</t>
  </si>
  <si>
    <t>-</t>
  </si>
  <si>
    <t>Données pour reporting</t>
  </si>
  <si>
    <t xml:space="preserve">Jours fériés </t>
  </si>
  <si>
    <t>Information générales</t>
  </si>
  <si>
    <t xml:space="preserve">Nb de jours ouvrables : </t>
  </si>
  <si>
    <t xml:space="preserve">Zone non modifiable </t>
  </si>
  <si>
    <t xml:space="preserve">Zone modifiable </t>
  </si>
  <si>
    <t xml:space="preserve">Weeks-ends &amp; jours fériés </t>
  </si>
  <si>
    <r>
      <t xml:space="preserve">Total  </t>
    </r>
    <r>
      <rPr>
        <sz val="12"/>
        <color theme="0"/>
        <rFont val="Wingdings"/>
        <charset val="2"/>
      </rPr>
      <t>è</t>
    </r>
  </si>
  <si>
    <t xml:space="preserve">Total mois </t>
  </si>
  <si>
    <t xml:space="preserve">Total du mois </t>
  </si>
  <si>
    <t xml:space="preserve">Total nombre de CIR </t>
  </si>
  <si>
    <t>Total R&amp;D</t>
  </si>
  <si>
    <t>Total nombre temps travaillés</t>
  </si>
  <si>
    <t xml:space="preserve">Données semaine </t>
  </si>
  <si>
    <r>
      <t xml:space="preserve">Total semaine </t>
    </r>
    <r>
      <rPr>
        <sz val="12"/>
        <rFont val="Wingdings"/>
        <charset val="2"/>
      </rPr>
      <t>è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</si>
</sst>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0.0"/>
    <numFmt numFmtId="166" formatCode="ddd"/>
    <numFmt numFmtId="167" formatCode="dd"/>
    <numFmt numFmtId="168" formatCode="mmmm\ yyyy"/>
    <numFmt numFmtId="169" formatCode="d/m;@"/>
  </numFmts>
  <fonts count="3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u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rgb="FFFF0000"/>
      <name val="Times New Roman"/>
      <family val="1"/>
    </font>
    <font>
      <sz val="12"/>
      <color rgb="FFC00000"/>
      <name val="Times New Roman"/>
      <family val="1"/>
    </font>
    <font>
      <b/>
      <i/>
      <u/>
      <sz val="14"/>
      <color theme="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sz val="8"/>
      <name val="Times New Roman"/>
      <family val="1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name val="Times New Roman"/>
      <family val="1"/>
    </font>
    <font>
      <b/>
      <i/>
      <u/>
      <sz val="12"/>
      <name val="Times New Roman"/>
      <family val="1"/>
    </font>
    <font>
      <b/>
      <i/>
      <sz val="12"/>
      <name val="Times New Roman"/>
      <family val="1"/>
    </font>
    <font>
      <b/>
      <i/>
      <u/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8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b/>
      <u/>
      <sz val="12"/>
      <color theme="0"/>
      <name val="Times New Roman"/>
      <family val="1"/>
    </font>
    <font>
      <b/>
      <sz val="11"/>
      <color theme="0"/>
      <name val="Times New Roman"/>
      <family val="1"/>
    </font>
    <font>
      <b/>
      <sz val="14"/>
      <color theme="0"/>
      <name val="Times New Roman"/>
      <family val="1"/>
    </font>
    <font>
      <sz val="12"/>
      <name val="Wingdings"/>
      <charset val="2"/>
    </font>
    <font>
      <sz val="12"/>
      <color theme="0"/>
      <name val="Wingdings"/>
      <charset val="2"/>
    </font>
  </fonts>
  <fills count="3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23"/>
        <bgColor indexed="55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BFFA5"/>
        <bgColor indexed="27"/>
      </patternFill>
    </fill>
    <fill>
      <patternFill patternType="solid">
        <fgColor theme="5" tint="0.39997558519241921"/>
        <bgColor indexed="27"/>
      </patternFill>
    </fill>
    <fill>
      <patternFill patternType="solid">
        <fgColor theme="7" tint="0.39997558519241921"/>
        <bgColor indexed="27"/>
      </patternFill>
    </fill>
    <fill>
      <patternFill patternType="solid">
        <fgColor rgb="FFFFFF00"/>
        <bgColor indexed="27"/>
      </patternFill>
    </fill>
    <fill>
      <patternFill patternType="solid">
        <fgColor rgb="FFB7FFD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/>
        <bgColor indexed="27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</fills>
  <borders count="10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indexed="64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/>
      <diagonal/>
    </border>
    <border>
      <left style="hair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hair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/>
      <top style="medium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dashed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hair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1">
    <xf numFmtId="0" fontId="0" fillId="0" borderId="0"/>
    <xf numFmtId="0" fontId="3" fillId="0" borderId="0"/>
    <xf numFmtId="0" fontId="4" fillId="0" borderId="0" applyNumberFormat="0" applyBorder="0" applyAlignment="0" applyProtection="0"/>
    <xf numFmtId="0" fontId="3" fillId="3" borderId="4" applyNumberFormat="0" applyFont="0" applyAlignment="0" applyProtection="0"/>
    <xf numFmtId="0" fontId="3" fillId="4" borderId="0" applyNumberFormat="0" applyFont="0" applyBorder="0" applyAlignment="0" applyProtection="0"/>
    <xf numFmtId="0" fontId="3" fillId="5" borderId="0" applyNumberFormat="0" applyFont="0" applyBorder="0" applyAlignment="0" applyProtection="0"/>
    <xf numFmtId="0" fontId="3" fillId="5" borderId="0" applyNumberFormat="0" applyFont="0" applyBorder="0" applyAlignment="0">
      <protection locked="0"/>
    </xf>
    <xf numFmtId="164" fontId="3" fillId="0" borderId="0" applyFont="0" applyFill="0" applyBorder="0" applyAlignment="0" applyProtection="0"/>
    <xf numFmtId="0" fontId="3" fillId="0" borderId="0"/>
    <xf numFmtId="0" fontId="12" fillId="0" borderId="0"/>
    <xf numFmtId="9" fontId="14" fillId="0" borderId="0" applyFont="0" applyFill="0" applyBorder="0" applyAlignment="0" applyProtection="0"/>
  </cellStyleXfs>
  <cellXfs count="353">
    <xf numFmtId="0" fontId="0" fillId="0" borderId="0" xfId="0"/>
    <xf numFmtId="0" fontId="0" fillId="0" borderId="0" xfId="0" applyAlignment="1">
      <alignment vertical="center"/>
    </xf>
    <xf numFmtId="0" fontId="2" fillId="2" borderId="2" xfId="0" applyFont="1" applyFill="1" applyBorder="1" applyAlignment="1">
      <alignment vertical="center"/>
    </xf>
    <xf numFmtId="0" fontId="8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6" borderId="2" xfId="0" applyFont="1" applyFill="1" applyBorder="1" applyAlignment="1">
      <alignment horizontal="center" vertical="center"/>
    </xf>
    <xf numFmtId="0" fontId="6" fillId="8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6" borderId="10" xfId="0" applyFill="1" applyBorder="1" applyAlignment="1">
      <alignment vertical="center"/>
    </xf>
    <xf numFmtId="0" fontId="0" fillId="6" borderId="5" xfId="0" applyFill="1" applyBorder="1" applyAlignment="1">
      <alignment horizontal="left" vertical="center"/>
    </xf>
    <xf numFmtId="0" fontId="0" fillId="6" borderId="6" xfId="0" applyFill="1" applyBorder="1" applyAlignment="1">
      <alignment horizontal="left" vertical="center"/>
    </xf>
    <xf numFmtId="0" fontId="0" fillId="6" borderId="7" xfId="0" applyFill="1" applyBorder="1" applyAlignment="1">
      <alignment horizontal="left" vertical="center"/>
    </xf>
    <xf numFmtId="49" fontId="7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16" xfId="0" applyBorder="1" applyAlignment="1">
      <alignment vertical="center"/>
    </xf>
    <xf numFmtId="0" fontId="2" fillId="2" borderId="29" xfId="0" applyFont="1" applyFill="1" applyBorder="1" applyAlignment="1">
      <alignment vertical="center" wrapText="1"/>
    </xf>
    <xf numFmtId="0" fontId="2" fillId="2" borderId="28" xfId="0" applyFont="1" applyFill="1" applyBorder="1" applyAlignment="1">
      <alignment vertical="center" wrapText="1"/>
    </xf>
    <xf numFmtId="0" fontId="0" fillId="0" borderId="23" xfId="0" applyBorder="1" applyAlignment="1">
      <alignment vertical="center"/>
    </xf>
    <xf numFmtId="0" fontId="2" fillId="2" borderId="35" xfId="0" applyFont="1" applyFill="1" applyBorder="1" applyAlignment="1">
      <alignment vertical="center" wrapText="1"/>
    </xf>
    <xf numFmtId="0" fontId="2" fillId="2" borderId="40" xfId="0" applyFont="1" applyFill="1" applyBorder="1" applyAlignment="1">
      <alignment vertical="center"/>
    </xf>
    <xf numFmtId="0" fontId="0" fillId="12" borderId="10" xfId="0" applyFill="1" applyBorder="1" applyAlignment="1">
      <alignment vertical="center"/>
    </xf>
    <xf numFmtId="0" fontId="0" fillId="12" borderId="2" xfId="0" applyFill="1" applyBorder="1" applyAlignment="1">
      <alignment vertical="center"/>
    </xf>
    <xf numFmtId="0" fontId="0" fillId="12" borderId="12" xfId="0" applyFill="1" applyBorder="1" applyAlignment="1">
      <alignment vertical="center"/>
    </xf>
    <xf numFmtId="0" fontId="0" fillId="12" borderId="11" xfId="0" applyFill="1" applyBorder="1" applyAlignment="1">
      <alignment vertical="center"/>
    </xf>
    <xf numFmtId="9" fontId="0" fillId="0" borderId="31" xfId="0" applyNumberFormat="1" applyBorder="1" applyAlignment="1">
      <alignment vertical="center"/>
    </xf>
    <xf numFmtId="0" fontId="0" fillId="12" borderId="41" xfId="0" applyFill="1" applyBorder="1" applyAlignment="1">
      <alignment vertical="center"/>
    </xf>
    <xf numFmtId="9" fontId="0" fillId="0" borderId="42" xfId="0" applyNumberFormat="1" applyBorder="1" applyAlignment="1">
      <alignment vertical="center"/>
    </xf>
    <xf numFmtId="9" fontId="0" fillId="0" borderId="30" xfId="0" applyNumberFormat="1" applyBorder="1" applyAlignment="1">
      <alignment vertical="center"/>
    </xf>
    <xf numFmtId="0" fontId="0" fillId="14" borderId="44" xfId="0" applyFill="1" applyBorder="1" applyAlignment="1">
      <alignment vertical="center"/>
    </xf>
    <xf numFmtId="0" fontId="0" fillId="14" borderId="21" xfId="0" applyFill="1" applyBorder="1" applyAlignment="1">
      <alignment vertical="center"/>
    </xf>
    <xf numFmtId="0" fontId="0" fillId="14" borderId="26" xfId="0" applyFill="1" applyBorder="1" applyAlignment="1">
      <alignment vertical="center"/>
    </xf>
    <xf numFmtId="0" fontId="0" fillId="0" borderId="44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14" borderId="45" xfId="0" applyFill="1" applyBorder="1" applyAlignment="1">
      <alignment vertical="center"/>
    </xf>
    <xf numFmtId="9" fontId="0" fillId="14" borderId="46" xfId="0" applyNumberFormat="1" applyFill="1" applyBorder="1" applyAlignment="1">
      <alignment vertical="center"/>
    </xf>
    <xf numFmtId="9" fontId="0" fillId="14" borderId="47" xfId="0" applyNumberFormat="1" applyFill="1" applyBorder="1" applyAlignment="1">
      <alignment vertical="center"/>
    </xf>
    <xf numFmtId="9" fontId="0" fillId="14" borderId="48" xfId="0" applyNumberFormat="1" applyFill="1" applyBorder="1" applyAlignment="1">
      <alignment vertical="center"/>
    </xf>
    <xf numFmtId="9" fontId="0" fillId="0" borderId="46" xfId="0" applyNumberFormat="1" applyBorder="1" applyAlignment="1">
      <alignment vertical="center"/>
    </xf>
    <xf numFmtId="9" fontId="0" fillId="0" borderId="47" xfId="0" applyNumberFormat="1" applyBorder="1" applyAlignment="1">
      <alignment vertical="center"/>
    </xf>
    <xf numFmtId="9" fontId="0" fillId="0" borderId="48" xfId="0" applyNumberFormat="1" applyBorder="1" applyAlignment="1">
      <alignment vertical="center"/>
    </xf>
    <xf numFmtId="9" fontId="0" fillId="14" borderId="39" xfId="0" applyNumberFormat="1" applyFill="1" applyBorder="1" applyAlignment="1">
      <alignment vertical="center"/>
    </xf>
    <xf numFmtId="9" fontId="0" fillId="14" borderId="33" xfId="0" applyNumberFormat="1" applyFill="1" applyBorder="1" applyAlignment="1">
      <alignment vertical="center"/>
    </xf>
    <xf numFmtId="9" fontId="0" fillId="14" borderId="23" xfId="0" applyNumberFormat="1" applyFill="1" applyBorder="1" applyAlignment="1">
      <alignment vertical="center"/>
    </xf>
    <xf numFmtId="9" fontId="0" fillId="14" borderId="27" xfId="0" applyNumberFormat="1" applyFill="1" applyBorder="1" applyAlignment="1">
      <alignment vertical="center"/>
    </xf>
    <xf numFmtId="9" fontId="0" fillId="0" borderId="33" xfId="0" applyNumberFormat="1" applyBorder="1" applyAlignment="1">
      <alignment vertical="center"/>
    </xf>
    <xf numFmtId="9" fontId="0" fillId="0" borderId="23" xfId="0" applyNumberFormat="1" applyBorder="1" applyAlignment="1">
      <alignment vertical="center"/>
    </xf>
    <xf numFmtId="9" fontId="0" fillId="0" borderId="27" xfId="0" applyNumberFormat="1" applyBorder="1" applyAlignment="1">
      <alignment vertical="center"/>
    </xf>
    <xf numFmtId="9" fontId="0" fillId="14" borderId="38" xfId="0" applyNumberFormat="1" applyFill="1" applyBorder="1" applyAlignment="1">
      <alignment vertical="center"/>
    </xf>
    <xf numFmtId="0" fontId="2" fillId="2" borderId="22" xfId="0" applyFont="1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9" fontId="0" fillId="0" borderId="22" xfId="0" applyNumberFormat="1" applyBorder="1" applyAlignment="1">
      <alignment vertical="center"/>
    </xf>
    <xf numFmtId="9" fontId="0" fillId="0" borderId="25" xfId="0" applyNumberFormat="1" applyBorder="1" applyAlignment="1">
      <alignment vertical="center"/>
    </xf>
    <xf numFmtId="0" fontId="2" fillId="2" borderId="19" xfId="0" applyFont="1" applyFill="1" applyBorder="1" applyAlignment="1">
      <alignment vertical="center" wrapText="1"/>
    </xf>
    <xf numFmtId="0" fontId="2" fillId="2" borderId="43" xfId="0" applyFont="1" applyFill="1" applyBorder="1" applyAlignment="1">
      <alignment vertical="center"/>
    </xf>
    <xf numFmtId="0" fontId="0" fillId="0" borderId="4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50" xfId="0" applyBorder="1" applyAlignment="1">
      <alignment vertical="center"/>
    </xf>
    <xf numFmtId="0" fontId="2" fillId="10" borderId="33" xfId="0" applyFont="1" applyFill="1" applyBorder="1" applyAlignment="1">
      <alignment vertical="center"/>
    </xf>
    <xf numFmtId="0" fontId="2" fillId="11" borderId="34" xfId="0" applyFont="1" applyFill="1" applyBorder="1" applyAlignment="1">
      <alignment vertical="center"/>
    </xf>
    <xf numFmtId="0" fontId="0" fillId="16" borderId="40" xfId="0" applyFill="1" applyBorder="1" applyAlignment="1">
      <alignment vertical="center"/>
    </xf>
    <xf numFmtId="9" fontId="0" fillId="16" borderId="43" xfId="0" applyNumberFormat="1" applyFill="1" applyBorder="1" applyAlignment="1">
      <alignment vertical="center"/>
    </xf>
    <xf numFmtId="9" fontId="0" fillId="16" borderId="29" xfId="0" applyNumberFormat="1" applyFill="1" applyBorder="1" applyAlignment="1">
      <alignment vertical="center"/>
    </xf>
    <xf numFmtId="0" fontId="0" fillId="16" borderId="35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9" fontId="0" fillId="0" borderId="38" xfId="0" applyNumberFormat="1" applyBorder="1" applyAlignment="1">
      <alignment vertical="center"/>
    </xf>
    <xf numFmtId="9" fontId="0" fillId="0" borderId="39" xfId="0" applyNumberFormat="1" applyBorder="1" applyAlignment="1">
      <alignment vertical="center"/>
    </xf>
    <xf numFmtId="9" fontId="0" fillId="14" borderId="52" xfId="0" applyNumberFormat="1" applyFill="1" applyBorder="1" applyAlignment="1">
      <alignment vertical="center"/>
    </xf>
    <xf numFmtId="9" fontId="0" fillId="14" borderId="53" xfId="0" applyNumberFormat="1" applyFill="1" applyBorder="1" applyAlignment="1">
      <alignment vertical="center"/>
    </xf>
    <xf numFmtId="9" fontId="0" fillId="0" borderId="15" xfId="0" applyNumberFormat="1" applyBorder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51" xfId="0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47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6" borderId="12" xfId="0" applyFill="1" applyBorder="1" applyAlignment="1">
      <alignment vertical="center"/>
    </xf>
    <xf numFmtId="0" fontId="0" fillId="6" borderId="14" xfId="0" applyFill="1" applyBorder="1" applyAlignment="1">
      <alignment vertical="center"/>
    </xf>
    <xf numFmtId="0" fontId="0" fillId="6" borderId="11" xfId="0" applyFill="1" applyBorder="1" applyAlignment="1">
      <alignment vertical="center"/>
    </xf>
    <xf numFmtId="0" fontId="13" fillId="0" borderId="0" xfId="0" applyFont="1" applyAlignment="1">
      <alignment vertical="center"/>
    </xf>
    <xf numFmtId="9" fontId="0" fillId="0" borderId="0" xfId="0" applyNumberFormat="1" applyAlignment="1">
      <alignment vertical="center"/>
    </xf>
    <xf numFmtId="9" fontId="1" fillId="0" borderId="0" xfId="0" applyNumberFormat="1" applyFont="1" applyAlignment="1">
      <alignment vertical="center"/>
    </xf>
    <xf numFmtId="0" fontId="15" fillId="7" borderId="0" xfId="0" applyFont="1" applyFill="1"/>
    <xf numFmtId="0" fontId="16" fillId="7" borderId="0" xfId="0" applyFont="1" applyFill="1"/>
    <xf numFmtId="0" fontId="15" fillId="0" borderId="0" xfId="0" applyFont="1"/>
    <xf numFmtId="0" fontId="16" fillId="15" borderId="5" xfId="0" applyFont="1" applyFill="1" applyBorder="1"/>
    <xf numFmtId="0" fontId="15" fillId="15" borderId="17" xfId="0" applyFont="1" applyFill="1" applyBorder="1"/>
    <xf numFmtId="0" fontId="15" fillId="15" borderId="56" xfId="0" applyFont="1" applyFill="1" applyBorder="1"/>
    <xf numFmtId="0" fontId="15" fillId="15" borderId="57" xfId="0" applyFont="1" applyFill="1" applyBorder="1"/>
    <xf numFmtId="0" fontId="17" fillId="7" borderId="23" xfId="0" applyFont="1" applyFill="1" applyBorder="1"/>
    <xf numFmtId="0" fontId="15" fillId="15" borderId="6" xfId="0" applyFont="1" applyFill="1" applyBorder="1"/>
    <xf numFmtId="0" fontId="15" fillId="15" borderId="0" xfId="0" applyFont="1" applyFill="1"/>
    <xf numFmtId="0" fontId="15" fillId="15" borderId="59" xfId="0" applyFont="1" applyFill="1" applyBorder="1"/>
    <xf numFmtId="0" fontId="17" fillId="7" borderId="27" xfId="0" applyFont="1" applyFill="1" applyBorder="1"/>
    <xf numFmtId="0" fontId="15" fillId="15" borderId="7" xfId="0" applyFont="1" applyFill="1" applyBorder="1"/>
    <xf numFmtId="0" fontId="15" fillId="15" borderId="18" xfId="0" applyFont="1" applyFill="1" applyBorder="1"/>
    <xf numFmtId="0" fontId="15" fillId="15" borderId="8" xfId="0" applyFont="1" applyFill="1" applyBorder="1"/>
    <xf numFmtId="0" fontId="15" fillId="7" borderId="0" xfId="0" applyFont="1" applyFill="1" applyAlignment="1">
      <alignment horizontal="right"/>
    </xf>
    <xf numFmtId="0" fontId="10" fillId="0" borderId="5" xfId="1" applyFont="1" applyBorder="1" applyAlignment="1">
      <alignment horizontal="center" vertical="center"/>
    </xf>
    <xf numFmtId="0" fontId="11" fillId="17" borderId="22" xfId="1" applyFont="1" applyFill="1" applyBorder="1" applyAlignment="1">
      <alignment vertical="center"/>
    </xf>
    <xf numFmtId="0" fontId="11" fillId="0" borderId="62" xfId="1" applyFont="1" applyBorder="1" applyAlignment="1">
      <alignment vertical="center"/>
    </xf>
    <xf numFmtId="0" fontId="11" fillId="0" borderId="63" xfId="1" applyFont="1" applyBorder="1" applyAlignment="1">
      <alignment vertical="center"/>
    </xf>
    <xf numFmtId="1" fontId="11" fillId="0" borderId="0" xfId="1" applyNumberFormat="1" applyFont="1" applyAlignment="1">
      <alignment vertical="center"/>
    </xf>
    <xf numFmtId="166" fontId="11" fillId="17" borderId="64" xfId="1" applyNumberFormat="1" applyFont="1" applyFill="1" applyBorder="1" applyAlignment="1">
      <alignment vertical="center"/>
    </xf>
    <xf numFmtId="166" fontId="11" fillId="0" borderId="65" xfId="1" applyNumberFormat="1" applyFont="1" applyBorder="1" applyAlignment="1">
      <alignment vertical="center"/>
    </xf>
    <xf numFmtId="166" fontId="11" fillId="0" borderId="66" xfId="1" applyNumberFormat="1" applyFont="1" applyBorder="1" applyAlignment="1">
      <alignment vertical="center"/>
    </xf>
    <xf numFmtId="0" fontId="10" fillId="0" borderId="0" xfId="1" applyFont="1" applyAlignment="1">
      <alignment vertical="center"/>
    </xf>
    <xf numFmtId="167" fontId="11" fillId="17" borderId="64" xfId="1" applyNumberFormat="1" applyFont="1" applyFill="1" applyBorder="1" applyAlignment="1">
      <alignment vertical="center"/>
    </xf>
    <xf numFmtId="167" fontId="11" fillId="0" borderId="65" xfId="1" applyNumberFormat="1" applyFont="1" applyBorder="1" applyAlignment="1">
      <alignment vertical="center"/>
    </xf>
    <xf numFmtId="167" fontId="11" fillId="0" borderId="66" xfId="1" applyNumberFormat="1" applyFont="1" applyBorder="1" applyAlignment="1">
      <alignment vertical="center"/>
    </xf>
    <xf numFmtId="0" fontId="11" fillId="0" borderId="0" xfId="1" applyFont="1" applyAlignment="1">
      <alignment vertical="center"/>
    </xf>
    <xf numFmtId="0" fontId="10" fillId="0" borderId="6" xfId="1" applyFont="1" applyBorder="1" applyAlignment="1">
      <alignment horizontal="center" vertical="center"/>
    </xf>
    <xf numFmtId="1" fontId="11" fillId="17" borderId="25" xfId="1" applyNumberFormat="1" applyFont="1" applyFill="1" applyBorder="1" applyAlignment="1">
      <alignment vertical="center"/>
    </xf>
    <xf numFmtId="1" fontId="11" fillId="0" borderId="67" xfId="1" applyNumberFormat="1" applyFont="1" applyBorder="1" applyAlignment="1">
      <alignment vertical="center"/>
    </xf>
    <xf numFmtId="1" fontId="11" fillId="0" borderId="68" xfId="1" applyNumberFormat="1" applyFont="1" applyBorder="1" applyAlignment="1">
      <alignment vertical="center"/>
    </xf>
    <xf numFmtId="0" fontId="18" fillId="7" borderId="69" xfId="0" applyFont="1" applyFill="1" applyBorder="1" applyAlignment="1">
      <alignment horizontal="center" vertical="center" wrapText="1"/>
    </xf>
    <xf numFmtId="0" fontId="18" fillId="7" borderId="32" xfId="0" applyFont="1" applyFill="1" applyBorder="1" applyAlignment="1">
      <alignment horizontal="center" vertical="center" wrapText="1"/>
    </xf>
    <xf numFmtId="0" fontId="18" fillId="7" borderId="9" xfId="0" applyFont="1" applyFill="1" applyBorder="1" applyAlignment="1">
      <alignment horizontal="center" vertical="center" wrapText="1"/>
    </xf>
    <xf numFmtId="0" fontId="11" fillId="17" borderId="43" xfId="1" applyFont="1" applyFill="1" applyBorder="1" applyAlignment="1">
      <alignment horizontal="center" vertical="center" wrapText="1"/>
    </xf>
    <xf numFmtId="0" fontId="11" fillId="0" borderId="70" xfId="1" applyFont="1" applyBorder="1" applyAlignment="1">
      <alignment horizontal="center" vertical="center" wrapText="1"/>
    </xf>
    <xf numFmtId="0" fontId="11" fillId="0" borderId="71" xfId="1" applyFont="1" applyBorder="1" applyAlignment="1">
      <alignment horizontal="center" vertical="center" wrapText="1"/>
    </xf>
    <xf numFmtId="165" fontId="10" fillId="18" borderId="5" xfId="1" applyNumberFormat="1" applyFont="1" applyFill="1" applyBorder="1" applyAlignment="1">
      <alignment horizontal="center" vertical="center" wrapText="1"/>
    </xf>
    <xf numFmtId="165" fontId="10" fillId="19" borderId="72" xfId="1" applyNumberFormat="1" applyFont="1" applyFill="1" applyBorder="1" applyAlignment="1">
      <alignment horizontal="center" vertical="center" wrapText="1"/>
    </xf>
    <xf numFmtId="165" fontId="10" fillId="19" borderId="73" xfId="1" applyNumberFormat="1" applyFont="1" applyFill="1" applyBorder="1" applyAlignment="1">
      <alignment horizontal="center" vertical="center" wrapText="1"/>
    </xf>
    <xf numFmtId="165" fontId="10" fillId="20" borderId="74" xfId="1" applyNumberFormat="1" applyFont="1" applyFill="1" applyBorder="1" applyAlignment="1">
      <alignment horizontal="center" vertical="center" wrapText="1"/>
    </xf>
    <xf numFmtId="165" fontId="10" fillId="20" borderId="73" xfId="1" applyNumberFormat="1" applyFont="1" applyFill="1" applyBorder="1" applyAlignment="1">
      <alignment horizontal="center" vertical="center" wrapText="1"/>
    </xf>
    <xf numFmtId="165" fontId="10" fillId="21" borderId="57" xfId="1" applyNumberFormat="1" applyFont="1" applyFill="1" applyBorder="1" applyAlignment="1">
      <alignment horizontal="center" vertical="center" wrapText="1"/>
    </xf>
    <xf numFmtId="0" fontId="11" fillId="0" borderId="0" xfId="1" applyFont="1" applyAlignment="1">
      <alignment vertical="center" wrapText="1"/>
    </xf>
    <xf numFmtId="0" fontId="15" fillId="15" borderId="75" xfId="0" applyFont="1" applyFill="1" applyBorder="1" applyProtection="1">
      <protection locked="0"/>
    </xf>
    <xf numFmtId="0" fontId="15" fillId="15" borderId="76" xfId="0" applyFont="1" applyFill="1" applyBorder="1" applyProtection="1">
      <protection locked="0"/>
    </xf>
    <xf numFmtId="165" fontId="11" fillId="0" borderId="33" xfId="1" applyNumberFormat="1" applyFont="1" applyBorder="1" applyAlignment="1">
      <alignment vertical="center"/>
    </xf>
    <xf numFmtId="165" fontId="11" fillId="0" borderId="55" xfId="1" applyNumberFormat="1" applyFont="1" applyBorder="1" applyAlignment="1">
      <alignment vertical="center"/>
    </xf>
    <xf numFmtId="165" fontId="11" fillId="0" borderId="34" xfId="1" applyNumberFormat="1" applyFont="1" applyBorder="1" applyAlignment="1">
      <alignment vertical="center"/>
    </xf>
    <xf numFmtId="165" fontId="11" fillId="22" borderId="44" xfId="10" applyNumberFormat="1" applyFont="1" applyFill="1" applyBorder="1" applyAlignment="1">
      <alignment vertical="center"/>
    </xf>
    <xf numFmtId="165" fontId="11" fillId="23" borderId="77" xfId="1" applyNumberFormat="1" applyFont="1" applyFill="1" applyBorder="1" applyAlignment="1">
      <alignment vertical="center"/>
    </xf>
    <xf numFmtId="165" fontId="11" fillId="23" borderId="78" xfId="1" applyNumberFormat="1" applyFont="1" applyFill="1" applyBorder="1" applyAlignment="1">
      <alignment horizontal="right" vertical="center"/>
    </xf>
    <xf numFmtId="165" fontId="11" fillId="13" borderId="79" xfId="1" applyNumberFormat="1" applyFont="1" applyFill="1" applyBorder="1" applyAlignment="1">
      <alignment horizontal="right" vertical="center"/>
    </xf>
    <xf numFmtId="165" fontId="11" fillId="13" borderId="78" xfId="10" applyNumberFormat="1" applyFont="1" applyFill="1" applyBorder="1" applyAlignment="1">
      <alignment horizontal="right" vertical="center"/>
    </xf>
    <xf numFmtId="165" fontId="11" fillId="12" borderId="80" xfId="1" applyNumberFormat="1" applyFont="1" applyFill="1" applyBorder="1" applyAlignment="1">
      <alignment horizontal="right" vertical="center"/>
    </xf>
    <xf numFmtId="0" fontId="15" fillId="15" borderId="81" xfId="0" applyFont="1" applyFill="1" applyBorder="1" applyProtection="1">
      <protection locked="0"/>
    </xf>
    <xf numFmtId="0" fontId="15" fillId="15" borderId="20" xfId="0" applyFont="1" applyFill="1" applyBorder="1" applyProtection="1">
      <protection locked="0"/>
    </xf>
    <xf numFmtId="0" fontId="15" fillId="7" borderId="20" xfId="0" applyFont="1" applyFill="1" applyBorder="1" applyProtection="1">
      <protection locked="0"/>
    </xf>
    <xf numFmtId="165" fontId="11" fillId="0" borderId="23" xfId="1" applyNumberFormat="1" applyFont="1" applyBorder="1" applyAlignment="1">
      <alignment vertical="center"/>
    </xf>
    <xf numFmtId="165" fontId="11" fillId="0" borderId="58" xfId="1" applyNumberFormat="1" applyFont="1" applyBorder="1" applyAlignment="1">
      <alignment vertical="center"/>
    </xf>
    <xf numFmtId="165" fontId="11" fillId="0" borderId="24" xfId="1" applyNumberFormat="1" applyFont="1" applyBorder="1" applyAlignment="1">
      <alignment vertical="center"/>
    </xf>
    <xf numFmtId="165" fontId="11" fillId="22" borderId="21" xfId="10" applyNumberFormat="1" applyFont="1" applyFill="1" applyBorder="1" applyAlignment="1">
      <alignment vertical="center"/>
    </xf>
    <xf numFmtId="165" fontId="11" fillId="23" borderId="82" xfId="1" applyNumberFormat="1" applyFont="1" applyFill="1" applyBorder="1" applyAlignment="1">
      <alignment vertical="center"/>
    </xf>
    <xf numFmtId="165" fontId="11" fillId="23" borderId="83" xfId="1" applyNumberFormat="1" applyFont="1" applyFill="1" applyBorder="1" applyAlignment="1">
      <alignment horizontal="right" vertical="center"/>
    </xf>
    <xf numFmtId="165" fontId="11" fillId="13" borderId="84" xfId="1" applyNumberFormat="1" applyFont="1" applyFill="1" applyBorder="1" applyAlignment="1">
      <alignment horizontal="right" vertical="center"/>
    </xf>
    <xf numFmtId="165" fontId="11" fillId="13" borderId="83" xfId="10" applyNumberFormat="1" applyFont="1" applyFill="1" applyBorder="1" applyAlignment="1">
      <alignment horizontal="right" vertical="center"/>
    </xf>
    <xf numFmtId="165" fontId="11" fillId="12" borderId="85" xfId="1" applyNumberFormat="1" applyFont="1" applyFill="1" applyBorder="1" applyAlignment="1">
      <alignment horizontal="right" vertical="center"/>
    </xf>
    <xf numFmtId="0" fontId="11" fillId="15" borderId="86" xfId="1" applyFont="1" applyFill="1" applyBorder="1" applyAlignment="1">
      <alignment vertical="center"/>
    </xf>
    <xf numFmtId="0" fontId="11" fillId="15" borderId="87" xfId="1" applyFont="1" applyFill="1" applyBorder="1" applyAlignment="1">
      <alignment vertical="center"/>
    </xf>
    <xf numFmtId="0" fontId="11" fillId="7" borderId="87" xfId="1" applyFont="1" applyFill="1" applyBorder="1" applyAlignment="1">
      <alignment vertical="center"/>
    </xf>
    <xf numFmtId="165" fontId="11" fillId="0" borderId="27" xfId="1" applyNumberFormat="1" applyFont="1" applyBorder="1" applyAlignment="1">
      <alignment vertical="center"/>
    </xf>
    <xf numFmtId="165" fontId="11" fillId="0" borderId="60" xfId="1" applyNumberFormat="1" applyFont="1" applyBorder="1" applyAlignment="1">
      <alignment vertical="center"/>
    </xf>
    <xf numFmtId="165" fontId="11" fillId="0" borderId="61" xfId="1" applyNumberFormat="1" applyFont="1" applyBorder="1" applyAlignment="1">
      <alignment vertical="center"/>
    </xf>
    <xf numFmtId="165" fontId="11" fillId="22" borderId="26" xfId="10" applyNumberFormat="1" applyFont="1" applyFill="1" applyBorder="1" applyAlignment="1">
      <alignment vertical="center"/>
    </xf>
    <xf numFmtId="165" fontId="11" fillId="23" borderId="88" xfId="1" applyNumberFormat="1" applyFont="1" applyFill="1" applyBorder="1" applyAlignment="1">
      <alignment vertical="center"/>
    </xf>
    <xf numFmtId="165" fontId="11" fillId="23" borderId="89" xfId="1" applyNumberFormat="1" applyFont="1" applyFill="1" applyBorder="1" applyAlignment="1">
      <alignment horizontal="right" vertical="center"/>
    </xf>
    <xf numFmtId="165" fontId="11" fillId="13" borderId="90" xfId="1" applyNumberFormat="1" applyFont="1" applyFill="1" applyBorder="1" applyAlignment="1">
      <alignment horizontal="right" vertical="center"/>
    </xf>
    <xf numFmtId="165" fontId="11" fillId="13" borderId="89" xfId="10" applyNumberFormat="1" applyFont="1" applyFill="1" applyBorder="1" applyAlignment="1">
      <alignment horizontal="right" vertical="center"/>
    </xf>
    <xf numFmtId="165" fontId="11" fillId="12" borderId="91" xfId="1" applyNumberFormat="1" applyFont="1" applyFill="1" applyBorder="1" applyAlignment="1">
      <alignment horizontal="right" vertical="center"/>
    </xf>
    <xf numFmtId="165" fontId="19" fillId="0" borderId="0" xfId="1" applyNumberFormat="1" applyFont="1" applyAlignment="1">
      <alignment vertical="center"/>
    </xf>
    <xf numFmtId="0" fontId="20" fillId="23" borderId="40" xfId="1" applyFont="1" applyFill="1" applyBorder="1" applyAlignment="1">
      <alignment horizontal="left" vertical="center"/>
    </xf>
    <xf numFmtId="165" fontId="11" fillId="23" borderId="19" xfId="1" applyNumberFormat="1" applyFont="1" applyFill="1" applyBorder="1" applyAlignment="1">
      <alignment vertical="center"/>
    </xf>
    <xf numFmtId="165" fontId="21" fillId="23" borderId="13" xfId="1" applyNumberFormat="1" applyFont="1" applyFill="1" applyBorder="1" applyAlignment="1">
      <alignment horizontal="right" vertical="center"/>
    </xf>
    <xf numFmtId="0" fontId="20" fillId="24" borderId="0" xfId="1" applyFont="1" applyFill="1" applyAlignment="1">
      <alignment vertical="center"/>
    </xf>
    <xf numFmtId="0" fontId="20" fillId="24" borderId="0" xfId="1" applyFont="1" applyFill="1" applyAlignment="1">
      <alignment horizontal="right" vertical="center"/>
    </xf>
    <xf numFmtId="165" fontId="11" fillId="0" borderId="0" xfId="1" applyNumberFormat="1" applyFont="1" applyAlignment="1">
      <alignment vertical="center"/>
    </xf>
    <xf numFmtId="165" fontId="11" fillId="13" borderId="40" xfId="1" applyNumberFormat="1" applyFont="1" applyFill="1" applyBorder="1" applyAlignment="1">
      <alignment vertical="center"/>
    </xf>
    <xf numFmtId="0" fontId="20" fillId="13" borderId="19" xfId="1" applyFont="1" applyFill="1" applyBorder="1" applyAlignment="1">
      <alignment horizontal="right" vertical="center"/>
    </xf>
    <xf numFmtId="165" fontId="21" fillId="13" borderId="13" xfId="1" applyNumberFormat="1" applyFont="1" applyFill="1" applyBorder="1" applyAlignment="1">
      <alignment horizontal="right" vertical="center"/>
    </xf>
    <xf numFmtId="0" fontId="22" fillId="22" borderId="40" xfId="0" applyFont="1" applyFill="1" applyBorder="1"/>
    <xf numFmtId="0" fontId="11" fillId="22" borderId="19" xfId="1" applyFont="1" applyFill="1" applyBorder="1" applyAlignment="1">
      <alignment vertical="center"/>
    </xf>
    <xf numFmtId="0" fontId="15" fillId="22" borderId="19" xfId="0" applyFont="1" applyFill="1" applyBorder="1"/>
    <xf numFmtId="165" fontId="21" fillId="22" borderId="13" xfId="1" applyNumberFormat="1" applyFont="1" applyFill="1" applyBorder="1" applyAlignment="1">
      <alignment vertical="center"/>
    </xf>
    <xf numFmtId="165" fontId="11" fillId="16" borderId="40" xfId="1" applyNumberFormat="1" applyFont="1" applyFill="1" applyBorder="1" applyAlignment="1">
      <alignment horizontal="right" vertical="center"/>
    </xf>
    <xf numFmtId="0" fontId="20" fillId="16" borderId="19" xfId="1" applyFont="1" applyFill="1" applyBorder="1" applyAlignment="1">
      <alignment horizontal="right" vertical="center"/>
    </xf>
    <xf numFmtId="165" fontId="21" fillId="16" borderId="13" xfId="1" applyNumberFormat="1" applyFont="1" applyFill="1" applyBorder="1" applyAlignment="1">
      <alignment horizontal="right" vertical="center"/>
    </xf>
    <xf numFmtId="165" fontId="23" fillId="7" borderId="0" xfId="0" applyNumberFormat="1" applyFont="1" applyFill="1"/>
    <xf numFmtId="165" fontId="11" fillId="0" borderId="0" xfId="1" applyNumberFormat="1" applyFont="1" applyAlignment="1">
      <alignment horizontal="right" vertical="center"/>
    </xf>
    <xf numFmtId="0" fontId="0" fillId="0" borderId="5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15" fillId="9" borderId="76" xfId="0" applyFont="1" applyFill="1" applyBorder="1" applyProtection="1">
      <protection locked="0"/>
    </xf>
    <xf numFmtId="0" fontId="0" fillId="9" borderId="24" xfId="0" applyFill="1" applyBorder="1" applyAlignment="1">
      <alignment vertical="center"/>
    </xf>
    <xf numFmtId="0" fontId="11" fillId="0" borderId="62" xfId="1" applyFont="1" applyBorder="1" applyAlignment="1">
      <alignment vertical="center" wrapText="1"/>
    </xf>
    <xf numFmtId="14" fontId="0" fillId="0" borderId="0" xfId="0" applyNumberFormat="1"/>
    <xf numFmtId="0" fontId="10" fillId="0" borderId="5" xfId="1" applyFont="1" applyBorder="1" applyAlignment="1">
      <alignment horizontal="center" vertical="center" wrapText="1"/>
    </xf>
    <xf numFmtId="0" fontId="15" fillId="7" borderId="0" xfId="0" applyFont="1" applyFill="1" applyAlignment="1">
      <alignment wrapText="1"/>
    </xf>
    <xf numFmtId="1" fontId="11" fillId="0" borderId="0" xfId="1" applyNumberFormat="1" applyFont="1" applyAlignment="1">
      <alignment vertical="center" wrapText="1"/>
    </xf>
    <xf numFmtId="166" fontId="11" fillId="0" borderId="65" xfId="1" applyNumberFormat="1" applyFont="1" applyBorder="1" applyAlignment="1">
      <alignment horizontal="center" vertical="center"/>
    </xf>
    <xf numFmtId="0" fontId="11" fillId="0" borderId="62" xfId="1" applyFont="1" applyBorder="1" applyAlignment="1">
      <alignment horizontal="center" vertical="center" wrapText="1"/>
    </xf>
    <xf numFmtId="167" fontId="11" fillId="0" borderId="65" xfId="1" applyNumberFormat="1" applyFont="1" applyBorder="1" applyAlignment="1">
      <alignment horizontal="center" vertical="center"/>
    </xf>
    <xf numFmtId="0" fontId="11" fillId="25" borderId="0" xfId="1" applyFont="1" applyFill="1" applyAlignment="1">
      <alignment vertical="center"/>
    </xf>
    <xf numFmtId="9" fontId="11" fillId="23" borderId="82" xfId="10" applyFont="1" applyFill="1" applyBorder="1" applyAlignment="1">
      <alignment vertical="center"/>
    </xf>
    <xf numFmtId="9" fontId="11" fillId="23" borderId="88" xfId="10" applyFont="1" applyFill="1" applyBorder="1" applyAlignment="1">
      <alignment vertical="center"/>
    </xf>
    <xf numFmtId="2" fontId="11" fillId="25" borderId="0" xfId="1" applyNumberFormat="1" applyFont="1" applyFill="1" applyAlignment="1">
      <alignment vertical="center"/>
    </xf>
    <xf numFmtId="0" fontId="11" fillId="24" borderId="0" xfId="1" applyFont="1" applyFill="1" applyAlignment="1">
      <alignment vertical="center"/>
    </xf>
    <xf numFmtId="165" fontId="10" fillId="18" borderId="5" xfId="1" applyNumberFormat="1" applyFont="1" applyFill="1" applyBorder="1" applyAlignment="1">
      <alignment horizontal="center" vertical="center"/>
    </xf>
    <xf numFmtId="0" fontId="11" fillId="0" borderId="92" xfId="1" applyFont="1" applyBorder="1" applyAlignment="1">
      <alignment vertical="center"/>
    </xf>
    <xf numFmtId="14" fontId="15" fillId="7" borderId="0" xfId="0" applyNumberFormat="1" applyFont="1" applyFill="1" applyAlignment="1">
      <alignment horizontal="center"/>
    </xf>
    <xf numFmtId="0" fontId="15" fillId="7" borderId="0" xfId="0" applyFont="1" applyFill="1" applyAlignment="1">
      <alignment horizontal="center"/>
    </xf>
    <xf numFmtId="166" fontId="11" fillId="0" borderId="65" xfId="1" applyNumberFormat="1" applyFont="1" applyBorder="1" applyAlignment="1">
      <alignment horizontal="center" vertical="center" wrapText="1"/>
    </xf>
    <xf numFmtId="166" fontId="11" fillId="0" borderId="65" xfId="1" applyNumberFormat="1" applyFont="1" applyBorder="1" applyAlignment="1">
      <alignment vertical="center" wrapText="1"/>
    </xf>
    <xf numFmtId="167" fontId="11" fillId="0" borderId="65" xfId="1" applyNumberFormat="1" applyFont="1" applyBorder="1" applyAlignment="1">
      <alignment horizontal="center" vertical="center" wrapText="1"/>
    </xf>
    <xf numFmtId="167" fontId="11" fillId="0" borderId="65" xfId="1" applyNumberFormat="1" applyFont="1" applyBorder="1" applyAlignment="1">
      <alignment vertical="center" wrapText="1"/>
    </xf>
    <xf numFmtId="1" fontId="11" fillId="0" borderId="67" xfId="1" applyNumberFormat="1" applyFont="1" applyBorder="1" applyAlignment="1">
      <alignment vertical="center" wrapText="1"/>
    </xf>
    <xf numFmtId="0" fontId="18" fillId="7" borderId="0" xfId="0" applyFont="1" applyFill="1" applyAlignment="1" applyProtection="1">
      <alignment horizontal="right"/>
      <protection locked="0"/>
    </xf>
    <xf numFmtId="0" fontId="18" fillId="7" borderId="0" xfId="0" applyFont="1" applyFill="1" applyProtection="1">
      <protection locked="0"/>
    </xf>
    <xf numFmtId="0" fontId="16" fillId="7" borderId="0" xfId="0" applyFont="1" applyFill="1" applyAlignment="1">
      <alignment horizontal="center"/>
    </xf>
    <xf numFmtId="1" fontId="11" fillId="7" borderId="0" xfId="1" applyNumberFormat="1" applyFont="1" applyFill="1" applyAlignment="1">
      <alignment vertical="center" wrapText="1"/>
    </xf>
    <xf numFmtId="0" fontId="10" fillId="7" borderId="0" xfId="1" applyFont="1" applyFill="1" applyAlignment="1">
      <alignment vertical="center"/>
    </xf>
    <xf numFmtId="0" fontId="11" fillId="7" borderId="0" xfId="1" applyFont="1" applyFill="1" applyAlignment="1">
      <alignment vertical="center"/>
    </xf>
    <xf numFmtId="0" fontId="11" fillId="7" borderId="0" xfId="1" applyFont="1" applyFill="1" applyAlignment="1">
      <alignment vertical="center" wrapText="1"/>
    </xf>
    <xf numFmtId="165" fontId="11" fillId="7" borderId="0" xfId="1" applyNumberFormat="1" applyFont="1" applyFill="1" applyAlignment="1">
      <alignment horizontal="right" vertical="center"/>
    </xf>
    <xf numFmtId="165" fontId="11" fillId="7" borderId="0" xfId="1" applyNumberFormat="1" applyFont="1" applyFill="1" applyAlignment="1">
      <alignment vertical="center"/>
    </xf>
    <xf numFmtId="165" fontId="19" fillId="7" borderId="0" xfId="1" applyNumberFormat="1" applyFont="1" applyFill="1" applyAlignment="1">
      <alignment vertical="center"/>
    </xf>
    <xf numFmtId="0" fontId="0" fillId="7" borderId="0" xfId="0" applyFill="1"/>
    <xf numFmtId="0" fontId="0" fillId="17" borderId="0" xfId="0" applyFill="1"/>
    <xf numFmtId="0" fontId="15" fillId="7" borderId="58" xfId="0" applyFont="1" applyFill="1" applyBorder="1" applyProtection="1">
      <protection locked="0"/>
    </xf>
    <xf numFmtId="0" fontId="11" fillId="7" borderId="58" xfId="1" applyFont="1" applyFill="1" applyBorder="1" applyAlignment="1">
      <alignment vertical="center"/>
    </xf>
    <xf numFmtId="0" fontId="11" fillId="7" borderId="58" xfId="1" applyFont="1" applyFill="1" applyBorder="1" applyAlignment="1">
      <alignment horizontal="center" vertical="center" wrapText="1"/>
    </xf>
    <xf numFmtId="0" fontId="15" fillId="7" borderId="58" xfId="0" applyFont="1" applyFill="1" applyBorder="1" applyAlignment="1" applyProtection="1">
      <alignment horizontal="left"/>
      <protection locked="0"/>
    </xf>
    <xf numFmtId="0" fontId="15" fillId="26" borderId="96" xfId="0" applyFont="1" applyFill="1" applyBorder="1"/>
    <xf numFmtId="0" fontId="0" fillId="0" borderId="1" xfId="0" applyBorder="1"/>
    <xf numFmtId="0" fontId="0" fillId="0" borderId="93" xfId="0" applyBorder="1"/>
    <xf numFmtId="14" fontId="0" fillId="0" borderId="1" xfId="0" applyNumberFormat="1" applyBorder="1"/>
    <xf numFmtId="0" fontId="0" fillId="17" borderId="1" xfId="0" applyFill="1" applyBorder="1"/>
    <xf numFmtId="0" fontId="18" fillId="7" borderId="105" xfId="0" applyFont="1" applyFill="1" applyBorder="1" applyProtection="1">
      <protection locked="0"/>
    </xf>
    <xf numFmtId="0" fontId="15" fillId="7" borderId="105" xfId="0" applyFont="1" applyFill="1" applyBorder="1" applyAlignment="1" applyProtection="1">
      <alignment horizontal="right"/>
      <protection locked="0"/>
    </xf>
    <xf numFmtId="0" fontId="15" fillId="7" borderId="106" xfId="0" applyFont="1" applyFill="1" applyBorder="1"/>
    <xf numFmtId="14" fontId="26" fillId="27" borderId="105" xfId="0" applyNumberFormat="1" applyFont="1" applyFill="1" applyBorder="1" applyAlignment="1" applyProtection="1">
      <alignment horizontal="right"/>
      <protection locked="0"/>
    </xf>
    <xf numFmtId="0" fontId="26" fillId="28" borderId="58" xfId="0" applyFont="1" applyFill="1" applyBorder="1" applyAlignment="1">
      <alignment horizontal="center" vertical="center"/>
    </xf>
    <xf numFmtId="14" fontId="26" fillId="28" borderId="58" xfId="1" applyNumberFormat="1" applyFont="1" applyFill="1" applyBorder="1" applyAlignment="1">
      <alignment horizontal="center" vertical="center" wrapText="1"/>
    </xf>
    <xf numFmtId="0" fontId="28" fillId="28" borderId="6" xfId="0" applyFont="1" applyFill="1" applyBorder="1"/>
    <xf numFmtId="0" fontId="28" fillId="27" borderId="6" xfId="0" applyFont="1" applyFill="1" applyBorder="1"/>
    <xf numFmtId="165" fontId="25" fillId="29" borderId="58" xfId="1" applyNumberFormat="1" applyFont="1" applyFill="1" applyBorder="1" applyAlignment="1">
      <alignment horizontal="center" vertical="center" wrapText="1"/>
    </xf>
    <xf numFmtId="165" fontId="26" fillId="27" borderId="58" xfId="10" applyNumberFormat="1" applyFont="1" applyFill="1" applyBorder="1" applyAlignment="1">
      <alignment vertical="center"/>
    </xf>
    <xf numFmtId="9" fontId="26" fillId="27" borderId="58" xfId="10" applyFont="1" applyFill="1" applyBorder="1" applyAlignment="1">
      <alignment vertical="center"/>
    </xf>
    <xf numFmtId="165" fontId="26" fillId="27" borderId="58" xfId="1" applyNumberFormat="1" applyFont="1" applyFill="1" applyBorder="1" applyAlignment="1">
      <alignment horizontal="right" vertical="center"/>
    </xf>
    <xf numFmtId="165" fontId="26" fillId="27" borderId="58" xfId="10" applyNumberFormat="1" applyFont="1" applyFill="1" applyBorder="1" applyAlignment="1">
      <alignment horizontal="right" vertical="center"/>
    </xf>
    <xf numFmtId="0" fontId="16" fillId="27" borderId="0" xfId="0" applyFont="1" applyFill="1"/>
    <xf numFmtId="0" fontId="18" fillId="28" borderId="0" xfId="0" applyFont="1" applyFill="1" applyProtection="1">
      <protection locked="0"/>
    </xf>
    <xf numFmtId="0" fontId="16" fillId="7" borderId="0" xfId="0" applyFont="1" applyFill="1" applyProtection="1">
      <protection locked="0"/>
    </xf>
    <xf numFmtId="0" fontId="18" fillId="17" borderId="0" xfId="0" applyFont="1" applyFill="1" applyProtection="1">
      <protection locked="0"/>
    </xf>
    <xf numFmtId="0" fontId="26" fillId="28" borderId="98" xfId="1" applyFont="1" applyFill="1" applyBorder="1" applyAlignment="1">
      <alignment horizontal="left" vertical="center" wrapText="1"/>
    </xf>
    <xf numFmtId="0" fontId="26" fillId="28" borderId="98" xfId="1" applyFont="1" applyFill="1" applyBorder="1" applyAlignment="1">
      <alignment horizontal="left" vertical="center"/>
    </xf>
    <xf numFmtId="0" fontId="15" fillId="7" borderId="107" xfId="0" applyFont="1" applyFill="1" applyBorder="1" applyAlignment="1" applyProtection="1">
      <alignment horizontal="left"/>
      <protection locked="0"/>
    </xf>
    <xf numFmtId="0" fontId="25" fillId="27" borderId="1" xfId="0" applyFont="1" applyFill="1" applyBorder="1" applyAlignment="1">
      <alignment horizontal="center" vertical="center" wrapText="1"/>
    </xf>
    <xf numFmtId="0" fontId="17" fillId="30" borderId="6" xfId="0" applyFont="1" applyFill="1" applyBorder="1"/>
    <xf numFmtId="0" fontId="18" fillId="30" borderId="59" xfId="0" applyFont="1" applyFill="1" applyBorder="1" applyAlignment="1" applyProtection="1">
      <alignment horizontal="right"/>
      <protection locked="0"/>
    </xf>
    <xf numFmtId="0" fontId="11" fillId="7" borderId="39" xfId="1" applyFont="1" applyFill="1" applyBorder="1" applyAlignment="1">
      <alignment horizontal="right" vertical="center"/>
    </xf>
    <xf numFmtId="0" fontId="20" fillId="7" borderId="0" xfId="1" applyFont="1" applyFill="1" applyAlignment="1">
      <alignment horizontal="left" vertical="center"/>
    </xf>
    <xf numFmtId="0" fontId="11" fillId="7" borderId="1" xfId="1" applyFont="1" applyFill="1" applyBorder="1" applyAlignment="1">
      <alignment vertical="center"/>
    </xf>
    <xf numFmtId="165" fontId="21" fillId="7" borderId="0" xfId="1" applyNumberFormat="1" applyFont="1" applyFill="1" applyAlignment="1">
      <alignment horizontal="right" vertical="center"/>
    </xf>
    <xf numFmtId="0" fontId="22" fillId="7" borderId="0" xfId="0" applyFont="1" applyFill="1"/>
    <xf numFmtId="9" fontId="26" fillId="27" borderId="108" xfId="10" applyFont="1" applyFill="1" applyBorder="1" applyAlignment="1">
      <alignment vertical="center"/>
    </xf>
    <xf numFmtId="165" fontId="26" fillId="27" borderId="108" xfId="1" applyNumberFormat="1" applyFont="1" applyFill="1" applyBorder="1" applyAlignment="1">
      <alignment horizontal="right" vertical="center"/>
    </xf>
    <xf numFmtId="165" fontId="26" fillId="27" borderId="108" xfId="10" applyNumberFormat="1" applyFont="1" applyFill="1" applyBorder="1" applyAlignment="1">
      <alignment horizontal="right" vertical="center"/>
    </xf>
    <xf numFmtId="0" fontId="11" fillId="7" borderId="0" xfId="1" applyFont="1" applyFill="1" applyAlignment="1">
      <alignment horizontal="center" vertical="center"/>
    </xf>
    <xf numFmtId="0" fontId="11" fillId="31" borderId="0" xfId="1" applyFont="1" applyFill="1" applyAlignment="1">
      <alignment vertical="center" wrapText="1"/>
    </xf>
    <xf numFmtId="0" fontId="11" fillId="31" borderId="0" xfId="1" applyFont="1" applyFill="1" applyAlignment="1">
      <alignment horizontal="center" vertical="center" wrapText="1"/>
    </xf>
    <xf numFmtId="0" fontId="25" fillId="27" borderId="47" xfId="0" applyFont="1" applyFill="1" applyBorder="1" applyAlignment="1">
      <alignment horizontal="center" vertical="center" wrapText="1"/>
    </xf>
    <xf numFmtId="165" fontId="25" fillId="29" borderId="98" xfId="1" applyNumberFormat="1" applyFont="1" applyFill="1" applyBorder="1" applyAlignment="1">
      <alignment horizontal="center" vertical="center" wrapText="1"/>
    </xf>
    <xf numFmtId="169" fontId="26" fillId="28" borderId="108" xfId="0" applyNumberFormat="1" applyFont="1" applyFill="1" applyBorder="1" applyAlignment="1">
      <alignment horizontal="center" vertical="center"/>
    </xf>
    <xf numFmtId="0" fontId="11" fillId="7" borderId="107" xfId="1" applyFont="1" applyFill="1" applyBorder="1" applyAlignment="1">
      <alignment horizontal="center" vertical="center" wrapText="1"/>
    </xf>
    <xf numFmtId="2" fontId="11" fillId="7" borderId="107" xfId="1" applyNumberFormat="1" applyFont="1" applyFill="1" applyBorder="1" applyAlignment="1">
      <alignment horizontal="center" vertical="center" wrapText="1"/>
    </xf>
    <xf numFmtId="2" fontId="11" fillId="7" borderId="58" xfId="1" applyNumberFormat="1" applyFont="1" applyFill="1" applyBorder="1" applyAlignment="1">
      <alignment horizontal="center" vertical="center" wrapText="1"/>
    </xf>
    <xf numFmtId="165" fontId="19" fillId="7" borderId="0" xfId="1" applyNumberFormat="1" applyFont="1" applyFill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36" xfId="0" applyFill="1" applyBorder="1" applyAlignment="1">
      <alignment horizontal="center" vertical="center"/>
    </xf>
    <xf numFmtId="0" fontId="0" fillId="14" borderId="37" xfId="0" applyFill="1" applyBorder="1" applyAlignment="1">
      <alignment horizontal="center" vertical="center"/>
    </xf>
    <xf numFmtId="0" fontId="9" fillId="12" borderId="1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19" fillId="7" borderId="0" xfId="1" applyNumberFormat="1" applyFont="1" applyFill="1" applyAlignment="1">
      <alignment horizontal="center" vertical="center" wrapText="1"/>
    </xf>
    <xf numFmtId="0" fontId="15" fillId="7" borderId="0" xfId="0" applyFont="1" applyFill="1" applyAlignment="1">
      <alignment horizontal="center"/>
    </xf>
    <xf numFmtId="0" fontId="16" fillId="26" borderId="95" xfId="0" applyFont="1" applyFill="1" applyBorder="1" applyAlignment="1">
      <alignment horizontal="center"/>
    </xf>
    <xf numFmtId="0" fontId="16" fillId="26" borderId="56" xfId="0" applyFont="1" applyFill="1" applyBorder="1" applyAlignment="1">
      <alignment horizontal="center"/>
    </xf>
    <xf numFmtId="0" fontId="15" fillId="26" borderId="97" xfId="0" applyFont="1" applyFill="1" applyBorder="1" applyAlignment="1">
      <alignment horizontal="left"/>
    </xf>
    <xf numFmtId="0" fontId="15" fillId="26" borderId="0" xfId="0" applyFont="1" applyFill="1" applyAlignment="1">
      <alignment horizontal="left"/>
    </xf>
    <xf numFmtId="0" fontId="15" fillId="26" borderId="10" xfId="0" applyFont="1" applyFill="1" applyBorder="1" applyAlignment="1">
      <alignment horizontal="left"/>
    </xf>
    <xf numFmtId="0" fontId="15" fillId="26" borderId="15" xfId="0" applyFont="1" applyFill="1" applyBorder="1" applyAlignment="1">
      <alignment horizontal="left"/>
    </xf>
    <xf numFmtId="0" fontId="15" fillId="26" borderId="94" xfId="0" applyFont="1" applyFill="1" applyBorder="1" applyAlignment="1">
      <alignment horizontal="left"/>
    </xf>
    <xf numFmtId="0" fontId="15" fillId="26" borderId="16" xfId="0" applyFont="1" applyFill="1" applyBorder="1" applyAlignment="1">
      <alignment horizontal="left"/>
    </xf>
    <xf numFmtId="0" fontId="27" fillId="28" borderId="5" xfId="0" applyFont="1" applyFill="1" applyBorder="1" applyAlignment="1">
      <alignment horizontal="center" vertical="center"/>
    </xf>
    <xf numFmtId="0" fontId="27" fillId="28" borderId="57" xfId="0" applyFont="1" applyFill="1" applyBorder="1" applyAlignment="1">
      <alignment horizontal="center" vertical="center"/>
    </xf>
    <xf numFmtId="0" fontId="27" fillId="28" borderId="6" xfId="0" applyFont="1" applyFill="1" applyBorder="1" applyAlignment="1">
      <alignment horizontal="center" vertical="center"/>
    </xf>
    <xf numFmtId="0" fontId="27" fillId="28" borderId="59" xfId="0" applyFont="1" applyFill="1" applyBorder="1" applyAlignment="1">
      <alignment horizontal="center" vertical="center"/>
    </xf>
    <xf numFmtId="0" fontId="26" fillId="27" borderId="39" xfId="1" applyFont="1" applyFill="1" applyBorder="1" applyAlignment="1">
      <alignment horizontal="right" vertical="center"/>
    </xf>
    <xf numFmtId="0" fontId="15" fillId="7" borderId="58" xfId="0" applyFont="1" applyFill="1" applyBorder="1" applyAlignment="1" applyProtection="1">
      <alignment horizontal="center"/>
      <protection locked="0"/>
    </xf>
    <xf numFmtId="165" fontId="11" fillId="7" borderId="0" xfId="1" applyNumberFormat="1" applyFont="1" applyFill="1" applyAlignment="1">
      <alignment horizontal="center" vertical="center"/>
    </xf>
    <xf numFmtId="0" fontId="25" fillId="27" borderId="1" xfId="0" applyFont="1" applyFill="1" applyBorder="1" applyAlignment="1">
      <alignment horizontal="center" vertical="center" wrapText="1"/>
    </xf>
    <xf numFmtId="168" fontId="18" fillId="27" borderId="1" xfId="1" applyNumberFormat="1" applyFont="1" applyFill="1" applyBorder="1" applyAlignment="1">
      <alignment horizontal="center" vertical="center"/>
    </xf>
    <xf numFmtId="14" fontId="29" fillId="27" borderId="99" xfId="1" applyNumberFormat="1" applyFont="1" applyFill="1" applyBorder="1" applyAlignment="1">
      <alignment horizontal="center" vertical="center" wrapText="1"/>
    </xf>
    <xf numFmtId="14" fontId="26" fillId="27" borderId="39" xfId="1" applyNumberFormat="1" applyFont="1" applyFill="1" applyBorder="1" applyAlignment="1">
      <alignment horizontal="center" vertical="center" wrapText="1"/>
    </xf>
    <xf numFmtId="14" fontId="26" fillId="27" borderId="100" xfId="1" applyNumberFormat="1" applyFont="1" applyFill="1" applyBorder="1" applyAlignment="1">
      <alignment horizontal="center" vertical="center" wrapText="1"/>
    </xf>
    <xf numFmtId="14" fontId="26" fillId="27" borderId="101" xfId="1" applyNumberFormat="1" applyFont="1" applyFill="1" applyBorder="1" applyAlignment="1">
      <alignment horizontal="center" vertical="center" wrapText="1"/>
    </xf>
    <xf numFmtId="14" fontId="26" fillId="27" borderId="0" xfId="1" applyNumberFormat="1" applyFont="1" applyFill="1" applyAlignment="1">
      <alignment horizontal="center" vertical="center" wrapText="1"/>
    </xf>
    <xf numFmtId="14" fontId="26" fillId="27" borderId="102" xfId="1" applyNumberFormat="1" applyFont="1" applyFill="1" applyBorder="1" applyAlignment="1">
      <alignment horizontal="center" vertical="center" wrapText="1"/>
    </xf>
    <xf numFmtId="14" fontId="26" fillId="27" borderId="103" xfId="1" applyNumberFormat="1" applyFont="1" applyFill="1" applyBorder="1" applyAlignment="1">
      <alignment horizontal="center" vertical="center" wrapText="1"/>
    </xf>
    <xf numFmtId="14" fontId="26" fillId="27" borderId="53" xfId="1" applyNumberFormat="1" applyFont="1" applyFill="1" applyBorder="1" applyAlignment="1">
      <alignment horizontal="center" vertical="center" wrapText="1"/>
    </xf>
    <xf numFmtId="14" fontId="26" fillId="27" borderId="104" xfId="1" applyNumberFormat="1" applyFont="1" applyFill="1" applyBorder="1" applyAlignment="1">
      <alignment horizontal="center" vertical="center" wrapText="1"/>
    </xf>
    <xf numFmtId="0" fontId="15" fillId="7" borderId="107" xfId="0" applyFont="1" applyFill="1" applyBorder="1" applyAlignment="1" applyProtection="1">
      <alignment horizontal="left"/>
      <protection locked="0"/>
    </xf>
    <xf numFmtId="0" fontId="15" fillId="7" borderId="58" xfId="0" applyFont="1" applyFill="1" applyBorder="1" applyAlignment="1" applyProtection="1">
      <alignment horizontal="left"/>
      <protection locked="0"/>
    </xf>
    <xf numFmtId="165" fontId="11" fillId="7" borderId="0" xfId="1" applyNumberFormat="1" applyFont="1" applyFill="1" applyAlignment="1">
      <alignment horizontal="right" vertical="center"/>
    </xf>
    <xf numFmtId="165" fontId="26" fillId="7" borderId="0" xfId="0" applyNumberFormat="1" applyFont="1" applyFill="1" applyAlignment="1">
      <alignment horizontal="center" vertical="center"/>
    </xf>
    <xf numFmtId="0" fontId="26" fillId="7" borderId="0" xfId="0" applyFont="1" applyFill="1" applyAlignment="1">
      <alignment horizontal="center" vertical="center"/>
    </xf>
    <xf numFmtId="165" fontId="10" fillId="31" borderId="1" xfId="0" applyNumberFormat="1" applyFont="1" applyFill="1" applyBorder="1" applyAlignment="1">
      <alignment horizontal="center" vertical="center"/>
    </xf>
    <xf numFmtId="0" fontId="10" fillId="31" borderId="1" xfId="0" applyFont="1" applyFill="1" applyBorder="1" applyAlignment="1">
      <alignment horizontal="center" vertical="center"/>
    </xf>
    <xf numFmtId="165" fontId="10" fillId="31" borderId="1" xfId="0" applyNumberFormat="1" applyFont="1" applyFill="1" applyBorder="1" applyAlignment="1">
      <alignment horizontal="center"/>
    </xf>
    <xf numFmtId="0" fontId="10" fillId="31" borderId="1" xfId="0" applyFont="1" applyFill="1" applyBorder="1" applyAlignment="1">
      <alignment horizontal="center"/>
    </xf>
    <xf numFmtId="0" fontId="11" fillId="7" borderId="0" xfId="1" applyFont="1" applyFill="1" applyAlignment="1">
      <alignment horizontal="center" vertical="center" wrapText="1"/>
    </xf>
    <xf numFmtId="0" fontId="15" fillId="7" borderId="1" xfId="0" applyFont="1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165" fontId="19" fillId="17" borderId="17" xfId="1" applyNumberFormat="1" applyFont="1" applyFill="1" applyBorder="1" applyAlignment="1">
      <alignment horizontal="center" vertical="center" wrapText="1"/>
    </xf>
    <xf numFmtId="165" fontId="19" fillId="17" borderId="57" xfId="1" applyNumberFormat="1" applyFont="1" applyFill="1" applyBorder="1" applyAlignment="1">
      <alignment horizontal="center" vertical="center" wrapText="1"/>
    </xf>
    <xf numFmtId="0" fontId="16" fillId="7" borderId="33" xfId="0" applyFont="1" applyFill="1" applyBorder="1"/>
    <xf numFmtId="0" fontId="16" fillId="7" borderId="55" xfId="0" applyFont="1" applyFill="1" applyBorder="1"/>
    <xf numFmtId="0" fontId="16" fillId="7" borderId="34" xfId="0" applyFont="1" applyFill="1" applyBorder="1"/>
    <xf numFmtId="0" fontId="18" fillId="15" borderId="58" xfId="0" applyFont="1" applyFill="1" applyBorder="1" applyAlignment="1" applyProtection="1">
      <alignment horizontal="right"/>
      <protection locked="0"/>
    </xf>
    <xf numFmtId="0" fontId="18" fillId="15" borderId="24" xfId="0" applyFont="1" applyFill="1" applyBorder="1" applyAlignment="1" applyProtection="1">
      <alignment horizontal="right"/>
      <protection locked="0"/>
    </xf>
    <xf numFmtId="0" fontId="18" fillId="15" borderId="60" xfId="0" applyFont="1" applyFill="1" applyBorder="1" applyAlignment="1" applyProtection="1">
      <alignment horizontal="right"/>
      <protection locked="0"/>
    </xf>
    <xf numFmtId="0" fontId="18" fillId="15" borderId="61" xfId="0" applyFont="1" applyFill="1" applyBorder="1" applyAlignment="1" applyProtection="1">
      <alignment horizontal="right"/>
      <protection locked="0"/>
    </xf>
    <xf numFmtId="168" fontId="10" fillId="15" borderId="5" xfId="1" applyNumberFormat="1" applyFont="1" applyFill="1" applyBorder="1" applyAlignment="1">
      <alignment horizontal="center" vertical="center"/>
    </xf>
    <xf numFmtId="168" fontId="10" fillId="15" borderId="17" xfId="1" applyNumberFormat="1" applyFont="1" applyFill="1" applyBorder="1" applyAlignment="1">
      <alignment horizontal="center" vertical="center"/>
    </xf>
    <xf numFmtId="168" fontId="10" fillId="15" borderId="57" xfId="1" applyNumberFormat="1" applyFont="1" applyFill="1" applyBorder="1" applyAlignment="1">
      <alignment horizontal="center" vertical="center"/>
    </xf>
    <xf numFmtId="168" fontId="10" fillId="15" borderId="6" xfId="1" applyNumberFormat="1" applyFont="1" applyFill="1" applyBorder="1" applyAlignment="1">
      <alignment horizontal="center" vertical="center"/>
    </xf>
    <xf numFmtId="168" fontId="10" fillId="15" borderId="0" xfId="1" applyNumberFormat="1" applyFont="1" applyFill="1" applyAlignment="1">
      <alignment horizontal="center" vertical="center"/>
    </xf>
    <xf numFmtId="168" fontId="10" fillId="15" borderId="59" xfId="1" applyNumberFormat="1" applyFont="1" applyFill="1" applyBorder="1" applyAlignment="1">
      <alignment horizontal="center" vertical="center"/>
    </xf>
    <xf numFmtId="168" fontId="10" fillId="15" borderId="7" xfId="1" applyNumberFormat="1" applyFont="1" applyFill="1" applyBorder="1" applyAlignment="1">
      <alignment horizontal="center" vertical="center"/>
    </xf>
    <xf numFmtId="168" fontId="10" fillId="15" borderId="18" xfId="1" applyNumberFormat="1" applyFont="1" applyFill="1" applyBorder="1" applyAlignment="1">
      <alignment horizontal="center" vertical="center"/>
    </xf>
    <xf numFmtId="168" fontId="10" fillId="15" borderId="8" xfId="1" applyNumberFormat="1" applyFont="1" applyFill="1" applyBorder="1" applyAlignment="1">
      <alignment horizontal="center" vertical="center"/>
    </xf>
    <xf numFmtId="0" fontId="10" fillId="0" borderId="6" xfId="1" applyFont="1" applyBorder="1" applyAlignment="1">
      <alignment horizontal="center" vertical="center"/>
    </xf>
    <xf numFmtId="14" fontId="15" fillId="7" borderId="0" xfId="0" applyNumberFormat="1" applyFont="1" applyFill="1" applyAlignment="1">
      <alignment horizontal="center"/>
    </xf>
    <xf numFmtId="0" fontId="11" fillId="7" borderId="108" xfId="1" applyFont="1" applyFill="1" applyBorder="1" applyAlignment="1">
      <alignment horizontal="center" vertical="center" wrapText="1"/>
    </xf>
    <xf numFmtId="2" fontId="11" fillId="31" borderId="0" xfId="1" applyNumberFormat="1" applyFont="1" applyFill="1" applyAlignment="1">
      <alignment horizontal="center" vertical="center"/>
    </xf>
  </cellXfs>
  <cellStyles count="11">
    <cellStyle name="Erreur" xfId="2" xr:uid="{00000000-0005-0000-0000-000000000000}"/>
    <cellStyle name="Milliers 2" xfId="7" xr:uid="{00000000-0005-0000-0000-000001000000}"/>
    <cellStyle name="Normal" xfId="0" builtinId="0"/>
    <cellStyle name="Normal 2" xfId="1" xr:uid="{00000000-0005-0000-0000-000003000000}"/>
    <cellStyle name="Normal 3" xfId="8" xr:uid="{00000000-0005-0000-0000-000004000000}"/>
    <cellStyle name="Normal 5" xfId="9" xr:uid="{00000000-0005-0000-0000-000005000000}"/>
    <cellStyle name="Pourcentage" xfId="10" builtinId="5"/>
    <cellStyle name="SamDim" xfId="3" xr:uid="{00000000-0005-0000-0000-000006000000}"/>
    <cellStyle name="Sans nom1" xfId="4" xr:uid="{00000000-0005-0000-0000-000007000000}"/>
    <cellStyle name="test 1" xfId="5" xr:uid="{00000000-0005-0000-0000-000008000000}"/>
    <cellStyle name="Test 2" xfId="6" xr:uid="{00000000-0005-0000-0000-000009000000}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 patternType="lightGray"/>
      </fill>
    </dxf>
    <dxf>
      <fill>
        <patternFill>
          <bgColor rgb="FFFF0000"/>
        </patternFill>
      </fill>
    </dxf>
    <dxf>
      <numFmt numFmtId="170" formatCode=";;;"/>
    </dxf>
    <dxf>
      <fill>
        <patternFill>
          <bgColor rgb="FFFF0000"/>
        </patternFill>
      </fill>
    </dxf>
    <dxf>
      <fill>
        <patternFill patternType="gray0625"/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99"/>
      <color rgb="FF5BFFA5"/>
      <color rgb="FF99FFCC"/>
      <color rgb="FFB7FFD8"/>
      <color rgb="FF00FF99"/>
      <color rgb="FFFFFF99"/>
      <color rgb="FFFFFF66"/>
      <color rgb="FFFDEED3"/>
      <color rgb="FFF0F4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17/06/relationships/rdRichValueStructure" Target="richData/rdrichvaluestructure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06/relationships/rdRichValue" Target="richData/rdrichvalue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8</v>
    <v>25</v>
    <v>6</v>
  </rv>
  <rv s="0">
    <v>0</v>
    <v>8</v>
    <v>24</v>
    <v>6</v>
  </rv>
  <rv s="1">
    <v>8</v>
    <v>1</v>
  </rv>
  <rv s="0">
    <v>0</v>
    <v>8</v>
    <v>24</v>
    <v>1</v>
  </rv>
</rvData>
</file>

<file path=xl/richData/rdrichvaluestructure.xml><?xml version="1.0" encoding="utf-8"?>
<rvStructures xmlns="http://schemas.microsoft.com/office/spreadsheetml/2017/richdata" count="2">
  <s t="_error">
    <k n="colOffset" t="i"/>
    <k n="errorType" t="i"/>
    <k n="rwOffset" t="i"/>
    <k n="subType" t="i"/>
  </s>
  <s t="_error">
    <k n="errorType" t="i"/>
    <k n="propagated" t="b"/>
  </s>
</rvStructure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E6DFC-CBD6-4D8E-8CB0-C9B9A20F7696}">
  <sheetPr>
    <tabColor rgb="FFFFFF00"/>
  </sheetPr>
  <dimension ref="A4:O87"/>
  <sheetViews>
    <sheetView topLeftCell="A8" zoomScale="80" zoomScaleNormal="80" workbookViewId="0">
      <selection activeCell="B38" sqref="B38"/>
    </sheetView>
  </sheetViews>
  <sheetFormatPr baseColWidth="10" defaultColWidth="11.42578125" defaultRowHeight="15" x14ac:dyDescent="0.25"/>
  <cols>
    <col min="1" max="1" width="41" style="1" bestFit="1" customWidth="1"/>
    <col min="2" max="2" width="46.140625" style="1" bestFit="1" customWidth="1"/>
    <col min="3" max="3" width="18" style="1" bestFit="1" customWidth="1"/>
    <col min="4" max="4" width="11.140625" style="1" customWidth="1"/>
    <col min="5" max="5" width="9.85546875" style="1" customWidth="1"/>
    <col min="6" max="6" width="11.42578125" style="1"/>
    <col min="7" max="7" width="11.42578125" style="5"/>
    <col min="8" max="8" width="13.85546875" style="5" bestFit="1" customWidth="1"/>
    <col min="9" max="14" width="11.42578125" style="1"/>
    <col min="15" max="15" width="16.42578125" style="1" customWidth="1"/>
    <col min="16" max="16384" width="11.42578125" style="1"/>
  </cols>
  <sheetData>
    <row r="4" spans="1:15" ht="19.5" thickBot="1" x14ac:dyDescent="0.3">
      <c r="A4" s="4" t="s">
        <v>0</v>
      </c>
    </row>
    <row r="5" spans="1:15" ht="19.5" thickBot="1" x14ac:dyDescent="0.3">
      <c r="B5" s="4"/>
      <c r="C5" s="4"/>
      <c r="D5" s="4"/>
      <c r="E5" s="6" t="s">
        <v>1</v>
      </c>
    </row>
    <row r="6" spans="1:15" ht="18.75" x14ac:dyDescent="0.25">
      <c r="B6" s="4"/>
      <c r="C6" s="4"/>
      <c r="D6" s="4"/>
      <c r="E6" s="68">
        <v>0.5</v>
      </c>
    </row>
    <row r="7" spans="1:15" x14ac:dyDescent="0.25">
      <c r="E7" s="69">
        <v>1</v>
      </c>
    </row>
    <row r="8" spans="1:15" ht="18.75" x14ac:dyDescent="0.25">
      <c r="A8" s="7" t="s">
        <v>2</v>
      </c>
      <c r="B8" s="8"/>
      <c r="C8" s="8"/>
      <c r="D8" s="8"/>
    </row>
    <row r="9" spans="1:15" ht="15.75" thickBot="1" x14ac:dyDescent="0.3">
      <c r="E9" s="9"/>
    </row>
    <row r="10" spans="1:15" x14ac:dyDescent="0.25">
      <c r="A10" s="62" t="s">
        <v>3</v>
      </c>
      <c r="B10" s="63" t="s">
        <v>4</v>
      </c>
      <c r="C10" s="10"/>
      <c r="E10" s="9"/>
      <c r="G10" s="289"/>
      <c r="H10" s="289"/>
      <c r="I10" s="289"/>
      <c r="J10" s="289"/>
      <c r="K10" s="289"/>
      <c r="L10" s="289"/>
      <c r="M10" s="289"/>
      <c r="N10" s="289"/>
      <c r="O10" s="289"/>
    </row>
    <row r="11" spans="1:15" x14ac:dyDescent="0.25">
      <c r="A11" s="20" t="s">
        <v>92</v>
      </c>
      <c r="B11" s="197" t="s">
        <v>57</v>
      </c>
    </row>
    <row r="12" spans="1:15" x14ac:dyDescent="0.25">
      <c r="A12" s="20" t="s">
        <v>6</v>
      </c>
      <c r="B12" s="197" t="s">
        <v>5</v>
      </c>
    </row>
    <row r="14" spans="1:15" ht="18.75" x14ac:dyDescent="0.25">
      <c r="A14" s="7" t="s">
        <v>7</v>
      </c>
      <c r="B14" s="8"/>
      <c r="C14" s="8"/>
      <c r="D14" s="8"/>
      <c r="E14" s="8"/>
    </row>
    <row r="15" spans="1:15" ht="15.75" thickBot="1" x14ac:dyDescent="0.3"/>
    <row r="16" spans="1:15" ht="15.75" thickBot="1" x14ac:dyDescent="0.3">
      <c r="A16" s="10"/>
      <c r="B16" s="2" t="s">
        <v>8</v>
      </c>
      <c r="C16" s="10"/>
    </row>
    <row r="17" spans="1:8" x14ac:dyDescent="0.25">
      <c r="A17" s="10"/>
      <c r="B17" s="10"/>
      <c r="C17" s="10"/>
    </row>
    <row r="18" spans="1:8" x14ac:dyDescent="0.25">
      <c r="A18" s="11" t="s">
        <v>92</v>
      </c>
      <c r="B18" s="59" t="s">
        <v>9</v>
      </c>
    </row>
    <row r="19" spans="1:8" x14ac:dyDescent="0.25">
      <c r="A19" s="11"/>
      <c r="B19" s="78" t="s">
        <v>61</v>
      </c>
    </row>
    <row r="20" spans="1:8" x14ac:dyDescent="0.25">
      <c r="A20" s="11"/>
      <c r="B20" s="60" t="s">
        <v>10</v>
      </c>
    </row>
    <row r="21" spans="1:8" x14ac:dyDescent="0.25">
      <c r="A21" s="11"/>
      <c r="B21" s="60" t="s">
        <v>11</v>
      </c>
    </row>
    <row r="22" spans="1:8" x14ac:dyDescent="0.25">
      <c r="A22" s="11"/>
      <c r="B22" s="60" t="s">
        <v>12</v>
      </c>
    </row>
    <row r="23" spans="1:8" x14ac:dyDescent="0.25">
      <c r="A23" s="11"/>
      <c r="B23" s="60" t="s">
        <v>13</v>
      </c>
    </row>
    <row r="24" spans="1:8" x14ac:dyDescent="0.25">
      <c r="A24" s="11"/>
      <c r="B24" s="61" t="s">
        <v>14</v>
      </c>
    </row>
    <row r="26" spans="1:8" x14ac:dyDescent="0.25">
      <c r="A26" s="23" t="s">
        <v>6</v>
      </c>
      <c r="B26" s="59" t="s">
        <v>15</v>
      </c>
      <c r="G26" s="1"/>
      <c r="H26" s="1"/>
    </row>
    <row r="27" spans="1:8" ht="9.75" customHeight="1" x14ac:dyDescent="0.25">
      <c r="A27" s="23"/>
      <c r="B27" s="60" t="s">
        <v>16</v>
      </c>
      <c r="G27" s="1"/>
      <c r="H27" s="1"/>
    </row>
    <row r="28" spans="1:8" x14ac:dyDescent="0.25">
      <c r="A28" s="23"/>
      <c r="B28" s="60" t="s">
        <v>17</v>
      </c>
      <c r="G28" s="1"/>
      <c r="H28" s="1"/>
    </row>
    <row r="29" spans="1:8" x14ac:dyDescent="0.25">
      <c r="A29" s="23"/>
      <c r="B29" s="61" t="s">
        <v>5</v>
      </c>
      <c r="G29" s="1"/>
      <c r="H29" s="1"/>
    </row>
    <row r="30" spans="1:8" x14ac:dyDescent="0.25">
      <c r="G30" s="1"/>
      <c r="H30" s="1"/>
    </row>
    <row r="31" spans="1:8" x14ac:dyDescent="0.25">
      <c r="G31" s="1"/>
      <c r="H31" s="1"/>
    </row>
    <row r="32" spans="1:8" x14ac:dyDescent="0.25">
      <c r="G32" s="1"/>
      <c r="H32" s="1"/>
    </row>
    <row r="33" spans="1:9" x14ac:dyDescent="0.25">
      <c r="G33" s="1"/>
      <c r="H33" s="1"/>
    </row>
    <row r="34" spans="1:9" ht="18.75" x14ac:dyDescent="0.25">
      <c r="A34" s="7" t="s">
        <v>18</v>
      </c>
      <c r="B34" s="8"/>
      <c r="G34" s="1"/>
      <c r="H34" s="1"/>
    </row>
    <row r="35" spans="1:9" ht="15.75" thickBot="1" x14ac:dyDescent="0.3">
      <c r="G35" s="1"/>
      <c r="H35" s="1"/>
    </row>
    <row r="36" spans="1:9" ht="30.75" thickBot="1" x14ac:dyDescent="0.3">
      <c r="A36" s="22" t="s">
        <v>56</v>
      </c>
      <c r="B36" s="22" t="s">
        <v>19</v>
      </c>
      <c r="C36" s="58" t="s">
        <v>20</v>
      </c>
      <c r="D36" s="57" t="s">
        <v>21</v>
      </c>
      <c r="E36" s="21"/>
      <c r="I36" s="77"/>
    </row>
    <row r="37" spans="1:9" x14ac:dyDescent="0.25">
      <c r="A37" s="12" t="s">
        <v>9</v>
      </c>
      <c r="B37" s="31" t="s">
        <v>5</v>
      </c>
      <c r="C37" s="45">
        <v>0</v>
      </c>
      <c r="D37" s="38" t="s">
        <v>22</v>
      </c>
      <c r="E37" s="285"/>
      <c r="I37" s="5"/>
    </row>
    <row r="38" spans="1:9" x14ac:dyDescent="0.25">
      <c r="A38" s="13"/>
      <c r="B38" s="32" t="s">
        <v>23</v>
      </c>
      <c r="C38" s="46">
        <v>0</v>
      </c>
      <c r="D38" s="39" t="s">
        <v>22</v>
      </c>
      <c r="E38" s="286"/>
      <c r="I38" s="5"/>
    </row>
    <row r="39" spans="1:9" x14ac:dyDescent="0.25">
      <c r="A39" s="13"/>
      <c r="B39" s="32" t="s">
        <v>24</v>
      </c>
      <c r="C39" s="46">
        <v>1</v>
      </c>
      <c r="D39" s="39" t="s">
        <v>22</v>
      </c>
      <c r="E39" s="286"/>
      <c r="I39" s="5"/>
    </row>
    <row r="40" spans="1:9" x14ac:dyDescent="0.25">
      <c r="A40" s="13"/>
      <c r="B40" s="32" t="s">
        <v>25</v>
      </c>
      <c r="C40" s="46">
        <v>0</v>
      </c>
      <c r="D40" s="39" t="s">
        <v>22</v>
      </c>
      <c r="E40" s="286"/>
      <c r="I40" s="5"/>
    </row>
    <row r="41" spans="1:9" x14ac:dyDescent="0.25">
      <c r="A41" s="13"/>
      <c r="B41" s="32" t="s">
        <v>26</v>
      </c>
      <c r="C41" s="46">
        <v>0</v>
      </c>
      <c r="D41" s="39" t="s">
        <v>22</v>
      </c>
      <c r="E41" s="286"/>
      <c r="I41" s="5"/>
    </row>
    <row r="42" spans="1:9" x14ac:dyDescent="0.25">
      <c r="A42" s="13"/>
      <c r="B42" s="32" t="s">
        <v>27</v>
      </c>
      <c r="C42" s="46">
        <v>1</v>
      </c>
      <c r="D42" s="39" t="s">
        <v>22</v>
      </c>
      <c r="E42" s="286"/>
      <c r="I42" s="5"/>
    </row>
    <row r="43" spans="1:9" x14ac:dyDescent="0.25">
      <c r="A43" s="13"/>
      <c r="B43" s="32" t="s">
        <v>28</v>
      </c>
      <c r="C43" s="46">
        <v>0</v>
      </c>
      <c r="D43" s="39" t="s">
        <v>22</v>
      </c>
      <c r="E43" s="286"/>
      <c r="F43" s="9"/>
      <c r="I43" s="5"/>
    </row>
    <row r="44" spans="1:9" ht="15.75" thickBot="1" x14ac:dyDescent="0.3">
      <c r="A44" s="14"/>
      <c r="B44" s="33" t="s">
        <v>29</v>
      </c>
      <c r="C44" s="47">
        <v>0</v>
      </c>
      <c r="D44" s="40" t="s">
        <v>22</v>
      </c>
      <c r="E44" s="287"/>
      <c r="I44" s="5"/>
    </row>
    <row r="45" spans="1:9" x14ac:dyDescent="0.25">
      <c r="A45" s="83" t="s">
        <v>61</v>
      </c>
      <c r="B45" s="34" t="s">
        <v>5</v>
      </c>
      <c r="C45" s="48">
        <v>0</v>
      </c>
      <c r="D45" s="41" t="s">
        <v>22</v>
      </c>
      <c r="E45" s="285"/>
      <c r="I45" s="5"/>
    </row>
    <row r="46" spans="1:9" x14ac:dyDescent="0.25">
      <c r="A46" s="84"/>
      <c r="B46" s="35" t="s">
        <v>34</v>
      </c>
      <c r="C46" s="49">
        <v>1</v>
      </c>
      <c r="D46" s="42" t="s">
        <v>22</v>
      </c>
      <c r="E46" s="286"/>
      <c r="I46" s="5"/>
    </row>
    <row r="47" spans="1:9" x14ac:dyDescent="0.25">
      <c r="A47" s="84"/>
      <c r="B47" s="35" t="s">
        <v>30</v>
      </c>
      <c r="C47" s="49">
        <v>1</v>
      </c>
      <c r="D47" s="42" t="s">
        <v>22</v>
      </c>
      <c r="E47" s="286"/>
      <c r="I47" s="5"/>
    </row>
    <row r="48" spans="1:9" x14ac:dyDescent="0.25">
      <c r="A48" s="84"/>
      <c r="B48" s="35" t="s">
        <v>31</v>
      </c>
      <c r="C48" s="49">
        <v>1</v>
      </c>
      <c r="D48" s="42" t="s">
        <v>22</v>
      </c>
      <c r="E48" s="286"/>
      <c r="I48" s="5"/>
    </row>
    <row r="49" spans="1:12" x14ac:dyDescent="0.25">
      <c r="A49" s="84"/>
      <c r="B49" s="35" t="s">
        <v>32</v>
      </c>
      <c r="C49" s="49">
        <v>1</v>
      </c>
      <c r="D49" s="42" t="s">
        <v>22</v>
      </c>
      <c r="E49" s="286"/>
      <c r="I49" s="5"/>
    </row>
    <row r="50" spans="1:12" ht="15.75" thickBot="1" x14ac:dyDescent="0.3">
      <c r="A50" s="85"/>
      <c r="B50" s="35" t="s">
        <v>33</v>
      </c>
      <c r="C50" s="49">
        <v>1</v>
      </c>
      <c r="D50" s="42" t="s">
        <v>22</v>
      </c>
      <c r="E50" s="287"/>
      <c r="I50" s="5"/>
    </row>
    <row r="51" spans="1:12" x14ac:dyDescent="0.25">
      <c r="A51" s="190" t="s">
        <v>10</v>
      </c>
      <c r="B51" s="79" t="s">
        <v>5</v>
      </c>
      <c r="C51" s="48">
        <v>0</v>
      </c>
      <c r="D51" s="41" t="s">
        <v>22</v>
      </c>
      <c r="E51" s="282"/>
      <c r="I51" s="5"/>
    </row>
    <row r="52" spans="1:12" x14ac:dyDescent="0.25">
      <c r="A52" s="191"/>
      <c r="B52" s="80" t="s">
        <v>35</v>
      </c>
      <c r="C52" s="49">
        <v>1</v>
      </c>
      <c r="D52" s="42" t="s">
        <v>22</v>
      </c>
      <c r="E52" s="283"/>
      <c r="I52" s="5"/>
    </row>
    <row r="53" spans="1:12" x14ac:dyDescent="0.25">
      <c r="A53" s="191"/>
      <c r="B53" s="80" t="s">
        <v>36</v>
      </c>
      <c r="C53" s="49">
        <v>1</v>
      </c>
      <c r="D53" s="42" t="s">
        <v>22</v>
      </c>
      <c r="E53" s="283"/>
      <c r="I53" s="5"/>
    </row>
    <row r="54" spans="1:12" x14ac:dyDescent="0.25">
      <c r="A54" s="191"/>
      <c r="B54" s="80" t="s">
        <v>59</v>
      </c>
      <c r="C54" s="49">
        <v>1</v>
      </c>
      <c r="D54" s="42" t="s">
        <v>22</v>
      </c>
      <c r="E54" s="283"/>
      <c r="I54" s="5"/>
    </row>
    <row r="55" spans="1:12" x14ac:dyDescent="0.25">
      <c r="A55" s="191"/>
      <c r="B55" s="80" t="s">
        <v>37</v>
      </c>
      <c r="C55" s="49">
        <v>1</v>
      </c>
      <c r="D55" s="42" t="s">
        <v>22</v>
      </c>
      <c r="E55" s="283"/>
      <c r="I55" s="5"/>
    </row>
    <row r="56" spans="1:12" x14ac:dyDescent="0.25">
      <c r="A56" s="191"/>
      <c r="B56" s="80" t="s">
        <v>38</v>
      </c>
      <c r="C56" s="49">
        <v>1</v>
      </c>
      <c r="D56" s="42" t="s">
        <v>22</v>
      </c>
      <c r="E56" s="283"/>
      <c r="I56" s="5"/>
    </row>
    <row r="57" spans="1:12" x14ac:dyDescent="0.25">
      <c r="A57" s="191"/>
      <c r="B57" s="81" t="s">
        <v>39</v>
      </c>
      <c r="C57" s="72">
        <v>1</v>
      </c>
      <c r="D57" s="73" t="s">
        <v>22</v>
      </c>
      <c r="E57" s="283"/>
      <c r="I57" s="5"/>
    </row>
    <row r="58" spans="1:12" ht="15.75" thickBot="1" x14ac:dyDescent="0.3">
      <c r="A58" s="192"/>
      <c r="B58" s="82" t="s">
        <v>60</v>
      </c>
      <c r="C58" s="76">
        <v>1</v>
      </c>
      <c r="D58" s="17" t="s">
        <v>22</v>
      </c>
      <c r="E58" s="290"/>
      <c r="I58" s="5"/>
      <c r="J58" s="86"/>
      <c r="L58" s="87"/>
    </row>
    <row r="59" spans="1:12" x14ac:dyDescent="0.25">
      <c r="A59" s="190" t="s">
        <v>11</v>
      </c>
      <c r="B59" s="31" t="s">
        <v>5</v>
      </c>
      <c r="C59" s="74">
        <v>0</v>
      </c>
      <c r="D59" s="75" t="s">
        <v>22</v>
      </c>
      <c r="E59" s="285"/>
      <c r="I59" s="5"/>
    </row>
    <row r="60" spans="1:12" x14ac:dyDescent="0.25">
      <c r="A60" s="193"/>
      <c r="B60" s="32" t="s">
        <v>40</v>
      </c>
      <c r="C60" s="46">
        <v>1</v>
      </c>
      <c r="D60" s="39" t="s">
        <v>22</v>
      </c>
      <c r="E60" s="286"/>
      <c r="I60" s="5"/>
      <c r="J60" s="86"/>
      <c r="L60" s="87"/>
    </row>
    <row r="61" spans="1:12" x14ac:dyDescent="0.25">
      <c r="A61" s="193"/>
      <c r="B61" s="32" t="s">
        <v>58</v>
      </c>
      <c r="C61" s="46">
        <v>1</v>
      </c>
      <c r="D61" s="39" t="s">
        <v>22</v>
      </c>
      <c r="E61" s="286"/>
      <c r="I61" s="5"/>
      <c r="J61" s="86"/>
      <c r="L61" s="87"/>
    </row>
    <row r="62" spans="1:12" x14ac:dyDescent="0.25">
      <c r="A62" s="193"/>
      <c r="B62" s="32" t="s">
        <v>41</v>
      </c>
      <c r="C62" s="46">
        <v>1</v>
      </c>
      <c r="D62" s="39" t="s">
        <v>22</v>
      </c>
      <c r="E62" s="286"/>
      <c r="I62" s="5"/>
    </row>
    <row r="63" spans="1:12" ht="15.75" thickBot="1" x14ac:dyDescent="0.3">
      <c r="A63" s="194"/>
      <c r="B63" s="33" t="s">
        <v>42</v>
      </c>
      <c r="C63" s="47">
        <v>1</v>
      </c>
      <c r="D63" s="40" t="s">
        <v>22</v>
      </c>
      <c r="E63" s="287"/>
      <c r="I63" s="5"/>
    </row>
    <row r="64" spans="1:12" x14ac:dyDescent="0.25">
      <c r="A64" s="189" t="s">
        <v>12</v>
      </c>
      <c r="B64" s="34" t="s">
        <v>5</v>
      </c>
      <c r="C64" s="48">
        <v>0</v>
      </c>
      <c r="D64" s="41" t="s">
        <v>22</v>
      </c>
      <c r="E64" s="282"/>
      <c r="I64" s="5"/>
    </row>
    <row r="65" spans="1:9" x14ac:dyDescent="0.25">
      <c r="A65" s="193"/>
      <c r="B65" s="35" t="s">
        <v>43</v>
      </c>
      <c r="C65" s="49">
        <v>1</v>
      </c>
      <c r="D65" s="42" t="s">
        <v>22</v>
      </c>
      <c r="E65" s="283"/>
      <c r="I65" s="5"/>
    </row>
    <row r="66" spans="1:9" x14ac:dyDescent="0.25">
      <c r="A66" s="193"/>
      <c r="B66" s="35" t="s">
        <v>44</v>
      </c>
      <c r="C66" s="49">
        <v>1</v>
      </c>
      <c r="D66" s="42" t="s">
        <v>22</v>
      </c>
      <c r="E66" s="283"/>
      <c r="I66" s="5"/>
    </row>
    <row r="67" spans="1:9" x14ac:dyDescent="0.25">
      <c r="A67" s="193"/>
      <c r="B67" s="35" t="s">
        <v>45</v>
      </c>
      <c r="C67" s="49">
        <v>0</v>
      </c>
      <c r="D67" s="42" t="s">
        <v>22</v>
      </c>
      <c r="E67" s="283"/>
      <c r="I67" s="5"/>
    </row>
    <row r="68" spans="1:9" ht="15.75" thickBot="1" x14ac:dyDescent="0.3">
      <c r="A68" s="194"/>
      <c r="B68" s="36" t="s">
        <v>46</v>
      </c>
      <c r="C68" s="50">
        <v>1</v>
      </c>
      <c r="D68" s="43" t="s">
        <v>22</v>
      </c>
      <c r="E68" s="284"/>
      <c r="I68" s="5"/>
    </row>
    <row r="69" spans="1:9" x14ac:dyDescent="0.25">
      <c r="A69" s="53" t="s">
        <v>13</v>
      </c>
      <c r="B69" s="31" t="s">
        <v>5</v>
      </c>
      <c r="C69" s="45">
        <v>0</v>
      </c>
      <c r="D69" s="38" t="s">
        <v>22</v>
      </c>
      <c r="E69" s="285"/>
      <c r="I69" s="5"/>
    </row>
    <row r="70" spans="1:9" x14ac:dyDescent="0.25">
      <c r="A70" s="195"/>
      <c r="B70" s="32" t="s">
        <v>47</v>
      </c>
      <c r="C70" s="46">
        <v>0</v>
      </c>
      <c r="D70" s="39" t="s">
        <v>22</v>
      </c>
      <c r="E70" s="286"/>
      <c r="I70" s="5"/>
    </row>
    <row r="71" spans="1:9" x14ac:dyDescent="0.25">
      <c r="A71" s="195"/>
      <c r="B71" s="32" t="s">
        <v>48</v>
      </c>
      <c r="C71" s="46">
        <v>0</v>
      </c>
      <c r="D71" s="39" t="s">
        <v>22</v>
      </c>
      <c r="E71" s="286"/>
      <c r="I71" s="5"/>
    </row>
    <row r="72" spans="1:9" x14ac:dyDescent="0.25">
      <c r="A72" s="195"/>
      <c r="B72" s="32" t="s">
        <v>49</v>
      </c>
      <c r="C72" s="46">
        <v>0</v>
      </c>
      <c r="D72" s="39" t="s">
        <v>22</v>
      </c>
      <c r="E72" s="286"/>
      <c r="I72" s="5"/>
    </row>
    <row r="73" spans="1:9" x14ac:dyDescent="0.25">
      <c r="A73" s="195"/>
      <c r="B73" s="37" t="s">
        <v>50</v>
      </c>
      <c r="C73" s="51">
        <v>0</v>
      </c>
      <c r="D73" s="44" t="s">
        <v>22</v>
      </c>
      <c r="E73" s="286"/>
      <c r="I73" s="5"/>
    </row>
    <row r="74" spans="1:9" ht="15.75" thickBot="1" x14ac:dyDescent="0.3">
      <c r="A74" s="54"/>
      <c r="B74" s="33" t="s">
        <v>51</v>
      </c>
      <c r="C74" s="47">
        <v>0</v>
      </c>
      <c r="D74" s="40" t="s">
        <v>22</v>
      </c>
      <c r="E74" s="287"/>
      <c r="I74" s="5"/>
    </row>
    <row r="75" spans="1:9" x14ac:dyDescent="0.25">
      <c r="A75" s="53" t="s">
        <v>14</v>
      </c>
      <c r="B75" s="34" t="s">
        <v>5</v>
      </c>
      <c r="C75" s="48">
        <v>0</v>
      </c>
      <c r="D75" s="41" t="s">
        <v>52</v>
      </c>
      <c r="E75" s="282"/>
      <c r="I75" s="5"/>
    </row>
    <row r="76" spans="1:9" x14ac:dyDescent="0.25">
      <c r="A76" s="195"/>
      <c r="B76" s="35" t="s">
        <v>53</v>
      </c>
      <c r="C76" s="49">
        <v>0</v>
      </c>
      <c r="D76" s="42" t="s">
        <v>52</v>
      </c>
      <c r="E76" s="283"/>
    </row>
    <row r="77" spans="1:9" x14ac:dyDescent="0.25">
      <c r="A77" s="195"/>
      <c r="B77" s="35" t="s">
        <v>54</v>
      </c>
      <c r="C77" s="49">
        <v>0</v>
      </c>
      <c r="D77" s="42" t="s">
        <v>52</v>
      </c>
      <c r="E77" s="283"/>
    </row>
    <row r="78" spans="1:9" ht="15.75" thickBot="1" x14ac:dyDescent="0.3">
      <c r="A78" s="54"/>
      <c r="B78" s="36" t="s">
        <v>55</v>
      </c>
      <c r="C78" s="50">
        <v>0</v>
      </c>
      <c r="D78" s="43" t="s">
        <v>52</v>
      </c>
      <c r="E78" s="284"/>
    </row>
    <row r="80" spans="1:9" ht="15.75" x14ac:dyDescent="0.25">
      <c r="A80" s="3"/>
      <c r="B80" s="3"/>
      <c r="C80" s="15"/>
      <c r="D80" s="16"/>
      <c r="E80" s="16"/>
    </row>
    <row r="81" spans="1:10" ht="15.75" thickBot="1" x14ac:dyDescent="0.3"/>
    <row r="82" spans="1:10" ht="30.75" thickBot="1" x14ac:dyDescent="0.3">
      <c r="A82" s="288" t="s">
        <v>6</v>
      </c>
      <c r="B82" s="288"/>
      <c r="C82" s="52" t="s">
        <v>20</v>
      </c>
      <c r="D82" s="18" t="s">
        <v>21</v>
      </c>
      <c r="E82" s="19"/>
    </row>
    <row r="83" spans="1:10" ht="15.75" thickBot="1" x14ac:dyDescent="0.3">
      <c r="A83" s="25" t="s">
        <v>15</v>
      </c>
      <c r="B83" s="53" t="s">
        <v>5</v>
      </c>
      <c r="C83" s="55">
        <v>0</v>
      </c>
      <c r="D83" s="30" t="s">
        <v>52</v>
      </c>
      <c r="E83" s="70"/>
      <c r="G83" s="88"/>
      <c r="I83" s="5"/>
      <c r="J83" s="5"/>
    </row>
    <row r="84" spans="1:10" ht="15.75" thickBot="1" x14ac:dyDescent="0.3">
      <c r="A84" s="24" t="s">
        <v>16</v>
      </c>
      <c r="B84" s="64" t="s">
        <v>5</v>
      </c>
      <c r="C84" s="65">
        <v>0</v>
      </c>
      <c r="D84" s="66" t="s">
        <v>52</v>
      </c>
      <c r="E84" s="67"/>
      <c r="G84" s="88"/>
      <c r="I84" s="5"/>
      <c r="J84" s="5"/>
    </row>
    <row r="85" spans="1:10" x14ac:dyDescent="0.25">
      <c r="A85" s="28" t="s">
        <v>17</v>
      </c>
      <c r="B85" s="34" t="s">
        <v>5</v>
      </c>
      <c r="C85" s="48">
        <v>0</v>
      </c>
      <c r="D85" s="29" t="s">
        <v>52</v>
      </c>
      <c r="E85" s="70"/>
      <c r="G85" s="88"/>
      <c r="I85" s="5"/>
      <c r="J85" s="5"/>
    </row>
    <row r="86" spans="1:10" ht="15.75" thickBot="1" x14ac:dyDescent="0.3">
      <c r="A86" s="26"/>
      <c r="B86" s="54"/>
      <c r="C86" s="56"/>
      <c r="D86" s="27"/>
      <c r="E86" s="71"/>
      <c r="G86" s="88"/>
      <c r="I86" s="5"/>
      <c r="J86" s="5"/>
    </row>
    <row r="87" spans="1:10" x14ac:dyDescent="0.25">
      <c r="E87" s="9"/>
      <c r="J87" s="5"/>
    </row>
  </sheetData>
  <mergeCells count="9">
    <mergeCell ref="E64:E68"/>
    <mergeCell ref="E69:E74"/>
    <mergeCell ref="E75:E78"/>
    <mergeCell ref="A82:B82"/>
    <mergeCell ref="G10:O10"/>
    <mergeCell ref="E37:E44"/>
    <mergeCell ref="E45:E50"/>
    <mergeCell ref="E51:E58"/>
    <mergeCell ref="E59:E63"/>
  </mergeCells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Header>&amp;C&amp;F / &amp;A&amp;REdition du : &amp;D</oddHeader>
    <oddFooter>&amp;R&amp;P / &amp;N</oddFooter>
  </headerFooter>
  <rowBreaks count="2" manualBreakCount="2">
    <brk id="32" max="5" man="1"/>
    <brk id="76" max="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F0EE4C-AC7F-4C84-8AEC-B7F1D61167B5}">
  <sheetPr>
    <tabColor rgb="FF5BFFA5"/>
  </sheetPr>
  <dimension ref="A1:AP83"/>
  <sheetViews>
    <sheetView showGridLines="0" tabSelected="1" showRuler="0" zoomScale="85" zoomScaleNormal="85" workbookViewId="0">
      <selection activeCell="B7" sqref="B7"/>
    </sheetView>
  </sheetViews>
  <sheetFormatPr baseColWidth="10" defaultColWidth="3.85546875" defaultRowHeight="15.75" x14ac:dyDescent="0.25"/>
  <cols>
    <col min="1" max="1" width="22.140625" style="225" customWidth="1"/>
    <col min="2" max="2" width="22.28515625" style="225" customWidth="1"/>
    <col min="3" max="3" width="8.85546875" style="225" customWidth="1"/>
    <col min="4" max="4" width="32.5703125" style="225" customWidth="1"/>
    <col min="5" max="5" width="17.42578125" style="225" customWidth="1"/>
    <col min="6" max="36" width="6.7109375" style="225" customWidth="1"/>
    <col min="37" max="37" width="9.85546875" style="228" customWidth="1"/>
    <col min="38" max="38" width="13.85546875" style="228" customWidth="1"/>
    <col min="39" max="39" width="11" style="227" customWidth="1"/>
    <col min="40" max="40" width="14.5703125" style="227" customWidth="1"/>
    <col min="41" max="41" width="9.85546875" style="227" customWidth="1"/>
    <col min="42" max="42" width="10.42578125" style="227" customWidth="1"/>
    <col min="43" max="16384" width="11.85546875" style="225" bestFit="1" customWidth="1"/>
  </cols>
  <sheetData>
    <row r="1" spans="1:42" s="89" customFormat="1" x14ac:dyDescent="0.25">
      <c r="A1" s="301" t="s">
        <v>122</v>
      </c>
      <c r="B1" s="302"/>
      <c r="J1" s="90" t="s">
        <v>62</v>
      </c>
      <c r="N1" s="90"/>
      <c r="P1" s="90"/>
      <c r="Q1" s="90"/>
      <c r="R1" s="90"/>
      <c r="S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</row>
    <row r="2" spans="1:42" s="89" customFormat="1" x14ac:dyDescent="0.25">
      <c r="A2" s="303"/>
      <c r="B2" s="304"/>
      <c r="C2" s="222"/>
      <c r="D2" s="90" t="s">
        <v>124</v>
      </c>
      <c r="E2" s="254"/>
    </row>
    <row r="3" spans="1:42" s="89" customFormat="1" x14ac:dyDescent="0.25">
      <c r="A3" s="247" t="s">
        <v>112</v>
      </c>
      <c r="B3" s="241"/>
      <c r="C3" s="221"/>
      <c r="D3" s="256" t="s">
        <v>125</v>
      </c>
      <c r="E3" s="255"/>
      <c r="AK3" s="213"/>
      <c r="AL3" s="214"/>
      <c r="AM3" s="214"/>
    </row>
    <row r="4" spans="1:42" s="89" customFormat="1" x14ac:dyDescent="0.25">
      <c r="A4" s="247" t="s">
        <v>113</v>
      </c>
      <c r="B4" s="241"/>
      <c r="C4" s="221"/>
      <c r="D4" s="221" t="s">
        <v>126</v>
      </c>
      <c r="E4" s="257"/>
      <c r="O4" s="292"/>
      <c r="P4" s="292"/>
      <c r="Q4" s="292"/>
      <c r="R4" s="292"/>
      <c r="AK4" s="214"/>
      <c r="AL4" s="214"/>
      <c r="AM4" s="214"/>
    </row>
    <row r="5" spans="1:42" s="89" customFormat="1" ht="6" customHeight="1" x14ac:dyDescent="0.25">
      <c r="A5" s="262"/>
      <c r="B5" s="263"/>
      <c r="C5" s="220"/>
      <c r="D5" s="220"/>
      <c r="E5" s="220"/>
      <c r="P5" s="214"/>
      <c r="Q5" s="214"/>
      <c r="R5" s="214"/>
      <c r="AK5" s="214"/>
      <c r="AL5" s="214"/>
      <c r="AM5" s="214"/>
    </row>
    <row r="6" spans="1:42" s="89" customFormat="1" ht="15.75" customHeight="1" x14ac:dyDescent="0.25">
      <c r="A6" s="247" t="s">
        <v>96</v>
      </c>
      <c r="B6" s="242">
        <v>2026</v>
      </c>
      <c r="C6" s="220"/>
      <c r="P6" s="214"/>
      <c r="Q6" s="214"/>
      <c r="T6" s="328"/>
      <c r="U6" s="328"/>
      <c r="V6" s="328"/>
      <c r="W6" s="328"/>
      <c r="X6" s="328"/>
      <c r="Y6" s="328"/>
      <c r="Z6" s="328"/>
      <c r="AA6" s="292"/>
      <c r="AB6" s="292"/>
      <c r="AC6" s="292"/>
      <c r="AD6" s="292"/>
      <c r="AE6" s="292"/>
      <c r="AF6" s="292"/>
      <c r="AK6" s="214"/>
      <c r="AL6" s="214"/>
      <c r="AM6" s="214"/>
    </row>
    <row r="7" spans="1:42" s="89" customFormat="1" x14ac:dyDescent="0.25">
      <c r="A7" s="247" t="s">
        <v>97</v>
      </c>
      <c r="B7" s="242" t="s">
        <v>102</v>
      </c>
      <c r="C7" s="220"/>
      <c r="D7" s="293" t="s">
        <v>64</v>
      </c>
      <c r="E7" s="294"/>
      <c r="F7" s="294"/>
      <c r="G7" s="294"/>
      <c r="H7" s="294"/>
      <c r="I7" s="294"/>
      <c r="J7" s="294"/>
      <c r="K7" s="294"/>
      <c r="L7" s="294"/>
      <c r="M7" s="294"/>
      <c r="N7" s="294"/>
      <c r="O7" s="294"/>
      <c r="P7" s="294"/>
      <c r="Q7" s="294"/>
      <c r="R7" s="236"/>
      <c r="T7" s="328"/>
      <c r="U7" s="328"/>
      <c r="V7" s="328"/>
      <c r="W7" s="328"/>
      <c r="X7" s="328"/>
      <c r="Y7" s="328"/>
      <c r="Z7" s="328"/>
      <c r="AA7" s="292"/>
      <c r="AB7" s="292"/>
      <c r="AC7" s="292"/>
      <c r="AD7" s="292"/>
      <c r="AE7" s="292"/>
      <c r="AF7" s="292"/>
      <c r="AK7" s="214"/>
      <c r="AL7" s="214"/>
      <c r="AM7" s="214"/>
    </row>
    <row r="8" spans="1:42" s="89" customFormat="1" ht="18" customHeight="1" x14ac:dyDescent="0.25">
      <c r="A8" s="262"/>
      <c r="B8" s="263"/>
      <c r="C8" s="220"/>
      <c r="D8" s="295" t="s">
        <v>66</v>
      </c>
      <c r="E8" s="296"/>
      <c r="F8" s="296"/>
      <c r="G8" s="296"/>
      <c r="H8" s="296"/>
      <c r="I8" s="296"/>
      <c r="J8" s="296"/>
      <c r="K8" s="296"/>
      <c r="L8" s="296"/>
      <c r="M8" s="296"/>
      <c r="N8" s="296"/>
      <c r="O8" s="296"/>
      <c r="P8" s="296"/>
      <c r="Q8" s="296"/>
      <c r="R8" s="297"/>
      <c r="T8" s="328"/>
      <c r="U8" s="328"/>
      <c r="V8" s="328"/>
      <c r="W8" s="328"/>
      <c r="X8" s="328"/>
      <c r="Y8" s="328"/>
      <c r="Z8" s="328"/>
      <c r="AA8" s="292"/>
      <c r="AB8" s="292"/>
      <c r="AC8" s="292"/>
      <c r="AD8" s="292"/>
      <c r="AE8" s="292"/>
      <c r="AF8" s="292"/>
      <c r="AG8" s="214"/>
      <c r="AH8" s="214"/>
      <c r="AK8" s="329" t="s">
        <v>129</v>
      </c>
      <c r="AL8" s="329"/>
      <c r="AM8" s="329"/>
      <c r="AN8" s="329"/>
      <c r="AO8" s="324">
        <f>SUM(AK18:AK42)</f>
        <v>3.5</v>
      </c>
      <c r="AP8" s="325"/>
    </row>
    <row r="9" spans="1:42" s="89" customFormat="1" x14ac:dyDescent="0.25">
      <c r="A9" s="248" t="s">
        <v>114</v>
      </c>
      <c r="B9" s="244">
        <f>DATE(B6,MONTH(B7&amp;1),1)</f>
        <v>46113</v>
      </c>
      <c r="C9" s="220"/>
      <c r="D9" s="295" t="s">
        <v>68</v>
      </c>
      <c r="E9" s="296"/>
      <c r="F9" s="296"/>
      <c r="G9" s="296"/>
      <c r="H9" s="296"/>
      <c r="I9" s="296"/>
      <c r="J9" s="296"/>
      <c r="K9" s="296"/>
      <c r="L9" s="296"/>
      <c r="M9" s="296"/>
      <c r="N9" s="296"/>
      <c r="O9" s="296"/>
      <c r="P9" s="296"/>
      <c r="Q9" s="296"/>
      <c r="R9" s="297"/>
      <c r="T9" s="328"/>
      <c r="U9" s="328"/>
      <c r="V9" s="328"/>
      <c r="W9" s="328"/>
      <c r="X9" s="328"/>
      <c r="Y9" s="328"/>
      <c r="Z9" s="328"/>
      <c r="AA9" s="292"/>
      <c r="AB9" s="292"/>
      <c r="AC9" s="292"/>
      <c r="AD9" s="292"/>
      <c r="AE9" s="292"/>
      <c r="AF9" s="292"/>
      <c r="AG9" s="214"/>
      <c r="AH9" s="214"/>
      <c r="AK9" s="329" t="s">
        <v>130</v>
      </c>
      <c r="AL9" s="329"/>
      <c r="AM9" s="329"/>
      <c r="AN9" s="329"/>
      <c r="AO9" s="326">
        <f>SUM(AM18:AM42)</f>
        <v>2.5</v>
      </c>
      <c r="AP9" s="327"/>
    </row>
    <row r="10" spans="1:42" s="89" customFormat="1" x14ac:dyDescent="0.25">
      <c r="A10" s="248" t="s">
        <v>111</v>
      </c>
      <c r="B10" s="244">
        <f>EOMONTH(B9,0)</f>
        <v>46142</v>
      </c>
      <c r="C10" s="220"/>
      <c r="D10" s="295" t="s">
        <v>69</v>
      </c>
      <c r="E10" s="296"/>
      <c r="F10" s="296"/>
      <c r="G10" s="296"/>
      <c r="H10" s="296"/>
      <c r="I10" s="296"/>
      <c r="J10" s="296"/>
      <c r="K10" s="296"/>
      <c r="L10" s="296"/>
      <c r="M10" s="296"/>
      <c r="N10" s="296"/>
      <c r="O10" s="296"/>
      <c r="P10" s="296"/>
      <c r="Q10" s="296"/>
      <c r="R10" s="297"/>
      <c r="T10" s="328"/>
      <c r="U10" s="328"/>
      <c r="V10" s="328"/>
      <c r="W10" s="328"/>
      <c r="X10" s="328"/>
      <c r="Y10" s="328"/>
      <c r="Z10" s="328"/>
      <c r="AA10" s="292"/>
      <c r="AB10" s="292"/>
      <c r="AC10" s="292"/>
      <c r="AD10" s="292"/>
      <c r="AE10" s="292"/>
      <c r="AF10" s="292"/>
      <c r="AG10" s="214"/>
      <c r="AH10" s="214"/>
      <c r="AK10" s="329" t="s">
        <v>131</v>
      </c>
      <c r="AL10" s="329"/>
      <c r="AM10" s="329"/>
      <c r="AN10" s="329"/>
      <c r="AO10" s="326">
        <f>SUM(AO18:AO42)</f>
        <v>2.5</v>
      </c>
      <c r="AP10" s="327"/>
    </row>
    <row r="11" spans="1:42" s="89" customFormat="1" ht="16.5" customHeight="1" x14ac:dyDescent="0.25">
      <c r="A11" s="262"/>
      <c r="B11" s="263"/>
      <c r="C11" s="220"/>
      <c r="D11" s="298" t="s">
        <v>70</v>
      </c>
      <c r="E11" s="299"/>
      <c r="F11" s="299"/>
      <c r="G11" s="299"/>
      <c r="H11" s="299"/>
      <c r="I11" s="299"/>
      <c r="J11" s="299"/>
      <c r="K11" s="299"/>
      <c r="L11" s="299"/>
      <c r="M11" s="299"/>
      <c r="N11" s="299"/>
      <c r="O11" s="299"/>
      <c r="P11" s="299"/>
      <c r="Q11" s="299"/>
      <c r="R11" s="300"/>
      <c r="T11" s="328"/>
      <c r="U11" s="328"/>
      <c r="V11" s="328"/>
      <c r="W11" s="328"/>
      <c r="X11" s="328"/>
      <c r="Y11" s="328"/>
      <c r="Z11" s="328"/>
      <c r="AA11" s="292"/>
      <c r="AB11" s="292"/>
      <c r="AC11" s="292"/>
      <c r="AD11" s="292"/>
      <c r="AE11" s="292"/>
      <c r="AF11" s="292"/>
      <c r="AG11" s="214"/>
      <c r="AH11" s="214"/>
      <c r="AK11" s="329" t="s">
        <v>132</v>
      </c>
      <c r="AL11" s="329"/>
      <c r="AM11" s="329"/>
      <c r="AN11" s="329"/>
      <c r="AO11" s="326">
        <f>SUM(AP18:AP42)</f>
        <v>2.5</v>
      </c>
      <c r="AP11" s="327"/>
    </row>
    <row r="12" spans="1:42" s="89" customFormat="1" ht="19.5" customHeight="1" thickBot="1" x14ac:dyDescent="0.3">
      <c r="A12" s="101" t="s">
        <v>123</v>
      </c>
      <c r="B12" s="243">
        <f>NETWORKDAYS(F16,MAX(F16:AI16),jours_feries)</f>
        <v>22</v>
      </c>
      <c r="C12" s="104"/>
    </row>
    <row r="13" spans="1:42" s="89" customFormat="1" ht="19.5" customHeight="1" x14ac:dyDescent="0.25">
      <c r="B13" s="104"/>
      <c r="C13" s="104"/>
    </row>
    <row r="14" spans="1:42" s="223" customFormat="1" ht="28.5" customHeight="1" x14ac:dyDescent="0.25">
      <c r="A14" s="309" t="str">
        <f>B7</f>
        <v>Avril</v>
      </c>
      <c r="B14" s="309"/>
      <c r="C14" s="309"/>
      <c r="D14" s="309"/>
      <c r="E14" s="258" t="s">
        <v>115</v>
      </c>
      <c r="F14" s="245" t="str">
        <f>CONCATENATE("S,",_xlfn.ISOWEEKNUM(F16))</f>
        <v>S,14</v>
      </c>
      <c r="G14" s="245" t="str">
        <f t="shared" ref="G14:AI14" si="0">CONCATENATE("S,",_xlfn.ISOWEEKNUM(G16))</f>
        <v>S,14</v>
      </c>
      <c r="H14" s="245" t="str">
        <f t="shared" si="0"/>
        <v>S,14</v>
      </c>
      <c r="I14" s="245" t="str">
        <f t="shared" si="0"/>
        <v>S,14</v>
      </c>
      <c r="J14" s="246" t="str">
        <f t="shared" si="0"/>
        <v>S,14</v>
      </c>
      <c r="K14" s="246" t="str">
        <f t="shared" si="0"/>
        <v>S,15</v>
      </c>
      <c r="L14" s="246" t="str">
        <f t="shared" si="0"/>
        <v>S,15</v>
      </c>
      <c r="M14" s="246" t="str">
        <f t="shared" si="0"/>
        <v>S,15</v>
      </c>
      <c r="N14" s="246" t="str">
        <f t="shared" si="0"/>
        <v>S,15</v>
      </c>
      <c r="O14" s="246" t="str">
        <f t="shared" si="0"/>
        <v>S,15</v>
      </c>
      <c r="P14" s="246" t="str">
        <f t="shared" si="0"/>
        <v>S,15</v>
      </c>
      <c r="Q14" s="246" t="str">
        <f t="shared" si="0"/>
        <v>S,15</v>
      </c>
      <c r="R14" s="246" t="str">
        <f t="shared" si="0"/>
        <v>S,16</v>
      </c>
      <c r="S14" s="246" t="str">
        <f t="shared" si="0"/>
        <v>S,16</v>
      </c>
      <c r="T14" s="246" t="str">
        <f t="shared" si="0"/>
        <v>S,16</v>
      </c>
      <c r="U14" s="246" t="str">
        <f t="shared" si="0"/>
        <v>S,16</v>
      </c>
      <c r="V14" s="246" t="str">
        <f t="shared" si="0"/>
        <v>S,16</v>
      </c>
      <c r="W14" s="246" t="str">
        <f t="shared" si="0"/>
        <v>S,16</v>
      </c>
      <c r="X14" s="246" t="str">
        <f t="shared" si="0"/>
        <v>S,16</v>
      </c>
      <c r="Y14" s="246" t="str">
        <f t="shared" si="0"/>
        <v>S,17</v>
      </c>
      <c r="Z14" s="246" t="str">
        <f t="shared" si="0"/>
        <v>S,17</v>
      </c>
      <c r="AA14" s="246" t="str">
        <f t="shared" si="0"/>
        <v>S,17</v>
      </c>
      <c r="AB14" s="246" t="str">
        <f t="shared" si="0"/>
        <v>S,17</v>
      </c>
      <c r="AC14" s="246" t="str">
        <f t="shared" si="0"/>
        <v>S,17</v>
      </c>
      <c r="AD14" s="246" t="str">
        <f t="shared" si="0"/>
        <v>S,17</v>
      </c>
      <c r="AE14" s="246" t="str">
        <f t="shared" si="0"/>
        <v>S,17</v>
      </c>
      <c r="AF14" s="246" t="str">
        <f t="shared" si="0"/>
        <v>S,18</v>
      </c>
      <c r="AG14" s="246" t="str">
        <f t="shared" si="0"/>
        <v>S,18</v>
      </c>
      <c r="AH14" s="246" t="str">
        <f>IFERROR(CONCATENATE("S,",_xlfn.ISOWEEKNUM(AH16)),"")</f>
        <v>S,18</v>
      </c>
      <c r="AI14" s="246" t="str">
        <f t="shared" ref="AI14:AJ14" si="1">IFERROR(CONCATENATE("S,",_xlfn.ISOWEEKNUM(AI16)),"")</f>
        <v>S,18</v>
      </c>
      <c r="AJ14" s="246" t="str">
        <f t="shared" si="1"/>
        <v/>
      </c>
      <c r="AK14" s="310" t="s">
        <v>120</v>
      </c>
      <c r="AL14" s="311"/>
      <c r="AM14" s="311"/>
      <c r="AN14" s="311"/>
      <c r="AO14" s="311"/>
      <c r="AP14" s="312"/>
    </row>
    <row r="15" spans="1:42" s="224" customFormat="1" ht="23.25" customHeight="1" x14ac:dyDescent="0.25">
      <c r="A15" s="309"/>
      <c r="B15" s="309"/>
      <c r="C15" s="309"/>
      <c r="D15" s="309"/>
      <c r="E15" s="259" t="s">
        <v>116</v>
      </c>
      <c r="F15" s="245" t="str">
        <f>TEXT(F16,"jjj")</f>
        <v>mer</v>
      </c>
      <c r="G15" s="245" t="str">
        <f t="shared" ref="G15:AJ15" si="2">TEXT(G16,"jjj")</f>
        <v>jeu</v>
      </c>
      <c r="H15" s="245" t="str">
        <f t="shared" si="2"/>
        <v>ven</v>
      </c>
      <c r="I15" s="245" t="str">
        <f t="shared" si="2"/>
        <v>sam</v>
      </c>
      <c r="J15" s="245" t="str">
        <f t="shared" si="2"/>
        <v>dim</v>
      </c>
      <c r="K15" s="245" t="str">
        <f t="shared" si="2"/>
        <v>lun</v>
      </c>
      <c r="L15" s="245" t="str">
        <f t="shared" si="2"/>
        <v>mar</v>
      </c>
      <c r="M15" s="245" t="str">
        <f t="shared" si="2"/>
        <v>mer</v>
      </c>
      <c r="N15" s="245" t="str">
        <f t="shared" si="2"/>
        <v>jeu</v>
      </c>
      <c r="O15" s="245" t="str">
        <f t="shared" si="2"/>
        <v>ven</v>
      </c>
      <c r="P15" s="245" t="str">
        <f t="shared" si="2"/>
        <v>sam</v>
      </c>
      <c r="Q15" s="245" t="str">
        <f t="shared" si="2"/>
        <v>dim</v>
      </c>
      <c r="R15" s="245" t="str">
        <f t="shared" si="2"/>
        <v>lun</v>
      </c>
      <c r="S15" s="245" t="str">
        <f t="shared" si="2"/>
        <v>mar</v>
      </c>
      <c r="T15" s="245" t="str">
        <f t="shared" si="2"/>
        <v>mer</v>
      </c>
      <c r="U15" s="245" t="str">
        <f t="shared" si="2"/>
        <v>jeu</v>
      </c>
      <c r="V15" s="245" t="str">
        <f t="shared" si="2"/>
        <v>ven</v>
      </c>
      <c r="W15" s="245" t="str">
        <f t="shared" si="2"/>
        <v>sam</v>
      </c>
      <c r="X15" s="245" t="str">
        <f t="shared" si="2"/>
        <v>dim</v>
      </c>
      <c r="Y15" s="245" t="str">
        <f t="shared" si="2"/>
        <v>lun</v>
      </c>
      <c r="Z15" s="245" t="str">
        <f t="shared" si="2"/>
        <v>mar</v>
      </c>
      <c r="AA15" s="245" t="str">
        <f t="shared" si="2"/>
        <v>mer</v>
      </c>
      <c r="AB15" s="245" t="str">
        <f t="shared" si="2"/>
        <v>jeu</v>
      </c>
      <c r="AC15" s="245" t="str">
        <f t="shared" si="2"/>
        <v>ven</v>
      </c>
      <c r="AD15" s="245" t="str">
        <f t="shared" si="2"/>
        <v>sam</v>
      </c>
      <c r="AE15" s="245" t="str">
        <f t="shared" si="2"/>
        <v>dim</v>
      </c>
      <c r="AF15" s="245" t="str">
        <f t="shared" si="2"/>
        <v>lun</v>
      </c>
      <c r="AG15" s="245" t="str">
        <f t="shared" si="2"/>
        <v>mar</v>
      </c>
      <c r="AH15" s="245" t="str">
        <f t="shared" si="2"/>
        <v>mer</v>
      </c>
      <c r="AI15" s="245" t="str">
        <f t="shared" si="2"/>
        <v>jeu</v>
      </c>
      <c r="AJ15" s="245" t="str">
        <f t="shared" si="2"/>
        <v/>
      </c>
      <c r="AK15" s="313"/>
      <c r="AL15" s="314"/>
      <c r="AM15" s="314"/>
      <c r="AN15" s="314"/>
      <c r="AO15" s="314"/>
      <c r="AP15" s="315"/>
    </row>
    <row r="16" spans="1:42" ht="23.25" customHeight="1" x14ac:dyDescent="0.25">
      <c r="A16" s="309"/>
      <c r="B16" s="309"/>
      <c r="C16" s="309"/>
      <c r="D16" s="309"/>
      <c r="E16" s="259" t="s">
        <v>117</v>
      </c>
      <c r="F16" s="277">
        <f>$B$9 + COLUMN(A3) - 1</f>
        <v>46113</v>
      </c>
      <c r="G16" s="277">
        <f t="shared" ref="G16:AJ16" si="3">IF(COLUMN(B3) &lt;= DAY($B$10), $B$9 + COLUMN(B3) - 1, "")</f>
        <v>46114</v>
      </c>
      <c r="H16" s="277">
        <f t="shared" si="3"/>
        <v>46115</v>
      </c>
      <c r="I16" s="277">
        <f t="shared" si="3"/>
        <v>46116</v>
      </c>
      <c r="J16" s="277">
        <f t="shared" si="3"/>
        <v>46117</v>
      </c>
      <c r="K16" s="277">
        <f t="shared" si="3"/>
        <v>46118</v>
      </c>
      <c r="L16" s="277">
        <f t="shared" si="3"/>
        <v>46119</v>
      </c>
      <c r="M16" s="277">
        <f t="shared" si="3"/>
        <v>46120</v>
      </c>
      <c r="N16" s="277">
        <f t="shared" si="3"/>
        <v>46121</v>
      </c>
      <c r="O16" s="277">
        <f t="shared" si="3"/>
        <v>46122</v>
      </c>
      <c r="P16" s="277">
        <f t="shared" si="3"/>
        <v>46123</v>
      </c>
      <c r="Q16" s="277">
        <f t="shared" si="3"/>
        <v>46124</v>
      </c>
      <c r="R16" s="277">
        <f t="shared" si="3"/>
        <v>46125</v>
      </c>
      <c r="S16" s="277">
        <f t="shared" si="3"/>
        <v>46126</v>
      </c>
      <c r="T16" s="277">
        <f t="shared" si="3"/>
        <v>46127</v>
      </c>
      <c r="U16" s="277">
        <f t="shared" si="3"/>
        <v>46128</v>
      </c>
      <c r="V16" s="277">
        <f t="shared" si="3"/>
        <v>46129</v>
      </c>
      <c r="W16" s="277">
        <f t="shared" si="3"/>
        <v>46130</v>
      </c>
      <c r="X16" s="277">
        <f t="shared" si="3"/>
        <v>46131</v>
      </c>
      <c r="Y16" s="277">
        <f t="shared" si="3"/>
        <v>46132</v>
      </c>
      <c r="Z16" s="277">
        <f t="shared" si="3"/>
        <v>46133</v>
      </c>
      <c r="AA16" s="277">
        <f t="shared" si="3"/>
        <v>46134</v>
      </c>
      <c r="AB16" s="277">
        <f t="shared" si="3"/>
        <v>46135</v>
      </c>
      <c r="AC16" s="277">
        <f t="shared" si="3"/>
        <v>46136</v>
      </c>
      <c r="AD16" s="277">
        <f t="shared" si="3"/>
        <v>46137</v>
      </c>
      <c r="AE16" s="277">
        <f t="shared" si="3"/>
        <v>46138</v>
      </c>
      <c r="AF16" s="277">
        <f t="shared" si="3"/>
        <v>46139</v>
      </c>
      <c r="AG16" s="277">
        <f t="shared" si="3"/>
        <v>46140</v>
      </c>
      <c r="AH16" s="277">
        <f t="shared" si="3"/>
        <v>46141</v>
      </c>
      <c r="AI16" s="277">
        <f t="shared" si="3"/>
        <v>46142</v>
      </c>
      <c r="AJ16" s="277" t="str">
        <f t="shared" si="3"/>
        <v/>
      </c>
      <c r="AK16" s="316"/>
      <c r="AL16" s="317"/>
      <c r="AM16" s="317"/>
      <c r="AN16" s="317"/>
      <c r="AO16" s="317"/>
      <c r="AP16" s="318"/>
    </row>
    <row r="17" spans="1:42" s="226" customFormat="1" ht="33.75" customHeight="1" x14ac:dyDescent="0.25">
      <c r="A17" s="261" t="s">
        <v>3</v>
      </c>
      <c r="B17" s="308" t="s">
        <v>76</v>
      </c>
      <c r="C17" s="308"/>
      <c r="D17" s="261" t="s">
        <v>77</v>
      </c>
      <c r="E17" s="275" t="s">
        <v>78</v>
      </c>
      <c r="F17" s="266"/>
      <c r="G17" s="266"/>
      <c r="H17" s="266"/>
      <c r="I17" s="266"/>
      <c r="J17" s="266"/>
      <c r="K17" s="266"/>
      <c r="L17" s="266"/>
      <c r="M17" s="266"/>
      <c r="N17" s="266"/>
      <c r="O17" s="266"/>
      <c r="P17" s="266"/>
      <c r="Q17" s="266"/>
      <c r="R17" s="266"/>
      <c r="S17" s="266"/>
      <c r="T17" s="266"/>
      <c r="U17" s="266"/>
      <c r="V17" s="266"/>
      <c r="W17" s="266"/>
      <c r="X17" s="266"/>
      <c r="Y17" s="266"/>
      <c r="Z17" s="266"/>
      <c r="AA17" s="266"/>
      <c r="AB17" s="266"/>
      <c r="AC17" s="266"/>
      <c r="AD17" s="266"/>
      <c r="AE17" s="266"/>
      <c r="AF17" s="266"/>
      <c r="AG17" s="266"/>
      <c r="AH17" s="266"/>
      <c r="AI17" s="266"/>
      <c r="AJ17" s="266"/>
      <c r="AK17" s="276" t="s">
        <v>128</v>
      </c>
      <c r="AL17" s="249" t="s">
        <v>20</v>
      </c>
      <c r="AM17" s="249" t="s">
        <v>81</v>
      </c>
      <c r="AN17" s="249" t="s">
        <v>82</v>
      </c>
      <c r="AO17" s="249" t="s">
        <v>83</v>
      </c>
      <c r="AP17" s="249" t="s">
        <v>84</v>
      </c>
    </row>
    <row r="18" spans="1:42" x14ac:dyDescent="0.25">
      <c r="A18" s="260" t="s">
        <v>92</v>
      </c>
      <c r="B18" s="319" t="s">
        <v>61</v>
      </c>
      <c r="C18" s="319"/>
      <c r="D18" s="260" t="s">
        <v>24</v>
      </c>
      <c r="E18" s="235" t="str" cm="1">
        <f t="array" ref="E18">+IF(A18='Menu déroulant VF'!A$11,Europe,_xleta.N/A)</f>
        <v>Europe</v>
      </c>
      <c r="F18" s="279">
        <v>0.5</v>
      </c>
      <c r="G18" s="278">
        <v>0.5</v>
      </c>
      <c r="H18" s="278">
        <v>0.5</v>
      </c>
      <c r="I18" s="278">
        <v>0.5</v>
      </c>
      <c r="J18" s="278"/>
      <c r="K18" s="278"/>
      <c r="L18" s="278"/>
      <c r="M18" s="278"/>
      <c r="N18" s="278"/>
      <c r="O18" s="278"/>
      <c r="P18" s="278"/>
      <c r="Q18" s="278"/>
      <c r="R18" s="278"/>
      <c r="S18" s="278"/>
      <c r="T18" s="278"/>
      <c r="U18" s="278"/>
      <c r="V18" s="278"/>
      <c r="W18" s="278"/>
      <c r="X18" s="278"/>
      <c r="Y18" s="278"/>
      <c r="Z18" s="278"/>
      <c r="AA18" s="278"/>
      <c r="AB18" s="278"/>
      <c r="AC18" s="278"/>
      <c r="AD18" s="278"/>
      <c r="AE18" s="278"/>
      <c r="AF18" s="278"/>
      <c r="AG18" s="278"/>
      <c r="AH18" s="278"/>
      <c r="AI18" s="278"/>
      <c r="AJ18" s="278"/>
      <c r="AK18" s="250">
        <f>+SUM(F18:AJ18)</f>
        <v>2</v>
      </c>
      <c r="AL18" s="251">
        <f>(VLOOKUP(D18,'Menu déroulant VF'!B37:C50,2,FALSE))</f>
        <v>1</v>
      </c>
      <c r="AM18" s="252">
        <f>IF(AL18=100%,AK18,0)</f>
        <v>2</v>
      </c>
      <c r="AN18" s="252" t="str">
        <f>IF(AM18&gt;0,"R&amp;D","Non_R"&amp;E3)</f>
        <v>R&amp;D</v>
      </c>
      <c r="AO18" s="252">
        <f>IF(AM18&gt;0,AM18,0)</f>
        <v>2</v>
      </c>
      <c r="AP18" s="252">
        <f>AM18</f>
        <v>2</v>
      </c>
    </row>
    <row r="19" spans="1:42" x14ac:dyDescent="0.25">
      <c r="A19" s="235" t="s">
        <v>92</v>
      </c>
      <c r="B19" s="320" t="s">
        <v>11</v>
      </c>
      <c r="C19" s="320"/>
      <c r="D19" s="235" t="s">
        <v>24</v>
      </c>
      <c r="E19" s="235" t="str" cm="1">
        <f t="array" ref="E19">+IF(A19='Menu déroulant VF'!A$11,Europe,_xleta.N/A)</f>
        <v>Europe</v>
      </c>
      <c r="F19" s="280">
        <v>0.5</v>
      </c>
      <c r="G19" s="234"/>
      <c r="H19" s="234"/>
      <c r="I19" s="234"/>
      <c r="J19" s="234"/>
      <c r="K19" s="234"/>
      <c r="L19" s="234"/>
      <c r="M19" s="234"/>
      <c r="N19" s="234"/>
      <c r="O19" s="234"/>
      <c r="P19" s="234"/>
      <c r="Q19" s="234" t="s">
        <v>119</v>
      </c>
      <c r="R19" s="234"/>
      <c r="S19" s="234"/>
      <c r="T19" s="234"/>
      <c r="U19" s="234"/>
      <c r="V19" s="234"/>
      <c r="W19" s="234"/>
      <c r="X19" s="234"/>
      <c r="Y19" s="234"/>
      <c r="Z19" s="234"/>
      <c r="AA19" s="234"/>
      <c r="AB19" s="234"/>
      <c r="AC19" s="234"/>
      <c r="AD19" s="234"/>
      <c r="AE19" s="234"/>
      <c r="AF19" s="234"/>
      <c r="AG19" s="234"/>
      <c r="AH19" s="234"/>
      <c r="AI19" s="234"/>
      <c r="AJ19" s="234"/>
      <c r="AK19" s="250">
        <f t="shared" ref="AK19:AK42" si="4">+SUM(F19:AJ19)</f>
        <v>0.5</v>
      </c>
      <c r="AL19" s="251">
        <f>VLOOKUP(D19,'Menu déroulant VF'!B38:C51,2,FALSE)</f>
        <v>1</v>
      </c>
      <c r="AM19" s="252">
        <f t="shared" ref="AM19:AM21" si="5">IF(AL19=100%,AK19,0)</f>
        <v>0.5</v>
      </c>
      <c r="AN19" s="252" t="str">
        <f>IF(AM19&gt;0,"R&amp;D","Non_R"&amp;E4)</f>
        <v>R&amp;D</v>
      </c>
      <c r="AO19" s="252">
        <f t="shared" ref="AO19:AO21" si="6">IF(AM19&gt;0,AM19,0)</f>
        <v>0.5</v>
      </c>
      <c r="AP19" s="252">
        <f t="shared" ref="AP19:AP21" si="7">AM19</f>
        <v>0.5</v>
      </c>
    </row>
    <row r="20" spans="1:42" x14ac:dyDescent="0.25">
      <c r="A20" s="235" t="s">
        <v>92</v>
      </c>
      <c r="B20" s="320" t="s">
        <v>10</v>
      </c>
      <c r="C20" s="320"/>
      <c r="D20" s="235" t="s">
        <v>27</v>
      </c>
      <c r="E20" s="235" t="str" cm="1">
        <f t="array" ref="E20">+IF(A20='Menu déroulant VF'!A$11,Europe,_xleta.N/A)</f>
        <v>Europe</v>
      </c>
      <c r="F20" s="234" t="s">
        <v>119</v>
      </c>
      <c r="G20" s="234"/>
      <c r="H20" s="234"/>
      <c r="I20" s="234"/>
      <c r="J20" s="234"/>
      <c r="K20" s="234"/>
      <c r="L20" s="234"/>
      <c r="M20" s="234"/>
      <c r="N20" s="234"/>
      <c r="O20" s="234"/>
      <c r="P20" s="234"/>
      <c r="Q20" s="234"/>
      <c r="R20" s="234"/>
      <c r="S20" s="234"/>
      <c r="T20" s="234"/>
      <c r="U20" s="234"/>
      <c r="V20" s="234"/>
      <c r="W20" s="234"/>
      <c r="X20" s="234"/>
      <c r="Y20" s="234"/>
      <c r="Z20" s="234"/>
      <c r="AA20" s="234"/>
      <c r="AB20" s="234"/>
      <c r="AC20" s="234"/>
      <c r="AD20" s="234"/>
      <c r="AE20" s="234"/>
      <c r="AF20" s="234"/>
      <c r="AG20" s="234"/>
      <c r="AH20" s="234"/>
      <c r="AI20" s="234"/>
      <c r="AJ20" s="234"/>
      <c r="AK20" s="250">
        <f t="shared" si="4"/>
        <v>0</v>
      </c>
      <c r="AL20" s="251">
        <f>VLOOKUP(D20,'Menu déroulant VF'!B39:C52,2,FALSE)</f>
        <v>1</v>
      </c>
      <c r="AM20" s="252">
        <f t="shared" si="5"/>
        <v>0</v>
      </c>
      <c r="AN20" s="252" t="e">
        <f>IF(AM20&gt;0,"R&amp;D","Non_R"&amp;#REF!)</f>
        <v>#REF!</v>
      </c>
      <c r="AO20" s="252">
        <f t="shared" si="6"/>
        <v>0</v>
      </c>
      <c r="AP20" s="252">
        <f t="shared" si="7"/>
        <v>0</v>
      </c>
    </row>
    <row r="21" spans="1:42" x14ac:dyDescent="0.25">
      <c r="A21" s="235" t="s">
        <v>6</v>
      </c>
      <c r="B21" s="320" t="s">
        <v>16</v>
      </c>
      <c r="C21" s="320"/>
      <c r="D21" s="235" t="s">
        <v>5</v>
      </c>
      <c r="E21" s="235" t="str">
        <f>+IF(A21='Menu déroulant VF'!A$11,Europe,"N/A")</f>
        <v>N/A</v>
      </c>
      <c r="F21" s="234" t="s">
        <v>119</v>
      </c>
      <c r="G21" s="234"/>
      <c r="H21" s="234"/>
      <c r="I21" s="234"/>
      <c r="J21" s="234"/>
      <c r="K21" s="234"/>
      <c r="L21" s="234">
        <v>1</v>
      </c>
      <c r="M21" s="234"/>
      <c r="N21" s="234"/>
      <c r="O21" s="234"/>
      <c r="P21" s="234"/>
      <c r="Q21" s="234"/>
      <c r="R21" s="234"/>
      <c r="S21" s="234"/>
      <c r="T21" s="234"/>
      <c r="U21" s="234"/>
      <c r="V21" s="234"/>
      <c r="W21" s="234"/>
      <c r="X21" s="234"/>
      <c r="Y21" s="234"/>
      <c r="Z21" s="234"/>
      <c r="AA21" s="234"/>
      <c r="AB21" s="234"/>
      <c r="AC21" s="234"/>
      <c r="AD21" s="234"/>
      <c r="AE21" s="234"/>
      <c r="AF21" s="234"/>
      <c r="AG21" s="234"/>
      <c r="AH21" s="234"/>
      <c r="AI21" s="234"/>
      <c r="AJ21" s="234"/>
      <c r="AK21" s="250">
        <f t="shared" si="4"/>
        <v>1</v>
      </c>
      <c r="AL21" s="251">
        <f>VLOOKUP(D21,'Menu déroulant VF'!B40:C53,2,FALSE)</f>
        <v>0</v>
      </c>
      <c r="AM21" s="252">
        <f t="shared" si="5"/>
        <v>0</v>
      </c>
      <c r="AN21" s="252" t="str">
        <f>IF(AM21&gt;0,"R&amp;D","Non_R&amp;D")</f>
        <v>Non_R&amp;D</v>
      </c>
      <c r="AO21" s="252">
        <f t="shared" si="6"/>
        <v>0</v>
      </c>
      <c r="AP21" s="252">
        <f t="shared" si="7"/>
        <v>0</v>
      </c>
    </row>
    <row r="22" spans="1:42" x14ac:dyDescent="0.25">
      <c r="A22" s="232"/>
      <c r="B22" s="306"/>
      <c r="C22" s="306"/>
      <c r="D22" s="232"/>
      <c r="E22" s="232" t="s">
        <v>85</v>
      </c>
      <c r="F22" s="234"/>
      <c r="G22" s="234"/>
      <c r="H22" s="234"/>
      <c r="I22" s="234"/>
      <c r="J22" s="234"/>
      <c r="K22" s="234"/>
      <c r="L22" s="234"/>
      <c r="M22" s="234"/>
      <c r="N22" s="234"/>
      <c r="O22" s="234"/>
      <c r="P22" s="234"/>
      <c r="Q22" s="234"/>
      <c r="R22" s="234"/>
      <c r="S22" s="234"/>
      <c r="T22" s="234"/>
      <c r="U22" s="234"/>
      <c r="V22" s="234"/>
      <c r="W22" s="234"/>
      <c r="X22" s="234"/>
      <c r="Y22" s="234"/>
      <c r="Z22" s="234"/>
      <c r="AA22" s="234"/>
      <c r="AB22" s="234"/>
      <c r="AC22" s="234"/>
      <c r="AD22" s="234"/>
      <c r="AE22" s="234"/>
      <c r="AF22" s="234"/>
      <c r="AG22" s="234"/>
      <c r="AH22" s="234"/>
      <c r="AI22" s="234"/>
      <c r="AJ22" s="234"/>
      <c r="AK22" s="250">
        <f t="shared" si="4"/>
        <v>0</v>
      </c>
      <c r="AL22" s="251"/>
      <c r="AM22" s="252"/>
      <c r="AN22" s="252"/>
      <c r="AO22" s="253"/>
      <c r="AP22" s="252"/>
    </row>
    <row r="23" spans="1:42" x14ac:dyDescent="0.25">
      <c r="A23" s="232"/>
      <c r="B23" s="306"/>
      <c r="C23" s="306"/>
      <c r="D23" s="232" t="s">
        <v>5</v>
      </c>
      <c r="E23" s="232" t="s">
        <v>85</v>
      </c>
      <c r="F23" s="234"/>
      <c r="G23" s="234"/>
      <c r="H23" s="234"/>
      <c r="I23" s="234"/>
      <c r="J23" s="234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34"/>
      <c r="AA23" s="234"/>
      <c r="AB23" s="234"/>
      <c r="AC23" s="234"/>
      <c r="AD23" s="234"/>
      <c r="AE23" s="234"/>
      <c r="AF23" s="234"/>
      <c r="AG23" s="234"/>
      <c r="AH23" s="234"/>
      <c r="AI23" s="234"/>
      <c r="AJ23" s="234"/>
      <c r="AK23" s="250">
        <f t="shared" si="4"/>
        <v>0</v>
      </c>
      <c r="AL23" s="251"/>
      <c r="AM23" s="252"/>
      <c r="AN23" s="252"/>
      <c r="AO23" s="253"/>
      <c r="AP23" s="252"/>
    </row>
    <row r="24" spans="1:42" x14ac:dyDescent="0.25">
      <c r="A24" s="232"/>
      <c r="B24" s="306"/>
      <c r="C24" s="306"/>
      <c r="D24" s="232"/>
      <c r="E24" s="232" t="s">
        <v>85</v>
      </c>
      <c r="F24" s="234"/>
      <c r="G24" s="234"/>
      <c r="H24" s="234"/>
      <c r="I24" s="234"/>
      <c r="J24" s="234"/>
      <c r="K24" s="234"/>
      <c r="L24" s="234"/>
      <c r="M24" s="234"/>
      <c r="N24" s="234"/>
      <c r="O24" s="234"/>
      <c r="P24" s="234"/>
      <c r="Q24" s="234"/>
      <c r="R24" s="234"/>
      <c r="S24" s="234"/>
      <c r="T24" s="234"/>
      <c r="U24" s="234"/>
      <c r="V24" s="234"/>
      <c r="W24" s="234"/>
      <c r="X24" s="234"/>
      <c r="Y24" s="234"/>
      <c r="Z24" s="234"/>
      <c r="AA24" s="234"/>
      <c r="AB24" s="234"/>
      <c r="AC24" s="234"/>
      <c r="AD24" s="234"/>
      <c r="AE24" s="234"/>
      <c r="AF24" s="234"/>
      <c r="AG24" s="234"/>
      <c r="AH24" s="234"/>
      <c r="AI24" s="234"/>
      <c r="AJ24" s="234"/>
      <c r="AK24" s="250">
        <f t="shared" si="4"/>
        <v>0</v>
      </c>
      <c r="AL24" s="251"/>
      <c r="AM24" s="252"/>
      <c r="AN24" s="252"/>
      <c r="AO24" s="253"/>
      <c r="AP24" s="252"/>
    </row>
    <row r="25" spans="1:42" x14ac:dyDescent="0.25">
      <c r="A25" s="232"/>
      <c r="B25" s="306"/>
      <c r="C25" s="306"/>
      <c r="D25" s="232"/>
      <c r="E25" s="232" t="s">
        <v>85</v>
      </c>
      <c r="F25" s="234"/>
      <c r="G25" s="234"/>
      <c r="H25" s="234"/>
      <c r="I25" s="234"/>
      <c r="J25" s="234"/>
      <c r="K25" s="234"/>
      <c r="L25" s="234"/>
      <c r="M25" s="234"/>
      <c r="N25" s="234"/>
      <c r="O25" s="234"/>
      <c r="P25" s="234"/>
      <c r="Q25" s="234"/>
      <c r="R25" s="234"/>
      <c r="S25" s="234"/>
      <c r="T25" s="234"/>
      <c r="U25" s="234"/>
      <c r="V25" s="234"/>
      <c r="W25" s="234"/>
      <c r="X25" s="234"/>
      <c r="Y25" s="234"/>
      <c r="Z25" s="234"/>
      <c r="AA25" s="234"/>
      <c r="AB25" s="234"/>
      <c r="AC25" s="234"/>
      <c r="AD25" s="234"/>
      <c r="AE25" s="234"/>
      <c r="AF25" s="234"/>
      <c r="AG25" s="234"/>
      <c r="AH25" s="234"/>
      <c r="AI25" s="234"/>
      <c r="AJ25" s="234"/>
      <c r="AK25" s="250">
        <f t="shared" si="4"/>
        <v>0</v>
      </c>
      <c r="AL25" s="251"/>
      <c r="AM25" s="252"/>
      <c r="AN25" s="252"/>
      <c r="AO25" s="253"/>
      <c r="AP25" s="252"/>
    </row>
    <row r="26" spans="1:42" x14ac:dyDescent="0.25">
      <c r="A26" s="232"/>
      <c r="B26" s="306"/>
      <c r="C26" s="306"/>
      <c r="D26" s="232"/>
      <c r="E26" s="232" t="s">
        <v>85</v>
      </c>
      <c r="F26" s="234"/>
      <c r="G26" s="234"/>
      <c r="H26" s="234"/>
      <c r="I26" s="234"/>
      <c r="J26" s="234"/>
      <c r="K26" s="234"/>
      <c r="L26" s="234"/>
      <c r="M26" s="234"/>
      <c r="N26" s="234"/>
      <c r="O26" s="234"/>
      <c r="P26" s="234"/>
      <c r="Q26" s="234"/>
      <c r="R26" s="234"/>
      <c r="S26" s="234"/>
      <c r="T26" s="234"/>
      <c r="U26" s="234"/>
      <c r="V26" s="234"/>
      <c r="W26" s="234"/>
      <c r="X26" s="234"/>
      <c r="Y26" s="234"/>
      <c r="Z26" s="234"/>
      <c r="AA26" s="234"/>
      <c r="AB26" s="234"/>
      <c r="AC26" s="234"/>
      <c r="AD26" s="234"/>
      <c r="AE26" s="234"/>
      <c r="AF26" s="234"/>
      <c r="AG26" s="234"/>
      <c r="AH26" s="234"/>
      <c r="AI26" s="234"/>
      <c r="AJ26" s="234"/>
      <c r="AK26" s="250">
        <f t="shared" si="4"/>
        <v>0</v>
      </c>
      <c r="AL26" s="251"/>
      <c r="AM26" s="252"/>
      <c r="AN26" s="252"/>
      <c r="AO26" s="253"/>
      <c r="AP26" s="252"/>
    </row>
    <row r="27" spans="1:42" x14ac:dyDescent="0.25">
      <c r="A27" s="232"/>
      <c r="B27" s="306"/>
      <c r="C27" s="306"/>
      <c r="D27" s="232"/>
      <c r="E27" s="232" t="s">
        <v>85</v>
      </c>
      <c r="F27" s="234"/>
      <c r="G27" s="234"/>
      <c r="H27" s="234"/>
      <c r="I27" s="234"/>
      <c r="J27" s="234"/>
      <c r="K27" s="234"/>
      <c r="L27" s="234"/>
      <c r="M27" s="234"/>
      <c r="N27" s="234"/>
      <c r="O27" s="234"/>
      <c r="P27" s="234"/>
      <c r="Q27" s="234"/>
      <c r="R27" s="234"/>
      <c r="S27" s="234"/>
      <c r="T27" s="234"/>
      <c r="U27" s="234"/>
      <c r="V27" s="234"/>
      <c r="W27" s="234"/>
      <c r="X27" s="234"/>
      <c r="Y27" s="234"/>
      <c r="Z27" s="234"/>
      <c r="AA27" s="234"/>
      <c r="AB27" s="234"/>
      <c r="AC27" s="234"/>
      <c r="AD27" s="234"/>
      <c r="AE27" s="234"/>
      <c r="AF27" s="234"/>
      <c r="AG27" s="234"/>
      <c r="AH27" s="234"/>
      <c r="AI27" s="234"/>
      <c r="AJ27" s="234"/>
      <c r="AK27" s="250">
        <f t="shared" si="4"/>
        <v>0</v>
      </c>
      <c r="AL27" s="251"/>
      <c r="AM27" s="252"/>
      <c r="AN27" s="252"/>
      <c r="AO27" s="253"/>
      <c r="AP27" s="252"/>
    </row>
    <row r="28" spans="1:42" x14ac:dyDescent="0.25">
      <c r="A28" s="232"/>
      <c r="B28" s="306"/>
      <c r="C28" s="306"/>
      <c r="D28" s="232"/>
      <c r="E28" s="232" t="s">
        <v>85</v>
      </c>
      <c r="F28" s="234"/>
      <c r="G28" s="234"/>
      <c r="H28" s="234"/>
      <c r="I28" s="234"/>
      <c r="J28" s="234"/>
      <c r="K28" s="234"/>
      <c r="L28" s="234"/>
      <c r="M28" s="234"/>
      <c r="N28" s="234"/>
      <c r="O28" s="234"/>
      <c r="P28" s="234"/>
      <c r="Q28" s="234"/>
      <c r="R28" s="234"/>
      <c r="S28" s="234"/>
      <c r="T28" s="234"/>
      <c r="U28" s="234"/>
      <c r="V28" s="234"/>
      <c r="W28" s="234"/>
      <c r="X28" s="234"/>
      <c r="Y28" s="234"/>
      <c r="Z28" s="234"/>
      <c r="AA28" s="234"/>
      <c r="AB28" s="234"/>
      <c r="AC28" s="234"/>
      <c r="AD28" s="234"/>
      <c r="AE28" s="234"/>
      <c r="AF28" s="234"/>
      <c r="AG28" s="234"/>
      <c r="AH28" s="234"/>
      <c r="AI28" s="234"/>
      <c r="AJ28" s="234"/>
      <c r="AK28" s="250">
        <f t="shared" si="4"/>
        <v>0</v>
      </c>
      <c r="AL28" s="251"/>
      <c r="AM28" s="252"/>
      <c r="AN28" s="252"/>
      <c r="AO28" s="253"/>
      <c r="AP28" s="252"/>
    </row>
    <row r="29" spans="1:42" x14ac:dyDescent="0.25">
      <c r="A29" s="232"/>
      <c r="B29" s="306"/>
      <c r="C29" s="306"/>
      <c r="D29" s="232"/>
      <c r="E29" s="232" t="s">
        <v>85</v>
      </c>
      <c r="F29" s="234"/>
      <c r="G29" s="234"/>
      <c r="H29" s="234"/>
      <c r="I29" s="234"/>
      <c r="J29" s="234"/>
      <c r="K29" s="234"/>
      <c r="L29" s="234"/>
      <c r="M29" s="234"/>
      <c r="N29" s="234"/>
      <c r="O29" s="234"/>
      <c r="P29" s="234"/>
      <c r="Q29" s="234"/>
      <c r="R29" s="234"/>
      <c r="S29" s="234"/>
      <c r="T29" s="234"/>
      <c r="U29" s="234"/>
      <c r="V29" s="234"/>
      <c r="W29" s="234"/>
      <c r="X29" s="234"/>
      <c r="Y29" s="234"/>
      <c r="Z29" s="234"/>
      <c r="AA29" s="234"/>
      <c r="AB29" s="234"/>
      <c r="AC29" s="234"/>
      <c r="AD29" s="234"/>
      <c r="AE29" s="234"/>
      <c r="AF29" s="234"/>
      <c r="AG29" s="234"/>
      <c r="AH29" s="234"/>
      <c r="AI29" s="234"/>
      <c r="AJ29" s="234"/>
      <c r="AK29" s="250">
        <f t="shared" si="4"/>
        <v>0</v>
      </c>
      <c r="AL29" s="251"/>
      <c r="AM29" s="252"/>
      <c r="AN29" s="252"/>
      <c r="AO29" s="253"/>
      <c r="AP29" s="252"/>
    </row>
    <row r="30" spans="1:42" x14ac:dyDescent="0.25">
      <c r="A30" s="232"/>
      <c r="B30" s="306"/>
      <c r="C30" s="306"/>
      <c r="D30" s="232"/>
      <c r="E30" s="232" t="s">
        <v>85</v>
      </c>
      <c r="F30" s="234"/>
      <c r="G30" s="234"/>
      <c r="H30" s="234"/>
      <c r="I30" s="234"/>
      <c r="J30" s="234"/>
      <c r="K30" s="234"/>
      <c r="L30" s="234"/>
      <c r="M30" s="234"/>
      <c r="N30" s="234"/>
      <c r="O30" s="234"/>
      <c r="P30" s="234"/>
      <c r="Q30" s="234"/>
      <c r="R30" s="234"/>
      <c r="S30" s="234"/>
      <c r="T30" s="234"/>
      <c r="U30" s="234"/>
      <c r="V30" s="234"/>
      <c r="W30" s="234"/>
      <c r="X30" s="234"/>
      <c r="Y30" s="234"/>
      <c r="Z30" s="234"/>
      <c r="AA30" s="234"/>
      <c r="AB30" s="234"/>
      <c r="AC30" s="234"/>
      <c r="AD30" s="234"/>
      <c r="AE30" s="234"/>
      <c r="AF30" s="234"/>
      <c r="AG30" s="234"/>
      <c r="AH30" s="234"/>
      <c r="AI30" s="234"/>
      <c r="AJ30" s="234"/>
      <c r="AK30" s="250">
        <f t="shared" si="4"/>
        <v>0</v>
      </c>
      <c r="AL30" s="251"/>
      <c r="AM30" s="252"/>
      <c r="AN30" s="252"/>
      <c r="AO30" s="253"/>
      <c r="AP30" s="252"/>
    </row>
    <row r="31" spans="1:42" x14ac:dyDescent="0.25">
      <c r="A31" s="232"/>
      <c r="B31" s="306"/>
      <c r="C31" s="306"/>
      <c r="D31" s="232"/>
      <c r="E31" s="232" t="s">
        <v>85</v>
      </c>
      <c r="F31" s="234"/>
      <c r="G31" s="234"/>
      <c r="H31" s="234"/>
      <c r="I31" s="234"/>
      <c r="J31" s="234"/>
      <c r="K31" s="234"/>
      <c r="L31" s="234"/>
      <c r="M31" s="234"/>
      <c r="N31" s="234"/>
      <c r="O31" s="234"/>
      <c r="P31" s="234"/>
      <c r="Q31" s="234"/>
      <c r="R31" s="234"/>
      <c r="S31" s="234"/>
      <c r="T31" s="234"/>
      <c r="U31" s="234"/>
      <c r="V31" s="234"/>
      <c r="W31" s="234"/>
      <c r="X31" s="234"/>
      <c r="Y31" s="234"/>
      <c r="Z31" s="234"/>
      <c r="AA31" s="234"/>
      <c r="AB31" s="234"/>
      <c r="AC31" s="234"/>
      <c r="AD31" s="234"/>
      <c r="AE31" s="234"/>
      <c r="AF31" s="234"/>
      <c r="AG31" s="234"/>
      <c r="AH31" s="234"/>
      <c r="AI31" s="234"/>
      <c r="AJ31" s="234"/>
      <c r="AK31" s="250">
        <f t="shared" si="4"/>
        <v>0</v>
      </c>
      <c r="AL31" s="251"/>
      <c r="AM31" s="252"/>
      <c r="AN31" s="252"/>
      <c r="AO31" s="253"/>
      <c r="AP31" s="252"/>
    </row>
    <row r="32" spans="1:42" x14ac:dyDescent="0.25">
      <c r="A32" s="232"/>
      <c r="B32" s="306"/>
      <c r="C32" s="306"/>
      <c r="D32" s="232"/>
      <c r="E32" s="232" t="s">
        <v>85</v>
      </c>
      <c r="F32" s="234"/>
      <c r="G32" s="234"/>
      <c r="H32" s="234"/>
      <c r="I32" s="234"/>
      <c r="J32" s="234"/>
      <c r="K32" s="234"/>
      <c r="L32" s="234"/>
      <c r="M32" s="234"/>
      <c r="N32" s="234"/>
      <c r="O32" s="234"/>
      <c r="P32" s="234"/>
      <c r="Q32" s="234"/>
      <c r="R32" s="234"/>
      <c r="S32" s="234"/>
      <c r="T32" s="234"/>
      <c r="U32" s="234"/>
      <c r="V32" s="234"/>
      <c r="W32" s="234"/>
      <c r="X32" s="234"/>
      <c r="Y32" s="234"/>
      <c r="Z32" s="234"/>
      <c r="AA32" s="234"/>
      <c r="AB32" s="234"/>
      <c r="AC32" s="234"/>
      <c r="AD32" s="234"/>
      <c r="AE32" s="234"/>
      <c r="AF32" s="234"/>
      <c r="AG32" s="234"/>
      <c r="AH32" s="234"/>
      <c r="AI32" s="234"/>
      <c r="AJ32" s="234"/>
      <c r="AK32" s="250">
        <f t="shared" si="4"/>
        <v>0</v>
      </c>
      <c r="AL32" s="251"/>
      <c r="AM32" s="252"/>
      <c r="AN32" s="252"/>
      <c r="AO32" s="253"/>
      <c r="AP32" s="252"/>
    </row>
    <row r="33" spans="1:42" x14ac:dyDescent="0.25">
      <c r="A33" s="232"/>
      <c r="B33" s="306"/>
      <c r="C33" s="306"/>
      <c r="D33" s="232"/>
      <c r="E33" s="232" t="s">
        <v>85</v>
      </c>
      <c r="F33" s="234"/>
      <c r="G33" s="234"/>
      <c r="H33" s="234"/>
      <c r="I33" s="234"/>
      <c r="J33" s="234"/>
      <c r="K33" s="234"/>
      <c r="L33" s="234"/>
      <c r="M33" s="234"/>
      <c r="N33" s="234"/>
      <c r="O33" s="234"/>
      <c r="P33" s="234"/>
      <c r="Q33" s="234"/>
      <c r="R33" s="234"/>
      <c r="S33" s="234"/>
      <c r="T33" s="234"/>
      <c r="U33" s="234"/>
      <c r="V33" s="234"/>
      <c r="W33" s="234"/>
      <c r="X33" s="234"/>
      <c r="Y33" s="234"/>
      <c r="Z33" s="234"/>
      <c r="AA33" s="234"/>
      <c r="AB33" s="234"/>
      <c r="AC33" s="234"/>
      <c r="AD33" s="234"/>
      <c r="AE33" s="234"/>
      <c r="AF33" s="234"/>
      <c r="AG33" s="234"/>
      <c r="AH33" s="234"/>
      <c r="AI33" s="234"/>
      <c r="AJ33" s="234"/>
      <c r="AK33" s="250">
        <f t="shared" si="4"/>
        <v>0</v>
      </c>
      <c r="AL33" s="251"/>
      <c r="AM33" s="252"/>
      <c r="AN33" s="252"/>
      <c r="AO33" s="253"/>
      <c r="AP33" s="252"/>
    </row>
    <row r="34" spans="1:42" x14ac:dyDescent="0.25">
      <c r="A34" s="232"/>
      <c r="B34" s="306"/>
      <c r="C34" s="306"/>
      <c r="D34" s="232"/>
      <c r="E34" s="232" t="s">
        <v>85</v>
      </c>
      <c r="F34" s="234"/>
      <c r="G34" s="234"/>
      <c r="H34" s="234"/>
      <c r="I34" s="234"/>
      <c r="J34" s="234"/>
      <c r="K34" s="234"/>
      <c r="L34" s="234"/>
      <c r="M34" s="234"/>
      <c r="N34" s="234"/>
      <c r="O34" s="234"/>
      <c r="P34" s="234"/>
      <c r="Q34" s="234"/>
      <c r="R34" s="234"/>
      <c r="S34" s="234"/>
      <c r="T34" s="234"/>
      <c r="U34" s="234"/>
      <c r="V34" s="234"/>
      <c r="W34" s="234"/>
      <c r="X34" s="234"/>
      <c r="Y34" s="234"/>
      <c r="Z34" s="234"/>
      <c r="AA34" s="234"/>
      <c r="AB34" s="234"/>
      <c r="AC34" s="234"/>
      <c r="AD34" s="234"/>
      <c r="AE34" s="234"/>
      <c r="AF34" s="234"/>
      <c r="AG34" s="234"/>
      <c r="AH34" s="234"/>
      <c r="AI34" s="234"/>
      <c r="AJ34" s="234"/>
      <c r="AK34" s="250">
        <f t="shared" si="4"/>
        <v>0</v>
      </c>
      <c r="AL34" s="251"/>
      <c r="AM34" s="252"/>
      <c r="AN34" s="252"/>
      <c r="AO34" s="253"/>
      <c r="AP34" s="252"/>
    </row>
    <row r="35" spans="1:42" x14ac:dyDescent="0.25">
      <c r="A35" s="232"/>
      <c r="B35" s="306"/>
      <c r="C35" s="306"/>
      <c r="D35" s="232"/>
      <c r="E35" s="232" t="s">
        <v>85</v>
      </c>
      <c r="F35" s="234"/>
      <c r="G35" s="234"/>
      <c r="H35" s="234"/>
      <c r="I35" s="234"/>
      <c r="J35" s="234"/>
      <c r="K35" s="234"/>
      <c r="L35" s="234"/>
      <c r="M35" s="234"/>
      <c r="N35" s="234"/>
      <c r="O35" s="234"/>
      <c r="P35" s="234"/>
      <c r="Q35" s="234"/>
      <c r="R35" s="234"/>
      <c r="S35" s="234"/>
      <c r="T35" s="234"/>
      <c r="U35" s="234"/>
      <c r="V35" s="234"/>
      <c r="W35" s="234"/>
      <c r="X35" s="234"/>
      <c r="Y35" s="234"/>
      <c r="Z35" s="234"/>
      <c r="AA35" s="234"/>
      <c r="AB35" s="234"/>
      <c r="AC35" s="234"/>
      <c r="AD35" s="234"/>
      <c r="AE35" s="234"/>
      <c r="AF35" s="234"/>
      <c r="AG35" s="234"/>
      <c r="AH35" s="234"/>
      <c r="AI35" s="234"/>
      <c r="AJ35" s="234"/>
      <c r="AK35" s="250">
        <f t="shared" si="4"/>
        <v>0</v>
      </c>
      <c r="AL35" s="251"/>
      <c r="AM35" s="252"/>
      <c r="AN35" s="252"/>
      <c r="AO35" s="253"/>
      <c r="AP35" s="252"/>
    </row>
    <row r="36" spans="1:42" x14ac:dyDescent="0.25">
      <c r="A36" s="232"/>
      <c r="B36" s="306"/>
      <c r="C36" s="306"/>
      <c r="D36" s="232"/>
      <c r="E36" s="232" t="s">
        <v>85</v>
      </c>
      <c r="F36" s="234"/>
      <c r="G36" s="234"/>
      <c r="H36" s="234"/>
      <c r="I36" s="234"/>
      <c r="J36" s="234"/>
      <c r="K36" s="234"/>
      <c r="L36" s="234"/>
      <c r="M36" s="234"/>
      <c r="N36" s="234"/>
      <c r="O36" s="234"/>
      <c r="P36" s="234"/>
      <c r="Q36" s="234"/>
      <c r="R36" s="234"/>
      <c r="S36" s="234"/>
      <c r="T36" s="234"/>
      <c r="U36" s="234"/>
      <c r="V36" s="234"/>
      <c r="W36" s="234"/>
      <c r="X36" s="234"/>
      <c r="Y36" s="234"/>
      <c r="Z36" s="234"/>
      <c r="AA36" s="234"/>
      <c r="AB36" s="234"/>
      <c r="AC36" s="234"/>
      <c r="AD36" s="234"/>
      <c r="AE36" s="234"/>
      <c r="AF36" s="234"/>
      <c r="AG36" s="234"/>
      <c r="AH36" s="234"/>
      <c r="AI36" s="234"/>
      <c r="AJ36" s="234"/>
      <c r="AK36" s="250">
        <f t="shared" si="4"/>
        <v>0</v>
      </c>
      <c r="AL36" s="251"/>
      <c r="AM36" s="252"/>
      <c r="AN36" s="252"/>
      <c r="AO36" s="253"/>
      <c r="AP36" s="252"/>
    </row>
    <row r="37" spans="1:42" x14ac:dyDescent="0.25">
      <c r="A37" s="232"/>
      <c r="B37" s="306"/>
      <c r="C37" s="306"/>
      <c r="D37" s="232"/>
      <c r="E37" s="232" t="s">
        <v>85</v>
      </c>
      <c r="F37" s="234"/>
      <c r="G37" s="234"/>
      <c r="H37" s="234"/>
      <c r="I37" s="234"/>
      <c r="J37" s="234"/>
      <c r="K37" s="234"/>
      <c r="L37" s="234"/>
      <c r="M37" s="234"/>
      <c r="N37" s="234"/>
      <c r="O37" s="234"/>
      <c r="P37" s="234"/>
      <c r="Q37" s="234"/>
      <c r="R37" s="234"/>
      <c r="S37" s="234"/>
      <c r="T37" s="234"/>
      <c r="U37" s="234"/>
      <c r="V37" s="234"/>
      <c r="W37" s="234"/>
      <c r="X37" s="234"/>
      <c r="Y37" s="234"/>
      <c r="Z37" s="234"/>
      <c r="AA37" s="234"/>
      <c r="AB37" s="234"/>
      <c r="AC37" s="234"/>
      <c r="AD37" s="234"/>
      <c r="AE37" s="234"/>
      <c r="AF37" s="234"/>
      <c r="AG37" s="234"/>
      <c r="AH37" s="234"/>
      <c r="AI37" s="234"/>
      <c r="AJ37" s="234"/>
      <c r="AK37" s="250">
        <f t="shared" si="4"/>
        <v>0</v>
      </c>
      <c r="AL37" s="251"/>
      <c r="AM37" s="252"/>
      <c r="AN37" s="252"/>
      <c r="AO37" s="253"/>
      <c r="AP37" s="252"/>
    </row>
    <row r="38" spans="1:42" x14ac:dyDescent="0.25">
      <c r="A38" s="232"/>
      <c r="B38" s="306"/>
      <c r="C38" s="306"/>
      <c r="D38" s="232"/>
      <c r="E38" s="232" t="s">
        <v>85</v>
      </c>
      <c r="F38" s="234"/>
      <c r="G38" s="234"/>
      <c r="H38" s="234"/>
      <c r="I38" s="234"/>
      <c r="J38" s="234"/>
      <c r="K38" s="234"/>
      <c r="L38" s="234"/>
      <c r="M38" s="234"/>
      <c r="N38" s="234"/>
      <c r="O38" s="234"/>
      <c r="P38" s="234"/>
      <c r="Q38" s="234"/>
      <c r="R38" s="234"/>
      <c r="S38" s="234"/>
      <c r="T38" s="234"/>
      <c r="U38" s="234"/>
      <c r="V38" s="234"/>
      <c r="W38" s="234"/>
      <c r="X38" s="234"/>
      <c r="Y38" s="234"/>
      <c r="Z38" s="234"/>
      <c r="AA38" s="234"/>
      <c r="AB38" s="234"/>
      <c r="AC38" s="234"/>
      <c r="AD38" s="234"/>
      <c r="AE38" s="234"/>
      <c r="AF38" s="234"/>
      <c r="AG38" s="234"/>
      <c r="AH38" s="234"/>
      <c r="AI38" s="234"/>
      <c r="AJ38" s="234"/>
      <c r="AK38" s="250">
        <f t="shared" si="4"/>
        <v>0</v>
      </c>
      <c r="AL38" s="251"/>
      <c r="AM38" s="252"/>
      <c r="AN38" s="252"/>
      <c r="AO38" s="253"/>
      <c r="AP38" s="252"/>
    </row>
    <row r="39" spans="1:42" x14ac:dyDescent="0.25">
      <c r="A39" s="232"/>
      <c r="B39" s="306"/>
      <c r="C39" s="306"/>
      <c r="D39" s="232"/>
      <c r="E39" s="232" t="s">
        <v>85</v>
      </c>
      <c r="F39" s="234"/>
      <c r="G39" s="234"/>
      <c r="H39" s="234"/>
      <c r="I39" s="234"/>
      <c r="J39" s="234"/>
      <c r="K39" s="234"/>
      <c r="L39" s="234"/>
      <c r="M39" s="234"/>
      <c r="N39" s="234"/>
      <c r="O39" s="234"/>
      <c r="P39" s="234"/>
      <c r="Q39" s="234"/>
      <c r="R39" s="234"/>
      <c r="S39" s="234"/>
      <c r="T39" s="234"/>
      <c r="U39" s="234"/>
      <c r="V39" s="234"/>
      <c r="W39" s="234"/>
      <c r="X39" s="234"/>
      <c r="Y39" s="234"/>
      <c r="Z39" s="234"/>
      <c r="AA39" s="234"/>
      <c r="AB39" s="234"/>
      <c r="AC39" s="234"/>
      <c r="AD39" s="234"/>
      <c r="AE39" s="234"/>
      <c r="AF39" s="234"/>
      <c r="AG39" s="234"/>
      <c r="AH39" s="234"/>
      <c r="AI39" s="234"/>
      <c r="AJ39" s="234"/>
      <c r="AK39" s="250">
        <f t="shared" si="4"/>
        <v>0</v>
      </c>
      <c r="AL39" s="251"/>
      <c r="AM39" s="252"/>
      <c r="AN39" s="252"/>
      <c r="AO39" s="253"/>
      <c r="AP39" s="252"/>
    </row>
    <row r="40" spans="1:42" x14ac:dyDescent="0.25">
      <c r="A40" s="232"/>
      <c r="B40" s="306"/>
      <c r="C40" s="306"/>
      <c r="D40" s="232"/>
      <c r="E40" s="232" t="s">
        <v>85</v>
      </c>
      <c r="F40" s="234"/>
      <c r="G40" s="234"/>
      <c r="H40" s="234"/>
      <c r="I40" s="234"/>
      <c r="J40" s="234"/>
      <c r="K40" s="234"/>
      <c r="L40" s="234"/>
      <c r="M40" s="234"/>
      <c r="N40" s="234"/>
      <c r="O40" s="234"/>
      <c r="P40" s="234"/>
      <c r="Q40" s="234"/>
      <c r="R40" s="234"/>
      <c r="S40" s="234"/>
      <c r="T40" s="234"/>
      <c r="U40" s="234"/>
      <c r="V40" s="234"/>
      <c r="W40" s="234"/>
      <c r="X40" s="234"/>
      <c r="Y40" s="234"/>
      <c r="Z40" s="234"/>
      <c r="AA40" s="234"/>
      <c r="AB40" s="234"/>
      <c r="AC40" s="234"/>
      <c r="AD40" s="234"/>
      <c r="AE40" s="234"/>
      <c r="AF40" s="234"/>
      <c r="AG40" s="234"/>
      <c r="AH40" s="234"/>
      <c r="AI40" s="234"/>
      <c r="AJ40" s="234"/>
      <c r="AK40" s="250">
        <f t="shared" si="4"/>
        <v>0</v>
      </c>
      <c r="AL40" s="251"/>
      <c r="AM40" s="252"/>
      <c r="AN40" s="252"/>
      <c r="AO40" s="253"/>
      <c r="AP40" s="252"/>
    </row>
    <row r="41" spans="1:42" x14ac:dyDescent="0.25">
      <c r="A41" s="232"/>
      <c r="B41" s="306"/>
      <c r="C41" s="306"/>
      <c r="D41" s="232"/>
      <c r="E41" s="232" t="s">
        <v>85</v>
      </c>
      <c r="F41" s="234"/>
      <c r="G41" s="234"/>
      <c r="H41" s="234"/>
      <c r="I41" s="234"/>
      <c r="J41" s="234"/>
      <c r="K41" s="234"/>
      <c r="L41" s="234"/>
      <c r="M41" s="234"/>
      <c r="N41" s="234"/>
      <c r="O41" s="234"/>
      <c r="P41" s="234"/>
      <c r="Q41" s="234"/>
      <c r="R41" s="234"/>
      <c r="S41" s="234"/>
      <c r="T41" s="234"/>
      <c r="U41" s="234"/>
      <c r="V41" s="234"/>
      <c r="W41" s="234"/>
      <c r="X41" s="234"/>
      <c r="Y41" s="234"/>
      <c r="Z41" s="234"/>
      <c r="AA41" s="234"/>
      <c r="AB41" s="234"/>
      <c r="AC41" s="234"/>
      <c r="AD41" s="234"/>
      <c r="AE41" s="234"/>
      <c r="AF41" s="234"/>
      <c r="AG41" s="234"/>
      <c r="AH41" s="234"/>
      <c r="AI41" s="234"/>
      <c r="AJ41" s="234"/>
      <c r="AK41" s="250">
        <f t="shared" si="4"/>
        <v>0</v>
      </c>
      <c r="AL41" s="251"/>
      <c r="AM41" s="252"/>
      <c r="AN41" s="252"/>
      <c r="AO41" s="253"/>
      <c r="AP41" s="252"/>
    </row>
    <row r="42" spans="1:42" x14ac:dyDescent="0.25">
      <c r="A42" s="232"/>
      <c r="B42" s="306"/>
      <c r="C42" s="306"/>
      <c r="D42" s="233"/>
      <c r="E42" s="233" t="s">
        <v>85</v>
      </c>
      <c r="F42" s="234"/>
      <c r="G42" s="234"/>
      <c r="H42" s="234"/>
      <c r="I42" s="234"/>
      <c r="J42" s="234"/>
      <c r="K42" s="234"/>
      <c r="L42" s="234"/>
      <c r="M42" s="234"/>
      <c r="N42" s="234"/>
      <c r="O42" s="234"/>
      <c r="P42" s="234"/>
      <c r="Q42" s="234"/>
      <c r="R42" s="234"/>
      <c r="S42" s="234"/>
      <c r="T42" s="234"/>
      <c r="U42" s="234"/>
      <c r="V42" s="234"/>
      <c r="W42" s="234"/>
      <c r="X42" s="234"/>
      <c r="Y42" s="234"/>
      <c r="Z42" s="234"/>
      <c r="AA42" s="234"/>
      <c r="AB42" s="234"/>
      <c r="AC42" s="234"/>
      <c r="AD42" s="234"/>
      <c r="AE42" s="234"/>
      <c r="AF42" s="234"/>
      <c r="AG42" s="234"/>
      <c r="AH42" s="234"/>
      <c r="AI42" s="234"/>
      <c r="AJ42" s="351"/>
      <c r="AK42" s="250">
        <f t="shared" si="4"/>
        <v>0</v>
      </c>
      <c r="AL42" s="269"/>
      <c r="AM42" s="270"/>
      <c r="AN42" s="270"/>
      <c r="AO42" s="271"/>
      <c r="AP42" s="270"/>
    </row>
    <row r="43" spans="1:42" ht="16.5" customHeight="1" x14ac:dyDescent="0.25">
      <c r="A43" s="305" t="s">
        <v>127</v>
      </c>
      <c r="B43" s="305"/>
      <c r="C43" s="305"/>
      <c r="D43" s="305"/>
      <c r="E43" s="305"/>
      <c r="F43" s="206" cm="1">
        <f t="array" aca="1" ref="F43" ca="1">C45=SUMIF($F$14:$AI$14,B45,$F$43:$AI$43)=_xlfn.IFS(SUM(F17:F42)=1,"1",F17:F42,"","",0)</f>
        <v>0</v>
      </c>
      <c r="G43" s="206" t="e" cm="1" vm="1">
        <f t="array" aca="1" ref="G43" ca="1">_xlfn.IFS(SUM(G17:G42)=1,"1",G17:G42,"","",0)</f>
        <v>#VALUE!</v>
      </c>
      <c r="H43" s="206" t="e" cm="1" vm="1">
        <f t="array" aca="1" ref="H43" ca="1">_xlfn.IFS(SUM(H17:H42)=1,"1",H17:H42,"","",0)</f>
        <v>#VALUE!</v>
      </c>
      <c r="I43" s="206" t="e" cm="1" vm="1">
        <f t="array" aca="1" ref="I43" ca="1">_xlfn.IFS(SUM(I17:I42)=1,"1",I17:I42,"","",0)</f>
        <v>#VALUE!</v>
      </c>
      <c r="J43" s="206" t="e" cm="1" vm="1">
        <f t="array" aca="1" ref="J43" ca="1">_xlfn.IFS(SUM(J17:J42)=1,"1",J17:J42,"","",0)</f>
        <v>#VALUE!</v>
      </c>
      <c r="K43" s="206" t="e" cm="1" vm="1">
        <f t="array" aca="1" ref="K43" ca="1">_xlfn.IFS(SUM(K17:K42)=1,"1",K17:K42,"","",0)</f>
        <v>#VALUE!</v>
      </c>
      <c r="L43" s="206" t="str" cm="1">
        <f t="array" ref="L43">_xlfn.IFS(SUM(L17:L42)=1,"1",L17:L42,"","",0)</f>
        <v>1</v>
      </c>
      <c r="M43" s="206" t="e" cm="1" vm="1">
        <f t="array" aca="1" ref="M43" ca="1">_xlfn.IFS(SUM(M17:M42)=1,"1",M17:M42,"","",0)</f>
        <v>#VALUE!</v>
      </c>
      <c r="N43" s="206" t="e" cm="1" vm="1">
        <f t="array" aca="1" ref="N43" ca="1">_xlfn.IFS(SUM(N17:N42)=1,"1",N17:N42,"","",0)</f>
        <v>#VALUE!</v>
      </c>
      <c r="O43" s="206" t="e" cm="1" vm="1">
        <f t="array" aca="1" ref="O43" ca="1">_xlfn.IFS(SUM(O17:O42)=1,"1",O17:O42,"","",0)</f>
        <v>#VALUE!</v>
      </c>
      <c r="P43" s="206" t="e" cm="1" vm="1">
        <f t="array" aca="1" ref="P43" ca="1">_xlfn.IFS(SUM(P17:P42)=1,"1",P17:P42,"","",0)</f>
        <v>#VALUE!</v>
      </c>
      <c r="Q43" s="206" t="e" cm="1" vm="1">
        <f t="array" aca="1" ref="Q43" ca="1">_xlfn.IFS(SUM(Q17:Q42)=1,"1",Q17:Q42,"","",0)</f>
        <v>#VALUE!</v>
      </c>
      <c r="R43" s="206" t="e" cm="1" vm="1">
        <f t="array" aca="1" ref="R43" ca="1">_xlfn.IFS(SUM(R17:R42)=1,"1",R17:R42,"","",0)</f>
        <v>#VALUE!</v>
      </c>
      <c r="S43" s="206" t="e" cm="1" vm="1">
        <f t="array" aca="1" ref="S43" ca="1">_xlfn.IFS(SUM(S17:S42)=1,"1",S17:S42,"","",0)</f>
        <v>#VALUE!</v>
      </c>
      <c r="T43" s="206" t="e" cm="1" vm="1">
        <f t="array" aca="1" ref="T43" ca="1">_xlfn.IFS(SUM(T17:T42)=1,"1",T17:T42,"","",0)</f>
        <v>#VALUE!</v>
      </c>
      <c r="U43" s="206" t="e" cm="1" vm="1">
        <f t="array" aca="1" ref="U43" ca="1">_xlfn.IFS(SUM(U17:U42)=1,"1",U17:U42,"","",0)</f>
        <v>#VALUE!</v>
      </c>
      <c r="V43" s="206" t="e" cm="1" vm="1">
        <f t="array" aca="1" ref="V43" ca="1">_xlfn.IFS(SUM(V17:V42)=1,"1",V17:V42,"","",0)</f>
        <v>#VALUE!</v>
      </c>
      <c r="W43" s="206" t="e" cm="1" vm="1">
        <f t="array" aca="1" ref="W43" ca="1">_xlfn.IFS(SUM(W17:W42)=1,"1",W17:W42,"","",0)</f>
        <v>#VALUE!</v>
      </c>
      <c r="X43" s="206" t="e" cm="1" vm="1">
        <f t="array" aca="1" ref="X43" ca="1">_xlfn.IFS(SUM(X17:X42)=1,"1",X17:X42,"","",0)</f>
        <v>#VALUE!</v>
      </c>
      <c r="Y43" s="206" t="e" cm="1" vm="1">
        <f t="array" aca="1" ref="Y43" ca="1">_xlfn.IFS(SUM(Y17:Y42)=1,"1",Y17:Y42,"","",0)</f>
        <v>#VALUE!</v>
      </c>
      <c r="Z43" s="206" t="e" cm="1" vm="1">
        <f t="array" aca="1" ref="Z43" ca="1">_xlfn.IFS(SUM(Z17:Z42)=1,"1",Z17:Z42,"","",0)</f>
        <v>#VALUE!</v>
      </c>
      <c r="AA43" s="206" t="e" cm="1" vm="1">
        <f t="array" aca="1" ref="AA43" ca="1">_xlfn.IFS(SUM(AA17:AA42)=1,"1",AA17:AA42,"","",0)</f>
        <v>#VALUE!</v>
      </c>
      <c r="AB43" s="206" t="e" cm="1" vm="1">
        <f t="array" aca="1" ref="AB43" ca="1">_xlfn.IFS(SUM(AB17:AB42)=1,"1",AB17:AB42,"","",0)</f>
        <v>#VALUE!</v>
      </c>
      <c r="AC43" s="206" t="e" cm="1" vm="1">
        <f t="array" aca="1" ref="AC43" ca="1">_xlfn.IFS(SUM(AC17:AC42)=1,"1",AC17:AC42,"","",0)</f>
        <v>#VALUE!</v>
      </c>
      <c r="AD43" s="206" t="e" cm="1" vm="1">
        <f t="array" aca="1" ref="AD43" ca="1">_xlfn.IFS(SUM(AD17:AD42)=1,"1",AD17:AD42,"","",0)</f>
        <v>#VALUE!</v>
      </c>
      <c r="AE43" s="206" t="e" cm="1" vm="1">
        <f t="array" aca="1" ref="AE43" ca="1">_xlfn.IFS(SUM(AE17:AE42)=1,"1",AE17:AE42,"","",0)</f>
        <v>#VALUE!</v>
      </c>
      <c r="AF43" s="206" t="e" cm="1" vm="1">
        <f t="array" aca="1" ref="AF43" ca="1">_xlfn.IFS(SUM(AF17:AF42)=1,"1",AF17:AF42,"","",0)</f>
        <v>#VALUE!</v>
      </c>
      <c r="AG43" s="206" t="e" cm="1" vm="1">
        <f t="array" aca="1" ref="AG43" ca="1">_xlfn.IFS(SUM(AG17:AG42)=1,"1",AG17:AG42,"","",0)</f>
        <v>#VALUE!</v>
      </c>
      <c r="AH43" s="206" t="e" cm="1" vm="1">
        <f t="array" aca="1" ref="AH43" ca="1">_xlfn.IFS(SUM(AH17:AH42)=1,"1",AH17:AH42,"","",0)</f>
        <v>#VALUE!</v>
      </c>
      <c r="AI43" s="206" t="e" cm="1" vm="1">
        <f t="array" aca="1" ref="AI43" ca="1">_xlfn.IFS(SUM(AI17:AI42)=1,"1",AI17:AI42,"","",0)</f>
        <v>#VALUE!</v>
      </c>
      <c r="AJ43" s="206"/>
      <c r="AK43" s="265"/>
      <c r="AM43" s="267"/>
    </row>
    <row r="44" spans="1:42" ht="16.5" customHeight="1" x14ac:dyDescent="0.25">
      <c r="A44" s="264"/>
      <c r="B44" s="264"/>
      <c r="C44" s="264"/>
      <c r="D44" s="264"/>
      <c r="E44" s="264"/>
      <c r="AK44" s="265"/>
      <c r="AM44" s="267"/>
    </row>
    <row r="45" spans="1:42" x14ac:dyDescent="0.25">
      <c r="A45" s="273" t="s">
        <v>134</v>
      </c>
      <c r="B45" s="274" t="str" cm="1">
        <f t="array" ref="B45:B50">_xlfn.UNIQUE('Donnée '!A25:A59)</f>
        <v>S,14</v>
      </c>
      <c r="C45" s="352" cm="1">
        <f t="array" ref="C45">SUM(IF($F$14:$AI$14=B45,$F$18:$AI$42,0))</f>
        <v>2.5</v>
      </c>
      <c r="D45" s="352"/>
      <c r="E45" s="226"/>
      <c r="F45" s="226"/>
      <c r="G45" s="226"/>
      <c r="H45" s="226"/>
      <c r="I45" s="226"/>
      <c r="J45" s="226"/>
      <c r="K45" s="226"/>
      <c r="L45" s="226"/>
      <c r="M45" s="226"/>
      <c r="N45" s="226"/>
      <c r="O45" s="226"/>
      <c r="P45" s="226"/>
      <c r="Q45" s="226"/>
      <c r="R45" s="226"/>
      <c r="S45" s="226"/>
      <c r="T45" s="226"/>
      <c r="U45" s="226"/>
      <c r="V45" s="226"/>
      <c r="W45" s="226"/>
      <c r="X45" s="226"/>
      <c r="Y45" s="226"/>
      <c r="Z45" s="226"/>
      <c r="AA45" s="226"/>
      <c r="AB45" s="226"/>
      <c r="AC45" s="226"/>
      <c r="AD45" s="226"/>
      <c r="AE45" s="226"/>
      <c r="AF45" s="226"/>
      <c r="AG45" s="226"/>
      <c r="AH45" s="226"/>
      <c r="AI45" s="226"/>
      <c r="AJ45" s="226"/>
      <c r="AK45" s="321"/>
      <c r="AL45" s="321"/>
      <c r="AM45" s="321"/>
      <c r="AN45" s="321"/>
      <c r="AO45" s="322"/>
      <c r="AP45" s="323"/>
    </row>
    <row r="46" spans="1:42" x14ac:dyDescent="0.25">
      <c r="A46" s="273" t="s">
        <v>134</v>
      </c>
      <c r="B46" s="274" t="str">
        <v>S,15</v>
      </c>
      <c r="C46" s="352" cm="1">
        <f t="array" ref="C46">SUM(IF($F$14:$AI$14=B46,$F$18:$AI$42,0))</f>
        <v>1</v>
      </c>
      <c r="D46" s="352"/>
      <c r="E46" s="272"/>
      <c r="AH46" s="268"/>
      <c r="AK46" s="321"/>
      <c r="AL46" s="321"/>
      <c r="AM46" s="321"/>
      <c r="AN46" s="321"/>
      <c r="AO46" s="322"/>
      <c r="AP46" s="323"/>
    </row>
    <row r="47" spans="1:42" x14ac:dyDescent="0.25">
      <c r="A47" s="273" t="s">
        <v>134</v>
      </c>
      <c r="B47" s="274" t="str">
        <v>S,16</v>
      </c>
      <c r="C47" s="352" cm="1">
        <f t="array" ref="C47">SUM(IF($F$14:$AI$14=B47,$F$18:$AI$42,0))</f>
        <v>0</v>
      </c>
      <c r="D47" s="352"/>
      <c r="E47" s="272"/>
      <c r="AK47" s="321"/>
      <c r="AL47" s="321"/>
      <c r="AM47" s="321"/>
      <c r="AN47" s="321"/>
      <c r="AO47" s="322"/>
      <c r="AP47" s="323"/>
    </row>
    <row r="48" spans="1:42" ht="18.75" x14ac:dyDescent="0.25">
      <c r="A48" s="273" t="s">
        <v>134</v>
      </c>
      <c r="B48" s="274" t="str">
        <v>S,17</v>
      </c>
      <c r="C48" s="352" cm="1">
        <f t="array" ref="C48">SUM(IF($F$14:$AI$14=B48,$F$18:$AI$42,0))</f>
        <v>0</v>
      </c>
      <c r="D48" s="352"/>
      <c r="E48" s="272"/>
      <c r="F48" s="229"/>
      <c r="G48" s="229"/>
      <c r="H48" s="229"/>
      <c r="I48" s="229"/>
      <c r="J48" s="229"/>
      <c r="K48" s="229"/>
      <c r="L48" s="229"/>
      <c r="M48" s="229"/>
      <c r="N48" s="229"/>
      <c r="O48" s="229"/>
      <c r="P48" s="229"/>
      <c r="Q48" s="229"/>
      <c r="R48" s="229"/>
      <c r="S48" s="229"/>
      <c r="T48" s="229"/>
      <c r="U48" s="229"/>
      <c r="V48" s="229"/>
      <c r="W48" s="229"/>
      <c r="X48" s="229"/>
      <c r="Y48" s="229"/>
      <c r="Z48" s="229"/>
      <c r="AA48" s="229"/>
      <c r="AB48" s="229"/>
      <c r="AC48" s="229"/>
      <c r="AD48" s="229"/>
      <c r="AE48" s="229"/>
      <c r="AF48" s="229"/>
      <c r="AG48" s="229"/>
      <c r="AH48" s="229"/>
      <c r="AI48" s="229"/>
      <c r="AJ48" s="229"/>
      <c r="AK48" s="321"/>
      <c r="AL48" s="321"/>
      <c r="AM48" s="321"/>
      <c r="AN48" s="321"/>
      <c r="AO48" s="322"/>
      <c r="AP48" s="323"/>
    </row>
    <row r="49" spans="1:42" x14ac:dyDescent="0.25">
      <c r="A49" s="273" t="s">
        <v>134</v>
      </c>
      <c r="B49" s="274" t="str">
        <v>S,18</v>
      </c>
      <c r="C49" s="352" cm="1">
        <f t="array" ref="C49">SUM(IF($F$14:$AI$14=B49,$F$18:$AI$42,0))</f>
        <v>0</v>
      </c>
      <c r="D49" s="352"/>
      <c r="E49" s="272"/>
      <c r="F49" s="230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K49" s="307"/>
      <c r="AL49" s="307"/>
      <c r="AM49" s="307"/>
      <c r="AN49" s="307"/>
      <c r="AO49" s="323"/>
      <c r="AP49" s="323"/>
    </row>
    <row r="50" spans="1:42" ht="20.25" customHeight="1" x14ac:dyDescent="0.25">
      <c r="A50" s="273" t="s">
        <v>134</v>
      </c>
      <c r="B50" s="274">
        <v>0</v>
      </c>
      <c r="C50" s="352" cm="1">
        <f t="array" ref="C50">SUM(IF($F$14:$AI$14=B50,$F$18:$AI$42,0))</f>
        <v>0</v>
      </c>
      <c r="D50" s="352"/>
      <c r="E50" s="272"/>
      <c r="F50" s="230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307"/>
      <c r="AL50" s="307"/>
      <c r="AM50" s="307"/>
      <c r="AN50" s="307"/>
      <c r="AO50" s="323">
        <v>27</v>
      </c>
      <c r="AP50" s="323"/>
    </row>
    <row r="51" spans="1:42" x14ac:dyDescent="0.25">
      <c r="A51" s="226"/>
      <c r="B51" s="226"/>
      <c r="C51" s="226"/>
      <c r="D51" s="230"/>
      <c r="E51" s="272"/>
      <c r="F51" s="230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  <c r="AB51" s="89"/>
      <c r="AC51" s="89"/>
      <c r="AD51" s="89"/>
      <c r="AE51" s="89"/>
      <c r="AF51" s="89"/>
      <c r="AG51" s="89"/>
      <c r="AH51" s="89"/>
      <c r="AI51" s="89"/>
      <c r="AJ51" s="89"/>
      <c r="AK51" s="89"/>
      <c r="AL51" s="89"/>
      <c r="AM51" s="89"/>
      <c r="AN51" s="89"/>
      <c r="AO51" s="89"/>
      <c r="AP51" s="89"/>
    </row>
    <row r="52" spans="1:42" x14ac:dyDescent="0.25">
      <c r="A52" s="226"/>
      <c r="B52" s="226"/>
      <c r="C52" s="226"/>
      <c r="D52" s="230"/>
      <c r="E52" s="230"/>
      <c r="F52" s="230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  <c r="AA52" s="89"/>
      <c r="AB52" s="89"/>
      <c r="AC52" s="89"/>
      <c r="AD52" s="89"/>
      <c r="AE52" s="89"/>
      <c r="AF52" s="89"/>
      <c r="AG52" s="89"/>
      <c r="AH52" s="89"/>
      <c r="AI52" s="89"/>
      <c r="AJ52" s="89"/>
      <c r="AK52" s="89"/>
      <c r="AL52" s="89"/>
      <c r="AM52" s="89"/>
      <c r="AN52" s="89"/>
      <c r="AO52" s="89"/>
      <c r="AP52" s="89"/>
    </row>
    <row r="53" spans="1:42" x14ac:dyDescent="0.25">
      <c r="A53" s="226"/>
      <c r="B53" s="230"/>
      <c r="C53" s="230"/>
      <c r="D53" s="230"/>
      <c r="E53" s="230"/>
      <c r="F53" s="230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  <c r="AA53" s="89"/>
      <c r="AB53" s="89"/>
      <c r="AC53" s="89"/>
      <c r="AD53" s="89"/>
      <c r="AE53" s="89"/>
      <c r="AF53" s="89"/>
      <c r="AG53" s="89"/>
      <c r="AH53" s="89"/>
      <c r="AI53" s="89"/>
      <c r="AJ53" s="89"/>
      <c r="AK53" s="89"/>
      <c r="AL53" s="89"/>
      <c r="AM53" s="89"/>
      <c r="AN53" s="89"/>
      <c r="AO53" s="89"/>
      <c r="AP53" s="89"/>
    </row>
    <row r="54" spans="1:42" ht="18.75" customHeight="1" x14ac:dyDescent="0.25">
      <c r="A54" s="226"/>
      <c r="B54" s="230"/>
      <c r="C54" s="230"/>
      <c r="D54" s="230"/>
      <c r="E54" s="291"/>
      <c r="F54" s="291"/>
      <c r="G54" s="291"/>
      <c r="H54" s="291"/>
      <c r="I54" s="291"/>
      <c r="J54" s="291"/>
      <c r="K54" s="291"/>
      <c r="L54" s="291"/>
      <c r="M54" s="291"/>
      <c r="N54" s="291"/>
      <c r="O54" s="291"/>
      <c r="P54" s="291"/>
      <c r="Q54" s="291"/>
      <c r="R54" s="291"/>
      <c r="S54" s="291"/>
      <c r="T54" s="291"/>
      <c r="U54" s="291"/>
      <c r="V54" s="291"/>
      <c r="W54" s="291"/>
      <c r="X54" s="291"/>
      <c r="Y54" s="291"/>
      <c r="Z54" s="291"/>
      <c r="AA54" s="291"/>
      <c r="AB54" s="291"/>
      <c r="AC54" s="291"/>
      <c r="AD54" s="291"/>
      <c r="AE54" s="291"/>
      <c r="AF54" s="291"/>
      <c r="AG54" s="291"/>
      <c r="AH54" s="291"/>
      <c r="AI54" s="291"/>
      <c r="AJ54" s="281"/>
      <c r="AK54" s="89"/>
      <c r="AL54" s="89"/>
      <c r="AM54" s="89"/>
      <c r="AN54" s="89"/>
      <c r="AO54" s="89"/>
      <c r="AP54" s="89"/>
    </row>
    <row r="55" spans="1:42" x14ac:dyDescent="0.25">
      <c r="A55" s="226"/>
      <c r="B55" s="230"/>
      <c r="C55" s="230"/>
      <c r="D55" s="230"/>
      <c r="E55" s="230"/>
      <c r="F55" s="230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  <c r="V55" s="89"/>
      <c r="W55" s="89"/>
      <c r="X55" s="89"/>
      <c r="Y55" s="89"/>
      <c r="Z55" s="89"/>
      <c r="AA55" s="89"/>
      <c r="AB55" s="89"/>
      <c r="AC55" s="89"/>
      <c r="AD55" s="89"/>
      <c r="AE55" s="89"/>
      <c r="AF55" s="89"/>
      <c r="AG55" s="89"/>
      <c r="AH55" s="89"/>
      <c r="AI55" s="89"/>
      <c r="AJ55" s="89"/>
      <c r="AK55" s="89"/>
      <c r="AL55" s="89"/>
      <c r="AM55" s="89"/>
      <c r="AN55" s="89"/>
      <c r="AO55" s="89"/>
      <c r="AP55" s="89"/>
    </row>
    <row r="56" spans="1:42" x14ac:dyDescent="0.25">
      <c r="A56" s="226"/>
      <c r="B56" s="230"/>
      <c r="C56" s="230"/>
      <c r="D56" s="230"/>
      <c r="E56" s="230"/>
      <c r="F56" s="230"/>
    </row>
    <row r="57" spans="1:42" x14ac:dyDescent="0.25">
      <c r="A57" s="226"/>
      <c r="D57" s="230"/>
    </row>
    <row r="58" spans="1:42" x14ac:dyDescent="0.25">
      <c r="A58" s="226"/>
      <c r="D58" s="230"/>
    </row>
    <row r="59" spans="1:42" x14ac:dyDescent="0.25">
      <c r="A59" s="226"/>
      <c r="D59" s="230"/>
    </row>
    <row r="60" spans="1:42" x14ac:dyDescent="0.25">
      <c r="A60" s="230"/>
      <c r="D60" s="230"/>
    </row>
    <row r="61" spans="1:42" x14ac:dyDescent="0.25">
      <c r="A61" s="230"/>
      <c r="D61" s="230"/>
    </row>
    <row r="62" spans="1:42" x14ac:dyDescent="0.25">
      <c r="A62" s="230"/>
      <c r="D62" s="230"/>
    </row>
    <row r="63" spans="1:42" x14ac:dyDescent="0.25">
      <c r="A63" s="230"/>
      <c r="D63" s="230"/>
    </row>
    <row r="64" spans="1:42" x14ac:dyDescent="0.25">
      <c r="A64" s="230"/>
      <c r="D64" s="230"/>
    </row>
    <row r="65" spans="1:4" x14ac:dyDescent="0.25">
      <c r="A65" s="230"/>
      <c r="D65" s="230"/>
    </row>
    <row r="66" spans="1:4" x14ac:dyDescent="0.25">
      <c r="A66" s="230"/>
      <c r="D66" s="230"/>
    </row>
    <row r="67" spans="1:4" x14ac:dyDescent="0.25">
      <c r="A67" s="230"/>
      <c r="D67" s="230"/>
    </row>
    <row r="68" spans="1:4" x14ac:dyDescent="0.25">
      <c r="A68" s="230"/>
      <c r="D68" s="230"/>
    </row>
    <row r="69" spans="1:4" x14ac:dyDescent="0.25">
      <c r="A69" s="230"/>
      <c r="D69" s="230"/>
    </row>
    <row r="70" spans="1:4" x14ac:dyDescent="0.25">
      <c r="A70" s="230"/>
      <c r="D70" s="230"/>
    </row>
    <row r="71" spans="1:4" x14ac:dyDescent="0.25">
      <c r="A71" s="230"/>
      <c r="D71" s="230"/>
    </row>
    <row r="72" spans="1:4" x14ac:dyDescent="0.25">
      <c r="A72" s="230"/>
      <c r="D72" s="230"/>
    </row>
    <row r="73" spans="1:4" x14ac:dyDescent="0.25">
      <c r="A73" s="230"/>
      <c r="D73" s="230"/>
    </row>
    <row r="74" spans="1:4" x14ac:dyDescent="0.25">
      <c r="A74" s="230"/>
      <c r="D74" s="230"/>
    </row>
    <row r="75" spans="1:4" x14ac:dyDescent="0.25">
      <c r="A75" s="230"/>
      <c r="D75" s="230"/>
    </row>
    <row r="76" spans="1:4" x14ac:dyDescent="0.25">
      <c r="A76" s="230"/>
      <c r="D76" s="230"/>
    </row>
    <row r="77" spans="1:4" x14ac:dyDescent="0.25">
      <c r="A77" s="230"/>
      <c r="D77" s="230"/>
    </row>
    <row r="78" spans="1:4" x14ac:dyDescent="0.25">
      <c r="A78" s="230"/>
      <c r="D78" s="230"/>
    </row>
    <row r="79" spans="1:4" x14ac:dyDescent="0.25">
      <c r="A79" s="230"/>
      <c r="D79" s="230"/>
    </row>
    <row r="80" spans="1:4" x14ac:dyDescent="0.25">
      <c r="A80" s="230"/>
      <c r="D80" s="230"/>
    </row>
    <row r="81" spans="1:4" x14ac:dyDescent="0.25">
      <c r="A81" s="230"/>
      <c r="D81" s="230"/>
    </row>
    <row r="82" spans="1:4" x14ac:dyDescent="0.25">
      <c r="A82" s="230"/>
      <c r="D82" s="230"/>
    </row>
    <row r="83" spans="1:4" x14ac:dyDescent="0.25">
      <c r="A83" s="230"/>
    </row>
  </sheetData>
  <mergeCells count="81">
    <mergeCell ref="C49:D49"/>
    <mergeCell ref="C50:D50"/>
    <mergeCell ref="C45:D45"/>
    <mergeCell ref="AK11:AN11"/>
    <mergeCell ref="AK8:AN8"/>
    <mergeCell ref="AK9:AN9"/>
    <mergeCell ref="AK10:AN10"/>
    <mergeCell ref="T6:Z6"/>
    <mergeCell ref="T7:Z7"/>
    <mergeCell ref="T8:Z8"/>
    <mergeCell ref="T9:Z9"/>
    <mergeCell ref="T10:Z10"/>
    <mergeCell ref="AD11:AF11"/>
    <mergeCell ref="AA6:AC6"/>
    <mergeCell ref="AA7:AC7"/>
    <mergeCell ref="AA8:AC8"/>
    <mergeCell ref="AA9:AC9"/>
    <mergeCell ref="AA10:AC10"/>
    <mergeCell ref="AA11:AC11"/>
    <mergeCell ref="AO50:AP50"/>
    <mergeCell ref="AO8:AP8"/>
    <mergeCell ref="AO9:AP9"/>
    <mergeCell ref="AO10:AP10"/>
    <mergeCell ref="AO11:AP11"/>
    <mergeCell ref="AO45:AP45"/>
    <mergeCell ref="AK46:AN46"/>
    <mergeCell ref="AK47:AN47"/>
    <mergeCell ref="AK48:AN48"/>
    <mergeCell ref="AK49:AN49"/>
    <mergeCell ref="AO46:AP46"/>
    <mergeCell ref="AO47:AP47"/>
    <mergeCell ref="AO48:AP48"/>
    <mergeCell ref="AO49:AP49"/>
    <mergeCell ref="AK50:AN50"/>
    <mergeCell ref="B42:C42"/>
    <mergeCell ref="B17:C17"/>
    <mergeCell ref="A14:D16"/>
    <mergeCell ref="AK14:AP16"/>
    <mergeCell ref="B26:C26"/>
    <mergeCell ref="B27:C27"/>
    <mergeCell ref="B28:C28"/>
    <mergeCell ref="B29:C29"/>
    <mergeCell ref="B18:C18"/>
    <mergeCell ref="B19:C19"/>
    <mergeCell ref="B20:C20"/>
    <mergeCell ref="B21:C21"/>
    <mergeCell ref="B22:C22"/>
    <mergeCell ref="B23:C23"/>
    <mergeCell ref="AK45:AN45"/>
    <mergeCell ref="A1:B2"/>
    <mergeCell ref="A43:E43"/>
    <mergeCell ref="B36:C36"/>
    <mergeCell ref="B37:C37"/>
    <mergeCell ref="B38:C38"/>
    <mergeCell ref="B39:C39"/>
    <mergeCell ref="B40:C40"/>
    <mergeCell ref="B41:C41"/>
    <mergeCell ref="B30:C30"/>
    <mergeCell ref="B31:C31"/>
    <mergeCell ref="B32:C32"/>
    <mergeCell ref="B33:C33"/>
    <mergeCell ref="B34:C34"/>
    <mergeCell ref="B35:C35"/>
    <mergeCell ref="B24:C24"/>
    <mergeCell ref="B25:C25"/>
    <mergeCell ref="E54:AI54"/>
    <mergeCell ref="O4:R4"/>
    <mergeCell ref="D7:Q7"/>
    <mergeCell ref="D8:R8"/>
    <mergeCell ref="D9:R9"/>
    <mergeCell ref="D10:R10"/>
    <mergeCell ref="D11:R11"/>
    <mergeCell ref="T11:Z11"/>
    <mergeCell ref="AD6:AF6"/>
    <mergeCell ref="AD7:AF7"/>
    <mergeCell ref="AD8:AF8"/>
    <mergeCell ref="AD9:AF9"/>
    <mergeCell ref="AD10:AF10"/>
    <mergeCell ref="C46:D46"/>
    <mergeCell ref="C47:D47"/>
    <mergeCell ref="C48:D48"/>
  </mergeCells>
  <conditionalFormatting sqref="A18:B18 D18:E18 AK18:AK42">
    <cfRule type="expression" dxfId="18" priority="43">
      <formula>IF($A$18:$D$18="",,)</formula>
    </cfRule>
  </conditionalFormatting>
  <conditionalFormatting sqref="B18:B42">
    <cfRule type="expression" dxfId="17" priority="44">
      <formula>IF($A$18:$D$18,"",$F$18:$AI$18)</formula>
    </cfRule>
  </conditionalFormatting>
  <conditionalFormatting sqref="F16:AJ16">
    <cfRule type="expression" dxfId="16" priority="3">
      <formula>OR(WEEKDAY(F16,2)=6, WEEKDAY(F16,2)=7)</formula>
    </cfRule>
  </conditionalFormatting>
  <conditionalFormatting sqref="F18:AJ42">
    <cfRule type="containsBlanks" dxfId="15" priority="2">
      <formula>LEN(TRIM(F18))=0</formula>
    </cfRule>
  </conditionalFormatting>
  <conditionalFormatting sqref="AK18:AK42">
    <cfRule type="expression" dxfId="14" priority="46">
      <formula>SIou($A$18:$E$18,"",$F$18:$AI$18)</formula>
    </cfRule>
  </conditionalFormatting>
  <conditionalFormatting sqref="AH16:AJ16">
    <cfRule type="cellIs" dxfId="13" priority="1" stopIfTrue="1" operator="greaterThan">
      <formula>$B$10</formula>
    </cfRule>
  </conditionalFormatting>
  <dataValidations count="5">
    <dataValidation type="list" allowBlank="1" showInputMessage="1" showErrorMessage="1" sqref="D21:D26" xr:uid="{D2E363FC-ADA0-471E-962F-813F7C85EE6D}">
      <formula1>TACHES2</formula1>
    </dataValidation>
    <dataValidation type="list" allowBlank="1" showInputMessage="1" showErrorMessage="1" sqref="D18:D20" xr:uid="{501CDF28-6BDA-41F9-B67F-DD9B7588D9CB}">
      <formula1>Taches1</formula1>
    </dataValidation>
    <dataValidation type="list" allowBlank="1" showInputMessage="1" showErrorMessage="1" sqref="B18:B42" xr:uid="{E82D85C9-39E2-4D60-8CD7-DC6C321CFCD8}">
      <formula1>INDIRECT(A18)</formula1>
    </dataValidation>
    <dataValidation type="list" allowBlank="1" showInputMessage="1" showErrorMessage="1" errorTitle="Corriger" promptTitle="Liste deroulante" prompt="selectionner dans la liste" sqref="A18:A42" xr:uid="{DDF3DED4-2B66-4E3B-A52C-903DAC9E5A87}">
      <formula1>Code_projet</formula1>
    </dataValidation>
    <dataValidation type="list" allowBlank="1" showInputMessage="1" showErrorMessage="1" sqref="D27:D41" xr:uid="{3D1AD479-8B73-440E-A92B-46826ECB9B32}">
      <formula1>"Taches"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horizontalDpi="4294967293" verticalDpi="4294967293" r:id="rId1"/>
  <headerFooter>
    <oddHeader>&amp;C&amp;F / &amp;A&amp;REdition du : &amp;D</oddHeader>
    <oddFooter>&amp;R&amp;P / &amp;N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8DD2524-3596-4E86-9110-9CF17B631A09}">
          <x14:formula1>
            <xm:f>'Donnée '!$A$4:$A$20</xm:f>
          </x14:formula1>
          <xm:sqref>B6</xm:sqref>
        </x14:dataValidation>
        <x14:dataValidation type="list" allowBlank="1" showInputMessage="1" showErrorMessage="1" xr:uid="{4ADEC688-58CA-49C2-BA63-D68261C86D7C}">
          <x14:formula1>
            <xm:f>'Donnée '!$C$4:$C$15</xm:f>
          </x14:formula1>
          <xm:sqref>B7</xm:sqref>
        </x14:dataValidation>
        <x14:dataValidation type="list" allowBlank="1" showInputMessage="1" showErrorMessage="1" xr:uid="{A5ED855D-3082-47A1-9B2E-1EC0D473794A}">
          <x14:formula1>
            <xm:f>'Donnée '!$D$4:$D$6</xm:f>
          </x14:formula1>
          <xm:sqref>F17:AJ42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68CC8-735F-4956-8F5B-C6F4364CAF76}">
  <sheetPr>
    <tabColor rgb="FF5BFFA5"/>
  </sheetPr>
  <dimension ref="A3:J54"/>
  <sheetViews>
    <sheetView topLeftCell="A7" workbookViewId="0">
      <selection activeCell="A24" sqref="A24"/>
    </sheetView>
  </sheetViews>
  <sheetFormatPr baseColWidth="10" defaultRowHeight="15" x14ac:dyDescent="0.25"/>
  <cols>
    <col min="1" max="1" width="19.28515625" customWidth="1"/>
  </cols>
  <sheetData>
    <row r="3" spans="1:10" x14ac:dyDescent="0.25">
      <c r="A3" s="231" t="s">
        <v>96</v>
      </c>
      <c r="C3" s="240" t="s">
        <v>98</v>
      </c>
      <c r="D3" s="240" t="s">
        <v>118</v>
      </c>
      <c r="E3" s="330" t="s">
        <v>121</v>
      </c>
      <c r="F3" s="330"/>
      <c r="G3" s="330"/>
      <c r="H3" s="330"/>
      <c r="I3" s="330"/>
      <c r="J3" s="330"/>
    </row>
    <row r="4" spans="1:10" x14ac:dyDescent="0.25">
      <c r="A4" s="237">
        <v>2025</v>
      </c>
      <c r="C4" s="237" t="s">
        <v>99</v>
      </c>
      <c r="D4" s="238" t="s">
        <v>119</v>
      </c>
      <c r="E4" s="237">
        <v>2025</v>
      </c>
      <c r="F4" s="237">
        <v>2026</v>
      </c>
      <c r="G4" s="237">
        <v>2027</v>
      </c>
      <c r="H4" s="237">
        <v>2028</v>
      </c>
      <c r="I4" s="237">
        <v>2029</v>
      </c>
      <c r="J4" s="237">
        <v>2030</v>
      </c>
    </row>
    <row r="5" spans="1:10" x14ac:dyDescent="0.25">
      <c r="A5" s="237">
        <v>2026</v>
      </c>
      <c r="C5" s="237" t="s">
        <v>100</v>
      </c>
      <c r="D5" s="238">
        <v>0.5</v>
      </c>
      <c r="E5" s="239">
        <v>45658</v>
      </c>
      <c r="F5" s="239">
        <v>46023</v>
      </c>
      <c r="G5" s="239">
        <v>46388</v>
      </c>
      <c r="H5" s="239">
        <v>46753</v>
      </c>
      <c r="I5" s="239">
        <v>47119</v>
      </c>
      <c r="J5" s="239">
        <v>47484</v>
      </c>
    </row>
    <row r="6" spans="1:10" x14ac:dyDescent="0.25">
      <c r="A6" s="237">
        <v>2027</v>
      </c>
      <c r="C6" s="237" t="s">
        <v>101</v>
      </c>
      <c r="D6" s="238">
        <v>1</v>
      </c>
      <c r="E6" s="239">
        <v>45765</v>
      </c>
      <c r="F6" s="239">
        <v>46118</v>
      </c>
      <c r="G6" s="239">
        <v>46475</v>
      </c>
      <c r="H6" s="239">
        <v>46860</v>
      </c>
      <c r="I6" s="239">
        <v>47210</v>
      </c>
      <c r="J6" s="239">
        <v>47595</v>
      </c>
    </row>
    <row r="7" spans="1:10" x14ac:dyDescent="0.25">
      <c r="A7" s="237">
        <v>2028</v>
      </c>
      <c r="C7" s="237" t="s">
        <v>102</v>
      </c>
      <c r="E7" s="239">
        <v>45768</v>
      </c>
      <c r="F7" s="239">
        <v>46143</v>
      </c>
      <c r="G7" s="239">
        <v>46508</v>
      </c>
      <c r="H7" s="239">
        <v>46874</v>
      </c>
      <c r="I7" s="239">
        <v>47239</v>
      </c>
      <c r="J7" s="239">
        <v>47604</v>
      </c>
    </row>
    <row r="8" spans="1:10" x14ac:dyDescent="0.25">
      <c r="A8" s="237">
        <v>2029</v>
      </c>
      <c r="C8" s="237" t="s">
        <v>103</v>
      </c>
      <c r="E8" s="239">
        <v>45778</v>
      </c>
      <c r="F8" s="239">
        <v>46150</v>
      </c>
      <c r="G8" s="239">
        <v>46515</v>
      </c>
      <c r="H8" s="239">
        <v>46881</v>
      </c>
      <c r="I8" s="239">
        <v>47246</v>
      </c>
      <c r="J8" s="239">
        <v>47611</v>
      </c>
    </row>
    <row r="9" spans="1:10" x14ac:dyDescent="0.25">
      <c r="A9" s="237">
        <v>2030</v>
      </c>
      <c r="C9" s="237" t="s">
        <v>104</v>
      </c>
      <c r="E9" s="239">
        <v>45785</v>
      </c>
      <c r="F9" s="239">
        <v>46156</v>
      </c>
      <c r="G9" s="239">
        <v>46513</v>
      </c>
      <c r="H9" s="239">
        <v>46898</v>
      </c>
      <c r="I9" s="239">
        <v>47248</v>
      </c>
      <c r="J9" s="239">
        <v>47633</v>
      </c>
    </row>
    <row r="10" spans="1:10" x14ac:dyDescent="0.25">
      <c r="A10" s="237">
        <v>2031</v>
      </c>
      <c r="C10" s="237" t="s">
        <v>105</v>
      </c>
      <c r="E10" s="239">
        <v>45806</v>
      </c>
      <c r="F10" s="239">
        <v>46167</v>
      </c>
      <c r="G10" s="239">
        <v>46524</v>
      </c>
      <c r="H10" s="239">
        <v>46909</v>
      </c>
      <c r="I10" s="239">
        <v>47259</v>
      </c>
      <c r="J10" s="239">
        <v>47644</v>
      </c>
    </row>
    <row r="11" spans="1:10" x14ac:dyDescent="0.25">
      <c r="A11" s="237">
        <v>2032</v>
      </c>
      <c r="C11" s="237" t="s">
        <v>106</v>
      </c>
      <c r="E11" s="239">
        <v>45817</v>
      </c>
      <c r="F11" s="239">
        <v>46217</v>
      </c>
      <c r="G11" s="239">
        <v>46582</v>
      </c>
      <c r="H11" s="239">
        <v>46948</v>
      </c>
      <c r="I11" s="239">
        <v>47313</v>
      </c>
      <c r="J11" s="239">
        <v>47678</v>
      </c>
    </row>
    <row r="12" spans="1:10" x14ac:dyDescent="0.25">
      <c r="A12" s="237">
        <v>2033</v>
      </c>
      <c r="C12" s="237" t="s">
        <v>107</v>
      </c>
      <c r="E12" s="239">
        <v>45852</v>
      </c>
      <c r="F12" s="239">
        <v>46249</v>
      </c>
      <c r="G12" s="239">
        <v>46614</v>
      </c>
      <c r="H12" s="239">
        <v>46980</v>
      </c>
      <c r="I12" s="239">
        <v>47345</v>
      </c>
      <c r="J12" s="239">
        <v>47710</v>
      </c>
    </row>
    <row r="13" spans="1:10" x14ac:dyDescent="0.25">
      <c r="A13" s="237">
        <v>2034</v>
      </c>
      <c r="C13" s="237" t="s">
        <v>108</v>
      </c>
      <c r="E13" s="239">
        <v>45884</v>
      </c>
      <c r="F13" s="239">
        <v>46327</v>
      </c>
      <c r="G13" s="239">
        <v>46692</v>
      </c>
      <c r="H13" s="239">
        <v>47058</v>
      </c>
      <c r="I13" s="239">
        <v>47423</v>
      </c>
      <c r="J13" s="239">
        <v>47788</v>
      </c>
    </row>
    <row r="14" spans="1:10" x14ac:dyDescent="0.25">
      <c r="A14" s="237">
        <v>2035</v>
      </c>
      <c r="C14" s="237" t="s">
        <v>109</v>
      </c>
      <c r="E14" s="239">
        <v>45962</v>
      </c>
      <c r="F14" s="239">
        <v>46337</v>
      </c>
      <c r="G14" s="239">
        <v>46702</v>
      </c>
      <c r="H14" s="239">
        <v>47068</v>
      </c>
      <c r="I14" s="239">
        <v>47433</v>
      </c>
      <c r="J14" s="239">
        <v>47798</v>
      </c>
    </row>
    <row r="15" spans="1:10" x14ac:dyDescent="0.25">
      <c r="A15" s="237">
        <v>2036</v>
      </c>
      <c r="C15" s="237" t="s">
        <v>110</v>
      </c>
      <c r="E15" s="239">
        <v>45972</v>
      </c>
      <c r="F15" s="239">
        <v>46381</v>
      </c>
      <c r="G15" s="239">
        <v>46746</v>
      </c>
      <c r="H15" s="239">
        <v>47112</v>
      </c>
      <c r="I15" s="239">
        <v>47477</v>
      </c>
      <c r="J15" s="239">
        <v>47842</v>
      </c>
    </row>
    <row r="16" spans="1:10" x14ac:dyDescent="0.25">
      <c r="A16" s="237">
        <v>2037</v>
      </c>
      <c r="E16" s="239">
        <v>46016</v>
      </c>
      <c r="F16" s="237"/>
      <c r="G16" s="237"/>
      <c r="H16" s="237"/>
      <c r="I16" s="237"/>
      <c r="J16" s="237"/>
    </row>
    <row r="17" spans="1:1" x14ac:dyDescent="0.25">
      <c r="A17" s="237">
        <v>2038</v>
      </c>
    </row>
    <row r="18" spans="1:1" x14ac:dyDescent="0.25">
      <c r="A18" s="237">
        <v>2039</v>
      </c>
    </row>
    <row r="19" spans="1:1" x14ac:dyDescent="0.25">
      <c r="A19" s="237">
        <v>2040</v>
      </c>
    </row>
    <row r="20" spans="1:1" x14ac:dyDescent="0.25">
      <c r="A20" s="237">
        <v>2041</v>
      </c>
    </row>
    <row r="24" spans="1:1" x14ac:dyDescent="0.25">
      <c r="A24" t="s">
        <v>133</v>
      </c>
    </row>
    <row r="25" spans="1:1" x14ac:dyDescent="0.25">
      <c r="A25" t="str" cm="1">
        <f t="array" ref="A25:A54">TRANSPOSE(_xlfn.UNIQUE('Proposition VF'!F14:AI14))</f>
        <v>S,14</v>
      </c>
    </row>
    <row r="26" spans="1:1" x14ac:dyDescent="0.25">
      <c r="A26" t="str">
        <v>S,14</v>
      </c>
    </row>
    <row r="27" spans="1:1" x14ac:dyDescent="0.25">
      <c r="A27" t="str">
        <v>S,14</v>
      </c>
    </row>
    <row r="28" spans="1:1" x14ac:dyDescent="0.25">
      <c r="A28" t="str">
        <v>S,14</v>
      </c>
    </row>
    <row r="29" spans="1:1" x14ac:dyDescent="0.25">
      <c r="A29" t="str">
        <v>S,14</v>
      </c>
    </row>
    <row r="30" spans="1:1" x14ac:dyDescent="0.25">
      <c r="A30" t="str">
        <v>S,15</v>
      </c>
    </row>
    <row r="31" spans="1:1" x14ac:dyDescent="0.25">
      <c r="A31" t="str">
        <v>S,15</v>
      </c>
    </row>
    <row r="32" spans="1:1" x14ac:dyDescent="0.25">
      <c r="A32" t="str">
        <v>S,15</v>
      </c>
    </row>
    <row r="33" spans="1:1" x14ac:dyDescent="0.25">
      <c r="A33" t="str">
        <v>S,15</v>
      </c>
    </row>
    <row r="34" spans="1:1" x14ac:dyDescent="0.25">
      <c r="A34" t="str">
        <v>S,15</v>
      </c>
    </row>
    <row r="35" spans="1:1" x14ac:dyDescent="0.25">
      <c r="A35" t="str">
        <v>S,15</v>
      </c>
    </row>
    <row r="36" spans="1:1" x14ac:dyDescent="0.25">
      <c r="A36" t="str">
        <v>S,15</v>
      </c>
    </row>
    <row r="37" spans="1:1" x14ac:dyDescent="0.25">
      <c r="A37" t="str">
        <v>S,16</v>
      </c>
    </row>
    <row r="38" spans="1:1" x14ac:dyDescent="0.25">
      <c r="A38" t="str">
        <v>S,16</v>
      </c>
    </row>
    <row r="39" spans="1:1" x14ac:dyDescent="0.25">
      <c r="A39" t="str">
        <v>S,16</v>
      </c>
    </row>
    <row r="40" spans="1:1" x14ac:dyDescent="0.25">
      <c r="A40" t="str">
        <v>S,16</v>
      </c>
    </row>
    <row r="41" spans="1:1" x14ac:dyDescent="0.25">
      <c r="A41" t="str">
        <v>S,16</v>
      </c>
    </row>
    <row r="42" spans="1:1" x14ac:dyDescent="0.25">
      <c r="A42" t="str">
        <v>S,16</v>
      </c>
    </row>
    <row r="43" spans="1:1" x14ac:dyDescent="0.25">
      <c r="A43" t="str">
        <v>S,16</v>
      </c>
    </row>
    <row r="44" spans="1:1" x14ac:dyDescent="0.25">
      <c r="A44" t="str">
        <v>S,17</v>
      </c>
    </row>
    <row r="45" spans="1:1" x14ac:dyDescent="0.25">
      <c r="A45" t="str">
        <v>S,17</v>
      </c>
    </row>
    <row r="46" spans="1:1" x14ac:dyDescent="0.25">
      <c r="A46" t="str">
        <v>S,17</v>
      </c>
    </row>
    <row r="47" spans="1:1" x14ac:dyDescent="0.25">
      <c r="A47" t="str">
        <v>S,17</v>
      </c>
    </row>
    <row r="48" spans="1:1" x14ac:dyDescent="0.25">
      <c r="A48" t="str">
        <v>S,17</v>
      </c>
    </row>
    <row r="49" spans="1:1" x14ac:dyDescent="0.25">
      <c r="A49" t="str">
        <v>S,17</v>
      </c>
    </row>
    <row r="50" spans="1:1" x14ac:dyDescent="0.25">
      <c r="A50" t="str">
        <v>S,17</v>
      </c>
    </row>
    <row r="51" spans="1:1" x14ac:dyDescent="0.25">
      <c r="A51" t="str">
        <v>S,18</v>
      </c>
    </row>
    <row r="52" spans="1:1" x14ac:dyDescent="0.25">
      <c r="A52" t="str">
        <v>S,18</v>
      </c>
    </row>
    <row r="53" spans="1:1" x14ac:dyDescent="0.25">
      <c r="A53" t="str">
        <v>S,18</v>
      </c>
    </row>
    <row r="54" spans="1:1" x14ac:dyDescent="0.25">
      <c r="A54" t="str">
        <v>S,18</v>
      </c>
    </row>
  </sheetData>
  <mergeCells count="1">
    <mergeCell ref="E3:J3"/>
  </mergeCells>
  <phoneticPr fontId="2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E18FF-A060-48A6-9B40-07E6D6BC50AC}">
  <sheetPr>
    <tabColor rgb="FF5BFFA5"/>
  </sheetPr>
  <dimension ref="A1:AO52"/>
  <sheetViews>
    <sheetView showGridLines="0" showRuler="0" topLeftCell="A3" zoomScale="85" zoomScaleNormal="85" workbookViewId="0">
      <selection activeCell="AN12" sqref="AN12"/>
    </sheetView>
  </sheetViews>
  <sheetFormatPr baseColWidth="10" defaultColWidth="3.85546875" defaultRowHeight="15.75" x14ac:dyDescent="0.25"/>
  <cols>
    <col min="1" max="1" width="11.85546875" style="117" customWidth="1"/>
    <col min="2" max="2" width="20" style="117" customWidth="1"/>
    <col min="3" max="3" width="26.140625" style="117" customWidth="1"/>
    <col min="4" max="4" width="8.5703125" style="117" customWidth="1"/>
    <col min="5" max="5" width="17" style="117" customWidth="1"/>
    <col min="6" max="35" width="4.140625" style="117" customWidth="1"/>
    <col min="36" max="36" width="6.42578125" style="176" customWidth="1"/>
    <col min="37" max="37" width="7.85546875" style="176" customWidth="1"/>
    <col min="38" max="39" width="9.140625" style="188" customWidth="1"/>
    <col min="40" max="40" width="9.85546875" style="188" customWidth="1"/>
    <col min="41" max="41" width="10.42578125" style="188" customWidth="1"/>
    <col min="42" max="16384" width="3.85546875" style="117"/>
  </cols>
  <sheetData>
    <row r="1" spans="1:41" s="91" customFormat="1" ht="16.5" thickBot="1" x14ac:dyDescent="0.3">
      <c r="A1" s="89"/>
      <c r="B1" s="89"/>
      <c r="C1" s="89"/>
      <c r="D1" s="89"/>
      <c r="E1" s="89"/>
      <c r="F1" s="89"/>
      <c r="G1" s="89"/>
      <c r="H1" s="89"/>
      <c r="I1" s="90" t="s">
        <v>62</v>
      </c>
      <c r="J1" s="89"/>
      <c r="K1" s="89"/>
      <c r="L1" s="89"/>
      <c r="M1" s="90"/>
      <c r="N1" s="90"/>
      <c r="O1" s="90"/>
      <c r="P1" s="90"/>
      <c r="Q1" s="90"/>
      <c r="R1" s="90"/>
      <c r="S1" s="89"/>
      <c r="T1" s="89"/>
      <c r="U1" s="89"/>
      <c r="V1" s="89"/>
      <c r="W1" s="89"/>
      <c r="X1" s="89"/>
      <c r="Y1" s="89"/>
      <c r="Z1" s="89"/>
      <c r="AA1" s="89"/>
      <c r="AB1" s="89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</row>
    <row r="2" spans="1:41" s="91" customFormat="1" x14ac:dyDescent="0.25">
      <c r="A2" s="333" t="s">
        <v>63</v>
      </c>
      <c r="B2" s="334"/>
      <c r="C2" s="334"/>
      <c r="D2" s="335"/>
      <c r="E2" s="89"/>
      <c r="F2" s="89"/>
      <c r="G2" s="92" t="s">
        <v>64</v>
      </c>
      <c r="H2" s="93"/>
      <c r="I2" s="94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5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</row>
    <row r="3" spans="1:41" s="91" customFormat="1" x14ac:dyDescent="0.25">
      <c r="A3" s="96" t="s">
        <v>65</v>
      </c>
      <c r="B3" s="336"/>
      <c r="C3" s="336"/>
      <c r="D3" s="337"/>
      <c r="E3" s="89"/>
      <c r="F3" s="89"/>
      <c r="G3" s="97" t="s">
        <v>66</v>
      </c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9"/>
      <c r="AC3" s="89"/>
      <c r="AD3" s="89"/>
      <c r="AE3" s="89"/>
      <c r="AF3" s="89"/>
      <c r="AG3" s="89"/>
      <c r="AH3" s="89"/>
      <c r="AI3" s="89"/>
      <c r="AJ3" s="89"/>
      <c r="AK3" s="89"/>
      <c r="AL3" s="89"/>
      <c r="AM3" s="89"/>
      <c r="AN3" s="89"/>
      <c r="AO3" s="89"/>
    </row>
    <row r="4" spans="1:41" s="91" customFormat="1" ht="16.5" thickBot="1" x14ac:dyDescent="0.3">
      <c r="A4" s="100" t="s">
        <v>67</v>
      </c>
      <c r="B4" s="338"/>
      <c r="C4" s="338"/>
      <c r="D4" s="339"/>
      <c r="E4" s="89"/>
      <c r="F4" s="89"/>
      <c r="G4" s="97" t="s">
        <v>68</v>
      </c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9"/>
      <c r="AC4" s="89"/>
      <c r="AD4" s="89"/>
      <c r="AE4" s="89"/>
      <c r="AF4" s="89"/>
      <c r="AG4" s="89"/>
      <c r="AH4" s="89"/>
      <c r="AI4" s="89"/>
      <c r="AJ4" s="89"/>
      <c r="AK4" s="89"/>
      <c r="AL4" s="89"/>
      <c r="AM4" s="89"/>
      <c r="AN4" s="89"/>
      <c r="AO4" s="89"/>
    </row>
    <row r="5" spans="1:41" s="91" customFormat="1" x14ac:dyDescent="0.25">
      <c r="A5" s="89"/>
      <c r="B5" s="89"/>
      <c r="C5" s="89"/>
      <c r="D5" s="89"/>
      <c r="E5" s="89"/>
      <c r="F5" s="89"/>
      <c r="G5" s="97" t="s">
        <v>69</v>
      </c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9"/>
      <c r="AC5" s="89"/>
      <c r="AD5" s="89"/>
      <c r="AE5" s="89"/>
      <c r="AF5" s="89"/>
      <c r="AG5" s="89"/>
      <c r="AH5" s="89"/>
      <c r="AI5" s="89"/>
      <c r="AJ5" s="89"/>
      <c r="AK5" s="89"/>
      <c r="AL5" s="89"/>
      <c r="AM5" s="89"/>
      <c r="AN5" s="89"/>
      <c r="AO5" s="89"/>
    </row>
    <row r="6" spans="1:41" s="91" customFormat="1" ht="16.5" thickBot="1" x14ac:dyDescent="0.3">
      <c r="A6" s="89"/>
      <c r="B6" s="89"/>
      <c r="C6" s="89"/>
      <c r="D6" s="89"/>
      <c r="E6" s="89"/>
      <c r="F6" s="89"/>
      <c r="G6" s="101" t="s">
        <v>70</v>
      </c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3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</row>
    <row r="7" spans="1:41" s="91" customFormat="1" ht="16.5" thickBot="1" x14ac:dyDescent="0.3">
      <c r="A7" s="89" t="s">
        <v>71</v>
      </c>
      <c r="B7" s="104"/>
      <c r="C7" s="89">
        <v>22</v>
      </c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</row>
    <row r="8" spans="1:41" s="109" customFormat="1" ht="15" customHeight="1" x14ac:dyDescent="0.25">
      <c r="A8" s="340">
        <v>45748</v>
      </c>
      <c r="B8" s="341"/>
      <c r="C8" s="342"/>
      <c r="D8" s="105" t="s">
        <v>72</v>
      </c>
      <c r="E8" s="106" t="s">
        <v>73</v>
      </c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8"/>
      <c r="AJ8" s="89"/>
      <c r="AK8" s="89"/>
      <c r="AL8" s="89"/>
      <c r="AM8" s="89"/>
      <c r="AN8" s="89"/>
      <c r="AO8" s="89"/>
    </row>
    <row r="9" spans="1:41" s="113" customFormat="1" ht="14.1" customHeight="1" x14ac:dyDescent="0.25">
      <c r="A9" s="343"/>
      <c r="B9" s="344"/>
      <c r="C9" s="345"/>
      <c r="D9" s="349" t="s">
        <v>74</v>
      </c>
      <c r="E9" s="110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  <c r="U9" s="111"/>
      <c r="V9" s="111"/>
      <c r="W9" s="111"/>
      <c r="X9" s="111"/>
      <c r="Y9" s="111"/>
      <c r="Z9" s="111"/>
      <c r="AA9" s="111"/>
      <c r="AB9" s="111"/>
      <c r="AC9" s="111"/>
      <c r="AD9" s="111"/>
      <c r="AE9" s="111"/>
      <c r="AF9" s="111"/>
      <c r="AG9" s="111"/>
      <c r="AH9" s="111"/>
      <c r="AI9" s="112"/>
      <c r="AJ9" s="89"/>
      <c r="AK9" s="89"/>
      <c r="AL9" s="89"/>
      <c r="AM9" s="89"/>
      <c r="AN9" s="89"/>
      <c r="AO9" s="89"/>
    </row>
    <row r="10" spans="1:41" ht="14.1" customHeight="1" x14ac:dyDescent="0.25">
      <c r="A10" s="343"/>
      <c r="B10" s="344"/>
      <c r="C10" s="345"/>
      <c r="D10" s="349"/>
      <c r="E10" s="114"/>
      <c r="F10" s="115"/>
      <c r="G10" s="11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15"/>
      <c r="AE10" s="115"/>
      <c r="AF10" s="115"/>
      <c r="AG10" s="115"/>
      <c r="AH10" s="115"/>
      <c r="AI10" s="116"/>
      <c r="AJ10" s="89"/>
      <c r="AK10" s="89"/>
      <c r="AL10" s="89"/>
      <c r="AM10" s="89"/>
      <c r="AN10" s="89"/>
      <c r="AO10" s="89"/>
    </row>
    <row r="11" spans="1:41" ht="15" customHeight="1" thickBot="1" x14ac:dyDescent="0.3">
      <c r="A11" s="346"/>
      <c r="B11" s="347"/>
      <c r="C11" s="348"/>
      <c r="D11" s="118" t="s">
        <v>75</v>
      </c>
      <c r="E11" s="119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1"/>
      <c r="AJ11" s="89"/>
      <c r="AK11" s="89"/>
      <c r="AL11" s="89"/>
      <c r="AM11" s="89"/>
      <c r="AN11" s="89"/>
      <c r="AO11" s="89"/>
    </row>
    <row r="12" spans="1:41" s="134" customFormat="1" ht="64.5" customHeight="1" thickBot="1" x14ac:dyDescent="0.3">
      <c r="A12" s="122" t="s">
        <v>3</v>
      </c>
      <c r="B12" s="123" t="s">
        <v>76</v>
      </c>
      <c r="C12" s="123" t="s">
        <v>77</v>
      </c>
      <c r="D12" s="124" t="s">
        <v>78</v>
      </c>
      <c r="E12" s="125" t="s">
        <v>79</v>
      </c>
      <c r="F12" s="126"/>
      <c r="G12" s="126"/>
      <c r="H12" s="126"/>
      <c r="I12" s="126"/>
      <c r="J12" s="126"/>
      <c r="K12" s="126"/>
      <c r="L12" s="126"/>
      <c r="M12" s="126"/>
      <c r="N12" s="126"/>
      <c r="O12" s="126"/>
      <c r="P12" s="126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7"/>
      <c r="AJ12" s="128" t="s">
        <v>80</v>
      </c>
      <c r="AK12" s="129" t="s">
        <v>20</v>
      </c>
      <c r="AL12" s="130" t="s">
        <v>81</v>
      </c>
      <c r="AM12" s="131" t="s">
        <v>82</v>
      </c>
      <c r="AN12" s="132" t="s">
        <v>83</v>
      </c>
      <c r="AO12" s="133" t="s">
        <v>84</v>
      </c>
    </row>
    <row r="13" spans="1:41" x14ac:dyDescent="0.25">
      <c r="A13" s="135"/>
      <c r="B13" s="136"/>
      <c r="C13" s="136"/>
      <c r="D13" s="196" t="s">
        <v>85</v>
      </c>
      <c r="E13" s="137"/>
      <c r="F13" s="138"/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9"/>
      <c r="AJ13" s="140"/>
      <c r="AK13" s="141"/>
      <c r="AL13" s="142"/>
      <c r="AM13" s="143"/>
      <c r="AN13" s="144"/>
      <c r="AO13" s="145"/>
    </row>
    <row r="14" spans="1:41" x14ac:dyDescent="0.25">
      <c r="A14" s="146"/>
      <c r="B14" s="147"/>
      <c r="C14" s="147"/>
      <c r="D14" s="148" t="s">
        <v>85</v>
      </c>
      <c r="E14" s="149"/>
      <c r="F14" s="150"/>
      <c r="G14" s="150"/>
      <c r="H14" s="150"/>
      <c r="I14" s="150"/>
      <c r="J14" s="150"/>
      <c r="K14" s="150"/>
      <c r="L14" s="150"/>
      <c r="M14" s="150"/>
      <c r="N14" s="150"/>
      <c r="O14" s="150"/>
      <c r="P14" s="150"/>
      <c r="Q14" s="150"/>
      <c r="R14" s="150"/>
      <c r="S14" s="150"/>
      <c r="T14" s="150"/>
      <c r="U14" s="150"/>
      <c r="V14" s="150"/>
      <c r="W14" s="150"/>
      <c r="X14" s="150"/>
      <c r="Y14" s="150"/>
      <c r="Z14" s="150"/>
      <c r="AA14" s="150"/>
      <c r="AB14" s="150"/>
      <c r="AC14" s="150"/>
      <c r="AD14" s="150"/>
      <c r="AE14" s="150"/>
      <c r="AF14" s="150"/>
      <c r="AG14" s="150"/>
      <c r="AH14" s="150"/>
      <c r="AI14" s="151"/>
      <c r="AJ14" s="152"/>
      <c r="AK14" s="153"/>
      <c r="AL14" s="154"/>
      <c r="AM14" s="155"/>
      <c r="AN14" s="156"/>
      <c r="AO14" s="157"/>
    </row>
    <row r="15" spans="1:41" x14ac:dyDescent="0.25">
      <c r="A15" s="146"/>
      <c r="B15" s="147"/>
      <c r="C15" s="147"/>
      <c r="D15" s="148" t="s">
        <v>85</v>
      </c>
      <c r="E15" s="149"/>
      <c r="F15" s="150"/>
      <c r="G15" s="150"/>
      <c r="H15" s="150"/>
      <c r="I15" s="150"/>
      <c r="J15" s="150"/>
      <c r="K15" s="150"/>
      <c r="L15" s="150"/>
      <c r="M15" s="150"/>
      <c r="N15" s="150"/>
      <c r="O15" s="150"/>
      <c r="P15" s="150"/>
      <c r="Q15" s="150"/>
      <c r="R15" s="150"/>
      <c r="S15" s="150"/>
      <c r="T15" s="150"/>
      <c r="U15" s="150"/>
      <c r="V15" s="150"/>
      <c r="W15" s="150"/>
      <c r="X15" s="150"/>
      <c r="Y15" s="150"/>
      <c r="Z15" s="150"/>
      <c r="AA15" s="150"/>
      <c r="AB15" s="150"/>
      <c r="AC15" s="150"/>
      <c r="AD15" s="150"/>
      <c r="AE15" s="150"/>
      <c r="AF15" s="150"/>
      <c r="AG15" s="150"/>
      <c r="AH15" s="150"/>
      <c r="AI15" s="151"/>
      <c r="AJ15" s="152"/>
      <c r="AK15" s="153"/>
      <c r="AL15" s="154"/>
      <c r="AM15" s="155"/>
      <c r="AN15" s="156"/>
      <c r="AO15" s="157"/>
    </row>
    <row r="16" spans="1:41" x14ac:dyDescent="0.25">
      <c r="A16" s="146"/>
      <c r="B16" s="147"/>
      <c r="C16" s="147"/>
      <c r="D16" s="148" t="s">
        <v>85</v>
      </c>
      <c r="E16" s="149"/>
      <c r="F16" s="150"/>
      <c r="G16" s="150"/>
      <c r="H16" s="150"/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150"/>
      <c r="AG16" s="150"/>
      <c r="AH16" s="150"/>
      <c r="AI16" s="151"/>
      <c r="AJ16" s="152"/>
      <c r="AK16" s="153"/>
      <c r="AL16" s="154"/>
      <c r="AM16" s="155"/>
      <c r="AN16" s="156"/>
      <c r="AO16" s="157"/>
    </row>
    <row r="17" spans="1:41" x14ac:dyDescent="0.25">
      <c r="A17" s="146"/>
      <c r="B17" s="147"/>
      <c r="C17" s="147"/>
      <c r="D17" s="148" t="s">
        <v>85</v>
      </c>
      <c r="E17" s="149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150"/>
      <c r="AA17" s="150"/>
      <c r="AB17" s="150"/>
      <c r="AC17" s="150"/>
      <c r="AD17" s="150"/>
      <c r="AE17" s="150"/>
      <c r="AF17" s="150"/>
      <c r="AG17" s="150"/>
      <c r="AH17" s="150"/>
      <c r="AI17" s="151"/>
      <c r="AJ17" s="152"/>
      <c r="AK17" s="153"/>
      <c r="AL17" s="154"/>
      <c r="AM17" s="155"/>
      <c r="AN17" s="156"/>
      <c r="AO17" s="157"/>
    </row>
    <row r="18" spans="1:41" x14ac:dyDescent="0.25">
      <c r="A18" s="146"/>
      <c r="B18" s="147"/>
      <c r="C18" s="147"/>
      <c r="D18" s="148" t="s">
        <v>85</v>
      </c>
      <c r="E18" s="149"/>
      <c r="F18" s="150"/>
      <c r="G18" s="150"/>
      <c r="H18" s="150"/>
      <c r="I18" s="150"/>
      <c r="J18" s="150"/>
      <c r="K18" s="150"/>
      <c r="L18" s="150"/>
      <c r="M18" s="150"/>
      <c r="N18" s="150"/>
      <c r="O18" s="150"/>
      <c r="P18" s="150"/>
      <c r="Q18" s="150"/>
      <c r="R18" s="150"/>
      <c r="S18" s="150"/>
      <c r="T18" s="150"/>
      <c r="U18" s="150"/>
      <c r="V18" s="150"/>
      <c r="W18" s="150"/>
      <c r="X18" s="150"/>
      <c r="Y18" s="150"/>
      <c r="Z18" s="150"/>
      <c r="AA18" s="150"/>
      <c r="AB18" s="150"/>
      <c r="AC18" s="150"/>
      <c r="AD18" s="150"/>
      <c r="AE18" s="150"/>
      <c r="AF18" s="150"/>
      <c r="AG18" s="150"/>
      <c r="AH18" s="150"/>
      <c r="AI18" s="151"/>
      <c r="AJ18" s="152"/>
      <c r="AK18" s="153"/>
      <c r="AL18" s="154"/>
      <c r="AM18" s="155"/>
      <c r="AN18" s="156"/>
      <c r="AO18" s="157"/>
    </row>
    <row r="19" spans="1:41" x14ac:dyDescent="0.25">
      <c r="A19" s="146"/>
      <c r="B19" s="147"/>
      <c r="C19" s="147"/>
      <c r="D19" s="148" t="s">
        <v>85</v>
      </c>
      <c r="E19" s="149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1"/>
      <c r="AJ19" s="152"/>
      <c r="AK19" s="153"/>
      <c r="AL19" s="154"/>
      <c r="AM19" s="155"/>
      <c r="AN19" s="156"/>
      <c r="AO19" s="157"/>
    </row>
    <row r="20" spans="1:41" x14ac:dyDescent="0.25">
      <c r="A20" s="146"/>
      <c r="B20" s="147"/>
      <c r="C20" s="147"/>
      <c r="D20" s="148" t="s">
        <v>85</v>
      </c>
      <c r="E20" s="149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50"/>
      <c r="AI20" s="151"/>
      <c r="AJ20" s="152"/>
      <c r="AK20" s="153"/>
      <c r="AL20" s="154"/>
      <c r="AM20" s="155"/>
      <c r="AN20" s="156"/>
      <c r="AO20" s="157"/>
    </row>
    <row r="21" spans="1:41" x14ac:dyDescent="0.25">
      <c r="A21" s="146"/>
      <c r="B21" s="147"/>
      <c r="C21" s="147"/>
      <c r="D21" s="148" t="s">
        <v>85</v>
      </c>
      <c r="E21" s="149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51"/>
      <c r="AJ21" s="152"/>
      <c r="AK21" s="153"/>
      <c r="AL21" s="154"/>
      <c r="AM21" s="155"/>
      <c r="AN21" s="156"/>
      <c r="AO21" s="157"/>
    </row>
    <row r="22" spans="1:41" x14ac:dyDescent="0.25">
      <c r="A22" s="146"/>
      <c r="B22" s="147"/>
      <c r="C22" s="147"/>
      <c r="D22" s="148" t="s">
        <v>85</v>
      </c>
      <c r="E22" s="149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50"/>
      <c r="AI22" s="151"/>
      <c r="AJ22" s="152"/>
      <c r="AK22" s="153"/>
      <c r="AL22" s="154"/>
      <c r="AM22" s="155"/>
      <c r="AN22" s="156"/>
      <c r="AO22" s="157"/>
    </row>
    <row r="23" spans="1:41" x14ac:dyDescent="0.25">
      <c r="A23" s="146"/>
      <c r="B23" s="147"/>
      <c r="C23" s="147"/>
      <c r="D23" s="148" t="s">
        <v>85</v>
      </c>
      <c r="E23" s="149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50"/>
      <c r="AI23" s="151"/>
      <c r="AJ23" s="152"/>
      <c r="AK23" s="153"/>
      <c r="AL23" s="154"/>
      <c r="AM23" s="155"/>
      <c r="AN23" s="156"/>
      <c r="AO23" s="157"/>
    </row>
    <row r="24" spans="1:41" x14ac:dyDescent="0.25">
      <c r="A24" s="146"/>
      <c r="B24" s="147"/>
      <c r="C24" s="147"/>
      <c r="D24" s="148" t="s">
        <v>85</v>
      </c>
      <c r="E24" s="149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50"/>
      <c r="AI24" s="151"/>
      <c r="AJ24" s="152"/>
      <c r="AK24" s="153"/>
      <c r="AL24" s="154"/>
      <c r="AM24" s="155"/>
      <c r="AN24" s="156"/>
      <c r="AO24" s="157"/>
    </row>
    <row r="25" spans="1:41" x14ac:dyDescent="0.25">
      <c r="A25" s="146"/>
      <c r="B25" s="147"/>
      <c r="C25" s="147"/>
      <c r="D25" s="148" t="s">
        <v>85</v>
      </c>
      <c r="E25" s="149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50"/>
      <c r="AI25" s="151"/>
      <c r="AJ25" s="152"/>
      <c r="AK25" s="153"/>
      <c r="AL25" s="154"/>
      <c r="AM25" s="155"/>
      <c r="AN25" s="156"/>
      <c r="AO25" s="157"/>
    </row>
    <row r="26" spans="1:41" x14ac:dyDescent="0.25">
      <c r="A26" s="146"/>
      <c r="B26" s="147"/>
      <c r="C26" s="147"/>
      <c r="D26" s="148" t="s">
        <v>85</v>
      </c>
      <c r="E26" s="149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50"/>
      <c r="AI26" s="151"/>
      <c r="AJ26" s="152"/>
      <c r="AK26" s="153"/>
      <c r="AL26" s="154"/>
      <c r="AM26" s="155"/>
      <c r="AN26" s="156"/>
      <c r="AO26" s="157"/>
    </row>
    <row r="27" spans="1:41" x14ac:dyDescent="0.25">
      <c r="A27" s="146"/>
      <c r="B27" s="147"/>
      <c r="C27" s="147"/>
      <c r="D27" s="148" t="s">
        <v>85</v>
      </c>
      <c r="E27" s="149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50"/>
      <c r="AI27" s="151"/>
      <c r="AJ27" s="152"/>
      <c r="AK27" s="153"/>
      <c r="AL27" s="154"/>
      <c r="AM27" s="155"/>
      <c r="AN27" s="156"/>
      <c r="AO27" s="157"/>
    </row>
    <row r="28" spans="1:41" x14ac:dyDescent="0.25">
      <c r="A28" s="146"/>
      <c r="B28" s="147"/>
      <c r="C28" s="147"/>
      <c r="D28" s="148" t="s">
        <v>85</v>
      </c>
      <c r="E28" s="149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50"/>
      <c r="AI28" s="151"/>
      <c r="AJ28" s="152"/>
      <c r="AK28" s="153"/>
      <c r="AL28" s="154"/>
      <c r="AM28" s="155"/>
      <c r="AN28" s="156"/>
      <c r="AO28" s="157"/>
    </row>
    <row r="29" spans="1:41" x14ac:dyDescent="0.25">
      <c r="A29" s="146"/>
      <c r="B29" s="147"/>
      <c r="C29" s="147"/>
      <c r="D29" s="148" t="s">
        <v>85</v>
      </c>
      <c r="E29" s="149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1"/>
      <c r="AJ29" s="152"/>
      <c r="AK29" s="153"/>
      <c r="AL29" s="154"/>
      <c r="AM29" s="155"/>
      <c r="AN29" s="156"/>
      <c r="AO29" s="157"/>
    </row>
    <row r="30" spans="1:41" x14ac:dyDescent="0.25">
      <c r="A30" s="146"/>
      <c r="B30" s="147"/>
      <c r="C30" s="147"/>
      <c r="D30" s="148" t="s">
        <v>85</v>
      </c>
      <c r="E30" s="149"/>
      <c r="F30" s="150"/>
      <c r="G30" s="150"/>
      <c r="H30" s="150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50"/>
      <c r="AI30" s="151"/>
      <c r="AJ30" s="152"/>
      <c r="AK30" s="153"/>
      <c r="AL30" s="154"/>
      <c r="AM30" s="155"/>
      <c r="AN30" s="156"/>
      <c r="AO30" s="157"/>
    </row>
    <row r="31" spans="1:41" x14ac:dyDescent="0.25">
      <c r="A31" s="146"/>
      <c r="B31" s="147"/>
      <c r="C31" s="147"/>
      <c r="D31" s="148" t="s">
        <v>85</v>
      </c>
      <c r="E31" s="149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50"/>
      <c r="AI31" s="151"/>
      <c r="AJ31" s="152"/>
      <c r="AK31" s="153"/>
      <c r="AL31" s="154"/>
      <c r="AM31" s="155"/>
      <c r="AN31" s="156"/>
      <c r="AO31" s="157"/>
    </row>
    <row r="32" spans="1:41" x14ac:dyDescent="0.25">
      <c r="A32" s="146"/>
      <c r="B32" s="147"/>
      <c r="C32" s="147"/>
      <c r="D32" s="148" t="s">
        <v>85</v>
      </c>
      <c r="E32" s="149"/>
      <c r="F32" s="150"/>
      <c r="G32" s="150"/>
      <c r="H32" s="150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50"/>
      <c r="AI32" s="151"/>
      <c r="AJ32" s="152"/>
      <c r="AK32" s="153"/>
      <c r="AL32" s="154"/>
      <c r="AM32" s="155"/>
      <c r="AN32" s="156"/>
      <c r="AO32" s="157"/>
    </row>
    <row r="33" spans="1:41" x14ac:dyDescent="0.25">
      <c r="A33" s="146"/>
      <c r="B33" s="147"/>
      <c r="C33" s="147"/>
      <c r="D33" s="148" t="s">
        <v>85</v>
      </c>
      <c r="E33" s="149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1"/>
      <c r="AJ33" s="152"/>
      <c r="AK33" s="153"/>
      <c r="AL33" s="154"/>
      <c r="AM33" s="155"/>
      <c r="AN33" s="156"/>
      <c r="AO33" s="157"/>
    </row>
    <row r="34" spans="1:41" x14ac:dyDescent="0.25">
      <c r="A34" s="146"/>
      <c r="B34" s="147"/>
      <c r="C34" s="147"/>
      <c r="D34" s="148" t="s">
        <v>85</v>
      </c>
      <c r="E34" s="149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50"/>
      <c r="AI34" s="151"/>
      <c r="AJ34" s="152"/>
      <c r="AK34" s="153"/>
      <c r="AL34" s="154"/>
      <c r="AM34" s="155"/>
      <c r="AN34" s="156"/>
      <c r="AO34" s="157"/>
    </row>
    <row r="35" spans="1:41" x14ac:dyDescent="0.25">
      <c r="A35" s="146"/>
      <c r="B35" s="147"/>
      <c r="C35" s="147"/>
      <c r="D35" s="148" t="s">
        <v>85</v>
      </c>
      <c r="E35" s="149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50"/>
      <c r="AI35" s="151"/>
      <c r="AJ35" s="152"/>
      <c r="AK35" s="153"/>
      <c r="AL35" s="154"/>
      <c r="AM35" s="155"/>
      <c r="AN35" s="156"/>
      <c r="AO35" s="157"/>
    </row>
    <row r="36" spans="1:41" x14ac:dyDescent="0.25">
      <c r="A36" s="146"/>
      <c r="B36" s="147"/>
      <c r="C36" s="147"/>
      <c r="D36" s="148" t="s">
        <v>85</v>
      </c>
      <c r="E36" s="149"/>
      <c r="F36" s="150"/>
      <c r="G36" s="150"/>
      <c r="H36" s="150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50"/>
      <c r="AI36" s="151"/>
      <c r="AJ36" s="152"/>
      <c r="AK36" s="153"/>
      <c r="AL36" s="154"/>
      <c r="AM36" s="155"/>
      <c r="AN36" s="156"/>
      <c r="AO36" s="157"/>
    </row>
    <row r="37" spans="1:41" ht="16.5" thickBot="1" x14ac:dyDescent="0.3">
      <c r="A37" s="158"/>
      <c r="B37" s="159"/>
      <c r="C37" s="159"/>
      <c r="D37" s="160" t="s">
        <v>85</v>
      </c>
      <c r="E37" s="161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62"/>
      <c r="Q37" s="162"/>
      <c r="R37" s="162"/>
      <c r="S37" s="162"/>
      <c r="T37" s="162"/>
      <c r="U37" s="162"/>
      <c r="V37" s="162"/>
      <c r="W37" s="162"/>
      <c r="X37" s="162"/>
      <c r="Y37" s="162"/>
      <c r="Z37" s="162"/>
      <c r="AA37" s="162"/>
      <c r="AB37" s="162"/>
      <c r="AC37" s="162"/>
      <c r="AD37" s="162"/>
      <c r="AE37" s="162"/>
      <c r="AF37" s="162"/>
      <c r="AG37" s="162"/>
      <c r="AH37" s="162"/>
      <c r="AI37" s="163"/>
      <c r="AJ37" s="164"/>
      <c r="AK37" s="165"/>
      <c r="AL37" s="166"/>
      <c r="AM37" s="167"/>
      <c r="AN37" s="168"/>
      <c r="AO37" s="169"/>
    </row>
    <row r="38" spans="1:41" ht="71.45" customHeight="1" thickBot="1" x14ac:dyDescent="0.3">
      <c r="A38" s="89"/>
      <c r="B38" s="89"/>
      <c r="C38" s="89"/>
      <c r="D38" s="89"/>
      <c r="E38" s="331" t="s">
        <v>91</v>
      </c>
      <c r="F38" s="331"/>
      <c r="G38" s="331"/>
      <c r="H38" s="331"/>
      <c r="I38" s="331"/>
      <c r="J38" s="331"/>
      <c r="K38" s="331"/>
      <c r="L38" s="331"/>
      <c r="M38" s="331"/>
      <c r="N38" s="331"/>
      <c r="O38" s="331"/>
      <c r="P38" s="331"/>
      <c r="Q38" s="331"/>
      <c r="R38" s="331"/>
      <c r="S38" s="331"/>
      <c r="T38" s="331"/>
      <c r="U38" s="331"/>
      <c r="V38" s="331"/>
      <c r="W38" s="331"/>
      <c r="X38" s="331"/>
      <c r="Y38" s="331"/>
      <c r="Z38" s="331"/>
      <c r="AA38" s="331"/>
      <c r="AB38" s="331"/>
      <c r="AC38" s="331"/>
      <c r="AD38" s="331"/>
      <c r="AE38" s="331"/>
      <c r="AF38" s="331"/>
      <c r="AG38" s="331"/>
      <c r="AH38" s="331"/>
      <c r="AI38" s="332"/>
      <c r="AJ38" s="171" t="s">
        <v>86</v>
      </c>
      <c r="AK38" s="172"/>
      <c r="AL38" s="173"/>
      <c r="AM38" s="89"/>
      <c r="AN38" s="89"/>
      <c r="AO38" s="89"/>
    </row>
    <row r="39" spans="1:41" ht="19.5" thickBot="1" x14ac:dyDescent="0.3">
      <c r="A39" s="89"/>
      <c r="B39" s="89"/>
      <c r="C39" s="174"/>
      <c r="D39" s="175" t="s">
        <v>87</v>
      </c>
      <c r="E39" s="170" t="s">
        <v>85</v>
      </c>
      <c r="F39" s="170"/>
      <c r="G39" s="170"/>
      <c r="H39" s="170"/>
      <c r="I39" s="170"/>
      <c r="J39" s="170"/>
      <c r="K39" s="170"/>
      <c r="L39" s="170"/>
      <c r="M39" s="170"/>
      <c r="N39" s="170"/>
      <c r="O39" s="170"/>
      <c r="P39" s="170"/>
      <c r="Q39" s="170"/>
      <c r="R39" s="170"/>
      <c r="S39" s="170"/>
      <c r="T39" s="170"/>
      <c r="U39" s="170"/>
      <c r="V39" s="170"/>
      <c r="W39" s="170"/>
      <c r="X39" s="170"/>
      <c r="Y39" s="170"/>
      <c r="Z39" s="170"/>
      <c r="AA39" s="170"/>
      <c r="AB39" s="170"/>
      <c r="AC39" s="170"/>
      <c r="AD39" s="170"/>
      <c r="AE39" s="170"/>
      <c r="AF39" s="170"/>
      <c r="AG39" s="170"/>
      <c r="AH39" s="170"/>
      <c r="AI39" s="170"/>
      <c r="AK39" s="117"/>
      <c r="AL39" s="177"/>
      <c r="AM39" s="178" t="s">
        <v>88</v>
      </c>
      <c r="AN39" s="179"/>
      <c r="AO39" s="89"/>
    </row>
    <row r="40" spans="1:41" ht="16.5" thickBot="1" x14ac:dyDescent="0.3">
      <c r="A40"/>
      <c r="B40"/>
      <c r="C40"/>
      <c r="D40"/>
      <c r="E40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  <c r="AA40" s="89"/>
      <c r="AB40" s="89"/>
      <c r="AC40" s="89"/>
      <c r="AD40" s="89"/>
      <c r="AE40" s="89"/>
      <c r="AG40" s="180" t="s">
        <v>89</v>
      </c>
      <c r="AH40" s="181"/>
      <c r="AI40" s="182"/>
      <c r="AJ40" s="183"/>
      <c r="AK40" s="89"/>
      <c r="AL40" s="89"/>
      <c r="AM40" s="184"/>
      <c r="AN40" s="185" t="s">
        <v>90</v>
      </c>
      <c r="AO40" s="186"/>
    </row>
    <row r="41" spans="1:41" ht="20.25" x14ac:dyDescent="0.3">
      <c r="A41"/>
      <c r="B41"/>
      <c r="C41"/>
      <c r="D41"/>
      <c r="E41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  <c r="AA41" s="89"/>
      <c r="AB41" s="89"/>
      <c r="AC41" s="89"/>
      <c r="AD41" s="89"/>
      <c r="AE41" s="89"/>
      <c r="AF41" s="89"/>
      <c r="AG41" s="89"/>
      <c r="AH41" s="89"/>
      <c r="AI41" s="89"/>
      <c r="AJ41" s="187"/>
      <c r="AK41" s="89"/>
      <c r="AL41" s="89"/>
      <c r="AM41" s="89"/>
      <c r="AN41" s="89"/>
      <c r="AO41" s="89"/>
    </row>
    <row r="42" spans="1:41" x14ac:dyDescent="0.25">
      <c r="A42"/>
      <c r="B42"/>
      <c r="C42"/>
      <c r="D42"/>
      <c r="E42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9"/>
      <c r="Z42" s="89"/>
      <c r="AA42" s="89"/>
      <c r="AB42" s="89"/>
      <c r="AC42" s="89"/>
      <c r="AD42" s="89"/>
      <c r="AE42" s="89"/>
      <c r="AF42" s="89"/>
      <c r="AG42" s="89"/>
      <c r="AH42" s="89"/>
      <c r="AI42" s="89"/>
      <c r="AJ42" s="89"/>
      <c r="AK42" s="89"/>
      <c r="AL42" s="89"/>
      <c r="AM42" s="89"/>
      <c r="AN42" s="89"/>
      <c r="AO42" s="89"/>
    </row>
    <row r="43" spans="1:41" x14ac:dyDescent="0.25">
      <c r="A43"/>
      <c r="B43"/>
      <c r="C43"/>
      <c r="D43"/>
      <c r="E43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F43" s="89"/>
      <c r="AG43" s="89"/>
      <c r="AH43" s="89"/>
      <c r="AI43" s="89"/>
      <c r="AJ43" s="89"/>
      <c r="AK43" s="89"/>
      <c r="AL43" s="89"/>
      <c r="AM43" s="89"/>
      <c r="AN43" s="89"/>
      <c r="AO43" s="89"/>
    </row>
    <row r="44" spans="1:41" x14ac:dyDescent="0.25">
      <c r="A44"/>
      <c r="B44"/>
      <c r="C44"/>
      <c r="D44"/>
      <c r="E44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89"/>
      <c r="AO44" s="89"/>
    </row>
    <row r="45" spans="1:41" x14ac:dyDescent="0.25">
      <c r="A45"/>
      <c r="B45"/>
      <c r="C45"/>
      <c r="D45"/>
      <c r="E45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</row>
    <row r="46" spans="1:41" x14ac:dyDescent="0.25">
      <c r="A46"/>
      <c r="B46"/>
      <c r="C46"/>
      <c r="D46"/>
      <c r="E46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9"/>
    </row>
    <row r="47" spans="1:41" x14ac:dyDescent="0.25">
      <c r="A47"/>
      <c r="B47"/>
      <c r="C47"/>
      <c r="D47"/>
      <c r="E47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89"/>
    </row>
    <row r="48" spans="1:41" x14ac:dyDescent="0.25">
      <c r="A48"/>
      <c r="B48"/>
      <c r="C48"/>
      <c r="D48"/>
      <c r="E48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  <c r="AA48" s="89"/>
      <c r="AB48" s="89"/>
      <c r="AC48" s="89"/>
      <c r="AD48" s="89"/>
      <c r="AE48" s="89"/>
      <c r="AF48" s="89"/>
      <c r="AG48" s="89"/>
      <c r="AH48" s="89"/>
      <c r="AI48" s="89"/>
      <c r="AJ48" s="89"/>
      <c r="AK48" s="89"/>
      <c r="AL48" s="89"/>
      <c r="AM48" s="89"/>
      <c r="AN48" s="89"/>
      <c r="AO48" s="89"/>
    </row>
    <row r="49" spans="1:41" x14ac:dyDescent="0.25">
      <c r="A49"/>
      <c r="B49"/>
      <c r="C49"/>
      <c r="D49"/>
      <c r="E4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89"/>
    </row>
    <row r="50" spans="1:41" x14ac:dyDescent="0.25">
      <c r="A50"/>
      <c r="B50"/>
      <c r="C50"/>
      <c r="D50"/>
      <c r="E50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</row>
    <row r="51" spans="1:41" x14ac:dyDescent="0.25">
      <c r="A51"/>
      <c r="B51"/>
      <c r="C51"/>
      <c r="D51"/>
      <c r="E51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  <c r="AB51" s="89"/>
      <c r="AC51" s="89"/>
      <c r="AD51" s="89"/>
      <c r="AE51" s="89"/>
      <c r="AF51" s="89"/>
      <c r="AG51" s="89"/>
      <c r="AH51" s="89"/>
      <c r="AI51" s="89"/>
      <c r="AJ51" s="89"/>
      <c r="AK51" s="89"/>
      <c r="AL51" s="89"/>
      <c r="AM51" s="89"/>
      <c r="AN51" s="89"/>
      <c r="AO51" s="89"/>
    </row>
    <row r="52" spans="1:41" x14ac:dyDescent="0.25">
      <c r="A52"/>
      <c r="B52"/>
      <c r="C52"/>
      <c r="D52"/>
      <c r="E52"/>
    </row>
  </sheetData>
  <mergeCells count="6">
    <mergeCell ref="E38:AI38"/>
    <mergeCell ref="A2:D2"/>
    <mergeCell ref="B3:D3"/>
    <mergeCell ref="B4:D4"/>
    <mergeCell ref="A8:C11"/>
    <mergeCell ref="D9:D10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horizontalDpi="4294967293" verticalDpi="4294967293" r:id="rId1"/>
  <headerFooter>
    <oddHeader>&amp;C&amp;F / &amp;A&amp;REdition du : &amp;D</oddHeader>
    <oddFooter>&amp;R&amp;P /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F28B7-96B4-4259-B5BD-9E55C823684D}">
  <sheetPr>
    <tabColor rgb="FF5BFFA5"/>
  </sheetPr>
  <dimension ref="A1:AO51"/>
  <sheetViews>
    <sheetView showGridLines="0" showRuler="0" zoomScale="85" zoomScaleNormal="85" workbookViewId="0">
      <selection activeCell="M18" sqref="M18"/>
    </sheetView>
  </sheetViews>
  <sheetFormatPr baseColWidth="10" defaultColWidth="3.85546875" defaultRowHeight="15.75" x14ac:dyDescent="0.25"/>
  <cols>
    <col min="1" max="1" width="11.85546875" style="117" customWidth="1"/>
    <col min="2" max="2" width="20" style="117" customWidth="1"/>
    <col min="3" max="3" width="26.140625" style="117" customWidth="1"/>
    <col min="4" max="4" width="18.140625" style="117" customWidth="1"/>
    <col min="5" max="5" width="9.5703125" style="117" customWidth="1"/>
    <col min="6" max="6" width="5.140625" style="117" customWidth="1"/>
    <col min="7" max="8" width="4.85546875" style="117" customWidth="1"/>
    <col min="9" max="9" width="6" style="117" customWidth="1"/>
    <col min="10" max="10" width="5.28515625" style="117" customWidth="1"/>
    <col min="11" max="11" width="4.7109375" style="117" customWidth="1"/>
    <col min="12" max="12" width="5.7109375" style="117" customWidth="1"/>
    <col min="13" max="13" width="4.7109375" style="117" customWidth="1"/>
    <col min="14" max="14" width="5.140625" style="117" customWidth="1"/>
    <col min="15" max="15" width="4.85546875" style="117" customWidth="1"/>
    <col min="16" max="16" width="6.42578125" style="117" customWidth="1"/>
    <col min="17" max="17" width="5.5703125" style="117" customWidth="1"/>
    <col min="18" max="18" width="5.140625" style="117" customWidth="1"/>
    <col min="19" max="20" width="4.7109375" style="117" customWidth="1"/>
    <col min="21" max="21" width="5.5703125" style="117" customWidth="1"/>
    <col min="22" max="22" width="5.28515625" style="117" customWidth="1"/>
    <col min="23" max="23" width="5.85546875" style="117" customWidth="1"/>
    <col min="24" max="24" width="5.140625" style="117" customWidth="1"/>
    <col min="25" max="26" width="5.28515625" style="117" customWidth="1"/>
    <col min="27" max="27" width="4.7109375" style="117" customWidth="1"/>
    <col min="28" max="28" width="5.5703125" style="117" customWidth="1"/>
    <col min="29" max="29" width="4.85546875" style="117" customWidth="1"/>
    <col min="30" max="30" width="5.140625" style="117" customWidth="1"/>
    <col min="31" max="31" width="5.28515625" style="117" customWidth="1"/>
    <col min="32" max="33" width="4.85546875" style="117" customWidth="1"/>
    <col min="34" max="34" width="5.5703125" style="117" customWidth="1"/>
    <col min="35" max="35" width="12.42578125" style="117" customWidth="1"/>
    <col min="36" max="36" width="9.85546875" style="176" customWidth="1"/>
    <col min="37" max="37" width="13.85546875" style="176" customWidth="1"/>
    <col min="38" max="38" width="9.140625" style="188" customWidth="1"/>
    <col min="39" max="39" width="14.5703125" style="188" customWidth="1"/>
    <col min="40" max="40" width="9.85546875" style="188" customWidth="1"/>
    <col min="41" max="41" width="10.42578125" style="188" customWidth="1"/>
    <col min="42" max="16384" width="3.85546875" style="117"/>
  </cols>
  <sheetData>
    <row r="1" spans="1:41" s="91" customFormat="1" ht="16.5" thickBot="1" x14ac:dyDescent="0.3">
      <c r="A1" s="89"/>
      <c r="B1" s="89"/>
      <c r="C1" s="89"/>
      <c r="D1" s="89"/>
      <c r="E1" s="89"/>
      <c r="F1" s="89"/>
      <c r="G1" s="89"/>
      <c r="H1" s="89"/>
      <c r="I1" s="90" t="s">
        <v>62</v>
      </c>
      <c r="J1" s="89"/>
      <c r="K1" s="89"/>
      <c r="L1" s="89"/>
      <c r="M1" s="90"/>
      <c r="N1" s="90"/>
      <c r="O1" s="90"/>
      <c r="P1" s="90"/>
      <c r="Q1" s="90"/>
      <c r="R1" s="90"/>
      <c r="S1" s="89"/>
      <c r="T1" s="89"/>
      <c r="U1" s="89"/>
      <c r="V1" s="89"/>
      <c r="W1" s="89"/>
      <c r="X1" s="89"/>
      <c r="Y1" s="89"/>
      <c r="Z1" s="89"/>
      <c r="AA1" s="89"/>
      <c r="AB1" s="89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</row>
    <row r="2" spans="1:41" s="91" customFormat="1" x14ac:dyDescent="0.25">
      <c r="A2" s="333" t="s">
        <v>63</v>
      </c>
      <c r="B2" s="334"/>
      <c r="C2" s="334"/>
      <c r="D2" s="335"/>
      <c r="E2" s="89"/>
      <c r="F2" s="89"/>
      <c r="G2" s="92" t="s">
        <v>64</v>
      </c>
      <c r="H2" s="93"/>
      <c r="I2" s="94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5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</row>
    <row r="3" spans="1:41" s="91" customFormat="1" x14ac:dyDescent="0.25">
      <c r="A3" s="96" t="s">
        <v>65</v>
      </c>
      <c r="B3" s="336"/>
      <c r="C3" s="336"/>
      <c r="D3" s="337"/>
      <c r="E3" s="89"/>
      <c r="F3" s="89"/>
      <c r="G3" s="97" t="s">
        <v>66</v>
      </c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9"/>
      <c r="AC3" s="89"/>
      <c r="AD3" s="89"/>
      <c r="AE3" s="89"/>
      <c r="AF3" s="89"/>
      <c r="AG3" s="89"/>
      <c r="AH3" s="89"/>
      <c r="AI3" s="89"/>
      <c r="AJ3" s="89"/>
      <c r="AK3" s="350"/>
      <c r="AL3" s="292"/>
      <c r="AM3" s="292"/>
      <c r="AN3" s="89"/>
      <c r="AO3" s="89"/>
    </row>
    <row r="4" spans="1:41" s="91" customFormat="1" ht="16.5" thickBot="1" x14ac:dyDescent="0.3">
      <c r="A4" s="100" t="s">
        <v>67</v>
      </c>
      <c r="B4" s="338"/>
      <c r="C4" s="338"/>
      <c r="D4" s="339"/>
      <c r="E4" s="89"/>
      <c r="F4" s="89"/>
      <c r="G4" s="97" t="s">
        <v>68</v>
      </c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9"/>
      <c r="AC4" s="89"/>
      <c r="AD4" s="89"/>
      <c r="AE4" s="89"/>
      <c r="AF4" s="89"/>
      <c r="AG4" s="89"/>
      <c r="AH4" s="89"/>
      <c r="AI4" s="89"/>
      <c r="AJ4" s="89"/>
      <c r="AK4" s="292"/>
      <c r="AL4" s="292"/>
      <c r="AM4" s="292"/>
      <c r="AN4" s="89"/>
      <c r="AO4" s="89"/>
    </row>
    <row r="5" spans="1:41" s="91" customFormat="1" x14ac:dyDescent="0.25">
      <c r="A5" s="89"/>
      <c r="B5" s="89"/>
      <c r="C5" s="89"/>
      <c r="D5" s="89"/>
      <c r="E5" s="89"/>
      <c r="F5" s="89"/>
      <c r="G5" s="97" t="s">
        <v>69</v>
      </c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9"/>
      <c r="AC5" s="89"/>
      <c r="AD5" s="89"/>
      <c r="AE5" s="89"/>
      <c r="AF5" s="89"/>
      <c r="AG5" s="89"/>
      <c r="AH5" s="89"/>
      <c r="AI5" s="89"/>
      <c r="AJ5" s="89"/>
      <c r="AK5" s="292"/>
      <c r="AL5" s="292"/>
      <c r="AM5" s="292"/>
      <c r="AN5" s="89"/>
      <c r="AO5" s="89"/>
    </row>
    <row r="6" spans="1:41" s="91" customFormat="1" ht="16.5" thickBot="1" x14ac:dyDescent="0.3">
      <c r="A6" s="89"/>
      <c r="B6" s="89"/>
      <c r="C6" s="89"/>
      <c r="D6" s="89"/>
      <c r="E6" s="89"/>
      <c r="F6" s="89"/>
      <c r="G6" s="101" t="s">
        <v>70</v>
      </c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3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</row>
    <row r="7" spans="1:41" s="91" customFormat="1" ht="16.5" thickBot="1" x14ac:dyDescent="0.3">
      <c r="A7" s="89" t="s">
        <v>71</v>
      </c>
      <c r="B7" s="104"/>
      <c r="C7" s="89">
        <f>NETWORKDAYS(E9,MAX(E9:AI9),jours_feries)</f>
        <v>21</v>
      </c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</row>
    <row r="8" spans="1:41" s="202" customFormat="1" ht="30" customHeight="1" x14ac:dyDescent="0.25">
      <c r="A8" s="340">
        <v>45748</v>
      </c>
      <c r="B8" s="341"/>
      <c r="C8" s="342"/>
      <c r="D8" s="200" t="s">
        <v>72</v>
      </c>
      <c r="E8" s="204" t="str">
        <f>CONCATENATE("S.",_xlfn.ISOWEEKNUM(E9))</f>
        <v>S.14</v>
      </c>
      <c r="F8" s="204" t="str">
        <f t="shared" ref="F8:AH8" si="0">CONCATENATE("S.",_xlfn.ISOWEEKNUM(F9))</f>
        <v>S.14</v>
      </c>
      <c r="G8" s="204" t="str">
        <f t="shared" si="0"/>
        <v>S.14</v>
      </c>
      <c r="H8" s="204" t="str">
        <f t="shared" si="0"/>
        <v>S.14</v>
      </c>
      <c r="I8" s="204" t="str">
        <f t="shared" si="0"/>
        <v>S.14</v>
      </c>
      <c r="J8" s="204" t="str">
        <f t="shared" si="0"/>
        <v>S.14</v>
      </c>
      <c r="K8" s="204" t="str">
        <f t="shared" si="0"/>
        <v>S.15</v>
      </c>
      <c r="L8" s="204" t="str">
        <f t="shared" si="0"/>
        <v>S.15</v>
      </c>
      <c r="M8" s="204" t="str">
        <f t="shared" si="0"/>
        <v>S.15</v>
      </c>
      <c r="N8" s="204" t="str">
        <f t="shared" si="0"/>
        <v>S.15</v>
      </c>
      <c r="O8" s="204" t="str">
        <f t="shared" si="0"/>
        <v>S.15</v>
      </c>
      <c r="P8" s="204" t="str">
        <f t="shared" si="0"/>
        <v>S.15</v>
      </c>
      <c r="Q8" s="204" t="str">
        <f t="shared" si="0"/>
        <v>S.15</v>
      </c>
      <c r="R8" s="204" t="str">
        <f t="shared" si="0"/>
        <v>S.16</v>
      </c>
      <c r="S8" s="204" t="str">
        <f t="shared" si="0"/>
        <v>S.16</v>
      </c>
      <c r="T8" s="204" t="str">
        <f t="shared" si="0"/>
        <v>S.16</v>
      </c>
      <c r="U8" s="204" t="str">
        <f t="shared" si="0"/>
        <v>S.16</v>
      </c>
      <c r="V8" s="204" t="str">
        <f t="shared" si="0"/>
        <v>S.16</v>
      </c>
      <c r="W8" s="204" t="str">
        <f t="shared" si="0"/>
        <v>S.16</v>
      </c>
      <c r="X8" s="204" t="str">
        <f t="shared" si="0"/>
        <v>S.16</v>
      </c>
      <c r="Y8" s="204" t="str">
        <f t="shared" si="0"/>
        <v>S.17</v>
      </c>
      <c r="Z8" s="204" t="str">
        <f t="shared" si="0"/>
        <v>S.17</v>
      </c>
      <c r="AA8" s="204" t="str">
        <f t="shared" si="0"/>
        <v>S.17</v>
      </c>
      <c r="AB8" s="204" t="str">
        <f t="shared" si="0"/>
        <v>S.17</v>
      </c>
      <c r="AC8" s="204" t="str">
        <f t="shared" si="0"/>
        <v>S.17</v>
      </c>
      <c r="AD8" s="204" t="str">
        <f t="shared" si="0"/>
        <v>S.17</v>
      </c>
      <c r="AE8" s="204" t="str">
        <f t="shared" si="0"/>
        <v>S.17</v>
      </c>
      <c r="AF8" s="204" t="str">
        <f t="shared" si="0"/>
        <v>S.18</v>
      </c>
      <c r="AG8" s="204" t="str">
        <f t="shared" si="0"/>
        <v>S.18</v>
      </c>
      <c r="AH8" s="204" t="str">
        <f t="shared" si="0"/>
        <v>S.18</v>
      </c>
      <c r="AI8" s="198"/>
      <c r="AJ8" s="198"/>
      <c r="AK8" s="201"/>
      <c r="AL8" s="201"/>
      <c r="AM8" s="201"/>
      <c r="AN8" s="201"/>
      <c r="AO8" s="201"/>
    </row>
    <row r="9" spans="1:41" s="113" customFormat="1" ht="14.1" customHeight="1" x14ac:dyDescent="0.25">
      <c r="A9" s="343"/>
      <c r="B9" s="344"/>
      <c r="C9" s="345"/>
      <c r="D9" s="349" t="s">
        <v>74</v>
      </c>
      <c r="E9" s="215">
        <f>+A8</f>
        <v>45748</v>
      </c>
      <c r="F9" s="215">
        <f>IFERROR(IF(MONTH(E9)=MONTH(E9+1),E9+1,""),"")</f>
        <v>45749</v>
      </c>
      <c r="G9" s="215">
        <f t="shared" ref="G9:AH9" si="1">IFERROR(IF(MONTH(F9)=MONTH(F9+1),F9+1,""),"")</f>
        <v>45750</v>
      </c>
      <c r="H9" s="215">
        <f>IFERROR(IF(MONTH(G9)=MONTH(G9+1),G9+1,""),"")</f>
        <v>45751</v>
      </c>
      <c r="I9" s="215">
        <f>IFERROR(IF(MONTH(H9)=MONTH(H9+1),H9+1,""),"")</f>
        <v>45752</v>
      </c>
      <c r="J9" s="215">
        <f t="shared" si="1"/>
        <v>45753</v>
      </c>
      <c r="K9" s="215">
        <f t="shared" si="1"/>
        <v>45754</v>
      </c>
      <c r="L9" s="215">
        <f t="shared" si="1"/>
        <v>45755</v>
      </c>
      <c r="M9" s="215">
        <f t="shared" si="1"/>
        <v>45756</v>
      </c>
      <c r="N9" s="215">
        <f t="shared" si="1"/>
        <v>45757</v>
      </c>
      <c r="O9" s="215">
        <f t="shared" si="1"/>
        <v>45758</v>
      </c>
      <c r="P9" s="215">
        <f t="shared" si="1"/>
        <v>45759</v>
      </c>
      <c r="Q9" s="215">
        <f t="shared" si="1"/>
        <v>45760</v>
      </c>
      <c r="R9" s="215">
        <f t="shared" si="1"/>
        <v>45761</v>
      </c>
      <c r="S9" s="215">
        <f t="shared" si="1"/>
        <v>45762</v>
      </c>
      <c r="T9" s="215">
        <f t="shared" si="1"/>
        <v>45763</v>
      </c>
      <c r="U9" s="215">
        <f t="shared" si="1"/>
        <v>45764</v>
      </c>
      <c r="V9" s="215">
        <f t="shared" si="1"/>
        <v>45765</v>
      </c>
      <c r="W9" s="215">
        <f t="shared" si="1"/>
        <v>45766</v>
      </c>
      <c r="X9" s="215">
        <f t="shared" si="1"/>
        <v>45767</v>
      </c>
      <c r="Y9" s="215">
        <f t="shared" si="1"/>
        <v>45768</v>
      </c>
      <c r="Z9" s="215">
        <f t="shared" si="1"/>
        <v>45769</v>
      </c>
      <c r="AA9" s="215">
        <f t="shared" si="1"/>
        <v>45770</v>
      </c>
      <c r="AB9" s="215">
        <f t="shared" si="1"/>
        <v>45771</v>
      </c>
      <c r="AC9" s="215">
        <f t="shared" si="1"/>
        <v>45772</v>
      </c>
      <c r="AD9" s="215">
        <f t="shared" si="1"/>
        <v>45773</v>
      </c>
      <c r="AE9" s="215">
        <f t="shared" si="1"/>
        <v>45774</v>
      </c>
      <c r="AF9" s="215">
        <f t="shared" si="1"/>
        <v>45775</v>
      </c>
      <c r="AG9" s="215">
        <f t="shared" si="1"/>
        <v>45776</v>
      </c>
      <c r="AH9" s="215">
        <f t="shared" si="1"/>
        <v>45777</v>
      </c>
      <c r="AI9" s="216"/>
      <c r="AJ9" s="89"/>
      <c r="AK9" s="89"/>
      <c r="AL9" s="89"/>
      <c r="AM9" s="89"/>
      <c r="AN9" s="89"/>
      <c r="AO9" s="89"/>
    </row>
    <row r="10" spans="1:41" ht="14.1" customHeight="1" x14ac:dyDescent="0.25">
      <c r="A10" s="343"/>
      <c r="B10" s="344"/>
      <c r="C10" s="345"/>
      <c r="D10" s="349"/>
      <c r="E10" s="217">
        <f>DAY(E9)</f>
        <v>1</v>
      </c>
      <c r="F10" s="217">
        <f t="shared" ref="F10:AH10" si="2">DAY(F9)</f>
        <v>2</v>
      </c>
      <c r="G10" s="217">
        <f t="shared" si="2"/>
        <v>3</v>
      </c>
      <c r="H10" s="217">
        <f t="shared" si="2"/>
        <v>4</v>
      </c>
      <c r="I10" s="217">
        <f t="shared" si="2"/>
        <v>5</v>
      </c>
      <c r="J10" s="217">
        <f t="shared" si="2"/>
        <v>6</v>
      </c>
      <c r="K10" s="217">
        <f t="shared" si="2"/>
        <v>7</v>
      </c>
      <c r="L10" s="217">
        <f t="shared" si="2"/>
        <v>8</v>
      </c>
      <c r="M10" s="217">
        <f t="shared" si="2"/>
        <v>9</v>
      </c>
      <c r="N10" s="217">
        <f t="shared" si="2"/>
        <v>10</v>
      </c>
      <c r="O10" s="217">
        <f t="shared" si="2"/>
        <v>11</v>
      </c>
      <c r="P10" s="217">
        <f t="shared" si="2"/>
        <v>12</v>
      </c>
      <c r="Q10" s="217">
        <f t="shared" si="2"/>
        <v>13</v>
      </c>
      <c r="R10" s="217">
        <f t="shared" si="2"/>
        <v>14</v>
      </c>
      <c r="S10" s="217">
        <f t="shared" si="2"/>
        <v>15</v>
      </c>
      <c r="T10" s="217">
        <f t="shared" si="2"/>
        <v>16</v>
      </c>
      <c r="U10" s="217">
        <f t="shared" si="2"/>
        <v>17</v>
      </c>
      <c r="V10" s="217">
        <f t="shared" si="2"/>
        <v>18</v>
      </c>
      <c r="W10" s="217">
        <f t="shared" si="2"/>
        <v>19</v>
      </c>
      <c r="X10" s="217">
        <f t="shared" si="2"/>
        <v>20</v>
      </c>
      <c r="Y10" s="217">
        <f t="shared" si="2"/>
        <v>21</v>
      </c>
      <c r="Z10" s="217">
        <f t="shared" si="2"/>
        <v>22</v>
      </c>
      <c r="AA10" s="217">
        <f t="shared" si="2"/>
        <v>23</v>
      </c>
      <c r="AB10" s="217">
        <f t="shared" si="2"/>
        <v>24</v>
      </c>
      <c r="AC10" s="217">
        <f t="shared" si="2"/>
        <v>25</v>
      </c>
      <c r="AD10" s="217">
        <f t="shared" si="2"/>
        <v>26</v>
      </c>
      <c r="AE10" s="217">
        <f t="shared" si="2"/>
        <v>27</v>
      </c>
      <c r="AF10" s="217">
        <f t="shared" si="2"/>
        <v>28</v>
      </c>
      <c r="AG10" s="217">
        <f t="shared" si="2"/>
        <v>29</v>
      </c>
      <c r="AH10" s="217">
        <f t="shared" si="2"/>
        <v>30</v>
      </c>
      <c r="AI10" s="218"/>
      <c r="AJ10" s="115"/>
      <c r="AK10" s="89"/>
      <c r="AL10" s="89"/>
      <c r="AM10" s="89"/>
      <c r="AN10" s="89"/>
      <c r="AO10" s="89"/>
    </row>
    <row r="11" spans="1:41" ht="15" customHeight="1" thickBot="1" x14ac:dyDescent="0.3">
      <c r="A11" s="346"/>
      <c r="B11" s="347"/>
      <c r="C11" s="348"/>
      <c r="D11" s="118" t="s">
        <v>75</v>
      </c>
      <c r="E11" s="219">
        <f>YEAR(E9)</f>
        <v>2025</v>
      </c>
      <c r="F11" s="219"/>
      <c r="G11" s="219"/>
      <c r="H11" s="219"/>
      <c r="I11" s="219"/>
      <c r="J11" s="219"/>
      <c r="K11" s="219"/>
      <c r="L11" s="219"/>
      <c r="M11" s="219"/>
      <c r="N11" s="219"/>
      <c r="O11" s="219"/>
      <c r="P11" s="219"/>
      <c r="Q11" s="219"/>
      <c r="R11" s="219"/>
      <c r="S11" s="219"/>
      <c r="T11" s="219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19"/>
      <c r="AI11" s="219"/>
      <c r="AJ11" s="89"/>
      <c r="AK11" s="89"/>
      <c r="AL11" s="89"/>
      <c r="AM11" s="89"/>
      <c r="AN11" s="89"/>
      <c r="AO11" s="89"/>
    </row>
    <row r="12" spans="1:41" s="134" customFormat="1" ht="64.5" customHeight="1" thickBot="1" x14ac:dyDescent="0.3">
      <c r="A12" s="122" t="s">
        <v>3</v>
      </c>
      <c r="B12" s="123" t="s">
        <v>76</v>
      </c>
      <c r="C12" s="123" t="s">
        <v>77</v>
      </c>
      <c r="D12" s="124" t="s">
        <v>78</v>
      </c>
      <c r="E12" s="126"/>
      <c r="F12" s="126"/>
      <c r="G12" s="126"/>
      <c r="H12" s="126"/>
      <c r="I12" s="126"/>
      <c r="J12" s="126"/>
      <c r="K12" s="126"/>
      <c r="L12" s="126"/>
      <c r="M12" s="126"/>
      <c r="N12" s="126"/>
      <c r="O12" s="126"/>
      <c r="P12" s="126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7"/>
      <c r="AJ12" s="211" t="s">
        <v>80</v>
      </c>
      <c r="AK12" s="129" t="s">
        <v>20</v>
      </c>
      <c r="AL12" s="130" t="s">
        <v>81</v>
      </c>
      <c r="AM12" s="131" t="s">
        <v>82</v>
      </c>
      <c r="AN12" s="132" t="s">
        <v>83</v>
      </c>
      <c r="AO12" s="133" t="s">
        <v>84</v>
      </c>
    </row>
    <row r="13" spans="1:41" ht="16.5" thickBot="1" x14ac:dyDescent="0.3">
      <c r="A13" s="135" t="s">
        <v>92</v>
      </c>
      <c r="B13" s="147" t="s">
        <v>61</v>
      </c>
      <c r="C13" s="147" t="s">
        <v>24</v>
      </c>
      <c r="D13" s="148" t="str" cm="1">
        <f t="array" ref="D13">+IF(A13='Menu déroulant VF'!A$11,Europe,_xleta.N/A)</f>
        <v>Europe</v>
      </c>
      <c r="E13" s="137">
        <v>0.5</v>
      </c>
      <c r="F13" s="138"/>
      <c r="G13" s="138">
        <v>0.5</v>
      </c>
      <c r="H13" s="138"/>
      <c r="I13" s="138"/>
      <c r="J13" s="138"/>
      <c r="K13" s="138">
        <v>1</v>
      </c>
      <c r="L13" s="138">
        <v>0.5</v>
      </c>
      <c r="M13" s="138"/>
      <c r="N13" s="138"/>
      <c r="O13" s="138"/>
      <c r="P13" s="150"/>
      <c r="Q13" s="150"/>
      <c r="R13" s="138"/>
      <c r="S13" s="138"/>
      <c r="T13" s="138"/>
      <c r="U13" s="138"/>
      <c r="V13" s="138"/>
      <c r="W13" s="138"/>
      <c r="X13" s="138"/>
      <c r="Y13" s="138"/>
      <c r="Z13" s="138">
        <v>1</v>
      </c>
      <c r="AA13" s="138">
        <v>1</v>
      </c>
      <c r="AB13" s="138"/>
      <c r="AC13" s="138"/>
      <c r="AD13" s="138"/>
      <c r="AE13" s="138"/>
      <c r="AF13" s="138"/>
      <c r="AG13" s="138"/>
      <c r="AH13" s="138"/>
      <c r="AI13" s="139"/>
      <c r="AJ13" s="140">
        <f>+SUM(E13:AI13)</f>
        <v>4.5</v>
      </c>
      <c r="AK13" s="207">
        <f>(VLOOKUP(C13,'Menu déroulant VF'!B37:C50,2,FALSE))</f>
        <v>1</v>
      </c>
      <c r="AL13" s="142">
        <f>IF(AK13=100%,AJ13,0)</f>
        <v>4.5</v>
      </c>
      <c r="AM13" s="142" t="str">
        <f>IF(AL13&gt;0,"R&amp;D","Non_R"&amp;D3)</f>
        <v>R&amp;D</v>
      </c>
      <c r="AN13" s="142">
        <f>IF(AL13&gt;0,AL13,0)</f>
        <v>4.5</v>
      </c>
      <c r="AO13" s="145">
        <f>AL13</f>
        <v>4.5</v>
      </c>
    </row>
    <row r="14" spans="1:41" ht="16.5" thickBot="1" x14ac:dyDescent="0.3">
      <c r="A14" s="135" t="s">
        <v>92</v>
      </c>
      <c r="B14" s="147" t="s">
        <v>11</v>
      </c>
      <c r="C14" s="147" t="s">
        <v>24</v>
      </c>
      <c r="D14" s="148" t="str" cm="1">
        <f t="array" ref="D14">+IF(A14='Menu déroulant VF'!A$11,Europe,_xleta.N/A)</f>
        <v>Europe</v>
      </c>
      <c r="E14" s="149">
        <v>0.5</v>
      </c>
      <c r="F14" s="150">
        <v>0.5</v>
      </c>
      <c r="G14" s="150"/>
      <c r="H14" s="150"/>
      <c r="I14" s="150"/>
      <c r="J14" s="150"/>
      <c r="K14" s="150"/>
      <c r="L14" s="150">
        <v>0.5</v>
      </c>
      <c r="M14" s="150"/>
      <c r="N14" s="150">
        <v>0.5</v>
      </c>
      <c r="O14" s="150"/>
      <c r="P14" s="150"/>
      <c r="Q14" s="150"/>
      <c r="R14" s="150">
        <v>1</v>
      </c>
      <c r="S14" s="150">
        <v>1</v>
      </c>
      <c r="T14" s="150"/>
      <c r="U14" s="150"/>
      <c r="V14" s="150"/>
      <c r="W14" s="150"/>
      <c r="X14" s="150"/>
      <c r="Y14" s="150"/>
      <c r="Z14" s="150"/>
      <c r="AA14" s="150"/>
      <c r="AB14" s="150"/>
      <c r="AC14" s="150"/>
      <c r="AD14" s="150"/>
      <c r="AE14" s="150"/>
      <c r="AF14" s="150">
        <v>0.5</v>
      </c>
      <c r="AG14" s="150">
        <v>0.5</v>
      </c>
      <c r="AH14" s="150"/>
      <c r="AI14" s="151"/>
      <c r="AJ14" s="140">
        <f t="shared" ref="AJ14:AJ37" si="3">+SUM(E14:AI14)</f>
        <v>5</v>
      </c>
      <c r="AK14" s="207">
        <f>VLOOKUP(C14,'Menu déroulant VF'!B38:C51,2,FALSE)</f>
        <v>1</v>
      </c>
      <c r="AL14" s="142">
        <f t="shared" ref="AL14:AL16" si="4">IF(AK14=100%,AJ14,0)</f>
        <v>5</v>
      </c>
      <c r="AM14" s="142" t="str">
        <f t="shared" ref="AM14:AM15" si="5">IF(AL14&gt;0,"R&amp;D","Non_R"&amp;D4)</f>
        <v>R&amp;D</v>
      </c>
      <c r="AN14" s="142">
        <f t="shared" ref="AN14:AN16" si="6">IF(AL14&gt;0,AL14,0)</f>
        <v>5</v>
      </c>
      <c r="AO14" s="145">
        <f t="shared" ref="AO14:AO16" si="7">AL14</f>
        <v>5</v>
      </c>
    </row>
    <row r="15" spans="1:41" ht="16.5" thickBot="1" x14ac:dyDescent="0.3">
      <c r="A15" s="135" t="s">
        <v>92</v>
      </c>
      <c r="B15" s="147" t="s">
        <v>10</v>
      </c>
      <c r="C15" s="147" t="s">
        <v>27</v>
      </c>
      <c r="D15" s="148" t="str" cm="1">
        <f t="array" ref="D15">+IF(A15='Menu déroulant VF'!A$11,Europe,_xleta.N/A)</f>
        <v>Europe</v>
      </c>
      <c r="E15" s="149"/>
      <c r="F15" s="150">
        <v>0.5</v>
      </c>
      <c r="G15" s="150">
        <v>0.5</v>
      </c>
      <c r="H15" s="150"/>
      <c r="I15" s="150"/>
      <c r="J15" s="150"/>
      <c r="K15" s="150"/>
      <c r="L15" s="150"/>
      <c r="M15" s="150">
        <v>1</v>
      </c>
      <c r="N15" s="150">
        <v>0.5</v>
      </c>
      <c r="O15" s="150">
        <v>1</v>
      </c>
      <c r="P15" s="150"/>
      <c r="Q15" s="150"/>
      <c r="R15" s="150"/>
      <c r="S15" s="150"/>
      <c r="T15" s="150">
        <v>1</v>
      </c>
      <c r="U15" s="150">
        <v>1</v>
      </c>
      <c r="V15" s="150">
        <v>1</v>
      </c>
      <c r="W15" s="150"/>
      <c r="X15" s="150"/>
      <c r="Y15" s="150"/>
      <c r="Z15" s="150"/>
      <c r="AA15" s="150"/>
      <c r="AB15" s="150">
        <v>1</v>
      </c>
      <c r="AC15" s="150">
        <v>1</v>
      </c>
      <c r="AD15" s="150"/>
      <c r="AE15" s="150"/>
      <c r="AF15" s="150">
        <v>0.5</v>
      </c>
      <c r="AG15" s="150">
        <v>0.5</v>
      </c>
      <c r="AH15" s="150">
        <v>0.5</v>
      </c>
      <c r="AI15" s="151"/>
      <c r="AJ15" s="140">
        <f t="shared" si="3"/>
        <v>10</v>
      </c>
      <c r="AK15" s="207">
        <f>VLOOKUP(C15,'Menu déroulant VF'!B39:C52,2,FALSE)</f>
        <v>1</v>
      </c>
      <c r="AL15" s="142">
        <f t="shared" si="4"/>
        <v>10</v>
      </c>
      <c r="AM15" s="142" t="str">
        <f t="shared" si="5"/>
        <v>R&amp;D</v>
      </c>
      <c r="AN15" s="142">
        <f t="shared" si="6"/>
        <v>10</v>
      </c>
      <c r="AO15" s="145">
        <f t="shared" si="7"/>
        <v>10</v>
      </c>
    </row>
    <row r="16" spans="1:41" ht="16.5" thickBot="1" x14ac:dyDescent="0.3">
      <c r="A16" s="135" t="s">
        <v>6</v>
      </c>
      <c r="B16" s="147" t="s">
        <v>16</v>
      </c>
      <c r="C16" s="147" t="s">
        <v>5</v>
      </c>
      <c r="D16" s="148" t="str">
        <f>+IF(A16='Menu déroulant VF'!A$11,Europe,"N/A")</f>
        <v>N/A</v>
      </c>
      <c r="E16" s="149"/>
      <c r="F16" s="150"/>
      <c r="G16" s="150"/>
      <c r="H16" s="150">
        <v>1</v>
      </c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150"/>
      <c r="AG16" s="150"/>
      <c r="AH16" s="150">
        <v>0.5</v>
      </c>
      <c r="AI16" s="151"/>
      <c r="AJ16" s="140">
        <f t="shared" si="3"/>
        <v>1.5</v>
      </c>
      <c r="AK16" s="207">
        <f>VLOOKUP(C16,'Menu déroulant VF'!B40:C53,2,FALSE)</f>
        <v>0</v>
      </c>
      <c r="AL16" s="142">
        <f t="shared" si="4"/>
        <v>0</v>
      </c>
      <c r="AM16" s="142" t="str">
        <f>IF(AL16&gt;0,"R&amp;D","Non_R&amp;D")</f>
        <v>Non_R&amp;D</v>
      </c>
      <c r="AN16" s="142">
        <f t="shared" si="6"/>
        <v>0</v>
      </c>
      <c r="AO16" s="145">
        <f t="shared" si="7"/>
        <v>0</v>
      </c>
    </row>
    <row r="17" spans="1:41" ht="16.5" thickBot="1" x14ac:dyDescent="0.3">
      <c r="A17" s="135"/>
      <c r="B17" s="147"/>
      <c r="C17" s="147"/>
      <c r="D17" s="148" t="s">
        <v>85</v>
      </c>
      <c r="E17" s="149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150"/>
      <c r="AA17" s="150"/>
      <c r="AB17" s="150"/>
      <c r="AC17" s="150"/>
      <c r="AD17" s="150"/>
      <c r="AE17" s="150"/>
      <c r="AF17" s="150"/>
      <c r="AG17" s="150"/>
      <c r="AH17" s="150"/>
      <c r="AI17" s="151"/>
      <c r="AJ17" s="140">
        <f t="shared" si="3"/>
        <v>0</v>
      </c>
      <c r="AK17" s="207"/>
      <c r="AL17" s="154"/>
      <c r="AM17" s="155"/>
      <c r="AN17" s="156"/>
      <c r="AO17" s="157"/>
    </row>
    <row r="18" spans="1:41" ht="16.5" thickBot="1" x14ac:dyDescent="0.3">
      <c r="A18" s="135"/>
      <c r="B18" s="147"/>
      <c r="C18" s="147"/>
      <c r="D18" s="148" t="s">
        <v>85</v>
      </c>
      <c r="E18" s="149"/>
      <c r="F18" s="150"/>
      <c r="G18" s="150">
        <v>0.5</v>
      </c>
      <c r="H18" s="150"/>
      <c r="I18" s="150"/>
      <c r="J18" s="150"/>
      <c r="K18" s="150"/>
      <c r="L18" s="150"/>
      <c r="M18" s="150"/>
      <c r="N18" s="150"/>
      <c r="O18" s="150"/>
      <c r="P18" s="150"/>
      <c r="Q18" s="150"/>
      <c r="R18" s="150"/>
      <c r="S18" s="150"/>
      <c r="T18" s="150"/>
      <c r="U18" s="150"/>
      <c r="V18" s="150"/>
      <c r="W18" s="150"/>
      <c r="X18" s="150"/>
      <c r="Y18" s="150"/>
      <c r="Z18" s="150"/>
      <c r="AA18" s="150"/>
      <c r="AB18" s="150"/>
      <c r="AC18" s="150"/>
      <c r="AD18" s="150"/>
      <c r="AE18" s="150"/>
      <c r="AF18" s="150"/>
      <c r="AG18" s="150"/>
      <c r="AH18" s="150"/>
      <c r="AI18" s="151"/>
      <c r="AJ18" s="140">
        <f t="shared" si="3"/>
        <v>0.5</v>
      </c>
      <c r="AK18" s="207"/>
      <c r="AL18" s="154"/>
      <c r="AM18" s="155"/>
      <c r="AN18" s="156"/>
      <c r="AO18" s="157"/>
    </row>
    <row r="19" spans="1:41" ht="16.5" thickBot="1" x14ac:dyDescent="0.3">
      <c r="A19" s="135"/>
      <c r="B19" s="147"/>
      <c r="C19" s="147"/>
      <c r="D19" s="148" t="s">
        <v>85</v>
      </c>
      <c r="E19" s="149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1"/>
      <c r="AJ19" s="140">
        <f t="shared" si="3"/>
        <v>0</v>
      </c>
      <c r="AK19" s="207"/>
      <c r="AL19" s="154"/>
      <c r="AM19" s="155"/>
      <c r="AN19" s="156"/>
      <c r="AO19" s="157"/>
    </row>
    <row r="20" spans="1:41" ht="16.5" thickBot="1" x14ac:dyDescent="0.3">
      <c r="A20" s="135"/>
      <c r="B20" s="147"/>
      <c r="C20" s="147"/>
      <c r="D20" s="148" t="s">
        <v>85</v>
      </c>
      <c r="E20" s="149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50"/>
      <c r="AI20" s="151"/>
      <c r="AJ20" s="140">
        <f t="shared" si="3"/>
        <v>0</v>
      </c>
      <c r="AK20" s="207"/>
      <c r="AL20" s="154"/>
      <c r="AM20" s="155"/>
      <c r="AN20" s="156"/>
      <c r="AO20" s="157"/>
    </row>
    <row r="21" spans="1:41" ht="16.5" thickBot="1" x14ac:dyDescent="0.3">
      <c r="A21" s="135"/>
      <c r="B21" s="147"/>
      <c r="C21" s="147"/>
      <c r="D21" s="148" t="s">
        <v>85</v>
      </c>
      <c r="E21" s="149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51"/>
      <c r="AJ21" s="140">
        <f t="shared" si="3"/>
        <v>0</v>
      </c>
      <c r="AK21" s="207"/>
      <c r="AL21" s="154"/>
      <c r="AM21" s="155"/>
      <c r="AN21" s="156"/>
      <c r="AO21" s="157"/>
    </row>
    <row r="22" spans="1:41" ht="16.5" thickBot="1" x14ac:dyDescent="0.3">
      <c r="A22" s="135"/>
      <c r="B22" s="147"/>
      <c r="C22" s="147"/>
      <c r="D22" s="148" t="s">
        <v>85</v>
      </c>
      <c r="E22" s="149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50"/>
      <c r="AI22" s="151"/>
      <c r="AJ22" s="140">
        <f t="shared" si="3"/>
        <v>0</v>
      </c>
      <c r="AK22" s="207"/>
      <c r="AL22" s="154"/>
      <c r="AM22" s="155"/>
      <c r="AN22" s="156"/>
      <c r="AO22" s="157"/>
    </row>
    <row r="23" spans="1:41" ht="16.5" thickBot="1" x14ac:dyDescent="0.3">
      <c r="A23" s="135"/>
      <c r="B23" s="147"/>
      <c r="C23" s="147"/>
      <c r="D23" s="148" t="s">
        <v>85</v>
      </c>
      <c r="E23" s="149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50"/>
      <c r="AI23" s="151"/>
      <c r="AJ23" s="140">
        <f t="shared" si="3"/>
        <v>0</v>
      </c>
      <c r="AK23" s="207"/>
      <c r="AL23" s="154"/>
      <c r="AM23" s="155"/>
      <c r="AN23" s="156"/>
      <c r="AO23" s="157"/>
    </row>
    <row r="24" spans="1:41" ht="16.5" thickBot="1" x14ac:dyDescent="0.3">
      <c r="A24" s="135"/>
      <c r="B24" s="147"/>
      <c r="C24" s="147"/>
      <c r="D24" s="148" t="s">
        <v>85</v>
      </c>
      <c r="E24" s="149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50"/>
      <c r="AI24" s="151"/>
      <c r="AJ24" s="140">
        <f t="shared" si="3"/>
        <v>0</v>
      </c>
      <c r="AK24" s="207"/>
      <c r="AL24" s="154"/>
      <c r="AM24" s="155"/>
      <c r="AN24" s="156"/>
      <c r="AO24" s="157"/>
    </row>
    <row r="25" spans="1:41" ht="16.5" thickBot="1" x14ac:dyDescent="0.3">
      <c r="A25" s="135"/>
      <c r="B25" s="147"/>
      <c r="C25" s="147"/>
      <c r="D25" s="148" t="s">
        <v>85</v>
      </c>
      <c r="E25" s="149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50"/>
      <c r="AI25" s="151"/>
      <c r="AJ25" s="140">
        <f t="shared" si="3"/>
        <v>0</v>
      </c>
      <c r="AK25" s="207"/>
      <c r="AL25" s="154"/>
      <c r="AM25" s="155"/>
      <c r="AN25" s="156"/>
      <c r="AO25" s="157"/>
    </row>
    <row r="26" spans="1:41" ht="16.5" thickBot="1" x14ac:dyDescent="0.3">
      <c r="A26" s="135"/>
      <c r="B26" s="147"/>
      <c r="C26" s="147"/>
      <c r="D26" s="148" t="s">
        <v>85</v>
      </c>
      <c r="E26" s="149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50"/>
      <c r="AI26" s="151"/>
      <c r="AJ26" s="140">
        <f t="shared" si="3"/>
        <v>0</v>
      </c>
      <c r="AK26" s="207"/>
      <c r="AL26" s="154"/>
      <c r="AM26" s="155"/>
      <c r="AN26" s="156"/>
      <c r="AO26" s="157"/>
    </row>
    <row r="27" spans="1:41" ht="16.5" thickBot="1" x14ac:dyDescent="0.3">
      <c r="A27" s="135"/>
      <c r="B27" s="147"/>
      <c r="C27" s="147"/>
      <c r="D27" s="148" t="s">
        <v>85</v>
      </c>
      <c r="E27" s="149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50"/>
      <c r="AI27" s="151"/>
      <c r="AJ27" s="140">
        <f t="shared" si="3"/>
        <v>0</v>
      </c>
      <c r="AK27" s="207"/>
      <c r="AL27" s="154"/>
      <c r="AM27" s="155"/>
      <c r="AN27" s="156"/>
      <c r="AO27" s="157"/>
    </row>
    <row r="28" spans="1:41" ht="16.5" thickBot="1" x14ac:dyDescent="0.3">
      <c r="A28" s="135"/>
      <c r="B28" s="147"/>
      <c r="C28" s="147"/>
      <c r="D28" s="148" t="s">
        <v>85</v>
      </c>
      <c r="E28" s="149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50"/>
      <c r="AI28" s="151"/>
      <c r="AJ28" s="140">
        <f t="shared" si="3"/>
        <v>0</v>
      </c>
      <c r="AK28" s="207"/>
      <c r="AL28" s="154"/>
      <c r="AM28" s="155"/>
      <c r="AN28" s="156"/>
      <c r="AO28" s="157"/>
    </row>
    <row r="29" spans="1:41" ht="16.5" thickBot="1" x14ac:dyDescent="0.3">
      <c r="A29" s="135"/>
      <c r="B29" s="147"/>
      <c r="C29" s="147"/>
      <c r="D29" s="148" t="s">
        <v>85</v>
      </c>
      <c r="E29" s="149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1"/>
      <c r="AJ29" s="140">
        <f t="shared" si="3"/>
        <v>0</v>
      </c>
      <c r="AK29" s="207"/>
      <c r="AL29" s="154"/>
      <c r="AM29" s="155"/>
      <c r="AN29" s="156"/>
      <c r="AO29" s="157"/>
    </row>
    <row r="30" spans="1:41" ht="16.5" thickBot="1" x14ac:dyDescent="0.3">
      <c r="A30" s="135"/>
      <c r="B30" s="147"/>
      <c r="C30" s="147"/>
      <c r="D30" s="148" t="s">
        <v>85</v>
      </c>
      <c r="E30" s="149"/>
      <c r="F30" s="150"/>
      <c r="G30" s="150"/>
      <c r="H30" s="150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50"/>
      <c r="AI30" s="151"/>
      <c r="AJ30" s="140">
        <f t="shared" si="3"/>
        <v>0</v>
      </c>
      <c r="AK30" s="207"/>
      <c r="AL30" s="154"/>
      <c r="AM30" s="155"/>
      <c r="AN30" s="156"/>
      <c r="AO30" s="157"/>
    </row>
    <row r="31" spans="1:41" ht="16.5" thickBot="1" x14ac:dyDescent="0.3">
      <c r="A31" s="135"/>
      <c r="B31" s="147"/>
      <c r="C31" s="147"/>
      <c r="D31" s="148" t="s">
        <v>85</v>
      </c>
      <c r="E31" s="149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50"/>
      <c r="AI31" s="151"/>
      <c r="AJ31" s="140">
        <f t="shared" si="3"/>
        <v>0</v>
      </c>
      <c r="AK31" s="207"/>
      <c r="AL31" s="154"/>
      <c r="AM31" s="155"/>
      <c r="AN31" s="156"/>
      <c r="AO31" s="157"/>
    </row>
    <row r="32" spans="1:41" ht="16.5" thickBot="1" x14ac:dyDescent="0.3">
      <c r="A32" s="135"/>
      <c r="B32" s="147"/>
      <c r="C32" s="147"/>
      <c r="D32" s="148" t="s">
        <v>85</v>
      </c>
      <c r="E32" s="149"/>
      <c r="F32" s="150"/>
      <c r="G32" s="150"/>
      <c r="H32" s="150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50"/>
      <c r="AI32" s="151"/>
      <c r="AJ32" s="140">
        <f t="shared" si="3"/>
        <v>0</v>
      </c>
      <c r="AK32" s="207"/>
      <c r="AL32" s="154"/>
      <c r="AM32" s="155"/>
      <c r="AN32" s="156"/>
      <c r="AO32" s="157"/>
    </row>
    <row r="33" spans="1:41" ht="16.5" thickBot="1" x14ac:dyDescent="0.3">
      <c r="A33" s="135"/>
      <c r="B33" s="147"/>
      <c r="C33" s="147"/>
      <c r="D33" s="148" t="s">
        <v>85</v>
      </c>
      <c r="E33" s="149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1"/>
      <c r="AJ33" s="140">
        <f t="shared" si="3"/>
        <v>0</v>
      </c>
      <c r="AK33" s="207"/>
      <c r="AL33" s="154"/>
      <c r="AM33" s="155"/>
      <c r="AN33" s="156"/>
      <c r="AO33" s="157"/>
    </row>
    <row r="34" spans="1:41" ht="16.5" thickBot="1" x14ac:dyDescent="0.3">
      <c r="A34" s="135"/>
      <c r="B34" s="147"/>
      <c r="C34" s="147"/>
      <c r="D34" s="148" t="s">
        <v>85</v>
      </c>
      <c r="E34" s="149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50"/>
      <c r="AI34" s="151"/>
      <c r="AJ34" s="140">
        <f t="shared" si="3"/>
        <v>0</v>
      </c>
      <c r="AK34" s="207"/>
      <c r="AL34" s="154"/>
      <c r="AM34" s="155"/>
      <c r="AN34" s="156"/>
      <c r="AO34" s="157"/>
    </row>
    <row r="35" spans="1:41" ht="16.5" thickBot="1" x14ac:dyDescent="0.3">
      <c r="A35" s="135"/>
      <c r="B35" s="147"/>
      <c r="C35" s="147"/>
      <c r="D35" s="148" t="s">
        <v>85</v>
      </c>
      <c r="E35" s="149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50"/>
      <c r="AI35" s="151"/>
      <c r="AJ35" s="140">
        <f t="shared" si="3"/>
        <v>0</v>
      </c>
      <c r="AK35" s="207"/>
      <c r="AL35" s="154"/>
      <c r="AM35" s="155"/>
      <c r="AN35" s="156"/>
      <c r="AO35" s="157"/>
    </row>
    <row r="36" spans="1:41" ht="16.5" thickBot="1" x14ac:dyDescent="0.3">
      <c r="A36" s="135"/>
      <c r="B36" s="147"/>
      <c r="C36" s="147"/>
      <c r="D36" s="148" t="s">
        <v>85</v>
      </c>
      <c r="E36" s="149"/>
      <c r="F36" s="150"/>
      <c r="G36" s="150"/>
      <c r="H36" s="150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50"/>
      <c r="AI36" s="151"/>
      <c r="AJ36" s="140">
        <f t="shared" si="3"/>
        <v>0</v>
      </c>
      <c r="AK36" s="207"/>
      <c r="AL36" s="154"/>
      <c r="AM36" s="155"/>
      <c r="AN36" s="156"/>
      <c r="AO36" s="157"/>
    </row>
    <row r="37" spans="1:41" ht="16.5" thickBot="1" x14ac:dyDescent="0.3">
      <c r="A37" s="135"/>
      <c r="B37" s="159"/>
      <c r="C37" s="159"/>
      <c r="D37" s="160" t="s">
        <v>85</v>
      </c>
      <c r="E37" s="161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50"/>
      <c r="Q37" s="150"/>
      <c r="R37" s="162"/>
      <c r="S37" s="162"/>
      <c r="T37" s="162"/>
      <c r="U37" s="162"/>
      <c r="V37" s="162"/>
      <c r="W37" s="162"/>
      <c r="X37" s="162"/>
      <c r="Y37" s="162"/>
      <c r="Z37" s="162"/>
      <c r="AA37" s="162"/>
      <c r="AB37" s="162"/>
      <c r="AC37" s="162"/>
      <c r="AD37" s="162"/>
      <c r="AE37" s="162"/>
      <c r="AF37" s="162"/>
      <c r="AG37" s="162"/>
      <c r="AH37" s="162"/>
      <c r="AI37" s="163"/>
      <c r="AJ37" s="140">
        <f t="shared" si="3"/>
        <v>0</v>
      </c>
      <c r="AK37" s="208"/>
      <c r="AL37" s="166"/>
      <c r="AM37" s="167"/>
      <c r="AN37" s="168"/>
      <c r="AO37" s="169"/>
    </row>
    <row r="38" spans="1:41" ht="16.5" customHeight="1" thickBot="1" x14ac:dyDescent="0.3">
      <c r="E38" s="206" t="str" cm="1">
        <f t="array" ref="E38">_xlfn.IFS(SUM(E13:E37)=1,"1",E13:E37,"","",FALSE)</f>
        <v>1</v>
      </c>
      <c r="F38" s="206" t="str" cm="1">
        <f t="array" ref="F38">_xlfn.IFS(SUM(F13:F37)=1,"1",F13:F37,"","",FALSE)</f>
        <v>1</v>
      </c>
      <c r="G38" s="206" t="e" cm="1" vm="2">
        <f t="array" aca="1" ref="G38" ca="1">_xlfn.IFS(SUM(G13:G37)=1,"1",G13:G37,"","",FALSE)</f>
        <v>#VALUE!</v>
      </c>
      <c r="H38" s="206" t="str" cm="1">
        <f t="array" ref="H38">_xlfn.IFS(SUM(H13:H37)=1,"1",H13:H37,"","",FALSE)</f>
        <v>1</v>
      </c>
      <c r="I38" s="206" t="e" cm="1" vm="2">
        <f t="array" aca="1" ref="I38" ca="1">_xlfn.IFS(SUM(I13:I37)=1,"1",I13:I37,"","",FALSE)</f>
        <v>#VALUE!</v>
      </c>
      <c r="J38" s="206" t="e" cm="1" vm="2">
        <f t="array" aca="1" ref="J38" ca="1">_xlfn.IFS(SUM(J13:J37)=1,"1",J13:J37,"","",FALSE)</f>
        <v>#VALUE!</v>
      </c>
      <c r="K38" s="206" t="str" cm="1">
        <f t="array" ref="K38">_xlfn.IFS(SUM(K13:K37)=1,"1",K13:K37,"","",FALSE)</f>
        <v>1</v>
      </c>
      <c r="L38" s="206" t="str" cm="1">
        <f t="array" ref="L38">_xlfn.IFS(SUM(L13:L37)=1,"1",L13:L37,"","",FALSE)</f>
        <v>1</v>
      </c>
      <c r="M38" s="206" t="str" cm="1">
        <f t="array" ref="M38">_xlfn.IFS(SUM(M13:M37)=1,"1",M13:M37,"","",FALSE)</f>
        <v>1</v>
      </c>
      <c r="N38" s="206" t="str" cm="1">
        <f t="array" ref="N38">_xlfn.IFS(SUM(N13:N37)=1,"1",N13:N37,"","",FALSE)</f>
        <v>1</v>
      </c>
      <c r="O38" s="206" t="str" cm="1">
        <f t="array" ref="O38">_xlfn.IFS(SUM(O13:O37)=1,"1",O13:O37,"","",FALSE)</f>
        <v>1</v>
      </c>
      <c r="P38" s="206"/>
      <c r="Q38" s="206"/>
      <c r="R38" s="206" t="str" cm="1">
        <f t="array" ref="R38">_xlfn.IFS(SUM(R13:R37)=1,"1",R13:R37,"","",FALSE)</f>
        <v>1</v>
      </c>
      <c r="S38" s="206" t="str" cm="1">
        <f t="array" ref="S38">_xlfn.IFS(SUM(S13:S37)=1,"1",S13:S37,"","",FALSE)</f>
        <v>1</v>
      </c>
      <c r="T38" s="206" t="str" cm="1">
        <f t="array" ref="T38">_xlfn.IFS(SUM(T13:T37)=1,"1",T13:T37,"","",FALSE)</f>
        <v>1</v>
      </c>
      <c r="U38" s="206" t="str" cm="1">
        <f t="array" ref="U38">_xlfn.IFS(SUM(U13:U37)=1,"1",U13:U37,"","",FALSE)</f>
        <v>1</v>
      </c>
      <c r="V38" s="206" t="str" cm="1">
        <f t="array" ref="V38">_xlfn.IFS(SUM(V13:V37)=1,"1",V13:V37,"","",FALSE)</f>
        <v>1</v>
      </c>
      <c r="W38" s="209"/>
      <c r="X38" s="209"/>
      <c r="Y38" s="209"/>
      <c r="Z38" s="206" t="str" cm="1">
        <f t="array" ref="Z38">_xlfn.IFS(SUM(Z13:Z37)=1,"1",Z13:Z37,"","",FALSE)</f>
        <v>1</v>
      </c>
      <c r="AA38" s="206" t="str" cm="1">
        <f t="array" ref="AA38">_xlfn.IFS(SUM(AA13:AA37)=1,"1",AA13:AA37,"","",FALSE)</f>
        <v>1</v>
      </c>
      <c r="AB38" s="206" t="str" cm="1">
        <f t="array" ref="AB38">_xlfn.IFS(SUM(AB13:AB37)=1,"1",AB13:AB37,"","",FALSE)</f>
        <v>1</v>
      </c>
      <c r="AC38" s="206" t="str" cm="1">
        <f t="array" ref="AC38">_xlfn.IFS(SUM(AC13:AC37)=1,"1",AC13:AC37,"","",FALSE)</f>
        <v>1</v>
      </c>
      <c r="AD38" s="206"/>
      <c r="AE38" s="206"/>
      <c r="AF38" s="206" t="str" cm="1">
        <f t="array" ref="AF38">_xlfn.IFS(SUM(AF13:AF37)=1,"1",AF13:AF37,"","",FALSE)</f>
        <v>1</v>
      </c>
      <c r="AG38" s="206" t="str" cm="1">
        <f t="array" ref="AG38">_xlfn.IFS(SUM(AG13:AG37)=1,"1",AG13:AG37,"","",FALSE)</f>
        <v>1</v>
      </c>
      <c r="AH38" s="206" t="str" cm="1">
        <f t="array" ref="AH38">_xlfn.IFS(SUM(AH13:AH37)=1,"1",AH13:AH37,"","",FALSE)</f>
        <v>1</v>
      </c>
      <c r="AI38" s="206"/>
      <c r="AJ38" s="171" t="s">
        <v>86</v>
      </c>
      <c r="AK38" s="172"/>
      <c r="AL38" s="173">
        <f>SUM(AL13:AL37)</f>
        <v>19.5</v>
      </c>
    </row>
    <row r="39" spans="1:41" ht="16.5" thickBot="1" x14ac:dyDescent="0.3">
      <c r="C39" s="174"/>
      <c r="D39" s="175" t="s">
        <v>87</v>
      </c>
      <c r="E39" s="210"/>
      <c r="F39" s="210"/>
      <c r="G39" s="210"/>
      <c r="H39" s="210" t="e" vm="3">
        <f ca="1">IF(SUM(E38:H38)&gt;6,"",E38+F38+G38+H38)</f>
        <v>#VALUE!</v>
      </c>
      <c r="I39" s="210"/>
      <c r="J39" s="210"/>
      <c r="K39" s="210"/>
      <c r="L39" s="210"/>
      <c r="M39" s="210"/>
      <c r="N39" s="210"/>
      <c r="O39" s="210">
        <f t="shared" ref="O39:AC39" si="8">IF(SUM(L38:O38)&gt;6,"",L38+M38+N38+O38)</f>
        <v>4</v>
      </c>
      <c r="P39" s="210"/>
      <c r="Q39" s="210"/>
      <c r="R39" s="210"/>
      <c r="S39" s="210"/>
      <c r="T39" s="210"/>
      <c r="U39" s="210"/>
      <c r="V39" s="210">
        <f t="shared" si="8"/>
        <v>4</v>
      </c>
      <c r="W39" s="210"/>
      <c r="X39" s="210"/>
      <c r="Y39" s="210"/>
      <c r="Z39" s="210"/>
      <c r="AA39" s="210"/>
      <c r="AB39" s="210"/>
      <c r="AC39" s="210">
        <f t="shared" si="8"/>
        <v>4</v>
      </c>
      <c r="AD39" s="210"/>
      <c r="AE39" s="210"/>
      <c r="AF39" s="210"/>
      <c r="AG39" s="210"/>
      <c r="AH39" s="210">
        <f>IF(SUM(AF38:AI38)&gt;6,"",AF38+AG38+AH38+AI38)</f>
        <v>3</v>
      </c>
      <c r="AI39" s="210"/>
      <c r="AL39" s="177"/>
      <c r="AM39" s="178" t="s">
        <v>88</v>
      </c>
      <c r="AN39" s="179">
        <f>SUM(AN13:AN37)</f>
        <v>19.5</v>
      </c>
    </row>
    <row r="40" spans="1:41" ht="16.5" thickBot="1" x14ac:dyDescent="0.3">
      <c r="AG40" s="180" t="s">
        <v>89</v>
      </c>
      <c r="AH40" s="181"/>
      <c r="AI40" s="182"/>
      <c r="AJ40" s="183">
        <f>SUM(AJ13:AJ37)</f>
        <v>21.5</v>
      </c>
      <c r="AM40" s="184"/>
      <c r="AN40" s="185" t="s">
        <v>90</v>
      </c>
      <c r="AO40" s="186">
        <f>SUM(AO13:AO37)</f>
        <v>19.5</v>
      </c>
    </row>
    <row r="41" spans="1:41" x14ac:dyDescent="0.25">
      <c r="A41" s="89"/>
      <c r="B41" s="89"/>
      <c r="C41" s="89"/>
      <c r="D41" s="89"/>
      <c r="AM41" s="89"/>
      <c r="AN41" s="89"/>
      <c r="AO41" s="89"/>
    </row>
    <row r="42" spans="1:41" ht="18.75" x14ac:dyDescent="0.25">
      <c r="A42" s="89"/>
      <c r="B42" s="89"/>
      <c r="E42" s="170" t="s">
        <v>85</v>
      </c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  <c r="AB42" s="170"/>
      <c r="AC42" s="170"/>
      <c r="AD42" s="170"/>
      <c r="AE42" s="170"/>
      <c r="AF42" s="170"/>
      <c r="AG42" s="170"/>
      <c r="AH42" s="170"/>
      <c r="AI42" s="170"/>
      <c r="AK42" s="117"/>
      <c r="AO42" s="89"/>
    </row>
    <row r="43" spans="1:41" x14ac:dyDescent="0.25">
      <c r="A43"/>
      <c r="B43"/>
      <c r="C43"/>
      <c r="D43"/>
      <c r="E43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K43" s="89"/>
      <c r="AL43" s="89"/>
    </row>
    <row r="44" spans="1:41" ht="20.25" x14ac:dyDescent="0.3">
      <c r="A44"/>
      <c r="B44"/>
      <c r="C44"/>
      <c r="D44"/>
      <c r="E44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187"/>
      <c r="AK44" s="89"/>
      <c r="AL44" s="89"/>
      <c r="AM44" s="89"/>
      <c r="AN44" s="89"/>
      <c r="AO44" s="89"/>
    </row>
    <row r="45" spans="1:41" x14ac:dyDescent="0.25">
      <c r="A45"/>
      <c r="B45"/>
      <c r="C45"/>
      <c r="D45"/>
      <c r="E45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</row>
    <row r="46" spans="1:41" x14ac:dyDescent="0.25">
      <c r="A46"/>
      <c r="B46"/>
      <c r="C46"/>
      <c r="D46"/>
      <c r="E46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9"/>
    </row>
    <row r="47" spans="1:41" ht="16.5" thickBot="1" x14ac:dyDescent="0.3">
      <c r="A47"/>
      <c r="B47"/>
      <c r="C47"/>
      <c r="D47"/>
      <c r="E47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89"/>
    </row>
    <row r="48" spans="1:41" ht="18.75" x14ac:dyDescent="0.25">
      <c r="A48"/>
      <c r="B48"/>
      <c r="C48"/>
      <c r="D48" s="331" t="s">
        <v>91</v>
      </c>
      <c r="E48" s="331"/>
      <c r="F48" s="331"/>
      <c r="G48" s="331"/>
      <c r="H48" s="331"/>
      <c r="I48" s="331"/>
      <c r="J48" s="331"/>
      <c r="K48" s="331"/>
      <c r="L48" s="331"/>
      <c r="M48" s="331"/>
      <c r="N48" s="331"/>
      <c r="O48" s="331"/>
      <c r="P48" s="331"/>
      <c r="Q48" s="331"/>
      <c r="R48" s="331"/>
      <c r="S48" s="331"/>
      <c r="T48" s="331"/>
      <c r="U48" s="331"/>
      <c r="V48" s="331"/>
      <c r="W48" s="331"/>
      <c r="X48" s="331"/>
      <c r="Y48" s="331"/>
      <c r="Z48" s="331"/>
      <c r="AA48" s="331"/>
      <c r="AB48" s="331"/>
      <c r="AC48" s="331"/>
      <c r="AD48" s="331"/>
      <c r="AE48" s="331"/>
      <c r="AF48" s="331"/>
      <c r="AG48" s="331"/>
      <c r="AH48" s="332"/>
      <c r="AI48" s="89"/>
      <c r="AJ48" s="89"/>
      <c r="AK48" s="89"/>
      <c r="AL48" s="89"/>
      <c r="AM48" s="89"/>
      <c r="AN48" s="89"/>
      <c r="AO48" s="89"/>
    </row>
    <row r="49" spans="1:41" x14ac:dyDescent="0.25">
      <c r="A49"/>
      <c r="B49"/>
      <c r="C49"/>
      <c r="D49"/>
      <c r="E4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89"/>
    </row>
    <row r="50" spans="1:41" x14ac:dyDescent="0.25">
      <c r="A50"/>
      <c r="B50"/>
      <c r="C50"/>
      <c r="D50"/>
      <c r="E50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</row>
    <row r="51" spans="1:41" x14ac:dyDescent="0.25">
      <c r="A51"/>
      <c r="B51"/>
      <c r="C51"/>
      <c r="D51"/>
      <c r="E51"/>
      <c r="G51" s="212"/>
    </row>
  </sheetData>
  <sheetProtection selectLockedCells="1"/>
  <protectedRanges>
    <protectedRange algorithmName="SHA-512" hashValue="ptJQ9jeLTmt+TQZ/uUg7ItiGeXFMwOpR9zVUEtl/uJ03+VBpgBPe6aJT+GzkpHx87YKCJSK/IR5bvCdCEmIaow==" saltValue="uDHOoYUqi9//KU8dKeDFIQ==" spinCount="100000" sqref="AI8:AI37" name="HS"/>
  </protectedRanges>
  <mergeCells count="7">
    <mergeCell ref="D48:AH48"/>
    <mergeCell ref="AK3:AM5"/>
    <mergeCell ref="A2:D2"/>
    <mergeCell ref="B3:D3"/>
    <mergeCell ref="B4:D4"/>
    <mergeCell ref="A8:C11"/>
    <mergeCell ref="D9:D10"/>
  </mergeCells>
  <phoneticPr fontId="24" type="noConversion"/>
  <conditionalFormatting sqref="A13:AJ13">
    <cfRule type="expression" dxfId="12" priority="2">
      <formula>IF($A$13:$C$13="",,)</formula>
    </cfRule>
  </conditionalFormatting>
  <conditionalFormatting sqref="A13:AO37">
    <cfRule type="containsBlanks" dxfId="11" priority="1">
      <formula>LEN(TRIM(A13))=0</formula>
    </cfRule>
  </conditionalFormatting>
  <conditionalFormatting sqref="B13:B20">
    <cfRule type="expression" dxfId="10" priority="8">
      <formula>IF($A$13:$C$13,"",$E$13:$AH$13)</formula>
    </cfRule>
  </conditionalFormatting>
  <conditionalFormatting sqref="E8:AH8">
    <cfRule type="expression" dxfId="9" priority="19">
      <formula>OR(WEEKDAY(E$9)=1,WEEKDAY(E$9)=7)</formula>
    </cfRule>
  </conditionalFormatting>
  <conditionalFormatting sqref="AI22">
    <cfRule type="expression" dxfId="7" priority="12">
      <formula>IF($A$13:$D$13,"")</formula>
    </cfRule>
  </conditionalFormatting>
  <conditionalFormatting sqref="AJ13">
    <cfRule type="expression" dxfId="6" priority="13">
      <formula>SIou($A$13:$D$13,"",$E$13:$AH$13)</formula>
    </cfRule>
  </conditionalFormatting>
  <dataValidations count="6">
    <dataValidation type="list" allowBlank="1" showInputMessage="1" showErrorMessage="1" sqref="C22:C36" xr:uid="{13BA89F9-9AC1-483F-BB91-424BD83C3988}">
      <formula1>"Taches"</formula1>
    </dataValidation>
    <dataValidation type="list" allowBlank="1" showInputMessage="1" showErrorMessage="1" errorTitle="Corriger" promptTitle="Liste deroulante" prompt="selectionner dans la liste" sqref="A13:A37" xr:uid="{7D718799-2BA0-4C38-ACB9-C76A13E832CD}">
      <formula1>Code_projet</formula1>
    </dataValidation>
    <dataValidation type="list" allowBlank="1" showInputMessage="1" showErrorMessage="1" sqref="B13:B20" xr:uid="{C273B62E-34D5-489D-9A1A-B17CA9002AE9}">
      <formula1>INDIRECT(A13)</formula1>
    </dataValidation>
    <dataValidation type="list" allowBlank="1" showInputMessage="1" showErrorMessage="1" sqref="C13:C15" xr:uid="{9E2FEE1E-F094-4D61-A1C8-19C3A9672301}">
      <formula1>Taches1</formula1>
    </dataValidation>
    <dataValidation type="list" allowBlank="1" showInputMessage="1" showErrorMessage="1" sqref="C16:C21" xr:uid="{DBCAFF95-E441-492D-8A2E-FDC5AEAD7B6A}">
      <formula1>TACHES2</formula1>
    </dataValidation>
    <dataValidation type="custom" showInputMessage="1" showErrorMessage="1" prompt="Zone à ne pas remplir" sqref="I13:J37 P13:Q37 W13:Y37 AD13:AE37 AI13:AI37" xr:uid="{B8FFA7CA-6C90-4187-9FFC-5528F364856C}">
      <formula1>FALSE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horizontalDpi="4294967293" verticalDpi="4294967293" r:id="rId1"/>
  <headerFooter>
    <oddHeader>&amp;C&amp;F / &amp;A&amp;REdition du : &amp;D</oddHeader>
    <oddFooter>&amp;R&amp;P /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C64AF736-BFF9-4142-8B28-A44CD2603A20}">
            <xm:f>OR(WEEKDAY(E$9)=7,WEEKDAY(E$9)=1,COUNTIF(calendrier!$A$2:$A$5,E$9)=1)</xm:f>
            <x14:dxf>
              <font>
                <b/>
                <i val="0"/>
              </font>
              <fill>
                <patternFill>
                  <bgColor theme="0" tint="-0.34998626667073579"/>
                </patternFill>
              </fill>
            </x14:dxf>
          </x14:cfRule>
          <xm:sqref>E8:AI37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62C7B-DFFB-47BD-81F0-EBF952DF1737}">
  <sheetPr>
    <tabColor rgb="FF5BFFA5"/>
  </sheetPr>
  <dimension ref="A1:AO51"/>
  <sheetViews>
    <sheetView showGridLines="0" showRuler="0" zoomScale="80" zoomScaleNormal="80" workbookViewId="0">
      <selection activeCell="A8" sqref="A8:C11"/>
    </sheetView>
  </sheetViews>
  <sheetFormatPr baseColWidth="10" defaultColWidth="3.85546875" defaultRowHeight="15.75" x14ac:dyDescent="0.25"/>
  <cols>
    <col min="1" max="1" width="11.85546875" style="117" customWidth="1"/>
    <col min="2" max="2" width="20" style="117" customWidth="1"/>
    <col min="3" max="3" width="26.140625" style="117" customWidth="1"/>
    <col min="4" max="4" width="18.140625" style="117" customWidth="1"/>
    <col min="5" max="5" width="6.42578125" style="117" customWidth="1"/>
    <col min="6" max="6" width="5.140625" style="117" customWidth="1"/>
    <col min="7" max="8" width="4.85546875" style="117" customWidth="1"/>
    <col min="9" max="9" width="6" style="117" customWidth="1"/>
    <col min="10" max="10" width="5.28515625" style="117" customWidth="1"/>
    <col min="11" max="11" width="4.7109375" style="117" customWidth="1"/>
    <col min="12" max="12" width="5.7109375" style="117" customWidth="1"/>
    <col min="13" max="13" width="4.7109375" style="117" customWidth="1"/>
    <col min="14" max="14" width="5.140625" style="117" customWidth="1"/>
    <col min="15" max="15" width="4.85546875" style="117" customWidth="1"/>
    <col min="16" max="16" width="6.42578125" style="117" customWidth="1"/>
    <col min="17" max="17" width="5.5703125" style="117" customWidth="1"/>
    <col min="18" max="18" width="5.140625" style="117" customWidth="1"/>
    <col min="19" max="20" width="4.7109375" style="117" customWidth="1"/>
    <col min="21" max="21" width="5.5703125" style="117" customWidth="1"/>
    <col min="22" max="22" width="5.28515625" style="117" customWidth="1"/>
    <col min="23" max="23" width="5.85546875" style="117" customWidth="1"/>
    <col min="24" max="24" width="5.140625" style="117" customWidth="1"/>
    <col min="25" max="26" width="5.28515625" style="117" customWidth="1"/>
    <col min="27" max="27" width="4.7109375" style="117" customWidth="1"/>
    <col min="28" max="28" width="5.5703125" style="117" customWidth="1"/>
    <col min="29" max="29" width="4.85546875" style="117" customWidth="1"/>
    <col min="30" max="30" width="5.140625" style="117" customWidth="1"/>
    <col min="31" max="31" width="5.28515625" style="117" customWidth="1"/>
    <col min="32" max="33" width="4.85546875" style="117" customWidth="1"/>
    <col min="34" max="34" width="5.5703125" style="117" customWidth="1"/>
    <col min="35" max="35" width="6.42578125" style="117" customWidth="1"/>
    <col min="36" max="36" width="9.85546875" style="176" customWidth="1"/>
    <col min="37" max="37" width="13.85546875" style="176" customWidth="1"/>
    <col min="38" max="38" width="9.140625" style="188" customWidth="1"/>
    <col min="39" max="39" width="14.5703125" style="188" customWidth="1"/>
    <col min="40" max="40" width="9.85546875" style="188" customWidth="1"/>
    <col min="41" max="41" width="10.42578125" style="188" customWidth="1"/>
    <col min="42" max="16384" width="3.85546875" style="117"/>
  </cols>
  <sheetData>
    <row r="1" spans="1:41" s="91" customFormat="1" ht="16.5" thickBot="1" x14ac:dyDescent="0.3">
      <c r="A1" s="89"/>
      <c r="B1" s="89"/>
      <c r="C1" s="89"/>
      <c r="D1" s="89"/>
      <c r="E1" s="89"/>
      <c r="F1" s="89"/>
      <c r="G1" s="89"/>
      <c r="H1" s="89"/>
      <c r="I1" s="90" t="s">
        <v>62</v>
      </c>
      <c r="J1" s="89"/>
      <c r="K1" s="89"/>
      <c r="L1" s="89"/>
      <c r="M1" s="90"/>
      <c r="N1" s="90"/>
      <c r="O1" s="90"/>
      <c r="P1" s="90"/>
      <c r="Q1" s="90"/>
      <c r="R1" s="90"/>
      <c r="S1" s="89"/>
      <c r="T1" s="89"/>
      <c r="U1" s="89"/>
      <c r="V1" s="89"/>
      <c r="W1" s="89"/>
      <c r="X1" s="89"/>
      <c r="Y1" s="89"/>
      <c r="Z1" s="89"/>
      <c r="AA1" s="89"/>
      <c r="AB1" s="89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</row>
    <row r="2" spans="1:41" s="91" customFormat="1" x14ac:dyDescent="0.25">
      <c r="A2" s="333" t="s">
        <v>63</v>
      </c>
      <c r="B2" s="334"/>
      <c r="C2" s="334"/>
      <c r="D2" s="335"/>
      <c r="E2" s="89"/>
      <c r="F2" s="89"/>
      <c r="G2" s="92" t="s">
        <v>64</v>
      </c>
      <c r="H2" s="93"/>
      <c r="I2" s="94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5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</row>
    <row r="3" spans="1:41" s="91" customFormat="1" x14ac:dyDescent="0.25">
      <c r="A3" s="96" t="s">
        <v>65</v>
      </c>
      <c r="B3" s="336"/>
      <c r="C3" s="336"/>
      <c r="D3" s="337"/>
      <c r="E3" s="89"/>
      <c r="F3" s="89"/>
      <c r="G3" s="97" t="s">
        <v>66</v>
      </c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9"/>
      <c r="AC3" s="89"/>
      <c r="AD3" s="89"/>
      <c r="AE3" s="89"/>
      <c r="AF3" s="89"/>
      <c r="AG3" s="89"/>
      <c r="AH3" s="89"/>
      <c r="AI3" s="89"/>
      <c r="AJ3" s="89"/>
      <c r="AK3" s="350"/>
      <c r="AL3" s="292"/>
      <c r="AM3" s="292"/>
      <c r="AN3" s="89"/>
      <c r="AO3" s="89"/>
    </row>
    <row r="4" spans="1:41" s="91" customFormat="1" ht="16.5" thickBot="1" x14ac:dyDescent="0.3">
      <c r="A4" s="100" t="s">
        <v>67</v>
      </c>
      <c r="B4" s="338"/>
      <c r="C4" s="338"/>
      <c r="D4" s="339"/>
      <c r="E4" s="89"/>
      <c r="F4" s="89"/>
      <c r="G4" s="97" t="s">
        <v>68</v>
      </c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9"/>
      <c r="AC4" s="89"/>
      <c r="AD4" s="89"/>
      <c r="AE4" s="89"/>
      <c r="AF4" s="89"/>
      <c r="AG4" s="89"/>
      <c r="AH4" s="89"/>
      <c r="AI4" s="89"/>
      <c r="AJ4" s="89"/>
      <c r="AK4" s="292"/>
      <c r="AL4" s="292"/>
      <c r="AM4" s="292"/>
      <c r="AN4" s="89"/>
      <c r="AO4" s="89"/>
    </row>
    <row r="5" spans="1:41" s="91" customFormat="1" x14ac:dyDescent="0.25">
      <c r="A5" s="89"/>
      <c r="B5" s="89"/>
      <c r="C5" s="89"/>
      <c r="D5" s="89"/>
      <c r="E5" s="89"/>
      <c r="F5" s="89"/>
      <c r="G5" s="97" t="s">
        <v>69</v>
      </c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9"/>
      <c r="AC5" s="89"/>
      <c r="AD5" s="89"/>
      <c r="AE5" s="89"/>
      <c r="AF5" s="89"/>
      <c r="AG5" s="89"/>
      <c r="AH5" s="89"/>
      <c r="AI5" s="89"/>
      <c r="AJ5" s="89"/>
      <c r="AK5" s="292"/>
      <c r="AL5" s="292"/>
      <c r="AM5" s="292"/>
      <c r="AN5" s="89"/>
      <c r="AO5" s="89"/>
    </row>
    <row r="6" spans="1:41" s="91" customFormat="1" ht="16.5" thickBot="1" x14ac:dyDescent="0.3">
      <c r="A6" s="89"/>
      <c r="B6" s="89"/>
      <c r="C6" s="89"/>
      <c r="D6" s="89"/>
      <c r="E6" s="89"/>
      <c r="F6" s="89"/>
      <c r="G6" s="101" t="s">
        <v>70</v>
      </c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3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</row>
    <row r="7" spans="1:41" s="91" customFormat="1" ht="16.5" thickBot="1" x14ac:dyDescent="0.3">
      <c r="A7" s="89" t="s">
        <v>71</v>
      </c>
      <c r="B7" s="104"/>
      <c r="C7" s="89">
        <f>NETWORKDAYS(E9,MAX(E9:AI9),jours_feries)</f>
        <v>19</v>
      </c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</row>
    <row r="8" spans="1:41" s="202" customFormat="1" ht="30" customHeight="1" x14ac:dyDescent="0.25">
      <c r="A8" s="340">
        <v>45778</v>
      </c>
      <c r="B8" s="341"/>
      <c r="C8" s="342"/>
      <c r="D8" s="200" t="s">
        <v>72</v>
      </c>
      <c r="E8" s="204" t="str">
        <f>CONCATENATE("S.",_xlfn.ISOWEEKNUM(E9))</f>
        <v>S.18</v>
      </c>
      <c r="F8" s="204" t="str">
        <f t="shared" ref="F8:AI8" si="0">CONCATENATE("S.",_xlfn.ISOWEEKNUM(F9))</f>
        <v>S.18</v>
      </c>
      <c r="G8" s="204" t="str">
        <f t="shared" si="0"/>
        <v>S.18</v>
      </c>
      <c r="H8" s="204" t="str">
        <f t="shared" si="0"/>
        <v>S.18</v>
      </c>
      <c r="I8" s="204" t="str">
        <f t="shared" si="0"/>
        <v>S.19</v>
      </c>
      <c r="J8" s="204" t="str">
        <f t="shared" si="0"/>
        <v>S.19</v>
      </c>
      <c r="K8" s="204" t="str">
        <f t="shared" si="0"/>
        <v>S.19</v>
      </c>
      <c r="L8" s="204" t="str">
        <f t="shared" si="0"/>
        <v>S.19</v>
      </c>
      <c r="M8" s="204" t="str">
        <f t="shared" si="0"/>
        <v>S.19</v>
      </c>
      <c r="N8" s="204" t="str">
        <f t="shared" si="0"/>
        <v>S.19</v>
      </c>
      <c r="O8" s="204" t="str">
        <f t="shared" si="0"/>
        <v>S.19</v>
      </c>
      <c r="P8" s="204" t="str">
        <f t="shared" si="0"/>
        <v>S.20</v>
      </c>
      <c r="Q8" s="204" t="str">
        <f t="shared" si="0"/>
        <v>S.20</v>
      </c>
      <c r="R8" s="204" t="str">
        <f t="shared" si="0"/>
        <v>S.20</v>
      </c>
      <c r="S8" s="204" t="str">
        <f t="shared" si="0"/>
        <v>S.20</v>
      </c>
      <c r="T8" s="204" t="str">
        <f t="shared" si="0"/>
        <v>S.20</v>
      </c>
      <c r="U8" s="204" t="str">
        <f t="shared" si="0"/>
        <v>S.20</v>
      </c>
      <c r="V8" s="204" t="str">
        <f t="shared" si="0"/>
        <v>S.20</v>
      </c>
      <c r="W8" s="204" t="str">
        <f t="shared" si="0"/>
        <v>S.21</v>
      </c>
      <c r="X8" s="204" t="str">
        <f t="shared" si="0"/>
        <v>S.21</v>
      </c>
      <c r="Y8" s="204" t="str">
        <f t="shared" si="0"/>
        <v>S.21</v>
      </c>
      <c r="Z8" s="204" t="str">
        <f t="shared" si="0"/>
        <v>S.21</v>
      </c>
      <c r="AA8" s="204" t="str">
        <f t="shared" si="0"/>
        <v>S.21</v>
      </c>
      <c r="AB8" s="204" t="str">
        <f t="shared" si="0"/>
        <v>S.21</v>
      </c>
      <c r="AC8" s="204" t="str">
        <f t="shared" si="0"/>
        <v>S.21</v>
      </c>
      <c r="AD8" s="204" t="str">
        <f t="shared" si="0"/>
        <v>S.22</v>
      </c>
      <c r="AE8" s="204" t="str">
        <f t="shared" si="0"/>
        <v>S.22</v>
      </c>
      <c r="AF8" s="204" t="str">
        <f t="shared" si="0"/>
        <v>S.22</v>
      </c>
      <c r="AG8" s="204" t="str">
        <f t="shared" si="0"/>
        <v>S.22</v>
      </c>
      <c r="AH8" s="204" t="str">
        <f t="shared" si="0"/>
        <v>S.22</v>
      </c>
      <c r="AI8" s="204" t="str">
        <f t="shared" si="0"/>
        <v>S.22</v>
      </c>
      <c r="AJ8" s="198"/>
      <c r="AK8" s="201"/>
      <c r="AL8" s="201"/>
      <c r="AM8" s="201"/>
      <c r="AN8" s="201"/>
      <c r="AO8" s="201"/>
    </row>
    <row r="9" spans="1:41" s="113" customFormat="1" ht="14.1" customHeight="1" x14ac:dyDescent="0.25">
      <c r="A9" s="343"/>
      <c r="B9" s="344"/>
      <c r="C9" s="345"/>
      <c r="D9" s="349" t="s">
        <v>74</v>
      </c>
      <c r="E9" s="203">
        <f>A8</f>
        <v>45778</v>
      </c>
      <c r="F9" s="203">
        <f>IFERROR(IF(MONTH(E9)=MONTH(E9+1),E9+1,""),"")</f>
        <v>45779</v>
      </c>
      <c r="G9" s="203">
        <f t="shared" ref="G9:AI9" si="1">IFERROR(IF(MONTH(F9)=MONTH(F9+1),F9+1,""),"")</f>
        <v>45780</v>
      </c>
      <c r="H9" s="203">
        <f t="shared" si="1"/>
        <v>45781</v>
      </c>
      <c r="I9" s="203">
        <f t="shared" si="1"/>
        <v>45782</v>
      </c>
      <c r="J9" s="203">
        <f t="shared" si="1"/>
        <v>45783</v>
      </c>
      <c r="K9" s="203">
        <f t="shared" si="1"/>
        <v>45784</v>
      </c>
      <c r="L9" s="203">
        <f t="shared" si="1"/>
        <v>45785</v>
      </c>
      <c r="M9" s="203">
        <f t="shared" si="1"/>
        <v>45786</v>
      </c>
      <c r="N9" s="203">
        <f t="shared" si="1"/>
        <v>45787</v>
      </c>
      <c r="O9" s="203">
        <f t="shared" si="1"/>
        <v>45788</v>
      </c>
      <c r="P9" s="203">
        <f t="shared" si="1"/>
        <v>45789</v>
      </c>
      <c r="Q9" s="203">
        <f t="shared" si="1"/>
        <v>45790</v>
      </c>
      <c r="R9" s="203">
        <f t="shared" si="1"/>
        <v>45791</v>
      </c>
      <c r="S9" s="203">
        <f t="shared" si="1"/>
        <v>45792</v>
      </c>
      <c r="T9" s="203">
        <f t="shared" si="1"/>
        <v>45793</v>
      </c>
      <c r="U9" s="203">
        <f t="shared" si="1"/>
        <v>45794</v>
      </c>
      <c r="V9" s="203">
        <f t="shared" si="1"/>
        <v>45795</v>
      </c>
      <c r="W9" s="203">
        <f t="shared" si="1"/>
        <v>45796</v>
      </c>
      <c r="X9" s="203">
        <f t="shared" si="1"/>
        <v>45797</v>
      </c>
      <c r="Y9" s="203">
        <f t="shared" si="1"/>
        <v>45798</v>
      </c>
      <c r="Z9" s="203">
        <f t="shared" si="1"/>
        <v>45799</v>
      </c>
      <c r="AA9" s="203">
        <f t="shared" si="1"/>
        <v>45800</v>
      </c>
      <c r="AB9" s="203">
        <f t="shared" si="1"/>
        <v>45801</v>
      </c>
      <c r="AC9" s="203">
        <f t="shared" si="1"/>
        <v>45802</v>
      </c>
      <c r="AD9" s="203">
        <f t="shared" si="1"/>
        <v>45803</v>
      </c>
      <c r="AE9" s="203">
        <f t="shared" si="1"/>
        <v>45804</v>
      </c>
      <c r="AF9" s="203">
        <f t="shared" si="1"/>
        <v>45805</v>
      </c>
      <c r="AG9" s="203">
        <f t="shared" si="1"/>
        <v>45806</v>
      </c>
      <c r="AH9" s="203">
        <f t="shared" si="1"/>
        <v>45807</v>
      </c>
      <c r="AI9" s="203">
        <f t="shared" si="1"/>
        <v>45808</v>
      </c>
      <c r="AJ9" s="89"/>
      <c r="AK9" s="89"/>
      <c r="AL9" s="89"/>
      <c r="AM9" s="89"/>
      <c r="AN9" s="89"/>
      <c r="AO9" s="89"/>
    </row>
    <row r="10" spans="1:41" ht="14.1" customHeight="1" x14ac:dyDescent="0.25">
      <c r="A10" s="343"/>
      <c r="B10" s="344"/>
      <c r="C10" s="345"/>
      <c r="D10" s="349"/>
      <c r="E10" s="205">
        <f>DAY(E9)</f>
        <v>1</v>
      </c>
      <c r="F10" s="205">
        <f t="shared" ref="F10:AI10" si="2">DAY(F9)</f>
        <v>2</v>
      </c>
      <c r="G10" s="205">
        <f t="shared" si="2"/>
        <v>3</v>
      </c>
      <c r="H10" s="205">
        <f t="shared" si="2"/>
        <v>4</v>
      </c>
      <c r="I10" s="205">
        <f t="shared" si="2"/>
        <v>5</v>
      </c>
      <c r="J10" s="205">
        <f t="shared" si="2"/>
        <v>6</v>
      </c>
      <c r="K10" s="205">
        <f t="shared" si="2"/>
        <v>7</v>
      </c>
      <c r="L10" s="205">
        <f t="shared" si="2"/>
        <v>8</v>
      </c>
      <c r="M10" s="205">
        <f t="shared" si="2"/>
        <v>9</v>
      </c>
      <c r="N10" s="205">
        <f t="shared" si="2"/>
        <v>10</v>
      </c>
      <c r="O10" s="205">
        <f t="shared" si="2"/>
        <v>11</v>
      </c>
      <c r="P10" s="205">
        <f t="shared" si="2"/>
        <v>12</v>
      </c>
      <c r="Q10" s="205">
        <f t="shared" si="2"/>
        <v>13</v>
      </c>
      <c r="R10" s="205">
        <f t="shared" si="2"/>
        <v>14</v>
      </c>
      <c r="S10" s="205">
        <f t="shared" si="2"/>
        <v>15</v>
      </c>
      <c r="T10" s="205">
        <f t="shared" si="2"/>
        <v>16</v>
      </c>
      <c r="U10" s="205">
        <f t="shared" si="2"/>
        <v>17</v>
      </c>
      <c r="V10" s="205">
        <f t="shared" si="2"/>
        <v>18</v>
      </c>
      <c r="W10" s="205">
        <f t="shared" si="2"/>
        <v>19</v>
      </c>
      <c r="X10" s="205">
        <f t="shared" si="2"/>
        <v>20</v>
      </c>
      <c r="Y10" s="205">
        <f t="shared" si="2"/>
        <v>21</v>
      </c>
      <c r="Z10" s="205">
        <f t="shared" si="2"/>
        <v>22</v>
      </c>
      <c r="AA10" s="205">
        <f t="shared" si="2"/>
        <v>23</v>
      </c>
      <c r="AB10" s="205">
        <f t="shared" si="2"/>
        <v>24</v>
      </c>
      <c r="AC10" s="205">
        <f t="shared" si="2"/>
        <v>25</v>
      </c>
      <c r="AD10" s="205">
        <f t="shared" si="2"/>
        <v>26</v>
      </c>
      <c r="AE10" s="205">
        <f t="shared" si="2"/>
        <v>27</v>
      </c>
      <c r="AF10" s="205">
        <f t="shared" si="2"/>
        <v>28</v>
      </c>
      <c r="AG10" s="205">
        <f t="shared" si="2"/>
        <v>29</v>
      </c>
      <c r="AH10" s="205">
        <f t="shared" si="2"/>
        <v>30</v>
      </c>
      <c r="AI10" s="205">
        <f t="shared" si="2"/>
        <v>31</v>
      </c>
      <c r="AJ10" s="115"/>
      <c r="AK10" s="89"/>
      <c r="AL10" s="89"/>
      <c r="AM10" s="89"/>
      <c r="AN10" s="89"/>
      <c r="AO10" s="89"/>
    </row>
    <row r="11" spans="1:41" ht="15" customHeight="1" thickBot="1" x14ac:dyDescent="0.3">
      <c r="A11" s="346"/>
      <c r="B11" s="347"/>
      <c r="C11" s="348"/>
      <c r="D11" s="118" t="s">
        <v>75</v>
      </c>
      <c r="E11" s="120">
        <f>YEAR(E9)</f>
        <v>2025</v>
      </c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0"/>
      <c r="AJ11" s="89"/>
      <c r="AK11" s="89"/>
      <c r="AL11" s="89"/>
      <c r="AM11" s="89"/>
      <c r="AN11" s="89"/>
      <c r="AO11" s="89"/>
    </row>
    <row r="12" spans="1:41" s="134" customFormat="1" ht="64.5" customHeight="1" thickBot="1" x14ac:dyDescent="0.3">
      <c r="A12" s="122" t="s">
        <v>3</v>
      </c>
      <c r="B12" s="123" t="s">
        <v>76</v>
      </c>
      <c r="C12" s="123" t="s">
        <v>77</v>
      </c>
      <c r="D12" s="124" t="s">
        <v>78</v>
      </c>
      <c r="E12" s="126"/>
      <c r="F12" s="126"/>
      <c r="G12" s="126"/>
      <c r="H12" s="126"/>
      <c r="I12" s="126"/>
      <c r="J12" s="126"/>
      <c r="K12" s="126"/>
      <c r="L12" s="126"/>
      <c r="M12" s="126"/>
      <c r="N12" s="126"/>
      <c r="O12" s="126"/>
      <c r="P12" s="126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7"/>
      <c r="AJ12" s="211" t="s">
        <v>80</v>
      </c>
      <c r="AK12" s="129" t="s">
        <v>20</v>
      </c>
      <c r="AL12" s="130" t="s">
        <v>81</v>
      </c>
      <c r="AM12" s="131" t="s">
        <v>82</v>
      </c>
      <c r="AN12" s="132" t="s">
        <v>83</v>
      </c>
      <c r="AO12" s="133" t="s">
        <v>84</v>
      </c>
    </row>
    <row r="13" spans="1:41" ht="16.5" thickBot="1" x14ac:dyDescent="0.3">
      <c r="A13" s="135" t="s">
        <v>92</v>
      </c>
      <c r="B13" s="147" t="s">
        <v>61</v>
      </c>
      <c r="C13" s="147" t="s">
        <v>24</v>
      </c>
      <c r="D13" s="148" t="str" cm="1">
        <f t="array" ref="D13">+IF(A13='Menu déroulant VF'!A$11,Europe,_xleta.N/A)</f>
        <v>Europe</v>
      </c>
      <c r="E13" s="137"/>
      <c r="F13" s="138">
        <v>1</v>
      </c>
      <c r="G13" s="138"/>
      <c r="H13" s="138"/>
      <c r="I13" s="138"/>
      <c r="J13" s="138"/>
      <c r="K13" s="138">
        <v>1</v>
      </c>
      <c r="L13" s="138">
        <v>0.5</v>
      </c>
      <c r="M13" s="138"/>
      <c r="N13" s="138"/>
      <c r="O13" s="138"/>
      <c r="P13" s="150"/>
      <c r="Q13" s="150"/>
      <c r="R13" s="138"/>
      <c r="S13" s="138"/>
      <c r="T13" s="138"/>
      <c r="U13" s="138"/>
      <c r="V13" s="138"/>
      <c r="W13" s="138"/>
      <c r="X13" s="138"/>
      <c r="Y13" s="138"/>
      <c r="Z13" s="138">
        <v>1</v>
      </c>
      <c r="AA13" s="138">
        <v>1</v>
      </c>
      <c r="AB13" s="138"/>
      <c r="AC13" s="138"/>
      <c r="AD13" s="138"/>
      <c r="AE13" s="138"/>
      <c r="AF13" s="138"/>
      <c r="AG13" s="138"/>
      <c r="AH13" s="138"/>
      <c r="AI13" s="139"/>
      <c r="AJ13" s="140">
        <f>+SUM(E13:AI13)</f>
        <v>4.5</v>
      </c>
      <c r="AK13" s="207">
        <f>(VLOOKUP(C13,'Menu déroulant VF'!B37:C50,2,FALSE))</f>
        <v>1</v>
      </c>
      <c r="AL13" s="142">
        <f>IF(AK13=100%,AJ13,0)</f>
        <v>4.5</v>
      </c>
      <c r="AM13" s="142" t="str">
        <f>IF(AL13&gt;0,"R&amp;D","Non_R"&amp;D3)</f>
        <v>R&amp;D</v>
      </c>
      <c r="AN13" s="142">
        <f>IF(AL13&gt;0,AL13,0)</f>
        <v>4.5</v>
      </c>
      <c r="AO13" s="145">
        <f>AL13</f>
        <v>4.5</v>
      </c>
    </row>
    <row r="14" spans="1:41" ht="16.5" thickBot="1" x14ac:dyDescent="0.3">
      <c r="A14" s="135" t="s">
        <v>92</v>
      </c>
      <c r="B14" s="147" t="s">
        <v>11</v>
      </c>
      <c r="C14" s="147" t="s">
        <v>24</v>
      </c>
      <c r="D14" s="148" t="str" cm="1">
        <f t="array" ref="D14">+IF(A14='Menu déroulant VF'!A$11,Europe,_xleta.N/A)</f>
        <v>Europe</v>
      </c>
      <c r="E14" s="149"/>
      <c r="F14" s="150">
        <v>0.5</v>
      </c>
      <c r="G14" s="150"/>
      <c r="H14" s="150"/>
      <c r="I14" s="150"/>
      <c r="J14" s="150"/>
      <c r="K14" s="150"/>
      <c r="L14" s="150">
        <v>0.5</v>
      </c>
      <c r="M14" s="150"/>
      <c r="N14" s="150">
        <v>0.5</v>
      </c>
      <c r="O14" s="150"/>
      <c r="P14" s="150"/>
      <c r="Q14" s="150"/>
      <c r="R14" s="150">
        <v>1</v>
      </c>
      <c r="S14" s="150">
        <v>1</v>
      </c>
      <c r="T14" s="150"/>
      <c r="U14" s="150"/>
      <c r="V14" s="150"/>
      <c r="W14" s="150"/>
      <c r="X14" s="150"/>
      <c r="Y14" s="150"/>
      <c r="Z14" s="150"/>
      <c r="AA14" s="150"/>
      <c r="AB14" s="150"/>
      <c r="AC14" s="150"/>
      <c r="AD14" s="150"/>
      <c r="AE14" s="150"/>
      <c r="AF14" s="150">
        <v>0.5</v>
      </c>
      <c r="AG14" s="150">
        <v>0.5</v>
      </c>
      <c r="AH14" s="150"/>
      <c r="AI14" s="151"/>
      <c r="AJ14" s="140">
        <f t="shared" ref="AJ14:AJ37" si="3">+SUM(E14:AI14)</f>
        <v>4.5</v>
      </c>
      <c r="AK14" s="207">
        <f>VLOOKUP(C14,'Menu déroulant VF'!B38:C51,2,FALSE)</f>
        <v>1</v>
      </c>
      <c r="AL14" s="142">
        <f t="shared" ref="AL14:AL16" si="4">IF(AK14=100%,AJ14,0)</f>
        <v>4.5</v>
      </c>
      <c r="AM14" s="142" t="str">
        <f t="shared" ref="AM14:AM15" si="5">IF(AL14&gt;0,"R&amp;D","Non_R"&amp;D4)</f>
        <v>R&amp;D</v>
      </c>
      <c r="AN14" s="142">
        <f t="shared" ref="AN14:AN16" si="6">IF(AL14&gt;0,AL14,0)</f>
        <v>4.5</v>
      </c>
      <c r="AO14" s="145">
        <f t="shared" ref="AO14:AO16" si="7">AL14</f>
        <v>4.5</v>
      </c>
    </row>
    <row r="15" spans="1:41" ht="16.5" thickBot="1" x14ac:dyDescent="0.3">
      <c r="A15" s="135" t="s">
        <v>92</v>
      </c>
      <c r="B15" s="147" t="s">
        <v>10</v>
      </c>
      <c r="C15" s="147" t="s">
        <v>27</v>
      </c>
      <c r="D15" s="148" t="str" cm="1">
        <f t="array" ref="D15">+IF(A15='Menu déroulant VF'!A$11,Europe,_xleta.N/A)</f>
        <v>Europe</v>
      </c>
      <c r="E15" s="149"/>
      <c r="F15" s="150">
        <v>0.5</v>
      </c>
      <c r="G15" s="150">
        <v>0.5</v>
      </c>
      <c r="H15" s="150"/>
      <c r="I15" s="150"/>
      <c r="J15" s="150"/>
      <c r="K15" s="150"/>
      <c r="L15" s="150"/>
      <c r="M15" s="150">
        <v>1</v>
      </c>
      <c r="N15" s="150">
        <v>0.5</v>
      </c>
      <c r="O15" s="150">
        <v>1</v>
      </c>
      <c r="P15" s="150"/>
      <c r="Q15" s="150"/>
      <c r="R15" s="150"/>
      <c r="S15" s="150"/>
      <c r="T15" s="150">
        <v>1</v>
      </c>
      <c r="U15" s="150">
        <v>1</v>
      </c>
      <c r="V15" s="150">
        <v>1</v>
      </c>
      <c r="W15" s="150"/>
      <c r="X15" s="150"/>
      <c r="Y15" s="150"/>
      <c r="Z15" s="150"/>
      <c r="AA15" s="150"/>
      <c r="AB15" s="150">
        <v>1</v>
      </c>
      <c r="AC15" s="150">
        <v>1</v>
      </c>
      <c r="AD15" s="150"/>
      <c r="AE15" s="150"/>
      <c r="AF15" s="150">
        <v>0.5</v>
      </c>
      <c r="AG15" s="150">
        <v>0.5</v>
      </c>
      <c r="AH15" s="150">
        <v>0.5</v>
      </c>
      <c r="AI15" s="151"/>
      <c r="AJ15" s="140">
        <f t="shared" si="3"/>
        <v>10</v>
      </c>
      <c r="AK15" s="207">
        <f>VLOOKUP(C15,'Menu déroulant VF'!B39:C52,2,FALSE)</f>
        <v>1</v>
      </c>
      <c r="AL15" s="142">
        <f t="shared" si="4"/>
        <v>10</v>
      </c>
      <c r="AM15" s="142" t="str">
        <f t="shared" si="5"/>
        <v>R&amp;D</v>
      </c>
      <c r="AN15" s="142">
        <f t="shared" si="6"/>
        <v>10</v>
      </c>
      <c r="AO15" s="145">
        <f t="shared" si="7"/>
        <v>10</v>
      </c>
    </row>
    <row r="16" spans="1:41" ht="16.5" thickBot="1" x14ac:dyDescent="0.3">
      <c r="A16" s="135" t="s">
        <v>6</v>
      </c>
      <c r="B16" s="147" t="s">
        <v>16</v>
      </c>
      <c r="C16" s="147" t="s">
        <v>5</v>
      </c>
      <c r="D16" s="148" t="str">
        <f>+IF(A16='Menu déroulant VF'!A$11,Europe,"N/A")</f>
        <v>N/A</v>
      </c>
      <c r="E16" s="149"/>
      <c r="F16" s="150"/>
      <c r="G16" s="150"/>
      <c r="H16" s="150">
        <v>1</v>
      </c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150"/>
      <c r="AG16" s="150"/>
      <c r="AH16" s="150">
        <v>0.5</v>
      </c>
      <c r="AI16" s="151"/>
      <c r="AJ16" s="140">
        <f t="shared" si="3"/>
        <v>1.5</v>
      </c>
      <c r="AK16" s="207">
        <f>VLOOKUP(C16,'Menu déroulant VF'!B40:C53,2,FALSE)</f>
        <v>0</v>
      </c>
      <c r="AL16" s="142">
        <f t="shared" si="4"/>
        <v>0</v>
      </c>
      <c r="AM16" s="142" t="str">
        <f>IF(AL16&gt;0,"R&amp;D","Non_R&amp;D")</f>
        <v>Non_R&amp;D</v>
      </c>
      <c r="AN16" s="142">
        <f t="shared" si="6"/>
        <v>0</v>
      </c>
      <c r="AO16" s="145">
        <f t="shared" si="7"/>
        <v>0</v>
      </c>
    </row>
    <row r="17" spans="1:41" ht="16.5" thickBot="1" x14ac:dyDescent="0.3">
      <c r="A17" s="135"/>
      <c r="B17" s="147"/>
      <c r="C17" s="147"/>
      <c r="D17" s="148" t="s">
        <v>85</v>
      </c>
      <c r="E17" s="149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150"/>
      <c r="AA17" s="150"/>
      <c r="AB17" s="150"/>
      <c r="AC17" s="150"/>
      <c r="AD17" s="150"/>
      <c r="AE17" s="150"/>
      <c r="AF17" s="150"/>
      <c r="AG17" s="150"/>
      <c r="AH17" s="150"/>
      <c r="AI17" s="151"/>
      <c r="AJ17" s="140">
        <f t="shared" si="3"/>
        <v>0</v>
      </c>
      <c r="AK17" s="207"/>
      <c r="AL17" s="154"/>
      <c r="AM17" s="155"/>
      <c r="AN17" s="156"/>
      <c r="AO17" s="157"/>
    </row>
    <row r="18" spans="1:41" ht="16.5" thickBot="1" x14ac:dyDescent="0.3">
      <c r="A18" s="135"/>
      <c r="B18" s="147"/>
      <c r="C18" s="147"/>
      <c r="D18" s="148" t="s">
        <v>85</v>
      </c>
      <c r="E18" s="149"/>
      <c r="F18" s="150"/>
      <c r="G18" s="150"/>
      <c r="H18" s="150"/>
      <c r="I18" s="150"/>
      <c r="J18" s="150"/>
      <c r="K18" s="150"/>
      <c r="L18" s="150"/>
      <c r="M18" s="150"/>
      <c r="N18" s="150"/>
      <c r="O18" s="150"/>
      <c r="P18" s="150"/>
      <c r="Q18" s="150"/>
      <c r="R18" s="150"/>
      <c r="S18" s="150"/>
      <c r="T18" s="150"/>
      <c r="U18" s="150"/>
      <c r="V18" s="150"/>
      <c r="W18" s="150"/>
      <c r="X18" s="150"/>
      <c r="Y18" s="150"/>
      <c r="Z18" s="150"/>
      <c r="AA18" s="150"/>
      <c r="AB18" s="150"/>
      <c r="AC18" s="150"/>
      <c r="AD18" s="150"/>
      <c r="AE18" s="150"/>
      <c r="AF18" s="150"/>
      <c r="AG18" s="150"/>
      <c r="AH18" s="150"/>
      <c r="AI18" s="151"/>
      <c r="AJ18" s="140">
        <f t="shared" si="3"/>
        <v>0</v>
      </c>
      <c r="AK18" s="207"/>
      <c r="AL18" s="154"/>
      <c r="AM18" s="155"/>
      <c r="AN18" s="156"/>
      <c r="AO18" s="157"/>
    </row>
    <row r="19" spans="1:41" ht="16.5" thickBot="1" x14ac:dyDescent="0.3">
      <c r="A19" s="135"/>
      <c r="B19" s="147"/>
      <c r="C19" s="147"/>
      <c r="D19" s="148" t="s">
        <v>85</v>
      </c>
      <c r="E19" s="149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1"/>
      <c r="AJ19" s="140">
        <f t="shared" si="3"/>
        <v>0</v>
      </c>
      <c r="AK19" s="207"/>
      <c r="AL19" s="154"/>
      <c r="AM19" s="155"/>
      <c r="AN19" s="156"/>
      <c r="AO19" s="157"/>
    </row>
    <row r="20" spans="1:41" ht="16.5" thickBot="1" x14ac:dyDescent="0.3">
      <c r="A20" s="135"/>
      <c r="B20" s="147"/>
      <c r="C20" s="147"/>
      <c r="D20" s="148" t="s">
        <v>85</v>
      </c>
      <c r="E20" s="149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50"/>
      <c r="AI20" s="151"/>
      <c r="AJ20" s="140">
        <f t="shared" si="3"/>
        <v>0</v>
      </c>
      <c r="AK20" s="207"/>
      <c r="AL20" s="154"/>
      <c r="AM20" s="155"/>
      <c r="AN20" s="156"/>
      <c r="AO20" s="157"/>
    </row>
    <row r="21" spans="1:41" ht="16.5" thickBot="1" x14ac:dyDescent="0.3">
      <c r="A21" s="135"/>
      <c r="B21" s="147"/>
      <c r="C21" s="147"/>
      <c r="D21" s="148" t="s">
        <v>85</v>
      </c>
      <c r="E21" s="149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51"/>
      <c r="AJ21" s="140">
        <f t="shared" si="3"/>
        <v>0</v>
      </c>
      <c r="AK21" s="207"/>
      <c r="AL21" s="154"/>
      <c r="AM21" s="155"/>
      <c r="AN21" s="156"/>
      <c r="AO21" s="157"/>
    </row>
    <row r="22" spans="1:41" ht="16.5" thickBot="1" x14ac:dyDescent="0.3">
      <c r="A22" s="135"/>
      <c r="B22" s="147"/>
      <c r="C22" s="147"/>
      <c r="D22" s="148" t="s">
        <v>85</v>
      </c>
      <c r="E22" s="149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50"/>
      <c r="AI22" s="151"/>
      <c r="AJ22" s="140">
        <f t="shared" si="3"/>
        <v>0</v>
      </c>
      <c r="AK22" s="207"/>
      <c r="AL22" s="154"/>
      <c r="AM22" s="155"/>
      <c r="AN22" s="156"/>
      <c r="AO22" s="157"/>
    </row>
    <row r="23" spans="1:41" ht="16.5" thickBot="1" x14ac:dyDescent="0.3">
      <c r="A23" s="135"/>
      <c r="B23" s="147"/>
      <c r="C23" s="147"/>
      <c r="D23" s="148" t="s">
        <v>85</v>
      </c>
      <c r="E23" s="149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50"/>
      <c r="AI23" s="151"/>
      <c r="AJ23" s="140">
        <f t="shared" si="3"/>
        <v>0</v>
      </c>
      <c r="AK23" s="207"/>
      <c r="AL23" s="154"/>
      <c r="AM23" s="155"/>
      <c r="AN23" s="156"/>
      <c r="AO23" s="157"/>
    </row>
    <row r="24" spans="1:41" ht="16.5" thickBot="1" x14ac:dyDescent="0.3">
      <c r="A24" s="135"/>
      <c r="B24" s="147"/>
      <c r="C24" s="147"/>
      <c r="D24" s="148" t="s">
        <v>85</v>
      </c>
      <c r="E24" s="149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50"/>
      <c r="AI24" s="151"/>
      <c r="AJ24" s="140">
        <f t="shared" si="3"/>
        <v>0</v>
      </c>
      <c r="AK24" s="207"/>
      <c r="AL24" s="154"/>
      <c r="AM24" s="155"/>
      <c r="AN24" s="156"/>
      <c r="AO24" s="157"/>
    </row>
    <row r="25" spans="1:41" ht="16.5" thickBot="1" x14ac:dyDescent="0.3">
      <c r="A25" s="135"/>
      <c r="B25" s="147"/>
      <c r="C25" s="147"/>
      <c r="D25" s="148" t="s">
        <v>85</v>
      </c>
      <c r="E25" s="149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50"/>
      <c r="AI25" s="151"/>
      <c r="AJ25" s="140">
        <f t="shared" si="3"/>
        <v>0</v>
      </c>
      <c r="AK25" s="207"/>
      <c r="AL25" s="154"/>
      <c r="AM25" s="155"/>
      <c r="AN25" s="156"/>
      <c r="AO25" s="157"/>
    </row>
    <row r="26" spans="1:41" ht="16.5" thickBot="1" x14ac:dyDescent="0.3">
      <c r="A26" s="135"/>
      <c r="B26" s="147"/>
      <c r="C26" s="147"/>
      <c r="D26" s="148" t="s">
        <v>85</v>
      </c>
      <c r="E26" s="149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50"/>
      <c r="AI26" s="151"/>
      <c r="AJ26" s="140">
        <f t="shared" si="3"/>
        <v>0</v>
      </c>
      <c r="AK26" s="207"/>
      <c r="AL26" s="154"/>
      <c r="AM26" s="155"/>
      <c r="AN26" s="156"/>
      <c r="AO26" s="157"/>
    </row>
    <row r="27" spans="1:41" ht="16.5" thickBot="1" x14ac:dyDescent="0.3">
      <c r="A27" s="135"/>
      <c r="B27" s="147"/>
      <c r="C27" s="147"/>
      <c r="D27" s="148" t="s">
        <v>85</v>
      </c>
      <c r="E27" s="149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50"/>
      <c r="AI27" s="151"/>
      <c r="AJ27" s="140">
        <f t="shared" si="3"/>
        <v>0</v>
      </c>
      <c r="AK27" s="207"/>
      <c r="AL27" s="154"/>
      <c r="AM27" s="155"/>
      <c r="AN27" s="156"/>
      <c r="AO27" s="157"/>
    </row>
    <row r="28" spans="1:41" ht="16.5" thickBot="1" x14ac:dyDescent="0.3">
      <c r="A28" s="135"/>
      <c r="B28" s="147"/>
      <c r="C28" s="147"/>
      <c r="D28" s="148" t="s">
        <v>85</v>
      </c>
      <c r="E28" s="149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50"/>
      <c r="AI28" s="151"/>
      <c r="AJ28" s="140">
        <f t="shared" si="3"/>
        <v>0</v>
      </c>
      <c r="AK28" s="207"/>
      <c r="AL28" s="154"/>
      <c r="AM28" s="155"/>
      <c r="AN28" s="156"/>
      <c r="AO28" s="157"/>
    </row>
    <row r="29" spans="1:41" ht="16.5" thickBot="1" x14ac:dyDescent="0.3">
      <c r="A29" s="135"/>
      <c r="B29" s="147"/>
      <c r="C29" s="147"/>
      <c r="D29" s="148" t="s">
        <v>85</v>
      </c>
      <c r="E29" s="149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1"/>
      <c r="AJ29" s="140">
        <f t="shared" si="3"/>
        <v>0</v>
      </c>
      <c r="AK29" s="207"/>
      <c r="AL29" s="154"/>
      <c r="AM29" s="155"/>
      <c r="AN29" s="156"/>
      <c r="AO29" s="157"/>
    </row>
    <row r="30" spans="1:41" ht="16.5" thickBot="1" x14ac:dyDescent="0.3">
      <c r="A30" s="135"/>
      <c r="B30" s="147"/>
      <c r="C30" s="147"/>
      <c r="D30" s="148" t="s">
        <v>85</v>
      </c>
      <c r="E30" s="149"/>
      <c r="F30" s="150"/>
      <c r="G30" s="150"/>
      <c r="H30" s="150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50"/>
      <c r="AI30" s="151"/>
      <c r="AJ30" s="140">
        <f t="shared" si="3"/>
        <v>0</v>
      </c>
      <c r="AK30" s="207"/>
      <c r="AL30" s="154"/>
      <c r="AM30" s="155"/>
      <c r="AN30" s="156"/>
      <c r="AO30" s="157"/>
    </row>
    <row r="31" spans="1:41" ht="16.5" thickBot="1" x14ac:dyDescent="0.3">
      <c r="A31" s="135"/>
      <c r="B31" s="147"/>
      <c r="C31" s="147"/>
      <c r="D31" s="148" t="s">
        <v>85</v>
      </c>
      <c r="E31" s="149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50"/>
      <c r="AI31" s="151"/>
      <c r="AJ31" s="140">
        <f t="shared" si="3"/>
        <v>0</v>
      </c>
      <c r="AK31" s="207"/>
      <c r="AL31" s="154"/>
      <c r="AM31" s="155"/>
      <c r="AN31" s="156"/>
      <c r="AO31" s="157"/>
    </row>
    <row r="32" spans="1:41" ht="16.5" thickBot="1" x14ac:dyDescent="0.3">
      <c r="A32" s="135"/>
      <c r="B32" s="147"/>
      <c r="C32" s="147"/>
      <c r="D32" s="148" t="s">
        <v>85</v>
      </c>
      <c r="E32" s="149"/>
      <c r="F32" s="150"/>
      <c r="G32" s="150"/>
      <c r="H32" s="150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50"/>
      <c r="AI32" s="151"/>
      <c r="AJ32" s="140">
        <f t="shared" si="3"/>
        <v>0</v>
      </c>
      <c r="AK32" s="207"/>
      <c r="AL32" s="154"/>
      <c r="AM32" s="155"/>
      <c r="AN32" s="156"/>
      <c r="AO32" s="157"/>
    </row>
    <row r="33" spans="1:41" ht="16.5" thickBot="1" x14ac:dyDescent="0.3">
      <c r="A33" s="135"/>
      <c r="B33" s="147"/>
      <c r="C33" s="147"/>
      <c r="D33" s="148" t="s">
        <v>85</v>
      </c>
      <c r="E33" s="149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1"/>
      <c r="AJ33" s="140">
        <f t="shared" si="3"/>
        <v>0</v>
      </c>
      <c r="AK33" s="207"/>
      <c r="AL33" s="154"/>
      <c r="AM33" s="155"/>
      <c r="AN33" s="156"/>
      <c r="AO33" s="157"/>
    </row>
    <row r="34" spans="1:41" ht="16.5" thickBot="1" x14ac:dyDescent="0.3">
      <c r="A34" s="135"/>
      <c r="B34" s="147"/>
      <c r="C34" s="147"/>
      <c r="D34" s="148" t="s">
        <v>85</v>
      </c>
      <c r="E34" s="149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50"/>
      <c r="AI34" s="151"/>
      <c r="AJ34" s="140">
        <f t="shared" si="3"/>
        <v>0</v>
      </c>
      <c r="AK34" s="207"/>
      <c r="AL34" s="154"/>
      <c r="AM34" s="155"/>
      <c r="AN34" s="156"/>
      <c r="AO34" s="157"/>
    </row>
    <row r="35" spans="1:41" ht="16.5" thickBot="1" x14ac:dyDescent="0.3">
      <c r="A35" s="135"/>
      <c r="B35" s="147"/>
      <c r="C35" s="147"/>
      <c r="D35" s="148" t="s">
        <v>85</v>
      </c>
      <c r="E35" s="149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50"/>
      <c r="AI35" s="151"/>
      <c r="AJ35" s="140">
        <f t="shared" si="3"/>
        <v>0</v>
      </c>
      <c r="AK35" s="207"/>
      <c r="AL35" s="154"/>
      <c r="AM35" s="155"/>
      <c r="AN35" s="156"/>
      <c r="AO35" s="157"/>
    </row>
    <row r="36" spans="1:41" ht="16.5" thickBot="1" x14ac:dyDescent="0.3">
      <c r="A36" s="135"/>
      <c r="B36" s="147"/>
      <c r="C36" s="147"/>
      <c r="D36" s="148" t="s">
        <v>85</v>
      </c>
      <c r="E36" s="149"/>
      <c r="F36" s="150"/>
      <c r="G36" s="150"/>
      <c r="H36" s="150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50"/>
      <c r="AI36" s="151"/>
      <c r="AJ36" s="140">
        <f t="shared" si="3"/>
        <v>0</v>
      </c>
      <c r="AK36" s="207"/>
      <c r="AL36" s="154"/>
      <c r="AM36" s="155"/>
      <c r="AN36" s="156"/>
      <c r="AO36" s="157"/>
    </row>
    <row r="37" spans="1:41" ht="16.5" thickBot="1" x14ac:dyDescent="0.3">
      <c r="A37" s="135"/>
      <c r="B37" s="159"/>
      <c r="C37" s="159"/>
      <c r="D37" s="160" t="s">
        <v>85</v>
      </c>
      <c r="E37" s="161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50"/>
      <c r="Q37" s="150"/>
      <c r="R37" s="162"/>
      <c r="S37" s="162"/>
      <c r="T37" s="162"/>
      <c r="U37" s="162"/>
      <c r="V37" s="162"/>
      <c r="W37" s="162"/>
      <c r="X37" s="162"/>
      <c r="Y37" s="162"/>
      <c r="Z37" s="162"/>
      <c r="AA37" s="162"/>
      <c r="AB37" s="162"/>
      <c r="AC37" s="162"/>
      <c r="AD37" s="162"/>
      <c r="AE37" s="162"/>
      <c r="AF37" s="162"/>
      <c r="AG37" s="162"/>
      <c r="AH37" s="162"/>
      <c r="AI37" s="163"/>
      <c r="AJ37" s="140">
        <f t="shared" si="3"/>
        <v>0</v>
      </c>
      <c r="AK37" s="208"/>
      <c r="AL37" s="166"/>
      <c r="AM37" s="167"/>
      <c r="AN37" s="168"/>
      <c r="AO37" s="169"/>
    </row>
    <row r="38" spans="1:41" ht="16.5" customHeight="1" thickBot="1" x14ac:dyDescent="0.3">
      <c r="E38" s="206" t="e" cm="1" vm="4">
        <f t="array" aca="1" ref="E38" ca="1">_xlfn.IFS(SUM(E13:E37)=1,"1",E13:E37,"","",0)</f>
        <v>#VALUE!</v>
      </c>
      <c r="F38" s="206" t="e" cm="1" vm="2">
        <f t="array" aca="1" ref="F38" ca="1">_xlfn.IFS(SUM(F13:F37)=1,"1",F13:F37,"","",FALSE)</f>
        <v>#VALUE!</v>
      </c>
      <c r="G38" s="206" t="e" cm="1" vm="2">
        <f t="array" aca="1" ref="G38" ca="1">_xlfn.IFS(SUM(G13:G37)=1,"1",G13:G37,"","",FALSE)</f>
        <v>#VALUE!</v>
      </c>
      <c r="H38" s="206" t="str" cm="1">
        <f t="array" ref="H38">_xlfn.IFS(SUM(H13:H37)=1,"1",H13:H37,"","",FALSE)</f>
        <v>1</v>
      </c>
      <c r="I38" s="206"/>
      <c r="J38" s="206"/>
      <c r="K38" s="206" t="str" cm="1">
        <f t="array" ref="K38">_xlfn.IFS(SUM(K13:K37)=1,"1",K13:K37,"","",FALSE)</f>
        <v>1</v>
      </c>
      <c r="L38" s="206" t="str" cm="1">
        <f t="array" ref="L38">_xlfn.IFS(SUM(L13:L37)=1,"1",L13:L37,"","",FALSE)</f>
        <v>1</v>
      </c>
      <c r="M38" s="206" t="str" cm="1">
        <f t="array" ref="M38">_xlfn.IFS(SUM(M13:M37)=1,"1",M13:M37,"","",FALSE)</f>
        <v>1</v>
      </c>
      <c r="N38" s="206" t="str" cm="1">
        <f t="array" ref="N38">_xlfn.IFS(SUM(N13:N37)=1,"1",N13:N37,"","",FALSE)</f>
        <v>1</v>
      </c>
      <c r="O38" s="206" t="str" cm="1">
        <f t="array" ref="O38">_xlfn.IFS(SUM(O13:O37)=1,"1",O13:O37,"","",FALSE)</f>
        <v>1</v>
      </c>
      <c r="P38" s="206"/>
      <c r="Q38" s="206"/>
      <c r="R38" s="206" t="str" cm="1">
        <f t="array" ref="R38">_xlfn.IFS(SUM(R13:R37)=1,"1",R13:R37,"","",FALSE)</f>
        <v>1</v>
      </c>
      <c r="S38" s="206" t="str" cm="1">
        <f t="array" ref="S38">_xlfn.IFS(SUM(S13:S37)=1,"1",S13:S37,"","",FALSE)</f>
        <v>1</v>
      </c>
      <c r="T38" s="206" t="str" cm="1">
        <f t="array" ref="T38">_xlfn.IFS(SUM(T13:T37)=1,"1",T13:T37,"","",FALSE)</f>
        <v>1</v>
      </c>
      <c r="U38" s="206" t="str" cm="1">
        <f t="array" ref="U38">_xlfn.IFS(SUM(U13:U37)=1,"1",U13:U37,"","",FALSE)</f>
        <v>1</v>
      </c>
      <c r="V38" s="206" t="str" cm="1">
        <f t="array" ref="V38">_xlfn.IFS(SUM(V13:V37)=1,"1",V13:V37,"","",FALSE)</f>
        <v>1</v>
      </c>
      <c r="W38" s="209"/>
      <c r="X38" s="209"/>
      <c r="Y38" s="209"/>
      <c r="Z38" s="206" t="str" cm="1">
        <f t="array" ref="Z38">_xlfn.IFS(SUM(Z13:Z37)=1,"1",Z13:Z37,"","",FALSE)</f>
        <v>1</v>
      </c>
      <c r="AA38" s="206" t="str" cm="1">
        <f t="array" ref="AA38">_xlfn.IFS(SUM(AA13:AA37)=1,"1",AA13:AA37,"","",FALSE)</f>
        <v>1</v>
      </c>
      <c r="AB38" s="206" t="str" cm="1">
        <f t="array" ref="AB38">_xlfn.IFS(SUM(AB13:AB37)=1,"1",AB13:AB37,"","",FALSE)</f>
        <v>1</v>
      </c>
      <c r="AC38" s="206" t="str" cm="1">
        <f t="array" ref="AC38">_xlfn.IFS(SUM(AC13:AC37)=1,"1",AC13:AC37,"","",FALSE)</f>
        <v>1</v>
      </c>
      <c r="AD38" s="206"/>
      <c r="AE38" s="206"/>
      <c r="AF38" s="206" t="str" cm="1">
        <f t="array" ref="AF38">_xlfn.IFS(SUM(AF13:AF37)=1,"1",AF13:AF37,"","",FALSE)</f>
        <v>1</v>
      </c>
      <c r="AG38" s="206" t="str" cm="1">
        <f t="array" ref="AG38">_xlfn.IFS(SUM(AG13:AG37)=1,"1",AG13:AG37,"","",FALSE)</f>
        <v>1</v>
      </c>
      <c r="AH38" s="206" t="str" cm="1">
        <f t="array" ref="AH38">_xlfn.IFS(SUM(AH13:AH37)=1,"1",AH13:AH37,"","",FALSE)</f>
        <v>1</v>
      </c>
      <c r="AI38" s="206"/>
      <c r="AJ38" s="171" t="s">
        <v>86</v>
      </c>
      <c r="AK38" s="172"/>
      <c r="AL38" s="173">
        <f>SUM(AL13:AL37)</f>
        <v>19</v>
      </c>
    </row>
    <row r="39" spans="1:41" ht="16.5" thickBot="1" x14ac:dyDescent="0.3">
      <c r="C39" s="174"/>
      <c r="D39" s="175" t="s">
        <v>87</v>
      </c>
      <c r="E39" s="210"/>
      <c r="F39" s="210"/>
      <c r="G39" s="210"/>
      <c r="H39" s="210" t="e" vm="3">
        <f ca="1">IF(SUM(E38:H38)&gt;6,"",E38+F38+G38+H38)</f>
        <v>#VALUE!</v>
      </c>
      <c r="I39" s="210"/>
      <c r="J39" s="210"/>
      <c r="K39" s="210"/>
      <c r="L39" s="210"/>
      <c r="M39" s="210"/>
      <c r="N39" s="210"/>
      <c r="O39" s="210">
        <f t="shared" ref="O39:AC39" si="8">IF(SUM(L38:O38)&gt;6,"",L38+M38+N38+O38)</f>
        <v>4</v>
      </c>
      <c r="P39" s="210"/>
      <c r="Q39" s="210"/>
      <c r="R39" s="210"/>
      <c r="S39" s="210"/>
      <c r="T39" s="210"/>
      <c r="U39" s="210"/>
      <c r="V39" s="210">
        <f t="shared" si="8"/>
        <v>4</v>
      </c>
      <c r="W39" s="210"/>
      <c r="X39" s="210"/>
      <c r="Y39" s="210"/>
      <c r="Z39" s="210"/>
      <c r="AA39" s="210"/>
      <c r="AB39" s="210"/>
      <c r="AC39" s="210">
        <f t="shared" si="8"/>
        <v>4</v>
      </c>
      <c r="AD39" s="210"/>
      <c r="AE39" s="210"/>
      <c r="AF39" s="210"/>
      <c r="AG39" s="210"/>
      <c r="AH39" s="210">
        <f>IF(SUM(AF38:AI38)&gt;6,"",AF38+AG38+AH38+AI38)</f>
        <v>3</v>
      </c>
      <c r="AI39" s="210"/>
      <c r="AL39" s="177"/>
      <c r="AM39" s="178" t="s">
        <v>88</v>
      </c>
      <c r="AN39" s="179">
        <f>SUM(AN13:AN37)</f>
        <v>19</v>
      </c>
    </row>
    <row r="40" spans="1:41" ht="16.5" thickBot="1" x14ac:dyDescent="0.3">
      <c r="AG40" s="180" t="s">
        <v>89</v>
      </c>
      <c r="AH40" s="181"/>
      <c r="AI40" s="182"/>
      <c r="AJ40" s="183">
        <f>SUM(AJ13:AJ37)</f>
        <v>20.5</v>
      </c>
      <c r="AM40" s="184"/>
      <c r="AN40" s="185" t="s">
        <v>90</v>
      </c>
      <c r="AO40" s="186">
        <f>SUM(AO13:AO37)</f>
        <v>19</v>
      </c>
    </row>
    <row r="41" spans="1:41" x14ac:dyDescent="0.25">
      <c r="A41" s="89"/>
      <c r="B41" s="89"/>
      <c r="C41" s="89"/>
      <c r="D41" s="89"/>
      <c r="AM41" s="89"/>
      <c r="AN41" s="89"/>
      <c r="AO41" s="89"/>
    </row>
    <row r="42" spans="1:41" ht="18.75" x14ac:dyDescent="0.25">
      <c r="A42" s="89"/>
      <c r="B42" s="89"/>
      <c r="E42" s="170" t="s">
        <v>85</v>
      </c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  <c r="AB42" s="170"/>
      <c r="AC42" s="170"/>
      <c r="AD42" s="170"/>
      <c r="AE42" s="170"/>
      <c r="AF42" s="170"/>
      <c r="AG42" s="170"/>
      <c r="AH42" s="170"/>
      <c r="AI42" s="170"/>
      <c r="AK42" s="117"/>
      <c r="AO42" s="89"/>
    </row>
    <row r="43" spans="1:41" x14ac:dyDescent="0.25">
      <c r="A43"/>
      <c r="B43"/>
      <c r="C43"/>
      <c r="D43"/>
      <c r="E43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K43" s="89"/>
      <c r="AL43" s="89"/>
    </row>
    <row r="44" spans="1:41" ht="20.25" x14ac:dyDescent="0.3">
      <c r="A44"/>
      <c r="B44"/>
      <c r="C44"/>
      <c r="D44"/>
      <c r="E44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187"/>
      <c r="AK44" s="89"/>
      <c r="AL44" s="89"/>
      <c r="AM44" s="89"/>
      <c r="AN44" s="89"/>
      <c r="AO44" s="89"/>
    </row>
    <row r="45" spans="1:41" x14ac:dyDescent="0.25">
      <c r="A45"/>
      <c r="B45"/>
      <c r="C45"/>
      <c r="D45"/>
      <c r="E45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</row>
    <row r="46" spans="1:41" x14ac:dyDescent="0.25">
      <c r="A46"/>
      <c r="B46"/>
      <c r="C46"/>
      <c r="D46"/>
      <c r="E46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9"/>
    </row>
    <row r="47" spans="1:41" ht="16.5" thickBot="1" x14ac:dyDescent="0.3">
      <c r="A47"/>
      <c r="B47"/>
      <c r="C47"/>
      <c r="D47"/>
      <c r="E47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89"/>
    </row>
    <row r="48" spans="1:41" ht="18.75" x14ac:dyDescent="0.25">
      <c r="A48"/>
      <c r="B48"/>
      <c r="C48"/>
      <c r="D48" s="331" t="s">
        <v>91</v>
      </c>
      <c r="E48" s="331"/>
      <c r="F48" s="331"/>
      <c r="G48" s="331"/>
      <c r="H48" s="331"/>
      <c r="I48" s="331"/>
      <c r="J48" s="331"/>
      <c r="K48" s="331"/>
      <c r="L48" s="331"/>
      <c r="M48" s="331"/>
      <c r="N48" s="331"/>
      <c r="O48" s="331"/>
      <c r="P48" s="331"/>
      <c r="Q48" s="331"/>
      <c r="R48" s="331"/>
      <c r="S48" s="331"/>
      <c r="T48" s="331"/>
      <c r="U48" s="331"/>
      <c r="V48" s="331"/>
      <c r="W48" s="331"/>
      <c r="X48" s="331"/>
      <c r="Y48" s="331"/>
      <c r="Z48" s="331"/>
      <c r="AA48" s="331"/>
      <c r="AB48" s="331"/>
      <c r="AC48" s="331"/>
      <c r="AD48" s="331"/>
      <c r="AE48" s="331"/>
      <c r="AF48" s="331"/>
      <c r="AG48" s="331"/>
      <c r="AH48" s="332"/>
      <c r="AI48" s="89"/>
      <c r="AJ48" s="89"/>
      <c r="AK48" s="89"/>
      <c r="AL48" s="89"/>
      <c r="AM48" s="89"/>
      <c r="AN48" s="89"/>
      <c r="AO48" s="89"/>
    </row>
    <row r="49" spans="1:41" x14ac:dyDescent="0.25">
      <c r="A49"/>
      <c r="B49"/>
      <c r="C49"/>
      <c r="D49"/>
      <c r="E4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89"/>
    </row>
    <row r="50" spans="1:41" x14ac:dyDescent="0.25">
      <c r="A50"/>
      <c r="B50"/>
      <c r="C50"/>
      <c r="D50"/>
      <c r="E50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</row>
    <row r="51" spans="1:41" x14ac:dyDescent="0.25">
      <c r="A51"/>
      <c r="B51"/>
      <c r="C51"/>
      <c r="D51"/>
      <c r="E51"/>
      <c r="G51" s="212"/>
    </row>
  </sheetData>
  <sheetProtection selectLockedCells="1"/>
  <protectedRanges>
    <protectedRange algorithmName="SHA-512" hashValue="ptJQ9jeLTmt+TQZ/uUg7ItiGeXFMwOpR9zVUEtl/uJ03+VBpgBPe6aJT+GzkpHx87YKCJSK/IR5bvCdCEmIaow==" saltValue="uDHOoYUqi9//KU8dKeDFIQ==" spinCount="100000" sqref="AI11:AI37" name="HS"/>
  </protectedRanges>
  <mergeCells count="7">
    <mergeCell ref="D48:AH48"/>
    <mergeCell ref="A2:D2"/>
    <mergeCell ref="B3:D3"/>
    <mergeCell ref="AK3:AM5"/>
    <mergeCell ref="B4:D4"/>
    <mergeCell ref="A8:C11"/>
    <mergeCell ref="D9:D10"/>
  </mergeCells>
  <conditionalFormatting sqref="A13:AJ13">
    <cfRule type="expression" dxfId="5" priority="1">
      <formula>IF($A$13:$C$13="",,)</formula>
    </cfRule>
  </conditionalFormatting>
  <conditionalFormatting sqref="B13:B20">
    <cfRule type="expression" dxfId="4" priority="2">
      <formula>IF($A$13:$C$13,"",$E$13:$AH$13)</formula>
    </cfRule>
  </conditionalFormatting>
  <conditionalFormatting sqref="E8:AI8">
    <cfRule type="expression" dxfId="3" priority="6">
      <formula>OR(WEEKDAY(E$9)=1,WEEKDAY(E$9)=7)</formula>
    </cfRule>
  </conditionalFormatting>
  <conditionalFormatting sqref="AI22">
    <cfRule type="expression" dxfId="1" priority="3">
      <formula>IF($A$13:$D$13,"")</formula>
    </cfRule>
  </conditionalFormatting>
  <conditionalFormatting sqref="AJ13">
    <cfRule type="expression" dxfId="0" priority="4">
      <formula>SIou($A$13:$D$13,"",$E$13:$AH$13)</formula>
    </cfRule>
  </conditionalFormatting>
  <dataValidations count="6">
    <dataValidation type="custom" showInputMessage="1" showErrorMessage="1" prompt="Zone à ne pas remplir" sqref="I13:J37 P13:Q37 W13:Y37 AD13:AE37 AI13:AI37" xr:uid="{AB3EB4BC-7CB9-424E-A33B-B849F8EF6DBF}">
      <formula1>FALSE</formula1>
    </dataValidation>
    <dataValidation type="list" allowBlank="1" showInputMessage="1" showErrorMessage="1" sqref="C16:C21" xr:uid="{BA3296AE-31B8-44AF-AEE0-F7FEFF7775BB}">
      <formula1>TACHES2</formula1>
    </dataValidation>
    <dataValidation type="list" allowBlank="1" showInputMessage="1" showErrorMessage="1" sqref="C13:C15" xr:uid="{1238A43F-FC16-49F0-81E2-1504EB3E72AB}">
      <formula1>Taches1</formula1>
    </dataValidation>
    <dataValidation type="list" allowBlank="1" showInputMessage="1" showErrorMessage="1" sqref="B13:B20" xr:uid="{A530EEF3-8A6A-494F-A4C0-32FDED30A26D}">
      <formula1>INDIRECT(A13)</formula1>
    </dataValidation>
    <dataValidation type="list" allowBlank="1" showInputMessage="1" showErrorMessage="1" errorTitle="Corriger" promptTitle="Liste deroulante" prompt="selectionner dans la liste" sqref="A13:A37" xr:uid="{B8BF5609-A508-43E9-A3CE-9B70A509BB0D}">
      <formula1>Code_projet</formula1>
    </dataValidation>
    <dataValidation type="list" allowBlank="1" showInputMessage="1" showErrorMessage="1" sqref="C22:C36" xr:uid="{57898069-DE37-4114-B76C-19ABDBF34362}">
      <formula1>"Taches"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horizontalDpi="4294967293" verticalDpi="4294967293" r:id="rId1"/>
  <headerFooter>
    <oddHeader>&amp;C&amp;F / &amp;A&amp;REdition du : &amp;D</oddHeader>
    <oddFooter>&amp;R&amp;P /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F4FF975-EB08-4E33-8DC8-5BBA23F7FA63}">
            <xm:f>OR(WEEKDAY(E$9)=7,WEEKDAY(E$9)=1,COUNTIF(calendrier!$A$2:$A$5,E$9)=1)</xm:f>
            <x14:dxf>
              <font>
                <b/>
                <i val="0"/>
              </font>
              <fill>
                <patternFill>
                  <bgColor theme="0" tint="-0.34998626667073579"/>
                </patternFill>
              </fill>
            </x14:dxf>
          </x14:cfRule>
          <xm:sqref>E8:AI37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50497-B293-4B19-9CB7-1ABEFFAA791F}">
  <sheetPr>
    <tabColor rgb="FF5BFFA5"/>
  </sheetPr>
  <dimension ref="A1:A7"/>
  <sheetViews>
    <sheetView workbookViewId="0">
      <selection sqref="A1:A7"/>
    </sheetView>
  </sheetViews>
  <sheetFormatPr baseColWidth="10" defaultRowHeight="15" x14ac:dyDescent="0.25"/>
  <sheetData>
    <row r="1" spans="1:1" x14ac:dyDescent="0.25">
      <c r="A1" t="s">
        <v>93</v>
      </c>
    </row>
    <row r="2" spans="1:1" x14ac:dyDescent="0.25">
      <c r="A2" s="199">
        <v>45768</v>
      </c>
    </row>
    <row r="3" spans="1:1" x14ac:dyDescent="0.25">
      <c r="A3" s="199">
        <v>45778</v>
      </c>
    </row>
    <row r="4" spans="1:1" x14ac:dyDescent="0.25">
      <c r="A4" s="199">
        <v>45785</v>
      </c>
    </row>
    <row r="5" spans="1:1" x14ac:dyDescent="0.25">
      <c r="A5" s="199">
        <v>45806</v>
      </c>
    </row>
    <row r="6" spans="1:1" x14ac:dyDescent="0.25">
      <c r="A6" t="s">
        <v>94</v>
      </c>
    </row>
    <row r="7" spans="1:1" x14ac:dyDescent="0.25">
      <c r="A7" t="s">
        <v>95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05A791F8CDDF1458FFBF61F494E3F5E" ma:contentTypeVersion="15" ma:contentTypeDescription="Crée un document." ma:contentTypeScope="" ma:versionID="756b984a446f50ce310a7b382325cd95">
  <xsd:schema xmlns:xsd="http://www.w3.org/2001/XMLSchema" xmlns:xs="http://www.w3.org/2001/XMLSchema" xmlns:p="http://schemas.microsoft.com/office/2006/metadata/properties" xmlns:ns3="b566dcfd-e4e0-47a3-ba30-7b28ff88d57f" targetNamespace="http://schemas.microsoft.com/office/2006/metadata/properties" ma:root="true" ma:fieldsID="82ea14421ed331a73db1ebcbdfb47572" ns3:_="">
    <xsd:import namespace="b566dcfd-e4e0-47a3-ba30-7b28ff88d57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66dcfd-e4e0-47a3-ba30-7b28ff88d57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566dcfd-e4e0-47a3-ba30-7b28ff88d57f" xsi:nil="true"/>
  </documentManagement>
</p:properties>
</file>

<file path=customXml/itemProps1.xml><?xml version="1.0" encoding="utf-8"?>
<ds:datastoreItem xmlns:ds="http://schemas.openxmlformats.org/officeDocument/2006/customXml" ds:itemID="{815BB203-1F47-453D-99FE-42212FD1EBE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55F0733-488D-4941-BE61-D7628E4578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66dcfd-e4e0-47a3-ba30-7b28ff88d57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72511DD-91EC-4689-8B64-456CF6AE66DD}">
  <ds:schemaRefs>
    <ds:schemaRef ds:uri="http://schemas.microsoft.com/office/2006/documentManagement/types"/>
    <ds:schemaRef ds:uri="http://purl.org/dc/elements/1.1/"/>
    <ds:schemaRef ds:uri="http://www.w3.org/XML/1998/namespace"/>
    <ds:schemaRef ds:uri="http://schemas.microsoft.com/office/infopath/2007/PartnerControls"/>
    <ds:schemaRef ds:uri="http://purl.org/dc/terms/"/>
    <ds:schemaRef ds:uri="http://schemas.openxmlformats.org/package/2006/metadata/core-properties"/>
    <ds:schemaRef ds:uri="http://schemas.microsoft.com/office/2006/metadata/properties"/>
    <ds:schemaRef ds:uri="b566dcfd-e4e0-47a3-ba30-7b28ff88d57f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Menu déroulant VF</vt:lpstr>
      <vt:lpstr>Proposition VF</vt:lpstr>
      <vt:lpstr>Donnée </vt:lpstr>
      <vt:lpstr>FDT Modèle_Vierge</vt:lpstr>
      <vt:lpstr>AVRIL </vt:lpstr>
      <vt:lpstr>Mai</vt:lpstr>
      <vt:lpstr>calendrier</vt:lpstr>
      <vt:lpstr>ABS</vt:lpstr>
      <vt:lpstr>Code_projet</vt:lpstr>
      <vt:lpstr>Covid19</vt:lpstr>
      <vt:lpstr>Europe</vt:lpstr>
      <vt:lpstr>Financeureuro</vt:lpstr>
      <vt:lpstr>jours_feries</vt:lpstr>
      <vt:lpstr>Montage_Projet</vt:lpstr>
      <vt:lpstr>Taches1</vt:lpstr>
      <vt:lpstr>TACHES2</vt:lpstr>
      <vt:lpstr>Taux_cir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DELMAS</dc:creator>
  <cp:lastModifiedBy>Chris ARCHET</cp:lastModifiedBy>
  <cp:lastPrinted>2020-01-29T15:09:55Z</cp:lastPrinted>
  <dcterms:created xsi:type="dcterms:W3CDTF">2014-02-05T15:48:13Z</dcterms:created>
  <dcterms:modified xsi:type="dcterms:W3CDTF">2025-11-23T12:37:20Z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0x010100D05A791F8CDDF1458FFBF61F494E3F5E</vt:lpwstr>
  </property>
</Properties>
</file>