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5F41572-024A-4D59-B40E-DEDA6D6AEECE}" xr6:coauthVersionLast="47" xr6:coauthVersionMax="47" xr10:uidLastSave="{00000000-0000-0000-0000-000000000000}"/>
  <bookViews>
    <workbookView xWindow="-120" yWindow="-120" windowWidth="38640" windowHeight="15990" activeTab="4" xr2:uid="{AF852BF7-9E33-447C-9A5E-C19A54256567}"/>
  </bookViews>
  <sheets>
    <sheet name="SERVIAN" sheetId="1" r:id="rId1"/>
    <sheet name="MAUGUIO" sheetId="5" r:id="rId2"/>
    <sheet name="GRUISSAN" sheetId="6" r:id="rId3"/>
    <sheet name="GARONS" sheetId="7" r:id="rId4"/>
    <sheet name="DONNEES" sheetId="2" r:id="rId5"/>
    <sheet name="INDICAT_PERF" sheetId="3" r:id="rId6"/>
    <sheet name="SUIVI_RECLAM" sheetId="4" r:id="rId7"/>
  </sheets>
  <definedNames>
    <definedName name="AGENCE">Tableau5[[#All],[AGENCE]]</definedName>
    <definedName name="Cible">INDIRECT("_"&amp;INDICAT_PERF!$C$8)</definedName>
    <definedName name="Cible_An">INDIRECT("_"&amp;INDICAT_PERF!$C$8&amp;"[Année]")</definedName>
    <definedName name="Cible_Mois">INDIRECT("_"&amp;INDICAT_PERF!$C$8&amp;"[Mois]")</definedName>
    <definedName name="CONTRAT">DONNEES!$E$3:$E$9</definedName>
    <definedName name="Motif_Contact">DONNEES!$A$3:$A$5</definedName>
    <definedName name="RECLAMATION">DONNEES!$C$3:$C$16</definedName>
    <definedName name="Type_Contact">DONNEES!$A$9:$A$12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7" l="1"/>
  <c r="C16" i="7"/>
  <c r="D15" i="7"/>
  <c r="C15" i="7"/>
  <c r="D14" i="7"/>
  <c r="C14" i="7"/>
  <c r="D13" i="7"/>
  <c r="C13" i="7"/>
  <c r="D12" i="7"/>
  <c r="C12" i="7"/>
  <c r="D11" i="7"/>
  <c r="C11" i="7"/>
  <c r="D10" i="7"/>
  <c r="C10" i="7"/>
  <c r="D9" i="7"/>
  <c r="C9" i="7"/>
  <c r="D16" i="6"/>
  <c r="C16" i="6"/>
  <c r="D15" i="6"/>
  <c r="C15" i="6"/>
  <c r="D14" i="6"/>
  <c r="C14" i="6"/>
  <c r="D13" i="6"/>
  <c r="C13" i="6"/>
  <c r="D12" i="6"/>
  <c r="C12" i="6"/>
  <c r="D11" i="6"/>
  <c r="C11" i="6"/>
  <c r="D10" i="6"/>
  <c r="C10" i="6"/>
  <c r="D9" i="6"/>
  <c r="C9" i="6"/>
  <c r="D9" i="1"/>
  <c r="D10" i="1"/>
  <c r="D11" i="1"/>
  <c r="D12" i="1"/>
  <c r="D13" i="1"/>
  <c r="D14" i="1"/>
  <c r="D15" i="1"/>
  <c r="D16" i="1"/>
  <c r="C9" i="1"/>
  <c r="C10" i="1"/>
  <c r="C11" i="1"/>
  <c r="C12" i="1"/>
  <c r="C13" i="1"/>
  <c r="C14" i="1"/>
  <c r="C15" i="1"/>
  <c r="C16" i="1"/>
  <c r="D5" i="4" l="1"/>
  <c r="D4" i="4"/>
  <c r="C20" i="2"/>
  <c r="R16" i="7"/>
  <c r="Q16" i="7"/>
  <c r="Q15" i="7"/>
  <c r="R15" i="7" s="1"/>
  <c r="Q14" i="7"/>
  <c r="R14" i="7" s="1"/>
  <c r="R13" i="7"/>
  <c r="Q13" i="7"/>
  <c r="Q12" i="7"/>
  <c r="R12" i="7" s="1"/>
  <c r="Q11" i="7"/>
  <c r="R11" i="7" s="1"/>
  <c r="R10" i="7"/>
  <c r="Q10" i="7"/>
  <c r="Q9" i="7"/>
  <c r="R9" i="7" s="1"/>
  <c r="Q16" i="6"/>
  <c r="R16" i="6" s="1"/>
  <c r="Q15" i="6"/>
  <c r="R15" i="6" s="1"/>
  <c r="Q14" i="6"/>
  <c r="R14" i="6" s="1"/>
  <c r="Q13" i="6"/>
  <c r="R13" i="6" s="1"/>
  <c r="Q12" i="6"/>
  <c r="R12" i="6" s="1"/>
  <c r="Q11" i="6"/>
  <c r="R11" i="6" s="1"/>
  <c r="Q10" i="6"/>
  <c r="R10" i="6" s="1"/>
  <c r="Q9" i="6"/>
  <c r="R9" i="6" s="1"/>
  <c r="R16" i="5"/>
  <c r="Q16" i="5"/>
  <c r="D16" i="5"/>
  <c r="C16" i="5"/>
  <c r="R15" i="5"/>
  <c r="Q15" i="5"/>
  <c r="D15" i="5"/>
  <c r="C15" i="5"/>
  <c r="R14" i="5"/>
  <c r="Q14" i="5"/>
  <c r="D14" i="5"/>
  <c r="C14" i="5"/>
  <c r="R13" i="5"/>
  <c r="Q13" i="5"/>
  <c r="D13" i="5"/>
  <c r="C13" i="5"/>
  <c r="R12" i="5"/>
  <c r="Q12" i="5"/>
  <c r="D12" i="5"/>
  <c r="C12" i="5"/>
  <c r="R11" i="5"/>
  <c r="Q11" i="5"/>
  <c r="D11" i="5"/>
  <c r="C11" i="5"/>
  <c r="R10" i="5"/>
  <c r="Q10" i="5"/>
  <c r="D10" i="5"/>
  <c r="C10" i="5"/>
  <c r="R9" i="5"/>
  <c r="Q9" i="5"/>
  <c r="D9" i="5"/>
  <c r="C9" i="5"/>
  <c r="Q16" i="1"/>
  <c r="R16" i="1" s="1"/>
  <c r="Q15" i="1"/>
  <c r="R15" i="1" s="1"/>
  <c r="Q14" i="1"/>
  <c r="R14" i="1" s="1"/>
  <c r="Q13" i="1"/>
  <c r="R13" i="1" s="1"/>
  <c r="Q12" i="1"/>
  <c r="R12" i="1" s="1"/>
  <c r="Q11" i="1"/>
  <c r="R11" i="1" s="1"/>
  <c r="Q10" i="1"/>
  <c r="R10" i="1" s="1"/>
  <c r="Q9" i="1"/>
  <c r="R9" i="1" l="1"/>
  <c r="A23" i="2" a="1"/>
  <c r="A23" i="2" l="1"/>
  <c r="E10" i="4"/>
  <c r="E18" i="4"/>
  <c r="E17" i="4"/>
  <c r="E8" i="4"/>
  <c r="E9" i="4"/>
  <c r="E20" i="4"/>
  <c r="E16" i="4"/>
  <c r="D11" i="3"/>
  <c r="D12" i="3" s="1"/>
  <c r="E15" i="4"/>
  <c r="D10" i="3"/>
  <c r="E14" i="4"/>
  <c r="E21" i="4"/>
  <c r="E13" i="4"/>
  <c r="E12" i="4"/>
  <c r="E11" i="4"/>
  <c r="E19" i="4"/>
  <c r="E22" i="4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<sst xmlns="http://schemas.openxmlformats.org/spreadsheetml/2006/main" count="325" uniqueCount="118">
  <si>
    <t>TABLEAU DE SUIVI DES COURRIERS CLIENTS</t>
  </si>
  <si>
    <t>Secteur/ Site:</t>
  </si>
  <si>
    <t>SERVIAN</t>
  </si>
  <si>
    <t>N° ORDRE</t>
  </si>
  <si>
    <t>DATE RECEPTION</t>
  </si>
  <si>
    <t>TYPE CONTACT</t>
  </si>
  <si>
    <t>NOM DU DEMANDEUR</t>
  </si>
  <si>
    <t>N° CLIENT</t>
  </si>
  <si>
    <t>REFERENCE</t>
  </si>
  <si>
    <t>MOTIF</t>
  </si>
  <si>
    <t>OBJET</t>
  </si>
  <si>
    <t>RECLAMATION</t>
  </si>
  <si>
    <t>CODE AGENT</t>
  </si>
  <si>
    <t>REFERENCE REPONSE</t>
  </si>
  <si>
    <t>Courrier attente</t>
  </si>
  <si>
    <t>Facturation</t>
  </si>
  <si>
    <t>CONTRAT</t>
  </si>
  <si>
    <t>INFORMATION</t>
  </si>
  <si>
    <t>Souscription</t>
  </si>
  <si>
    <t>Resiliation</t>
  </si>
  <si>
    <t>Transfert</t>
  </si>
  <si>
    <t>Mail</t>
  </si>
  <si>
    <t>Courrier</t>
  </si>
  <si>
    <t>X7</t>
  </si>
  <si>
    <t>Groupe BRL</t>
  </si>
  <si>
    <t>PRECISION</t>
  </si>
  <si>
    <t>Date Courrier Attente</t>
  </si>
  <si>
    <t>Date courrier "définitif"</t>
  </si>
  <si>
    <t>réponse &gt;8jours</t>
  </si>
  <si>
    <t>mois</t>
  </si>
  <si>
    <t>année</t>
  </si>
  <si>
    <t>MOTIF_CONTACT</t>
  </si>
  <si>
    <t>TYPE_CONTACT</t>
  </si>
  <si>
    <t>INDICATEUR DE PERFORMANCE</t>
  </si>
  <si>
    <t>COLLECTE DES DONNEES</t>
  </si>
  <si>
    <r>
      <t xml:space="preserve">PERIODE DE RELEVE </t>
    </r>
    <r>
      <rPr>
        <b/>
        <sz val="11"/>
        <color rgb="FF000000"/>
        <rFont val="Times New Roman"/>
        <family val="1"/>
      </rPr>
      <t xml:space="preserve"> </t>
    </r>
    <r>
      <rPr>
        <b/>
        <sz val="14"/>
        <color rgb="FF000000"/>
        <rFont val="Wingdings"/>
        <charset val="2"/>
      </rPr>
      <t>ð</t>
    </r>
  </si>
  <si>
    <t>SECTEUR</t>
  </si>
  <si>
    <t>RESULTAT DE LA MESURE :</t>
  </si>
  <si>
    <t>OBSERVATIONS - REMARQUES :</t>
  </si>
  <si>
    <t>IQ2</t>
  </si>
  <si>
    <r>
      <t>Nb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réclamations =</t>
    </r>
  </si>
  <si>
    <t>Voir détail ci-joint</t>
  </si>
  <si>
    <t>IQ3</t>
  </si>
  <si>
    <r>
      <t xml:space="preserve">Nb courriers </t>
    </r>
    <r>
      <rPr>
        <u/>
        <sz val="11"/>
        <color theme="1"/>
        <rFont val="Times New Roman"/>
        <family val="1"/>
      </rPr>
      <t>répondus</t>
    </r>
    <r>
      <rPr>
        <sz val="11"/>
        <color theme="1"/>
        <rFont val="Times New Roman"/>
        <family val="1"/>
      </rPr>
      <t xml:space="preserve"> dans le mois =</t>
    </r>
  </si>
  <si>
    <t>Nb de courriers à moins de 8 jours =</t>
  </si>
  <si>
    <t>IQ4A</t>
  </si>
  <si>
    <r>
      <t>Nombre de BSDD émis depuis le 1</t>
    </r>
    <r>
      <rPr>
        <vertAlign val="superscript"/>
        <sz val="11"/>
        <color theme="1"/>
        <rFont val="Times New Roman"/>
        <family val="1"/>
      </rPr>
      <t>er</t>
    </r>
    <r>
      <rPr>
        <sz val="11"/>
        <color theme="1"/>
        <rFont val="Times New Roman"/>
        <family val="1"/>
      </rPr>
      <t xml:space="preserve"> du mois</t>
    </r>
  </si>
  <si>
    <t>IQ4B</t>
  </si>
  <si>
    <r>
      <t>Nombre de BSDD retournés depuis le 1</t>
    </r>
    <r>
      <rPr>
        <vertAlign val="superscript"/>
        <sz val="11"/>
        <color theme="1"/>
        <rFont val="Times New Roman"/>
        <family val="1"/>
      </rPr>
      <t>er</t>
    </r>
    <r>
      <rPr>
        <sz val="11"/>
        <color theme="1"/>
        <rFont val="Times New Roman"/>
        <family val="1"/>
      </rPr>
      <t xml:space="preserve"> du mois</t>
    </r>
  </si>
  <si>
    <t>IQ5</t>
  </si>
  <si>
    <t>Nombre de tests de situations d’urgences réalisés</t>
  </si>
  <si>
    <t xml:space="preserve">Fiche à transmettre au D.QSEST avant le 10 de chaque mois </t>
  </si>
  <si>
    <t>EMETTEUR</t>
  </si>
  <si>
    <t>Responsable de service</t>
  </si>
  <si>
    <t>VISA :</t>
  </si>
  <si>
    <t>Modification Information</t>
  </si>
  <si>
    <t>délai courrier</t>
  </si>
  <si>
    <t>TYPE DE RECLAMATION</t>
  </si>
  <si>
    <t>PROCESSUS</t>
  </si>
  <si>
    <t>NOMBRE</t>
  </si>
  <si>
    <t>Point de livraison défectueux</t>
  </si>
  <si>
    <t>C3</t>
  </si>
  <si>
    <t>Produire &amp; distribuer l’eau</t>
  </si>
  <si>
    <t>Coupure d’eau</t>
  </si>
  <si>
    <t>Manque débit/pression</t>
  </si>
  <si>
    <t>Problème suite à changement de compteur</t>
  </si>
  <si>
    <t>Fuite sur réseau ou branchement</t>
  </si>
  <si>
    <t>Qualité d’eau</t>
  </si>
  <si>
    <t>Egout bouché</t>
  </si>
  <si>
    <t>C4</t>
  </si>
  <si>
    <t>Eaux usées</t>
  </si>
  <si>
    <t>C5</t>
  </si>
  <si>
    <t>Réclamation MMI</t>
  </si>
  <si>
    <t>C6</t>
  </si>
  <si>
    <t>Vendre et poser du matériel d’arrosage</t>
  </si>
  <si>
    <t>Retard exécution travaux</t>
  </si>
  <si>
    <t>C2</t>
  </si>
  <si>
    <t>Accroître part de marché</t>
  </si>
  <si>
    <t>Liée à l’environnement</t>
  </si>
  <si>
    <t>M2</t>
  </si>
  <si>
    <t>Suivi du système qualité</t>
  </si>
  <si>
    <t>liée au Gel</t>
  </si>
  <si>
    <t>Réclamations injustifiées</t>
  </si>
  <si>
    <t>Autres  (1)</t>
  </si>
  <si>
    <t>TOTAL DES RECLAMATIONS</t>
  </si>
  <si>
    <t>Plaintes environnementales</t>
  </si>
  <si>
    <t>TOTAL DES PLAINTES</t>
  </si>
  <si>
    <t>(1) Veuillez indiquer le processus concerné</t>
  </si>
  <si>
    <t>Fiche à transmettre au RQ et au Coordinateur Environnement dans les mêmes délais que les indicateurs de performance.</t>
  </si>
  <si>
    <t>Emetteur</t>
  </si>
  <si>
    <t>RQ</t>
  </si>
  <si>
    <t>Visa :</t>
  </si>
  <si>
    <t>Date :</t>
  </si>
  <si>
    <t>Nom :</t>
  </si>
  <si>
    <t xml:space="preserve">
SUIVI DES RECLAMATIONS CLIENTS ET DES PLAINTES ENVIRONNEMENTALES</t>
  </si>
  <si>
    <r>
      <t>Secteur/Service</t>
    </r>
    <r>
      <rPr>
        <b/>
        <sz val="12"/>
        <color theme="1"/>
        <rFont val="Book Antiqua"/>
        <family val="1"/>
      </rPr>
      <t> :</t>
    </r>
  </si>
  <si>
    <r>
      <t>Mois</t>
    </r>
    <r>
      <rPr>
        <b/>
        <sz val="12"/>
        <color theme="1"/>
        <rFont val="Book Antiqua"/>
        <family val="1"/>
      </rPr>
      <t> </t>
    </r>
    <r>
      <rPr>
        <b/>
        <u/>
        <sz val="12"/>
        <color theme="1"/>
        <rFont val="Book Antiqua"/>
        <family val="1"/>
      </rPr>
      <t>:</t>
    </r>
  </si>
  <si>
    <t>Visa :</t>
  </si>
  <si>
    <t>Autre</t>
  </si>
  <si>
    <t>DATE : 02/09/2024</t>
  </si>
  <si>
    <t>Mutation</t>
  </si>
  <si>
    <t>NOM : Chaaoui Naoual</t>
  </si>
  <si>
    <t>NOM : Eyraud Adeline</t>
  </si>
  <si>
    <t>Nom : CHAAOUI Naoual</t>
  </si>
  <si>
    <t>Nom : Eyraud Adeline</t>
  </si>
  <si>
    <t>Octobre</t>
  </si>
  <si>
    <t>GARONS</t>
  </si>
  <si>
    <t>GRUISSAN</t>
  </si>
  <si>
    <t>MAUGUIO</t>
  </si>
  <si>
    <t>X8</t>
  </si>
  <si>
    <t>X9</t>
  </si>
  <si>
    <t>X10</t>
  </si>
  <si>
    <t>X11</t>
  </si>
  <si>
    <t>X12</t>
  </si>
  <si>
    <t>X13</t>
  </si>
  <si>
    <t>X14</t>
  </si>
  <si>
    <t>AGENCE</t>
  </si>
  <si>
    <t>servian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</si>
</sst>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;;;"/>
  </numFmts>
  <fonts count="3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0"/>
      <name val="Arial"/>
      <family val="2"/>
    </font>
    <font>
      <b/>
      <sz val="12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4"/>
      <color rgb="FF000000"/>
      <name val="Wingdings"/>
      <charset val="2"/>
    </font>
    <font>
      <b/>
      <sz val="13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sz val="7"/>
      <color theme="1"/>
      <name val="Times New Roman"/>
      <family val="1"/>
    </font>
    <font>
      <sz val="8"/>
      <name val="Calibri"/>
      <family val="2"/>
      <scheme val="minor"/>
    </font>
    <font>
      <sz val="10"/>
      <name val="Arial"/>
      <family val="2"/>
    </font>
    <font>
      <sz val="10"/>
      <color theme="1"/>
      <name val="Book Antiqua"/>
      <family val="1"/>
    </font>
    <font>
      <b/>
      <sz val="16"/>
      <color theme="1"/>
      <name val="Book Antiqua"/>
      <family val="1"/>
    </font>
    <font>
      <b/>
      <sz val="12"/>
      <color theme="1"/>
      <name val="Book Antiqua"/>
      <family val="1"/>
    </font>
    <font>
      <b/>
      <u/>
      <sz val="12"/>
      <color theme="1"/>
      <name val="Book Antiqua"/>
      <family val="1"/>
    </font>
    <font>
      <b/>
      <sz val="10"/>
      <color rgb="FFFFFFFF"/>
      <name val="Book Antiqua"/>
      <family val="1"/>
    </font>
    <font>
      <sz val="9"/>
      <color theme="1"/>
      <name val="Book Antiqua"/>
      <family val="1"/>
    </font>
    <font>
      <b/>
      <sz val="9"/>
      <color theme="1"/>
      <name val="Book Antiqua"/>
      <family val="1"/>
    </font>
    <font>
      <sz val="9"/>
      <color rgb="FF000000"/>
      <name val="Book Antiqua"/>
      <family val="1"/>
    </font>
    <font>
      <b/>
      <sz val="9"/>
      <color rgb="FF000000"/>
      <name val="Book Antiqua"/>
      <family val="1"/>
    </font>
    <font>
      <b/>
      <sz val="9"/>
      <color rgb="FF548DD4"/>
      <name val="Book Antiqua"/>
      <family val="1"/>
    </font>
    <font>
      <b/>
      <sz val="9"/>
      <color rgb="FF76923C"/>
      <name val="Book Antiqua"/>
      <family val="1"/>
    </font>
    <font>
      <b/>
      <sz val="10"/>
      <color theme="1"/>
      <name val="Book Antiqua"/>
      <family val="1"/>
    </font>
    <font>
      <sz val="12"/>
      <color rgb="FF1E1E1E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Gray">
        <bgColor rgb="FFCCCCCC"/>
      </patternFill>
    </fill>
    <fill>
      <patternFill patternType="solid">
        <fgColor rgb="FFCCCCC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rgb="FFC2D69B"/>
        <bgColor indexed="64"/>
      </patternFill>
    </fill>
    <fill>
      <patternFill patternType="gray125">
        <bgColor rgb="FFE5E5E5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1" fillId="5" borderId="11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2" fillId="0" borderId="13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wrapText="1"/>
    </xf>
    <xf numFmtId="0" fontId="5" fillId="4" borderId="16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4" fillId="7" borderId="3" xfId="0" applyFont="1" applyFill="1" applyBorder="1" applyAlignment="1">
      <alignment horizontal="center" vertical="center" wrapText="1"/>
    </xf>
    <xf numFmtId="0" fontId="24" fillId="7" borderId="24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vertical="center" wrapText="1"/>
    </xf>
    <xf numFmtId="0" fontId="26" fillId="0" borderId="8" xfId="0" applyFont="1" applyBorder="1" applyAlignment="1">
      <alignment horizontal="center" vertical="center" wrapText="1"/>
    </xf>
    <xf numFmtId="0" fontId="25" fillId="0" borderId="8" xfId="0" applyFont="1" applyBorder="1" applyAlignment="1">
      <alignment vertical="center" wrapText="1"/>
    </xf>
    <xf numFmtId="0" fontId="27" fillId="8" borderId="5" xfId="0" applyFont="1" applyFill="1" applyBorder="1" applyAlignment="1">
      <alignment vertical="center" wrapText="1"/>
    </xf>
    <xf numFmtId="0" fontId="28" fillId="8" borderId="11" xfId="0" applyFont="1" applyFill="1" applyBorder="1" applyAlignment="1">
      <alignment horizontal="center" vertical="center" wrapText="1"/>
    </xf>
    <xf numFmtId="0" fontId="27" fillId="8" borderId="11" xfId="0" applyFont="1" applyFill="1" applyBorder="1" applyAlignment="1">
      <alignment vertical="center" wrapText="1"/>
    </xf>
    <xf numFmtId="0" fontId="25" fillId="0" borderId="5" xfId="0" applyFont="1" applyBorder="1" applyAlignment="1">
      <alignment vertical="center" wrapText="1"/>
    </xf>
    <xf numFmtId="0" fontId="26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vertical="center" wrapText="1"/>
    </xf>
    <xf numFmtId="0" fontId="25" fillId="8" borderId="11" xfId="0" applyFont="1" applyFill="1" applyBorder="1" applyAlignment="1">
      <alignment vertical="center" wrapText="1"/>
    </xf>
    <xf numFmtId="0" fontId="27" fillId="8" borderId="4" xfId="0" applyFont="1" applyFill="1" applyBorder="1" applyAlignment="1">
      <alignment vertical="center" wrapText="1"/>
    </xf>
    <xf numFmtId="0" fontId="28" fillId="8" borderId="6" xfId="0" applyFont="1" applyFill="1" applyBorder="1" applyAlignment="1">
      <alignment horizontal="center" vertical="center" wrapText="1"/>
    </xf>
    <xf numFmtId="0" fontId="27" fillId="8" borderId="6" xfId="0" applyFont="1" applyFill="1" applyBorder="1" applyAlignment="1">
      <alignment vertical="center" wrapText="1"/>
    </xf>
    <xf numFmtId="0" fontId="26" fillId="8" borderId="11" xfId="0" applyFont="1" applyFill="1" applyBorder="1" applyAlignment="1">
      <alignment horizontal="center" vertical="center" wrapText="1"/>
    </xf>
    <xf numFmtId="0" fontId="29" fillId="0" borderId="5" xfId="0" applyFont="1" applyBorder="1" applyAlignment="1">
      <alignment vertical="center" wrapText="1"/>
    </xf>
    <xf numFmtId="0" fontId="26" fillId="7" borderId="5" xfId="0" applyFont="1" applyFill="1" applyBorder="1" applyAlignment="1">
      <alignment vertical="center" wrapText="1"/>
    </xf>
    <xf numFmtId="0" fontId="26" fillId="7" borderId="11" xfId="0" applyFont="1" applyFill="1" applyBorder="1" applyAlignment="1">
      <alignment horizontal="center" vertical="center" wrapText="1"/>
    </xf>
    <xf numFmtId="0" fontId="25" fillId="7" borderId="11" xfId="0" applyFont="1" applyFill="1" applyBorder="1" applyAlignment="1">
      <alignment vertical="center" wrapText="1"/>
    </xf>
    <xf numFmtId="0" fontId="25" fillId="9" borderId="5" xfId="0" applyFont="1" applyFill="1" applyBorder="1" applyAlignment="1">
      <alignment vertical="center" wrapText="1"/>
    </xf>
    <xf numFmtId="0" fontId="25" fillId="9" borderId="11" xfId="0" applyFont="1" applyFill="1" applyBorder="1" applyAlignment="1">
      <alignment horizontal="center" vertical="center" wrapText="1"/>
    </xf>
    <xf numFmtId="0" fontId="25" fillId="9" borderId="11" xfId="0" applyFont="1" applyFill="1" applyBorder="1" applyAlignment="1">
      <alignment vertical="center" wrapText="1"/>
    </xf>
    <xf numFmtId="0" fontId="25" fillId="0" borderId="11" xfId="0" applyFont="1" applyBorder="1" applyAlignment="1">
      <alignment horizontal="center" vertical="center" wrapText="1"/>
    </xf>
    <xf numFmtId="0" fontId="30" fillId="0" borderId="5" xfId="0" applyFont="1" applyBorder="1" applyAlignment="1">
      <alignment vertical="center" wrapText="1"/>
    </xf>
    <xf numFmtId="0" fontId="25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0" fillId="0" borderId="24" xfId="0" applyBorder="1"/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12" fillId="0" borderId="26" xfId="0" applyFont="1" applyBorder="1" applyAlignment="1" applyProtection="1">
      <alignment horizontal="center" vertical="center" wrapText="1"/>
      <protection locked="0"/>
    </xf>
    <xf numFmtId="0" fontId="12" fillId="0" borderId="28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vertical="center" wrapText="1"/>
      <protection locked="0"/>
    </xf>
    <xf numFmtId="0" fontId="4" fillId="0" borderId="21" xfId="0" applyFont="1" applyBorder="1" applyAlignment="1" applyProtection="1">
      <alignment vertical="center" wrapText="1"/>
      <protection locked="0"/>
    </xf>
    <xf numFmtId="0" fontId="13" fillId="0" borderId="6" xfId="0" applyFont="1" applyBorder="1" applyAlignment="1" applyProtection="1">
      <alignment vertical="center" wrapText="1"/>
      <protection locked="0"/>
    </xf>
    <xf numFmtId="0" fontId="13" fillId="0" borderId="30" xfId="0" applyFont="1" applyBorder="1" applyAlignment="1" applyProtection="1">
      <alignment vertical="center" wrapText="1"/>
      <protection locked="0"/>
    </xf>
    <xf numFmtId="0" fontId="13" fillId="0" borderId="11" xfId="0" applyFont="1" applyBorder="1" applyAlignment="1" applyProtection="1">
      <alignment vertical="center" wrapText="1"/>
      <protection locked="0"/>
    </xf>
    <xf numFmtId="0" fontId="0" fillId="6" borderId="1" xfId="0" applyFill="1" applyBorder="1"/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Alignment="1">
      <alignment horizontal="center" vertical="center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2" fillId="0" borderId="0" xfId="0" applyFont="1" applyAlignment="1" applyProtection="1">
      <alignment horizontal="center"/>
      <protection locked="0"/>
    </xf>
    <xf numFmtId="14" fontId="4" fillId="0" borderId="19" xfId="0" applyNumberFormat="1" applyFont="1" applyBorder="1" applyAlignment="1" applyProtection="1">
      <alignment vertical="center" wrapText="1"/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" fontId="0" fillId="0" borderId="1" xfId="0" applyNumberFormat="1" applyBorder="1" applyAlignment="1" applyProtection="1">
      <alignment horizontal="center"/>
      <protection locked="0"/>
    </xf>
    <xf numFmtId="0" fontId="19" fillId="0" borderId="1" xfId="0" applyFont="1" applyBorder="1" applyAlignment="1" applyProtection="1">
      <alignment horizontal="center"/>
      <protection locked="0"/>
    </xf>
    <xf numFmtId="1" fontId="19" fillId="0" borderId="1" xfId="0" applyNumberFormat="1" applyFont="1" applyBorder="1" applyAlignment="1" applyProtection="1">
      <alignment horizontal="center"/>
      <protection locked="0"/>
    </xf>
    <xf numFmtId="0" fontId="11" fillId="4" borderId="17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 applyProtection="1">
      <alignment horizontal="center" vertical="center" wrapText="1"/>
      <protection locked="0"/>
    </xf>
    <xf numFmtId="0" fontId="4" fillId="0" borderId="23" xfId="0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0" fillId="0" borderId="7" xfId="0" applyFont="1" applyBorder="1" applyAlignment="1" applyProtection="1">
      <alignment horizontal="right" vertical="center" wrapText="1"/>
      <protection locked="0"/>
    </xf>
    <xf numFmtId="0" fontId="10" fillId="0" borderId="9" xfId="0" applyFont="1" applyBorder="1" applyAlignment="1" applyProtection="1">
      <alignment horizontal="right" vertical="center" wrapText="1"/>
      <protection locked="0"/>
    </xf>
    <xf numFmtId="0" fontId="20" fillId="0" borderId="13" xfId="0" applyFont="1" applyBorder="1" applyAlignment="1" applyProtection="1">
      <alignment horizontal="center" vertical="center" wrapText="1"/>
      <protection locked="0"/>
    </xf>
    <xf numFmtId="0" fontId="20" fillId="0" borderId="6" xfId="0" applyFont="1" applyBorder="1" applyAlignment="1" applyProtection="1">
      <alignment horizontal="center" vertical="center" wrapText="1"/>
      <protection locked="0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4" fillId="7" borderId="8" xfId="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20" fillId="0" borderId="13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3" fillId="0" borderId="0" xfId="0" applyFont="1" applyAlignment="1">
      <alignment horizontal="right" vertical="center"/>
    </xf>
    <xf numFmtId="0" fontId="31" fillId="10" borderId="7" xfId="0" applyFont="1" applyFill="1" applyBorder="1" applyAlignment="1">
      <alignment horizontal="center" vertical="center" wrapText="1"/>
    </xf>
    <xf numFmtId="0" fontId="31" fillId="10" borderId="9" xfId="0" applyFont="1" applyFill="1" applyBorder="1" applyAlignment="1">
      <alignment horizontal="center" vertical="center" wrapText="1"/>
    </xf>
    <xf numFmtId="0" fontId="31" fillId="10" borderId="8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25" xfId="0" applyFont="1" applyBorder="1" applyAlignment="1">
      <alignment vertical="center" wrapText="1"/>
    </xf>
    <xf numFmtId="14" fontId="20" fillId="0" borderId="13" xfId="0" applyNumberFormat="1" applyFont="1" applyBorder="1" applyAlignment="1" applyProtection="1">
      <alignment horizontal="left" vertical="center" wrapText="1"/>
      <protection locked="0"/>
    </xf>
    <xf numFmtId="0" fontId="20" fillId="0" borderId="6" xfId="0" applyFont="1" applyBorder="1" applyAlignment="1" applyProtection="1">
      <alignment horizontal="left" vertical="center" wrapText="1"/>
      <protection locked="0"/>
    </xf>
    <xf numFmtId="0" fontId="20" fillId="0" borderId="13" xfId="0" applyFont="1" applyBorder="1" applyAlignment="1" applyProtection="1">
      <alignment horizontal="left" vertical="center" wrapText="1"/>
      <protection locked="0"/>
    </xf>
    <xf numFmtId="0" fontId="20" fillId="0" borderId="13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14" fontId="20" fillId="0" borderId="13" xfId="0" applyNumberFormat="1" applyFont="1" applyBorder="1" applyAlignment="1" applyProtection="1">
      <alignment horizontal="center" vertical="center" wrapText="1"/>
      <protection locked="0"/>
    </xf>
    <xf numFmtId="0" fontId="0" fillId="0" borderId="0" xfId="0" quotePrefix="1"/>
    <xf numFmtId="14" fontId="0" fillId="0" borderId="0" xfId="0" applyNumberFormat="1"/>
    <xf numFmtId="14" fontId="0" fillId="6" borderId="0" xfId="0" applyNumberFormat="1" applyFill="1"/>
    <xf numFmtId="14" fontId="32" fillId="0" borderId="0" xfId="0" applyNumberFormat="1" applyFont="1"/>
    <xf numFmtId="165" fontId="0" fillId="0" borderId="0" xfId="0" applyNumberFormat="1"/>
    <xf numFmtId="165" fontId="0" fillId="6" borderId="0" xfId="0" applyNumberFormat="1" applyFill="1"/>
  </cellXfs>
  <cellStyles count="1">
    <cellStyle name="Normal" xfId="0" builtinId="0"/>
  </cellStyles>
  <dxfs count="7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indent="0" justifyLastLine="0" shrinkToFit="0" readingOrder="0"/>
    </dxf>
    <dxf>
      <numFmt numFmtId="0" formatCode="General"/>
    </dxf>
    <dxf>
      <numFmt numFmtId="0" formatCode="General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indent="0" justifyLastLine="0" shrinkToFit="0" readingOrder="0"/>
    </dxf>
    <dxf>
      <numFmt numFmtId="0" formatCode="General"/>
    </dxf>
    <dxf>
      <numFmt numFmtId="0" formatCode="General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indent="0" justifyLastLine="0" shrinkToFit="0" readingOrder="0"/>
    </dxf>
    <dxf>
      <numFmt numFmtId="0" formatCode="General"/>
    </dxf>
    <dxf>
      <numFmt numFmtId="0" formatCode="General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right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133350</xdr:rowOff>
    </xdr:from>
    <xdr:to>
      <xdr:col>1</xdr:col>
      <xdr:colOff>276225</xdr:colOff>
      <xdr:row>3</xdr:row>
      <xdr:rowOff>130451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45061B5-769D-44DE-91CC-BA1F98419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33350"/>
          <a:ext cx="876300" cy="6733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133350</xdr:rowOff>
    </xdr:from>
    <xdr:to>
      <xdr:col>1</xdr:col>
      <xdr:colOff>276225</xdr:colOff>
      <xdr:row>4</xdr:row>
      <xdr:rowOff>44726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465BBF5-F4A0-4BD7-8198-CD48A66DE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33350"/>
          <a:ext cx="876300" cy="6733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133350</xdr:rowOff>
    </xdr:from>
    <xdr:to>
      <xdr:col>1</xdr:col>
      <xdr:colOff>276225</xdr:colOff>
      <xdr:row>4</xdr:row>
      <xdr:rowOff>44726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952522C-4085-4E8A-B6EC-EF68793DE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33350"/>
          <a:ext cx="876300" cy="6733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133350</xdr:rowOff>
    </xdr:from>
    <xdr:to>
      <xdr:col>1</xdr:col>
      <xdr:colOff>276225</xdr:colOff>
      <xdr:row>4</xdr:row>
      <xdr:rowOff>44726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D91193E-82CB-4EB8-B2D9-4EF896F5A0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33350"/>
          <a:ext cx="876300" cy="6733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914400</xdr:colOff>
      <xdr:row>1</xdr:row>
      <xdr:rowOff>533400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1182AEB-6183-43B3-929E-FC67B8148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0025"/>
          <a:ext cx="9144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0</xdr:rowOff>
    </xdr:from>
    <xdr:to>
      <xdr:col>1</xdr:col>
      <xdr:colOff>604540</xdr:colOff>
      <xdr:row>1</xdr:row>
      <xdr:rowOff>314325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27D0177-A595-48C8-98BC-BCF102455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1" y="0"/>
          <a:ext cx="1052214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8FD83F-616C-4D38-BFF8-CE3CB6703BDF}" name="_SERVIAN" displayName="_SERVIAN" ref="A8:R16" totalsRowShown="0" headerRowDxfId="71">
  <autoFilter ref="A8:R16" xr:uid="{A08FD83F-616C-4D38-BFF8-CE3CB6703BDF}"/>
  <sortState xmlns:xlrd2="http://schemas.microsoft.com/office/spreadsheetml/2017/richdata2" ref="A9:R16">
    <sortCondition ref="A8:A16"/>
  </sortState>
  <tableColumns count="18">
    <tableColumn id="1" xr3:uid="{77D794F4-4AD6-47E0-9DE8-D1C8DA00C467}" name="N° ORDRE" dataDxfId="70"/>
    <tableColumn id="2" xr3:uid="{FA83429D-4D88-4355-BB15-7614F156289A}" name="DATE RECEPTION" dataDxfId="69"/>
    <tableColumn id="17" xr3:uid="{48D464C5-26FF-4D88-A169-3BDBE7033906}" name="mois" dataDxfId="1">
      <calculatedColumnFormula>MONTH(_SERVIAN[[#This Row],[DATE RECEPTION]])</calculatedColumnFormula>
    </tableColumn>
    <tableColumn id="18" xr3:uid="{4E7919CE-8D07-4DD3-8B40-8C007DF5D9E6}" name="année" dataDxfId="0">
      <calculatedColumnFormula>YEAR(_SERVIAN[[#This Row],[DATE RECEPTION]])</calculatedColumnFormula>
    </tableColumn>
    <tableColumn id="3" xr3:uid="{226D6E00-19CB-4AFD-A163-7F8E3A0D7714}" name="TYPE CONTACT" dataDxfId="68"/>
    <tableColumn id="4" xr3:uid="{DD9B3A03-8949-4783-835B-31A53F6C550D}" name="NOM DU DEMANDEUR" dataDxfId="67"/>
    <tableColumn id="5" xr3:uid="{6A0CE19E-2C69-4027-ACF4-2DC4C674396E}" name="N° CLIENT" dataDxfId="66"/>
    <tableColumn id="6" xr3:uid="{7B226486-115A-43A8-B470-B0052947C378}" name="REFERENCE" dataDxfId="65"/>
    <tableColumn id="7" xr3:uid="{09DDC0F2-09BA-4F3C-AC50-174AA2A52611}" name="MOTIF" dataDxfId="64"/>
    <tableColumn id="8" xr3:uid="{CAC9664F-AC13-4AF8-8C60-056D785AE3E0}" name="PRECISION" dataDxfId="63"/>
    <tableColumn id="9" xr3:uid="{9827082B-9073-4C5D-9B15-72E9916F97B1}" name="OBJET" dataDxfId="62"/>
    <tableColumn id="10" xr3:uid="{C973FF11-32AE-408D-92A4-900097D403DB}" name="CODE AGENT" dataDxfId="61"/>
    <tableColumn id="11" xr3:uid="{38F1BC04-03C5-4A9E-BC0F-362B1ECA20A3}" name="REFERENCE REPONSE" dataDxfId="60"/>
    <tableColumn id="12" xr3:uid="{C7A2B5E7-3B68-4DD3-900D-EE234F2EDDF2}" name="Courrier attente" dataDxfId="59"/>
    <tableColumn id="13" xr3:uid="{CC900E0D-ADE0-4946-9C6C-3C5A880181F9}" name="Date Courrier Attente" dataDxfId="58"/>
    <tableColumn id="14" xr3:uid="{0B4010AB-B767-49DD-B1C1-5F5301E98D47}" name="Date courrier &quot;définitif&quot;"/>
    <tableColumn id="15" xr3:uid="{8BAD3D21-1447-4081-AA40-30DC7BB0ADA6}" name="délai courrier" dataDxfId="57">
      <calculatedColumnFormula>IF(AND(_SERVIAN[[#This Row],[Date courrier "définitif"]]-_SERVIAN[[#This Row],[REFERENCE]]&gt;-1,_SERVIAN[[#This Row],[REFERENCE]]&lt;&gt;""),_SERVIAN[[#This Row],[Date courrier "définitif"]]-_SERVIAN[[#This Row],[REFERENCE]],"")</calculatedColumnFormula>
    </tableColumn>
    <tableColumn id="16" xr3:uid="{67AEE101-CF8F-4B45-A8C1-0A3627B5A1B2}" name="réponse &gt;8jours" dataDxfId="56">
      <calculatedColumnFormula>IF(AND(_SERVIAN[[#This Row],[délai courrier]]&gt;8,_SERVIAN[[#This Row],[délai courrier]]&lt;&gt;""),"OUI","")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7F7E83-C968-4153-8F90-9DC67DCE8A36}" name="_MAUGUIO" displayName="_MAUGUIO" ref="A8:R16" totalsRowShown="0" headerRowDxfId="55">
  <autoFilter ref="A8:R16" xr:uid="{F77F7E83-C968-4153-8F90-9DC67DCE8A36}"/>
  <sortState xmlns:xlrd2="http://schemas.microsoft.com/office/spreadsheetml/2017/richdata2" ref="A9:R16">
    <sortCondition ref="A8:A16"/>
  </sortState>
  <tableColumns count="18">
    <tableColumn id="1" xr3:uid="{DB7CD0D4-FA1F-4401-8B33-629269B43675}" name="N° ORDRE" dataDxfId="54"/>
    <tableColumn id="2" xr3:uid="{C8FDBBA8-B347-406E-BD16-FC06E02504E8}" name="DATE RECEPTION" dataDxfId="53"/>
    <tableColumn id="17" xr3:uid="{D55ADF41-C1FD-458F-9C33-86CCC991A785}" name="mois" dataDxfId="52">
      <calculatedColumnFormula>IF(_MAUGUIO[[#This Row],[DATE RECEPTION]]&lt;&gt;"",MONTH(_MAUGUIO[[#This Row],[DATE RECEPTION]]),"")</calculatedColumnFormula>
    </tableColumn>
    <tableColumn id="18" xr3:uid="{C14C5EFF-BF48-4870-AA49-B6249A285AF6}" name="année" dataDxfId="51">
      <calculatedColumnFormula>IF(_MAUGUIO[[#This Row],[DATE RECEPTION]]&lt;&gt;"",YEAR(_MAUGUIO[[#This Row],[DATE RECEPTION]]),"")</calculatedColumnFormula>
    </tableColumn>
    <tableColumn id="3" xr3:uid="{B4183369-5B0B-4401-B2E0-D72DE685BFB7}" name="TYPE CONTACT" dataDxfId="50"/>
    <tableColumn id="4" xr3:uid="{9D6465CE-0D55-455A-BCA9-12800C230297}" name="NOM DU DEMANDEUR" dataDxfId="49"/>
    <tableColumn id="5" xr3:uid="{12AAFCDD-6176-4924-B246-39524D80E743}" name="N° CLIENT" dataDxfId="48"/>
    <tableColumn id="6" xr3:uid="{AC82843B-345B-402F-A347-D9561ABBD046}" name="REFERENCE" dataDxfId="47"/>
    <tableColumn id="7" xr3:uid="{603F91DE-51A9-4EE1-8FA4-B21BD2B4AF35}" name="MOTIF" dataDxfId="46"/>
    <tableColumn id="8" xr3:uid="{6999C546-90E4-4715-BEAB-15295A4346E5}" name="PRECISION" dataDxfId="45"/>
    <tableColumn id="9" xr3:uid="{3726E784-F516-4DAC-BCAE-2BC43416811D}" name="OBJET" dataDxfId="44"/>
    <tableColumn id="10" xr3:uid="{42B638BE-83E3-4370-A88E-7AD9B0689020}" name="CODE AGENT" dataDxfId="43"/>
    <tableColumn id="11" xr3:uid="{A03EFEE5-5BB9-4131-AA52-F9B65ECFC50A}" name="REFERENCE REPONSE" dataDxfId="42"/>
    <tableColumn id="12" xr3:uid="{DD0A3F1A-F711-42D8-8221-88D95FF011C1}" name="Courrier attente" dataDxfId="41"/>
    <tableColumn id="13" xr3:uid="{80BFE45C-407E-424E-831C-1637F254800B}" name="Date Courrier Attente" dataDxfId="40"/>
    <tableColumn id="14" xr3:uid="{0037F6EA-20A6-4AD4-8D07-36311B89C790}" name="Date courrier &quot;définitif&quot;"/>
    <tableColumn id="15" xr3:uid="{C5F5F31E-EE2A-4C69-A40B-B3392BCC5620}" name="délai courrier" dataDxfId="39">
      <calculatedColumnFormula>IF(AND(_MAUGUIO[[#This Row],[Date courrier "définitif"]]-_MAUGUIO[[#This Row],[REFERENCE]]&gt;-1,_MAUGUIO[[#This Row],[REFERENCE]]&lt;&gt;""),_MAUGUIO[[#This Row],[Date courrier "définitif"]]-_MAUGUIO[[#This Row],[REFERENCE]],"")</calculatedColumnFormula>
    </tableColumn>
    <tableColumn id="16" xr3:uid="{3ED58799-AD75-41A1-91D4-D4F037800A1C}" name="réponse &gt;8jours" dataDxfId="38">
      <calculatedColumnFormula>IF(AND(_MAUGUIO[[#This Row],[délai courrier]]&gt;8,_MAUGUIO[[#This Row],[délai courrier]]&lt;&gt;""),"OUI","")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3A84F7A-8EAE-48EF-846F-AA2EEEC5047E}" name="_GRUISSAN" displayName="_GRUISSAN" ref="A8:R16" totalsRowShown="0" headerRowDxfId="37">
  <autoFilter ref="A8:R16" xr:uid="{A3A84F7A-8EAE-48EF-846F-AA2EEEC5047E}"/>
  <sortState xmlns:xlrd2="http://schemas.microsoft.com/office/spreadsheetml/2017/richdata2" ref="A9:R16">
    <sortCondition ref="A8:A16"/>
  </sortState>
  <tableColumns count="18">
    <tableColumn id="1" xr3:uid="{3F3A26F3-324E-43B5-86BC-6524BBFD1872}" name="N° ORDRE" dataDxfId="36"/>
    <tableColumn id="2" xr3:uid="{502C11C1-5239-4339-A684-75E66A67C6A2}" name="DATE RECEPTION" dataDxfId="35"/>
    <tableColumn id="17" xr3:uid="{63ABAFDB-0E5A-4209-B0D2-6B377DD5FD27}" name="mois" dataDxfId="34">
      <calculatedColumnFormula>IF(_MAUGUIO[[#This Row],[DATE RECEPTION]]&lt;&gt;"",MONTH(_MAUGUIO[[#This Row],[DATE RECEPTION]]),"")</calculatedColumnFormula>
    </tableColumn>
    <tableColumn id="18" xr3:uid="{F8795C01-FFA5-4679-ADD6-8A67784FBB4D}" name="année" dataDxfId="33">
      <calculatedColumnFormula>IF(_MAUGUIO[[#This Row],[DATE RECEPTION]]&lt;&gt;"",YEAR(_MAUGUIO[[#This Row],[DATE RECEPTION]]),"")</calculatedColumnFormula>
    </tableColumn>
    <tableColumn id="3" xr3:uid="{9A6DE9E8-9E2C-446A-9BCB-F1FFC8DFAEFD}" name="TYPE CONTACT" dataDxfId="32"/>
    <tableColumn id="4" xr3:uid="{4A1A80D4-DB25-4B3E-BE46-D639F5E5E892}" name="NOM DU DEMANDEUR" dataDxfId="31"/>
    <tableColumn id="5" xr3:uid="{5F07E448-0856-48DB-A6B8-821CDF062E53}" name="N° CLIENT" dataDxfId="30"/>
    <tableColumn id="6" xr3:uid="{F4203695-8B85-4865-87FB-103A4A8C9495}" name="REFERENCE" dataDxfId="29"/>
    <tableColumn id="7" xr3:uid="{4F35A715-A21A-459C-93BB-97E589548903}" name="MOTIF" dataDxfId="28"/>
    <tableColumn id="8" xr3:uid="{35B72AF4-A82E-4C57-B064-359BFB7515CC}" name="PRECISION" dataDxfId="27"/>
    <tableColumn id="9" xr3:uid="{E4AFA0C5-CFBD-4B32-8836-F1C0F8A981E8}" name="OBJET" dataDxfId="26"/>
    <tableColumn id="10" xr3:uid="{15F1FC7B-1568-4B1C-B5C3-7C7BE1C5F16F}" name="CODE AGENT" dataDxfId="25"/>
    <tableColumn id="11" xr3:uid="{92BD4C17-F5A0-4004-B5D1-D980C9292897}" name="REFERENCE REPONSE" dataDxfId="24"/>
    <tableColumn id="12" xr3:uid="{4D72E897-C8CF-407A-A769-010775B2DEF6}" name="Courrier attente" dataDxfId="23"/>
    <tableColumn id="13" xr3:uid="{7271181B-891D-4B12-9541-14E7060F84CD}" name="Date Courrier Attente" dataDxfId="22"/>
    <tableColumn id="14" xr3:uid="{076000BD-83D3-4D34-A051-164875DD95BF}" name="Date courrier &quot;définitif&quot;"/>
    <tableColumn id="15" xr3:uid="{0A486254-C022-4999-9369-E563C7EA6185}" name="délai courrier" dataDxfId="21">
      <calculatedColumnFormula>IF(AND(_GRUISSAN[[#This Row],[Date courrier "définitif"]]-_GRUISSAN[[#This Row],[REFERENCE]]&gt;-1,_GRUISSAN[[#This Row],[REFERENCE]]&lt;&gt;""),_GRUISSAN[[#This Row],[Date courrier "définitif"]]-_GRUISSAN[[#This Row],[REFERENCE]],"")</calculatedColumnFormula>
    </tableColumn>
    <tableColumn id="16" xr3:uid="{83617642-8B29-4529-B42E-2CA5E23B0116}" name="réponse &gt;8jours" dataDxfId="20">
      <calculatedColumnFormula>IF(AND(_GRUISSAN[[#This Row],[délai courrier]]&gt;8,_GRUISSAN[[#This Row],[délai courrier]]&lt;&gt;""),"OUI","")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8BE1805-32BC-4F13-B650-63ED0B8D3DAD}" name="_GARONS" displayName="_GARONS" ref="A8:R16" totalsRowShown="0" headerRowDxfId="19">
  <autoFilter ref="A8:R16" xr:uid="{98BE1805-32BC-4F13-B650-63ED0B8D3DAD}"/>
  <sortState xmlns:xlrd2="http://schemas.microsoft.com/office/spreadsheetml/2017/richdata2" ref="A9:R16">
    <sortCondition ref="A8:A16"/>
  </sortState>
  <tableColumns count="18">
    <tableColumn id="1" xr3:uid="{D5383B6A-D72A-4BEB-B7BC-268366653E5F}" name="N° ORDRE" dataDxfId="18"/>
    <tableColumn id="2" xr3:uid="{F95AD171-09E5-477A-8FAA-67FF0940DC99}" name="DATE RECEPTION" dataDxfId="17"/>
    <tableColumn id="17" xr3:uid="{2ACA6E2F-20DD-49DD-A9AC-2F7A4E5C9E12}" name="mois" dataDxfId="16">
      <calculatedColumnFormula>IF(_MAUGUIO[[#This Row],[DATE RECEPTION]]&lt;&gt;"",MONTH(_MAUGUIO[[#This Row],[DATE RECEPTION]]),"")</calculatedColumnFormula>
    </tableColumn>
    <tableColumn id="18" xr3:uid="{894A3D09-A7F0-4EE7-B25E-1125E7FD8FCB}" name="année" dataDxfId="15">
      <calculatedColumnFormula>IF(_MAUGUIO[[#This Row],[DATE RECEPTION]]&lt;&gt;"",YEAR(_MAUGUIO[[#This Row],[DATE RECEPTION]]),"")</calculatedColumnFormula>
    </tableColumn>
    <tableColumn id="3" xr3:uid="{22AE5B75-66DC-4766-8F87-ED2E79458886}" name="TYPE CONTACT" dataDxfId="14"/>
    <tableColumn id="4" xr3:uid="{CEFC9492-1200-42E7-8CA3-95D4EBF4DFC1}" name="NOM DU DEMANDEUR" dataDxfId="13"/>
    <tableColumn id="5" xr3:uid="{736EC85B-0B6C-4595-99A3-8A6213BF7654}" name="N° CLIENT" dataDxfId="12"/>
    <tableColumn id="6" xr3:uid="{6136E6FC-172A-40C9-869C-EC87E20BA1FB}" name="REFERENCE" dataDxfId="11"/>
    <tableColumn id="7" xr3:uid="{8D621B0F-51C4-488F-B357-002B954F8B91}" name="MOTIF" dataDxfId="10"/>
    <tableColumn id="8" xr3:uid="{D7652670-BD20-44C0-8347-3427E066CEBD}" name="PRECISION" dataDxfId="9"/>
    <tableColumn id="9" xr3:uid="{E0AD1D9C-67FC-4210-A9B9-7F84B171A084}" name="OBJET" dataDxfId="8"/>
    <tableColumn id="10" xr3:uid="{5C3131B8-EC1C-4410-8EBF-7D9E3AE17B4D}" name="CODE AGENT" dataDxfId="7"/>
    <tableColumn id="11" xr3:uid="{0520D112-B890-4504-A15E-8327F78FEF02}" name="REFERENCE REPONSE" dataDxfId="6"/>
    <tableColumn id="12" xr3:uid="{90547B0C-A7C3-460A-BB59-41A7F47AF3EB}" name="Courrier attente" dataDxfId="5"/>
    <tableColumn id="13" xr3:uid="{A9FE5FB1-EC17-4DF5-A4E4-57B25A3B9715}" name="Date Courrier Attente" dataDxfId="4"/>
    <tableColumn id="14" xr3:uid="{4A0D279A-2761-4608-AF9B-F9A6E7CFEF0F}" name="Date courrier &quot;définitif&quot;"/>
    <tableColumn id="15" xr3:uid="{8467E52C-D7E8-4EF9-9FB9-997FF06A6EBB}" name="délai courrier" dataDxfId="3">
      <calculatedColumnFormula>IF(AND(_GARONS[[#This Row],[Date courrier "définitif"]]-_GARONS[[#This Row],[REFERENCE]]&gt;-1,_GARONS[[#This Row],[REFERENCE]]&lt;&gt;""),_GARONS[[#This Row],[Date courrier "définitif"]]-_GARONS[[#This Row],[REFERENCE]],"")</calculatedColumnFormula>
    </tableColumn>
    <tableColumn id="16" xr3:uid="{1DD70EF0-C99A-4F1E-B8AA-8D9959A6CE66}" name="réponse &gt;8jours" dataDxfId="2">
      <calculatedColumnFormula>IF(AND(_GARONS[[#This Row],[délai courrier]]&gt;8,_GARONS[[#This Row],[délai courrier]]&lt;&gt;""),"OUI","")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98B10A2-7508-4774-99C5-D790EAC2E7A3}" name="Tableau5" displayName="Tableau5" ref="G2:G6" totalsRowShown="0">
  <autoFilter ref="G2:G6" xr:uid="{498B10A2-7508-4774-99C5-D790EAC2E7A3}"/>
  <tableColumns count="1">
    <tableColumn id="1" xr3:uid="{74BAF72D-068D-4D36-8BED-B071D129D33A}" name="AGENCE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C6EC6-4FD8-4E6F-AE7D-8E779DCCF933}">
  <sheetPr codeName="Feuil1"/>
  <dimension ref="A2:R233"/>
  <sheetViews>
    <sheetView workbookViewId="0">
      <selection activeCell="G27" sqref="G27"/>
    </sheetView>
  </sheetViews>
  <sheetFormatPr baseColWidth="10" defaultRowHeight="15" x14ac:dyDescent="0.25"/>
  <cols>
    <col min="1" max="1" width="11.5703125" style="64" customWidth="1"/>
    <col min="2" max="2" width="15.85546875" style="75" bestFit="1" customWidth="1"/>
    <col min="3" max="3" width="8.140625" customWidth="1"/>
    <col min="4" max="4" width="9.140625" customWidth="1"/>
    <col min="5" max="5" width="19.7109375" style="72" customWidth="1"/>
    <col min="6" max="6" width="39" style="65" bestFit="1" customWidth="1"/>
    <col min="7" max="7" width="11.5703125" style="64" customWidth="1"/>
    <col min="8" max="8" width="11.5703125" style="71" customWidth="1"/>
    <col min="9" max="9" width="14" style="70" bestFit="1" customWidth="1"/>
    <col min="10" max="10" width="39.85546875" style="65" bestFit="1" customWidth="1"/>
    <col min="11" max="11" width="124.28515625" style="13" bestFit="1" customWidth="1"/>
    <col min="12" max="12" width="12.5703125" style="13" customWidth="1"/>
    <col min="13" max="13" width="71.42578125" style="13" bestFit="1" customWidth="1"/>
    <col min="14" max="14" width="15" style="13" customWidth="1"/>
    <col min="15" max="15" width="21.7109375" style="13" customWidth="1"/>
    <col min="16" max="18" width="12.5703125" customWidth="1"/>
  </cols>
  <sheetData>
    <row r="2" spans="1:18" ht="23.25" x14ac:dyDescent="0.35">
      <c r="E2" s="66" t="s">
        <v>0</v>
      </c>
      <c r="F2" s="67"/>
      <c r="G2" s="68"/>
      <c r="H2" s="69"/>
    </row>
    <row r="5" spans="1:18" ht="15.75" x14ac:dyDescent="0.25">
      <c r="A5" s="80" t="s">
        <v>1</v>
      </c>
      <c r="B5" s="76"/>
      <c r="E5" s="14" t="s">
        <v>2</v>
      </c>
    </row>
    <row r="8" spans="1:18" s="75" customFormat="1" ht="30" x14ac:dyDescent="0.25">
      <c r="A8" s="64" t="s">
        <v>3</v>
      </c>
      <c r="B8" s="75" t="s">
        <v>4</v>
      </c>
      <c r="C8" s="75" t="s">
        <v>29</v>
      </c>
      <c r="D8" s="75" t="s">
        <v>30</v>
      </c>
      <c r="E8" s="72" t="s">
        <v>5</v>
      </c>
      <c r="F8" s="78" t="s">
        <v>6</v>
      </c>
      <c r="G8" s="72" t="s">
        <v>7</v>
      </c>
      <c r="H8" s="72" t="s">
        <v>8</v>
      </c>
      <c r="I8" s="72" t="s">
        <v>9</v>
      </c>
      <c r="J8" s="72" t="s">
        <v>25</v>
      </c>
      <c r="K8" s="75" t="s">
        <v>10</v>
      </c>
      <c r="L8" s="75" t="s">
        <v>12</v>
      </c>
      <c r="M8" s="75" t="s">
        <v>13</v>
      </c>
      <c r="N8" s="79" t="s">
        <v>14</v>
      </c>
      <c r="O8" s="79" t="s">
        <v>26</v>
      </c>
      <c r="P8" s="75" t="s">
        <v>27</v>
      </c>
      <c r="Q8" s="79" t="s">
        <v>56</v>
      </c>
      <c r="R8" s="79" t="s">
        <v>28</v>
      </c>
    </row>
    <row r="9" spans="1:18" x14ac:dyDescent="0.25">
      <c r="A9" s="12">
        <v>1</v>
      </c>
      <c r="B9" s="77">
        <v>45576</v>
      </c>
      <c r="C9" s="2">
        <f>MONTH(_SERVIAN[[#This Row],[DATE RECEPTION]])</f>
        <v>10</v>
      </c>
      <c r="D9" s="2">
        <f>YEAR(_SERVIAN[[#This Row],[DATE RECEPTION]])</f>
        <v>2024</v>
      </c>
      <c r="E9" s="73" t="s">
        <v>23</v>
      </c>
      <c r="F9" s="15"/>
      <c r="G9" s="85"/>
      <c r="H9" s="77">
        <v>45576</v>
      </c>
      <c r="I9" s="74" t="s">
        <v>11</v>
      </c>
      <c r="J9" s="74" t="s">
        <v>65</v>
      </c>
      <c r="K9" s="12"/>
      <c r="L9" s="12"/>
      <c r="M9" s="86"/>
      <c r="N9" s="63"/>
      <c r="O9" s="12"/>
      <c r="P9" s="16"/>
      <c r="Q9" s="62" t="str">
        <f>IF(AND(_SERVIAN[[#This Row],[Date courrier "définitif"]]-_SERVIAN[[#This Row],[REFERENCE]]&gt;-1,_SERVIAN[[#This Row],[REFERENCE]]&lt;&gt;""),_SERVIAN[[#This Row],[Date courrier "définitif"]]-_SERVIAN[[#This Row],[REFERENCE]],"")</f>
        <v/>
      </c>
      <c r="R9" s="62" t="str">
        <f>IF(AND(_SERVIAN[[#This Row],[délai courrier]]&gt;8,_SERVIAN[[#This Row],[délai courrier]]&lt;&gt;""),"OUI","")</f>
        <v/>
      </c>
    </row>
    <row r="10" spans="1:18" x14ac:dyDescent="0.25">
      <c r="A10" s="12">
        <v>1</v>
      </c>
      <c r="B10" s="77">
        <v>45577</v>
      </c>
      <c r="C10" s="2">
        <f>MONTH(_SERVIAN[[#This Row],[DATE RECEPTION]])</f>
        <v>10</v>
      </c>
      <c r="D10" s="2">
        <f>YEAR(_SERVIAN[[#This Row],[DATE RECEPTION]])</f>
        <v>2024</v>
      </c>
      <c r="E10" s="73" t="s">
        <v>109</v>
      </c>
      <c r="F10" s="15"/>
      <c r="G10" s="87"/>
      <c r="H10" s="77">
        <v>45577</v>
      </c>
      <c r="I10" s="74" t="s">
        <v>16</v>
      </c>
      <c r="J10" s="74" t="s">
        <v>20</v>
      </c>
      <c r="K10" s="86"/>
      <c r="L10" s="12"/>
      <c r="M10" s="86"/>
      <c r="N10" s="63"/>
      <c r="O10" s="12"/>
      <c r="P10" s="16"/>
      <c r="Q10" s="62" t="str">
        <f>IF(AND(_SERVIAN[[#This Row],[Date courrier "définitif"]]-_SERVIAN[[#This Row],[REFERENCE]]&gt;-1,_SERVIAN[[#This Row],[REFERENCE]]&lt;&gt;""),_SERVIAN[[#This Row],[Date courrier "définitif"]]-_SERVIAN[[#This Row],[REFERENCE]],"")</f>
        <v/>
      </c>
      <c r="R10" s="62" t="str">
        <f>IF(AND(_SERVIAN[[#This Row],[délai courrier]]&gt;8,_SERVIAN[[#This Row],[délai courrier]]&lt;&gt;""),"OUI","")</f>
        <v/>
      </c>
    </row>
    <row r="11" spans="1:18" x14ac:dyDescent="0.25">
      <c r="A11" s="12">
        <v>1</v>
      </c>
      <c r="B11" s="77">
        <v>45578</v>
      </c>
      <c r="C11" s="2">
        <f>MONTH(_SERVIAN[[#This Row],[DATE RECEPTION]])</f>
        <v>10</v>
      </c>
      <c r="D11" s="2">
        <f>YEAR(_SERVIAN[[#This Row],[DATE RECEPTION]])</f>
        <v>2024</v>
      </c>
      <c r="E11" s="73" t="s">
        <v>110</v>
      </c>
      <c r="F11" s="15"/>
      <c r="G11" s="12"/>
      <c r="H11" s="77">
        <v>45578</v>
      </c>
      <c r="I11" s="74" t="s">
        <v>16</v>
      </c>
      <c r="J11" s="74" t="s">
        <v>20</v>
      </c>
      <c r="K11" s="12"/>
      <c r="L11" s="12"/>
      <c r="M11" s="86"/>
      <c r="N11" s="63"/>
      <c r="O11" s="12"/>
      <c r="P11" s="16"/>
      <c r="Q11" s="62" t="str">
        <f>IF(AND(_SERVIAN[[#This Row],[Date courrier "définitif"]]-_SERVIAN[[#This Row],[REFERENCE]]&gt;-1,_SERVIAN[[#This Row],[REFERENCE]]&lt;&gt;""),_SERVIAN[[#This Row],[Date courrier "définitif"]]-_SERVIAN[[#This Row],[REFERENCE]],"")</f>
        <v/>
      </c>
      <c r="R11" s="62" t="str">
        <f>IF(AND(_SERVIAN[[#This Row],[délai courrier]]&gt;8,_SERVIAN[[#This Row],[délai courrier]]&lt;&gt;""),"OUI","")</f>
        <v/>
      </c>
    </row>
    <row r="12" spans="1:18" x14ac:dyDescent="0.25">
      <c r="A12" s="12">
        <v>1</v>
      </c>
      <c r="B12" s="77">
        <v>45579</v>
      </c>
      <c r="C12" s="2">
        <f>MONTH(_SERVIAN[[#This Row],[DATE RECEPTION]])</f>
        <v>10</v>
      </c>
      <c r="D12" s="2">
        <f>YEAR(_SERVIAN[[#This Row],[DATE RECEPTION]])</f>
        <v>2024</v>
      </c>
      <c r="E12" s="73" t="s">
        <v>111</v>
      </c>
      <c r="F12" s="15"/>
      <c r="G12" s="12"/>
      <c r="H12" s="77">
        <v>45579</v>
      </c>
      <c r="I12" s="74" t="s">
        <v>16</v>
      </c>
      <c r="J12" s="74" t="s">
        <v>20</v>
      </c>
      <c r="K12" s="12"/>
      <c r="L12" s="12"/>
      <c r="M12" s="86"/>
      <c r="N12" s="63"/>
      <c r="O12" s="12"/>
      <c r="P12" s="16"/>
      <c r="Q12" s="62" t="str">
        <f>IF(AND(_SERVIAN[[#This Row],[Date courrier "définitif"]]-_SERVIAN[[#This Row],[REFERENCE]]&gt;-1,_SERVIAN[[#This Row],[REFERENCE]]&lt;&gt;""),_SERVIAN[[#This Row],[Date courrier "définitif"]]-_SERVIAN[[#This Row],[REFERENCE]],"")</f>
        <v/>
      </c>
      <c r="R12" s="62" t="str">
        <f>IF(AND(_SERVIAN[[#This Row],[délai courrier]]&gt;8,_SERVIAN[[#This Row],[délai courrier]]&lt;&gt;""),"OUI","")</f>
        <v/>
      </c>
    </row>
    <row r="13" spans="1:18" x14ac:dyDescent="0.25">
      <c r="A13" s="12">
        <v>1</v>
      </c>
      <c r="B13" s="77">
        <v>45580</v>
      </c>
      <c r="C13" s="2">
        <f>MONTH(_SERVIAN[[#This Row],[DATE RECEPTION]])</f>
        <v>10</v>
      </c>
      <c r="D13" s="2">
        <f>YEAR(_SERVIAN[[#This Row],[DATE RECEPTION]])</f>
        <v>2024</v>
      </c>
      <c r="E13" s="73" t="s">
        <v>112</v>
      </c>
      <c r="F13" s="15"/>
      <c r="G13" s="12"/>
      <c r="H13" s="77">
        <v>45580</v>
      </c>
      <c r="I13" s="74" t="s">
        <v>16</v>
      </c>
      <c r="J13" s="74" t="s">
        <v>20</v>
      </c>
      <c r="K13" s="12"/>
      <c r="L13" s="12"/>
      <c r="M13" s="86"/>
      <c r="N13" s="63"/>
      <c r="O13" s="12"/>
      <c r="P13" s="16"/>
      <c r="Q13" s="62" t="str">
        <f>IF(AND(_SERVIAN[[#This Row],[Date courrier "définitif"]]-_SERVIAN[[#This Row],[REFERENCE]]&gt;-1,_SERVIAN[[#This Row],[REFERENCE]]&lt;&gt;""),_SERVIAN[[#This Row],[Date courrier "définitif"]]-_SERVIAN[[#This Row],[REFERENCE]],"")</f>
        <v/>
      </c>
      <c r="R13" s="62" t="str">
        <f>IF(AND(_SERVIAN[[#This Row],[délai courrier]]&gt;8,_SERVIAN[[#This Row],[délai courrier]]&lt;&gt;""),"OUI","")</f>
        <v/>
      </c>
    </row>
    <row r="14" spans="1:18" x14ac:dyDescent="0.25">
      <c r="A14" s="12">
        <v>1</v>
      </c>
      <c r="B14" s="77">
        <v>45581</v>
      </c>
      <c r="C14" s="2">
        <f>MONTH(_SERVIAN[[#This Row],[DATE RECEPTION]])</f>
        <v>10</v>
      </c>
      <c r="D14" s="2">
        <f>YEAR(_SERVIAN[[#This Row],[DATE RECEPTION]])</f>
        <v>2024</v>
      </c>
      <c r="E14" s="73" t="s">
        <v>113</v>
      </c>
      <c r="F14" s="15"/>
      <c r="G14" s="12"/>
      <c r="H14" s="77">
        <v>45581</v>
      </c>
      <c r="I14" s="74" t="s">
        <v>16</v>
      </c>
      <c r="J14" s="74" t="s">
        <v>20</v>
      </c>
      <c r="K14" s="12"/>
      <c r="L14" s="12"/>
      <c r="M14" s="86"/>
      <c r="N14" s="63"/>
      <c r="O14" s="12"/>
      <c r="P14" s="16"/>
      <c r="Q14" s="62" t="str">
        <f>IF(AND(_SERVIAN[[#This Row],[Date courrier "définitif"]]-_SERVIAN[[#This Row],[REFERENCE]]&gt;-1,_SERVIAN[[#This Row],[REFERENCE]]&lt;&gt;""),_SERVIAN[[#This Row],[Date courrier "définitif"]]-_SERVIAN[[#This Row],[REFERENCE]],"")</f>
        <v/>
      </c>
      <c r="R14" s="62" t="str">
        <f>IF(AND(_SERVIAN[[#This Row],[délai courrier]]&gt;8,_SERVIAN[[#This Row],[délai courrier]]&lt;&gt;""),"OUI","")</f>
        <v/>
      </c>
    </row>
    <row r="15" spans="1:18" x14ac:dyDescent="0.25">
      <c r="A15" s="12">
        <v>1</v>
      </c>
      <c r="B15" s="77">
        <v>45582</v>
      </c>
      <c r="C15" s="2">
        <f>MONTH(_SERVIAN[[#This Row],[DATE RECEPTION]])</f>
        <v>10</v>
      </c>
      <c r="D15" s="2">
        <f>YEAR(_SERVIAN[[#This Row],[DATE RECEPTION]])</f>
        <v>2024</v>
      </c>
      <c r="E15" s="73" t="s">
        <v>114</v>
      </c>
      <c r="F15" s="15"/>
      <c r="G15" s="86"/>
      <c r="H15" s="77">
        <v>45582</v>
      </c>
      <c r="I15" s="74" t="s">
        <v>16</v>
      </c>
      <c r="J15" s="74" t="s">
        <v>20</v>
      </c>
      <c r="K15" s="86"/>
      <c r="L15" s="12"/>
      <c r="M15" s="86"/>
      <c r="N15" s="63"/>
      <c r="O15" s="12"/>
      <c r="P15" s="16"/>
      <c r="Q15" s="62" t="str">
        <f>IF(AND(_SERVIAN[[#This Row],[Date courrier "définitif"]]-_SERVIAN[[#This Row],[REFERENCE]]&gt;-1,_SERVIAN[[#This Row],[REFERENCE]]&lt;&gt;""),_SERVIAN[[#This Row],[Date courrier "définitif"]]-_SERVIAN[[#This Row],[REFERENCE]],"")</f>
        <v/>
      </c>
      <c r="R15" s="62" t="str">
        <f>IF(AND(_SERVIAN[[#This Row],[délai courrier]]&gt;8,_SERVIAN[[#This Row],[délai courrier]]&lt;&gt;""),"OUI","")</f>
        <v/>
      </c>
    </row>
    <row r="16" spans="1:18" x14ac:dyDescent="0.25">
      <c r="A16" s="12">
        <v>1</v>
      </c>
      <c r="B16" s="77">
        <v>45583</v>
      </c>
      <c r="C16" s="2">
        <f>MONTH(_SERVIAN[[#This Row],[DATE RECEPTION]])</f>
        <v>10</v>
      </c>
      <c r="D16" s="2">
        <f>YEAR(_SERVIAN[[#This Row],[DATE RECEPTION]])</f>
        <v>2024</v>
      </c>
      <c r="E16" s="73" t="s">
        <v>115</v>
      </c>
      <c r="F16" s="15"/>
      <c r="G16" s="86"/>
      <c r="H16" s="77">
        <v>45583</v>
      </c>
      <c r="I16" s="74" t="s">
        <v>16</v>
      </c>
      <c r="J16" s="74" t="s">
        <v>20</v>
      </c>
      <c r="K16" s="86"/>
      <c r="L16" s="12"/>
      <c r="M16" s="86"/>
      <c r="N16" s="63"/>
      <c r="O16" s="12"/>
      <c r="P16" s="16"/>
      <c r="Q16" s="62" t="str">
        <f>IF(AND(_SERVIAN[[#This Row],[Date courrier "définitif"]]-_SERVIAN[[#This Row],[REFERENCE]]&gt;-1,_SERVIAN[[#This Row],[REFERENCE]]&lt;&gt;""),_SERVIAN[[#This Row],[Date courrier "définitif"]]-_SERVIAN[[#This Row],[REFERENCE]],"")</f>
        <v/>
      </c>
      <c r="R16" s="62" t="str">
        <f>IF(AND(_SERVIAN[[#This Row],[délai courrier]]&gt;8,_SERVIAN[[#This Row],[délai courrier]]&lt;&gt;""),"OUI","")</f>
        <v/>
      </c>
    </row>
    <row r="62" spans="1:18" s="84" customFormat="1" x14ac:dyDescent="0.25">
      <c r="A62" s="64"/>
      <c r="B62" s="75"/>
      <c r="C62"/>
      <c r="D62"/>
      <c r="E62" s="72"/>
      <c r="F62" s="65"/>
      <c r="G62" s="64"/>
      <c r="H62" s="71"/>
      <c r="I62" s="70"/>
      <c r="J62" s="65"/>
      <c r="K62" s="13"/>
      <c r="L62" s="13"/>
      <c r="M62" s="13"/>
      <c r="N62" s="13"/>
      <c r="O62" s="13"/>
      <c r="P62"/>
      <c r="Q62"/>
      <c r="R62"/>
    </row>
    <row r="68" spans="1:18" s="83" customFormat="1" x14ac:dyDescent="0.25">
      <c r="A68" s="64"/>
      <c r="B68" s="75"/>
      <c r="C68"/>
      <c r="D68"/>
      <c r="E68" s="72"/>
      <c r="F68" s="65"/>
      <c r="G68" s="64"/>
      <c r="H68" s="71"/>
      <c r="I68" s="70"/>
      <c r="J68" s="65"/>
      <c r="K68" s="13"/>
      <c r="L68" s="13"/>
      <c r="M68" s="13"/>
      <c r="N68" s="13"/>
      <c r="O68" s="13"/>
      <c r="P68"/>
      <c r="Q68"/>
      <c r="R68"/>
    </row>
    <row r="72" spans="1:18" s="83" customFormat="1" x14ac:dyDescent="0.25">
      <c r="A72" s="64"/>
      <c r="B72" s="75"/>
      <c r="C72"/>
      <c r="D72"/>
      <c r="E72" s="72"/>
      <c r="F72" s="65"/>
      <c r="G72" s="64"/>
      <c r="H72" s="71"/>
      <c r="I72" s="70"/>
      <c r="J72" s="65"/>
      <c r="K72" s="13"/>
      <c r="L72" s="13"/>
      <c r="M72" s="13"/>
      <c r="N72" s="13"/>
      <c r="O72" s="13"/>
      <c r="P72"/>
      <c r="Q72"/>
      <c r="R72"/>
    </row>
    <row r="74" spans="1:18" s="83" customFormat="1" x14ac:dyDescent="0.25">
      <c r="A74" s="64"/>
      <c r="B74" s="75"/>
      <c r="C74"/>
      <c r="D74"/>
      <c r="E74" s="72"/>
      <c r="F74" s="65"/>
      <c r="G74" s="64"/>
      <c r="H74" s="71"/>
      <c r="I74" s="70"/>
      <c r="J74" s="65"/>
      <c r="K74" s="13"/>
      <c r="L74" s="13"/>
      <c r="M74" s="13"/>
      <c r="N74" s="13"/>
      <c r="O74" s="13"/>
      <c r="P74"/>
      <c r="Q74"/>
      <c r="R74"/>
    </row>
    <row r="84" spans="1:18" s="83" customFormat="1" x14ac:dyDescent="0.25">
      <c r="A84" s="64"/>
      <c r="B84" s="75"/>
      <c r="C84"/>
      <c r="D84"/>
      <c r="E84" s="72"/>
      <c r="F84" s="65"/>
      <c r="G84" s="64"/>
      <c r="H84" s="71"/>
      <c r="I84" s="70"/>
      <c r="J84" s="65"/>
      <c r="K84" s="13"/>
      <c r="L84" s="13"/>
      <c r="M84" s="13"/>
      <c r="N84" s="13"/>
      <c r="O84" s="13"/>
      <c r="P84"/>
      <c r="Q84"/>
      <c r="R84"/>
    </row>
    <row r="86" spans="1:18" s="83" customFormat="1" x14ac:dyDescent="0.25">
      <c r="A86" s="64"/>
      <c r="B86" s="75"/>
      <c r="C86"/>
      <c r="D86"/>
      <c r="E86" s="72"/>
      <c r="F86" s="65"/>
      <c r="G86" s="64"/>
      <c r="H86" s="71"/>
      <c r="I86" s="70"/>
      <c r="J86" s="65"/>
      <c r="K86" s="13"/>
      <c r="L86" s="13"/>
      <c r="M86" s="13"/>
      <c r="N86" s="13"/>
      <c r="O86" s="13"/>
      <c r="P86"/>
      <c r="Q86"/>
      <c r="R86"/>
    </row>
    <row r="93" spans="1:18" s="83" customFormat="1" x14ac:dyDescent="0.25">
      <c r="A93" s="64"/>
      <c r="B93" s="75"/>
      <c r="C93"/>
      <c r="D93"/>
      <c r="E93" s="72"/>
      <c r="F93" s="65"/>
      <c r="G93" s="64"/>
      <c r="H93" s="71"/>
      <c r="I93" s="70"/>
      <c r="J93" s="65"/>
      <c r="K93" s="13"/>
      <c r="L93" s="13"/>
      <c r="M93" s="13"/>
      <c r="N93" s="13"/>
      <c r="O93" s="13"/>
      <c r="P93"/>
      <c r="Q93"/>
      <c r="R93"/>
    </row>
    <row r="96" spans="1:18" s="83" customFormat="1" x14ac:dyDescent="0.25">
      <c r="A96" s="64"/>
      <c r="B96" s="75"/>
      <c r="C96"/>
      <c r="D96"/>
      <c r="E96" s="72"/>
      <c r="F96" s="65"/>
      <c r="G96" s="64"/>
      <c r="H96" s="71"/>
      <c r="I96" s="70"/>
      <c r="J96" s="65"/>
      <c r="K96" s="13"/>
      <c r="L96" s="13"/>
      <c r="M96" s="13"/>
      <c r="N96" s="13"/>
      <c r="O96" s="13"/>
      <c r="P96"/>
      <c r="Q96"/>
      <c r="R96"/>
    </row>
    <row r="97" spans="1:18" s="83" customFormat="1" x14ac:dyDescent="0.25">
      <c r="A97" s="64"/>
      <c r="B97" s="75"/>
      <c r="C97"/>
      <c r="D97"/>
      <c r="E97" s="72"/>
      <c r="F97" s="65"/>
      <c r="G97" s="64"/>
      <c r="H97" s="71"/>
      <c r="I97" s="70"/>
      <c r="J97" s="65"/>
      <c r="K97" s="13"/>
      <c r="L97" s="13"/>
      <c r="M97" s="13"/>
      <c r="N97" s="13"/>
      <c r="O97" s="13"/>
      <c r="P97"/>
      <c r="Q97"/>
      <c r="R97"/>
    </row>
    <row r="98" spans="1:18" s="83" customFormat="1" x14ac:dyDescent="0.25">
      <c r="A98" s="64"/>
      <c r="B98" s="75"/>
      <c r="C98"/>
      <c r="D98"/>
      <c r="E98" s="72"/>
      <c r="F98" s="65"/>
      <c r="G98" s="64"/>
      <c r="H98" s="71"/>
      <c r="I98" s="70"/>
      <c r="J98" s="65"/>
      <c r="K98" s="13"/>
      <c r="L98" s="13"/>
      <c r="M98" s="13"/>
      <c r="N98" s="13"/>
      <c r="O98" s="13"/>
      <c r="P98"/>
      <c r="Q98"/>
      <c r="R98"/>
    </row>
    <row r="99" spans="1:18" s="83" customFormat="1" x14ac:dyDescent="0.25">
      <c r="A99" s="64"/>
      <c r="B99" s="75"/>
      <c r="C99"/>
      <c r="D99"/>
      <c r="E99" s="72"/>
      <c r="F99" s="65"/>
      <c r="G99" s="64"/>
      <c r="H99" s="71"/>
      <c r="I99" s="70"/>
      <c r="J99" s="65"/>
      <c r="K99" s="13"/>
      <c r="L99" s="13"/>
      <c r="M99" s="13"/>
      <c r="N99" s="13"/>
      <c r="O99" s="13"/>
      <c r="P99"/>
      <c r="Q99"/>
      <c r="R99"/>
    </row>
    <row r="101" spans="1:18" s="83" customFormat="1" x14ac:dyDescent="0.25">
      <c r="A101" s="64"/>
      <c r="B101" s="75"/>
      <c r="C101"/>
      <c r="D101"/>
      <c r="E101" s="72"/>
      <c r="F101" s="65"/>
      <c r="G101" s="64"/>
      <c r="H101" s="71"/>
      <c r="I101" s="70"/>
      <c r="J101" s="65"/>
      <c r="K101" s="13"/>
      <c r="L101" s="13"/>
      <c r="M101" s="13"/>
      <c r="N101" s="13"/>
      <c r="O101" s="13"/>
      <c r="P101"/>
      <c r="Q101"/>
      <c r="R101"/>
    </row>
    <row r="109" spans="1:18" s="83" customFormat="1" x14ac:dyDescent="0.25">
      <c r="A109" s="64"/>
      <c r="B109" s="75"/>
      <c r="C109"/>
      <c r="D109"/>
      <c r="E109" s="72"/>
      <c r="F109" s="65"/>
      <c r="G109" s="64"/>
      <c r="H109" s="71"/>
      <c r="I109" s="70"/>
      <c r="J109" s="65"/>
      <c r="K109" s="13"/>
      <c r="L109" s="13"/>
      <c r="M109" s="13"/>
      <c r="N109" s="13"/>
      <c r="O109" s="13"/>
      <c r="P109"/>
      <c r="Q109"/>
      <c r="R109"/>
    </row>
    <row r="132" spans="1:18" s="83" customFormat="1" x14ac:dyDescent="0.25">
      <c r="A132" s="64"/>
      <c r="B132" s="75"/>
      <c r="C132"/>
      <c r="D132"/>
      <c r="E132" s="72"/>
      <c r="F132" s="65"/>
      <c r="G132" s="64"/>
      <c r="H132" s="71"/>
      <c r="I132" s="70"/>
      <c r="J132" s="65"/>
      <c r="K132" s="13"/>
      <c r="L132" s="13"/>
      <c r="M132" s="13"/>
      <c r="N132" s="13"/>
      <c r="O132" s="13"/>
      <c r="P132"/>
      <c r="Q132"/>
      <c r="R132"/>
    </row>
    <row r="134" spans="1:18" s="83" customFormat="1" x14ac:dyDescent="0.25">
      <c r="A134" s="64"/>
      <c r="B134" s="75"/>
      <c r="C134"/>
      <c r="D134"/>
      <c r="E134" s="72"/>
      <c r="F134" s="65"/>
      <c r="G134" s="64"/>
      <c r="H134" s="71"/>
      <c r="I134" s="70"/>
      <c r="J134" s="65"/>
      <c r="K134" s="13"/>
      <c r="L134" s="13"/>
      <c r="M134" s="13"/>
      <c r="N134" s="13"/>
      <c r="O134" s="13"/>
      <c r="P134"/>
      <c r="Q134"/>
      <c r="R134"/>
    </row>
    <row r="156" spans="1:18" s="84" customFormat="1" x14ac:dyDescent="0.25">
      <c r="A156" s="64"/>
      <c r="B156" s="75"/>
      <c r="C156"/>
      <c r="D156"/>
      <c r="E156" s="72"/>
      <c r="F156" s="65"/>
      <c r="G156" s="64"/>
      <c r="H156" s="71"/>
      <c r="I156" s="70"/>
      <c r="J156" s="65"/>
      <c r="K156" s="13"/>
      <c r="L156" s="13"/>
      <c r="M156" s="13"/>
      <c r="N156" s="13"/>
      <c r="O156" s="13"/>
      <c r="P156"/>
      <c r="Q156"/>
      <c r="R156"/>
    </row>
    <row r="188" spans="1:18" s="75" customFormat="1" x14ac:dyDescent="0.25">
      <c r="A188" s="64"/>
      <c r="C188"/>
      <c r="D188"/>
      <c r="E188" s="72"/>
      <c r="F188" s="65"/>
      <c r="G188" s="64"/>
      <c r="H188" s="71"/>
      <c r="I188" s="70"/>
      <c r="J188" s="65"/>
      <c r="K188" s="13"/>
      <c r="L188" s="13"/>
      <c r="M188" s="13"/>
      <c r="N188" s="13"/>
      <c r="O188" s="13"/>
      <c r="P188"/>
      <c r="Q188"/>
      <c r="R188"/>
    </row>
    <row r="191" spans="1:18" s="75" customFormat="1" x14ac:dyDescent="0.25">
      <c r="A191" s="64"/>
      <c r="C191"/>
      <c r="D191"/>
      <c r="E191" s="72"/>
      <c r="F191" s="65"/>
      <c r="G191" s="64"/>
      <c r="H191" s="71"/>
      <c r="I191" s="70"/>
      <c r="J191" s="65"/>
      <c r="K191" s="13"/>
      <c r="L191" s="13"/>
      <c r="M191" s="13"/>
      <c r="N191" s="13"/>
      <c r="O191" s="13"/>
      <c r="P191"/>
      <c r="Q191"/>
      <c r="R191"/>
    </row>
    <row r="233" spans="1:18" s="83" customFormat="1" x14ac:dyDescent="0.25">
      <c r="A233" s="64"/>
      <c r="B233" s="75"/>
      <c r="C233"/>
      <c r="D233"/>
      <c r="E233" s="72"/>
      <c r="F233" s="65"/>
      <c r="G233" s="64"/>
      <c r="H233" s="71"/>
      <c r="I233" s="70"/>
      <c r="J233" s="65"/>
      <c r="K233" s="13"/>
      <c r="L233" s="13"/>
      <c r="M233" s="13"/>
      <c r="N233" s="13"/>
      <c r="O233" s="13"/>
      <c r="P233"/>
      <c r="Q233"/>
      <c r="R233"/>
    </row>
  </sheetData>
  <sheetProtection formatCells="0" formatColumns="0" formatRows="0" insertColumns="0" insertRows="0" deleteRows="0" selectLockedCells="1" sort="0" autoFilter="0"/>
  <phoneticPr fontId="18" type="noConversion"/>
  <dataValidations count="3">
    <dataValidation type="list" allowBlank="1" showInputMessage="1" showErrorMessage="1" sqref="I9:I16" xr:uid="{50AB6546-B14E-4E2C-9DCB-831CD48F8B06}">
      <formula1>Motif_Contact</formula1>
    </dataValidation>
    <dataValidation type="list" allowBlank="1" showInputMessage="1" showErrorMessage="1" sqref="E9:E16" xr:uid="{27611F0F-7D84-4A48-9F89-ED702C880BBC}">
      <formula1>Type_Contact</formula1>
    </dataValidation>
    <dataValidation type="list" allowBlank="1" showInputMessage="1" showErrorMessage="1" sqref="J9:J16" xr:uid="{396CE57C-373B-4D1B-9BFE-2B7CDEE11D00}">
      <formula1>INDIRECT($I9)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1F096-8040-4922-86D5-49E583FAE895}">
  <sheetPr codeName="Feuil2"/>
  <dimension ref="A2:R244"/>
  <sheetViews>
    <sheetView workbookViewId="0">
      <selection activeCell="P9" sqref="P9"/>
    </sheetView>
  </sheetViews>
  <sheetFormatPr baseColWidth="10" defaultRowHeight="15" x14ac:dyDescent="0.25"/>
  <cols>
    <col min="1" max="1" width="11.5703125" style="64" customWidth="1"/>
    <col min="2" max="2" width="15.85546875" style="75" bestFit="1" customWidth="1"/>
    <col min="3" max="3" width="8.140625" customWidth="1"/>
    <col min="4" max="4" width="9.140625" customWidth="1"/>
    <col min="5" max="5" width="19.7109375" style="72" customWidth="1"/>
    <col min="6" max="6" width="39" style="65" bestFit="1" customWidth="1"/>
    <col min="7" max="7" width="11.5703125" style="64" customWidth="1"/>
    <col min="8" max="8" width="11.5703125" style="71" customWidth="1"/>
    <col min="9" max="9" width="14" style="70" bestFit="1" customWidth="1"/>
    <col min="10" max="10" width="39.85546875" style="65" bestFit="1" customWidth="1"/>
    <col min="11" max="11" width="124.28515625" style="13" bestFit="1" customWidth="1"/>
    <col min="12" max="12" width="12.5703125" style="13" customWidth="1"/>
    <col min="13" max="13" width="71.42578125" style="13" bestFit="1" customWidth="1"/>
    <col min="14" max="14" width="15" style="13" customWidth="1"/>
    <col min="15" max="15" width="21.7109375" style="13" customWidth="1"/>
    <col min="16" max="16" width="18.5703125" customWidth="1"/>
    <col min="17" max="18" width="12.5703125" customWidth="1"/>
  </cols>
  <sheetData>
    <row r="2" spans="1:18" ht="23.25" x14ac:dyDescent="0.35">
      <c r="E2" s="66" t="s">
        <v>0</v>
      </c>
      <c r="F2" s="67"/>
      <c r="G2" s="68"/>
      <c r="H2" s="69"/>
    </row>
    <row r="5" spans="1:18" ht="15.75" x14ac:dyDescent="0.25">
      <c r="A5" s="80" t="s">
        <v>1</v>
      </c>
      <c r="B5" s="76"/>
      <c r="E5" s="14" t="s">
        <v>108</v>
      </c>
    </row>
    <row r="8" spans="1:18" s="75" customFormat="1" ht="30" x14ac:dyDescent="0.25">
      <c r="A8" s="64" t="s">
        <v>3</v>
      </c>
      <c r="B8" s="75" t="s">
        <v>4</v>
      </c>
      <c r="C8" s="75" t="s">
        <v>29</v>
      </c>
      <c r="D8" s="75" t="s">
        <v>30</v>
      </c>
      <c r="E8" s="72" t="s">
        <v>5</v>
      </c>
      <c r="F8" s="78" t="s">
        <v>6</v>
      </c>
      <c r="G8" s="72" t="s">
        <v>7</v>
      </c>
      <c r="H8" s="72" t="s">
        <v>8</v>
      </c>
      <c r="I8" s="72" t="s">
        <v>9</v>
      </c>
      <c r="J8" s="72" t="s">
        <v>25</v>
      </c>
      <c r="K8" s="75" t="s">
        <v>10</v>
      </c>
      <c r="L8" s="75" t="s">
        <v>12</v>
      </c>
      <c r="M8" s="75" t="s">
        <v>13</v>
      </c>
      <c r="N8" s="79" t="s">
        <v>14</v>
      </c>
      <c r="O8" s="79" t="s">
        <v>26</v>
      </c>
      <c r="P8" s="75" t="s">
        <v>27</v>
      </c>
      <c r="Q8" s="79" t="s">
        <v>56</v>
      </c>
      <c r="R8" s="79" t="s">
        <v>28</v>
      </c>
    </row>
    <row r="9" spans="1:18" x14ac:dyDescent="0.25">
      <c r="A9" s="12">
        <v>1</v>
      </c>
      <c r="B9" s="77">
        <v>45576</v>
      </c>
      <c r="C9" s="2">
        <f>IF(_MAUGUIO[[#This Row],[DATE RECEPTION]]&lt;&gt;"",MONTH(_MAUGUIO[[#This Row],[DATE RECEPTION]]),"")</f>
        <v>10</v>
      </c>
      <c r="D9" s="2">
        <f>IF(_MAUGUIO[[#This Row],[DATE RECEPTION]]&lt;&gt;"",YEAR(_MAUGUIO[[#This Row],[DATE RECEPTION]]),"")</f>
        <v>2024</v>
      </c>
      <c r="E9" s="73" t="s">
        <v>23</v>
      </c>
      <c r="F9" s="15"/>
      <c r="G9" s="85"/>
      <c r="H9" s="77">
        <v>45576</v>
      </c>
      <c r="I9" s="74" t="s">
        <v>11</v>
      </c>
      <c r="J9" s="74" t="s">
        <v>65</v>
      </c>
      <c r="K9" s="12"/>
      <c r="L9" s="12"/>
      <c r="M9" s="86"/>
      <c r="N9" s="63"/>
      <c r="O9" s="12"/>
      <c r="P9" s="16">
        <v>45580</v>
      </c>
      <c r="Q9" s="62">
        <f>IF(AND(_MAUGUIO[[#This Row],[Date courrier "définitif"]]-_MAUGUIO[[#This Row],[REFERENCE]]&gt;-1,_MAUGUIO[[#This Row],[REFERENCE]]&lt;&gt;""),_MAUGUIO[[#This Row],[Date courrier "définitif"]]-_MAUGUIO[[#This Row],[REFERENCE]],"")</f>
        <v>4</v>
      </c>
      <c r="R9" s="62" t="str">
        <f>IF(AND(_MAUGUIO[[#This Row],[délai courrier]]&gt;8,_MAUGUIO[[#This Row],[délai courrier]]&lt;&gt;""),"OUI","")</f>
        <v/>
      </c>
    </row>
    <row r="10" spans="1:18" x14ac:dyDescent="0.25">
      <c r="A10" s="12">
        <v>1</v>
      </c>
      <c r="B10" s="77">
        <v>45577</v>
      </c>
      <c r="C10" s="2">
        <f>IF(_MAUGUIO[[#This Row],[DATE RECEPTION]]&lt;&gt;"",MONTH(_MAUGUIO[[#This Row],[DATE RECEPTION]]),"")</f>
        <v>10</v>
      </c>
      <c r="D10" s="2">
        <f>IF(_MAUGUIO[[#This Row],[DATE RECEPTION]]&lt;&gt;"",YEAR(_MAUGUIO[[#This Row],[DATE RECEPTION]]),"")</f>
        <v>2024</v>
      </c>
      <c r="E10" s="73" t="s">
        <v>109</v>
      </c>
      <c r="F10" s="15"/>
      <c r="G10" s="87"/>
      <c r="H10" s="77">
        <v>45577</v>
      </c>
      <c r="I10" s="74" t="s">
        <v>11</v>
      </c>
      <c r="J10" s="74" t="s">
        <v>66</v>
      </c>
      <c r="K10" s="86"/>
      <c r="L10" s="12"/>
      <c r="M10" s="86"/>
      <c r="N10" s="63"/>
      <c r="O10" s="12"/>
      <c r="P10" s="16">
        <v>45581</v>
      </c>
      <c r="Q10" s="62">
        <f>IF(AND(_MAUGUIO[[#This Row],[Date courrier "définitif"]]-_MAUGUIO[[#This Row],[REFERENCE]]&gt;-1,_MAUGUIO[[#This Row],[REFERENCE]]&lt;&gt;""),_MAUGUIO[[#This Row],[Date courrier "définitif"]]-_MAUGUIO[[#This Row],[REFERENCE]],"")</f>
        <v>4</v>
      </c>
      <c r="R10" s="62" t="str">
        <f>IF(AND(_MAUGUIO[[#This Row],[délai courrier]]&gt;8,_MAUGUIO[[#This Row],[délai courrier]]&lt;&gt;""),"OUI","")</f>
        <v/>
      </c>
    </row>
    <row r="11" spans="1:18" x14ac:dyDescent="0.25">
      <c r="A11" s="12">
        <v>1</v>
      </c>
      <c r="B11" s="77">
        <v>45578</v>
      </c>
      <c r="C11" s="2">
        <f>IF(_MAUGUIO[[#This Row],[DATE RECEPTION]]&lt;&gt;"",MONTH(_MAUGUIO[[#This Row],[DATE RECEPTION]]),"")</f>
        <v>10</v>
      </c>
      <c r="D11" s="2">
        <f>IF(_MAUGUIO[[#This Row],[DATE RECEPTION]]&lt;&gt;"",YEAR(_MAUGUIO[[#This Row],[DATE RECEPTION]]),"")</f>
        <v>2024</v>
      </c>
      <c r="E11" s="73" t="s">
        <v>110</v>
      </c>
      <c r="F11" s="15"/>
      <c r="G11" s="12"/>
      <c r="H11" s="77">
        <v>45578</v>
      </c>
      <c r="I11" s="74" t="s">
        <v>16</v>
      </c>
      <c r="J11" s="74" t="s">
        <v>20</v>
      </c>
      <c r="K11" s="12"/>
      <c r="L11" s="12"/>
      <c r="M11" s="86"/>
      <c r="N11" s="63"/>
      <c r="O11" s="12"/>
      <c r="P11" s="16">
        <v>45582</v>
      </c>
      <c r="Q11" s="62">
        <f>IF(AND(_MAUGUIO[[#This Row],[Date courrier "définitif"]]-_MAUGUIO[[#This Row],[REFERENCE]]&gt;-1,_MAUGUIO[[#This Row],[REFERENCE]]&lt;&gt;""),_MAUGUIO[[#This Row],[Date courrier "définitif"]]-_MAUGUIO[[#This Row],[REFERENCE]],"")</f>
        <v>4</v>
      </c>
      <c r="R11" s="62" t="str">
        <f>IF(AND(_MAUGUIO[[#This Row],[délai courrier]]&gt;8,_MAUGUIO[[#This Row],[délai courrier]]&lt;&gt;""),"OUI","")</f>
        <v/>
      </c>
    </row>
    <row r="12" spans="1:18" x14ac:dyDescent="0.25">
      <c r="A12" s="12">
        <v>1</v>
      </c>
      <c r="B12" s="77">
        <v>45579</v>
      </c>
      <c r="C12" s="2">
        <f>IF(_MAUGUIO[[#This Row],[DATE RECEPTION]]&lt;&gt;"",MONTH(_MAUGUIO[[#This Row],[DATE RECEPTION]]),"")</f>
        <v>10</v>
      </c>
      <c r="D12" s="2">
        <f>IF(_MAUGUIO[[#This Row],[DATE RECEPTION]]&lt;&gt;"",YEAR(_MAUGUIO[[#This Row],[DATE RECEPTION]]),"")</f>
        <v>2024</v>
      </c>
      <c r="E12" s="73" t="s">
        <v>111</v>
      </c>
      <c r="F12" s="15"/>
      <c r="G12" s="12"/>
      <c r="H12" s="77">
        <v>45579</v>
      </c>
      <c r="I12" s="74" t="s">
        <v>16</v>
      </c>
      <c r="J12" s="74" t="s">
        <v>20</v>
      </c>
      <c r="K12" s="12"/>
      <c r="L12" s="12"/>
      <c r="M12" s="86"/>
      <c r="N12" s="63"/>
      <c r="O12" s="12"/>
      <c r="P12" s="16">
        <v>45583</v>
      </c>
      <c r="Q12" s="62">
        <f>IF(AND(_MAUGUIO[[#This Row],[Date courrier "définitif"]]-_MAUGUIO[[#This Row],[REFERENCE]]&gt;-1,_MAUGUIO[[#This Row],[REFERENCE]]&lt;&gt;""),_MAUGUIO[[#This Row],[Date courrier "définitif"]]-_MAUGUIO[[#This Row],[REFERENCE]],"")</f>
        <v>4</v>
      </c>
      <c r="R12" s="62" t="str">
        <f>IF(AND(_MAUGUIO[[#This Row],[délai courrier]]&gt;8,_MAUGUIO[[#This Row],[délai courrier]]&lt;&gt;""),"OUI","")</f>
        <v/>
      </c>
    </row>
    <row r="13" spans="1:18" x14ac:dyDescent="0.25">
      <c r="A13" s="12">
        <v>1</v>
      </c>
      <c r="B13" s="77">
        <v>45580</v>
      </c>
      <c r="C13" s="2">
        <f>IF(_MAUGUIO[[#This Row],[DATE RECEPTION]]&lt;&gt;"",MONTH(_MAUGUIO[[#This Row],[DATE RECEPTION]]),"")</f>
        <v>10</v>
      </c>
      <c r="D13" s="2">
        <f>IF(_MAUGUIO[[#This Row],[DATE RECEPTION]]&lt;&gt;"",YEAR(_MAUGUIO[[#This Row],[DATE RECEPTION]]),"")</f>
        <v>2024</v>
      </c>
      <c r="E13" s="73" t="s">
        <v>112</v>
      </c>
      <c r="F13" s="15"/>
      <c r="G13" s="12"/>
      <c r="H13" s="77">
        <v>45580</v>
      </c>
      <c r="I13" s="74" t="s">
        <v>16</v>
      </c>
      <c r="J13" s="74" t="s">
        <v>20</v>
      </c>
      <c r="K13" s="12"/>
      <c r="L13" s="12"/>
      <c r="M13" s="86"/>
      <c r="N13" s="63"/>
      <c r="O13" s="12"/>
      <c r="P13" s="16">
        <v>45584</v>
      </c>
      <c r="Q13" s="62">
        <f>IF(AND(_MAUGUIO[[#This Row],[Date courrier "définitif"]]-_MAUGUIO[[#This Row],[REFERENCE]]&gt;-1,_MAUGUIO[[#This Row],[REFERENCE]]&lt;&gt;""),_MAUGUIO[[#This Row],[Date courrier "définitif"]]-_MAUGUIO[[#This Row],[REFERENCE]],"")</f>
        <v>4</v>
      </c>
      <c r="R13" s="62" t="str">
        <f>IF(AND(_MAUGUIO[[#This Row],[délai courrier]]&gt;8,_MAUGUIO[[#This Row],[délai courrier]]&lt;&gt;""),"OUI","")</f>
        <v/>
      </c>
    </row>
    <row r="14" spans="1:18" x14ac:dyDescent="0.25">
      <c r="A14" s="12">
        <v>1</v>
      </c>
      <c r="B14" s="77">
        <v>45581</v>
      </c>
      <c r="C14" s="2">
        <f>IF(_MAUGUIO[[#This Row],[DATE RECEPTION]]&lt;&gt;"",MONTH(_MAUGUIO[[#This Row],[DATE RECEPTION]]),"")</f>
        <v>10</v>
      </c>
      <c r="D14" s="2">
        <f>IF(_MAUGUIO[[#This Row],[DATE RECEPTION]]&lt;&gt;"",YEAR(_MAUGUIO[[#This Row],[DATE RECEPTION]]),"")</f>
        <v>2024</v>
      </c>
      <c r="E14" s="73" t="s">
        <v>113</v>
      </c>
      <c r="F14" s="15"/>
      <c r="G14" s="12"/>
      <c r="H14" s="77">
        <v>45581</v>
      </c>
      <c r="I14" s="74" t="s">
        <v>16</v>
      </c>
      <c r="J14" s="74" t="s">
        <v>20</v>
      </c>
      <c r="K14" s="12"/>
      <c r="L14" s="12"/>
      <c r="M14" s="86"/>
      <c r="N14" s="63"/>
      <c r="O14" s="12"/>
      <c r="P14" s="16">
        <v>45585</v>
      </c>
      <c r="Q14" s="62">
        <f>IF(AND(_MAUGUIO[[#This Row],[Date courrier "définitif"]]-_MAUGUIO[[#This Row],[REFERENCE]]&gt;-1,_MAUGUIO[[#This Row],[REFERENCE]]&lt;&gt;""),_MAUGUIO[[#This Row],[Date courrier "définitif"]]-_MAUGUIO[[#This Row],[REFERENCE]],"")</f>
        <v>4</v>
      </c>
      <c r="R14" s="62" t="str">
        <f>IF(AND(_MAUGUIO[[#This Row],[délai courrier]]&gt;8,_MAUGUIO[[#This Row],[délai courrier]]&lt;&gt;""),"OUI","")</f>
        <v/>
      </c>
    </row>
    <row r="15" spans="1:18" x14ac:dyDescent="0.25">
      <c r="A15" s="12">
        <v>1</v>
      </c>
      <c r="B15" s="77">
        <v>45582</v>
      </c>
      <c r="C15" s="2">
        <f>IF(_MAUGUIO[[#This Row],[DATE RECEPTION]]&lt;&gt;"",MONTH(_MAUGUIO[[#This Row],[DATE RECEPTION]]),"")</f>
        <v>10</v>
      </c>
      <c r="D15" s="2">
        <f>IF(_MAUGUIO[[#This Row],[DATE RECEPTION]]&lt;&gt;"",YEAR(_MAUGUIO[[#This Row],[DATE RECEPTION]]),"")</f>
        <v>2024</v>
      </c>
      <c r="E15" s="73" t="s">
        <v>114</v>
      </c>
      <c r="F15" s="15"/>
      <c r="G15" s="86"/>
      <c r="H15" s="77">
        <v>45582</v>
      </c>
      <c r="I15" s="74" t="s">
        <v>16</v>
      </c>
      <c r="J15" s="74" t="s">
        <v>20</v>
      </c>
      <c r="K15" s="86"/>
      <c r="L15" s="12"/>
      <c r="M15" s="86"/>
      <c r="N15" s="63"/>
      <c r="O15" s="12"/>
      <c r="P15" s="16">
        <v>45586</v>
      </c>
      <c r="Q15" s="62">
        <f>IF(AND(_MAUGUIO[[#This Row],[Date courrier "définitif"]]-_MAUGUIO[[#This Row],[REFERENCE]]&gt;-1,_MAUGUIO[[#This Row],[REFERENCE]]&lt;&gt;""),_MAUGUIO[[#This Row],[Date courrier "définitif"]]-_MAUGUIO[[#This Row],[REFERENCE]],"")</f>
        <v>4</v>
      </c>
      <c r="R15" s="62" t="str">
        <f>IF(AND(_MAUGUIO[[#This Row],[délai courrier]]&gt;8,_MAUGUIO[[#This Row],[délai courrier]]&lt;&gt;""),"OUI","")</f>
        <v/>
      </c>
    </row>
    <row r="16" spans="1:18" x14ac:dyDescent="0.25">
      <c r="A16" s="12">
        <v>1</v>
      </c>
      <c r="B16" s="77">
        <v>45583</v>
      </c>
      <c r="C16" s="2">
        <f>IF(_MAUGUIO[[#This Row],[DATE RECEPTION]]&lt;&gt;"",MONTH(_MAUGUIO[[#This Row],[DATE RECEPTION]]),"")</f>
        <v>10</v>
      </c>
      <c r="D16" s="2">
        <f>IF(_MAUGUIO[[#This Row],[DATE RECEPTION]]&lt;&gt;"",YEAR(_MAUGUIO[[#This Row],[DATE RECEPTION]]),"")</f>
        <v>2024</v>
      </c>
      <c r="E16" s="73" t="s">
        <v>115</v>
      </c>
      <c r="F16" s="15"/>
      <c r="G16" s="86"/>
      <c r="H16" s="77">
        <v>45583</v>
      </c>
      <c r="I16" s="74" t="s">
        <v>16</v>
      </c>
      <c r="J16" s="74" t="s">
        <v>20</v>
      </c>
      <c r="K16" s="86"/>
      <c r="L16" s="12"/>
      <c r="M16" s="86"/>
      <c r="N16" s="63"/>
      <c r="O16" s="12"/>
      <c r="P16" s="16">
        <v>45595</v>
      </c>
      <c r="Q16" s="62">
        <f>IF(AND(_MAUGUIO[[#This Row],[Date courrier "définitif"]]-_MAUGUIO[[#This Row],[REFERENCE]]&gt;-1,_MAUGUIO[[#This Row],[REFERENCE]]&lt;&gt;""),_MAUGUIO[[#This Row],[Date courrier "définitif"]]-_MAUGUIO[[#This Row],[REFERENCE]],"")</f>
        <v>12</v>
      </c>
      <c r="R16" s="62" t="str">
        <f>IF(AND(_MAUGUIO[[#This Row],[délai courrier]]&gt;8,_MAUGUIO[[#This Row],[délai courrier]]&lt;&gt;""),"OUI","")</f>
        <v>OUI</v>
      </c>
    </row>
    <row r="31" spans="1:18" s="83" customFormat="1" x14ac:dyDescent="0.25">
      <c r="A31" s="64"/>
      <c r="B31" s="75"/>
      <c r="C31"/>
      <c r="D31"/>
      <c r="E31" s="72"/>
      <c r="F31" s="65"/>
      <c r="G31" s="64"/>
      <c r="H31" s="71"/>
      <c r="I31" s="70"/>
      <c r="J31" s="65"/>
      <c r="K31" s="13"/>
      <c r="L31" s="13"/>
      <c r="M31" s="13"/>
      <c r="N31" s="13"/>
      <c r="O31" s="13"/>
      <c r="P31"/>
      <c r="Q31"/>
      <c r="R31"/>
    </row>
    <row r="73" spans="1:18" s="84" customFormat="1" x14ac:dyDescent="0.25">
      <c r="A73" s="64"/>
      <c r="B73" s="75"/>
      <c r="C73"/>
      <c r="D73"/>
      <c r="E73" s="72"/>
      <c r="F73" s="65"/>
      <c r="G73" s="64"/>
      <c r="H73" s="71"/>
      <c r="I73" s="70"/>
      <c r="J73" s="65"/>
      <c r="K73" s="13"/>
      <c r="L73" s="13"/>
      <c r="M73" s="13"/>
      <c r="N73" s="13"/>
      <c r="O73" s="13"/>
      <c r="P73"/>
      <c r="Q73"/>
      <c r="R73"/>
    </row>
    <row r="79" spans="1:18" s="83" customFormat="1" x14ac:dyDescent="0.25">
      <c r="A79" s="64"/>
      <c r="B79" s="75"/>
      <c r="C79"/>
      <c r="D79"/>
      <c r="E79" s="72"/>
      <c r="F79" s="65"/>
      <c r="G79" s="64"/>
      <c r="H79" s="71"/>
      <c r="I79" s="70"/>
      <c r="J79" s="65"/>
      <c r="K79" s="13"/>
      <c r="L79" s="13"/>
      <c r="M79" s="13"/>
      <c r="N79" s="13"/>
      <c r="O79" s="13"/>
      <c r="P79"/>
      <c r="Q79"/>
      <c r="R79"/>
    </row>
    <row r="83" spans="1:18" s="83" customFormat="1" x14ac:dyDescent="0.25">
      <c r="A83" s="64"/>
      <c r="B83" s="75"/>
      <c r="C83"/>
      <c r="D83"/>
      <c r="E83" s="72"/>
      <c r="F83" s="65"/>
      <c r="G83" s="64"/>
      <c r="H83" s="71"/>
      <c r="I83" s="70"/>
      <c r="J83" s="65"/>
      <c r="K83" s="13"/>
      <c r="L83" s="13"/>
      <c r="M83" s="13"/>
      <c r="N83" s="13"/>
      <c r="O83" s="13"/>
      <c r="P83"/>
      <c r="Q83"/>
      <c r="R83"/>
    </row>
    <row r="85" spans="1:18" s="83" customFormat="1" x14ac:dyDescent="0.25">
      <c r="A85" s="64"/>
      <c r="B85" s="75"/>
      <c r="C85"/>
      <c r="D85"/>
      <c r="E85" s="72"/>
      <c r="F85" s="65"/>
      <c r="G85" s="64"/>
      <c r="H85" s="71"/>
      <c r="I85" s="70"/>
      <c r="J85" s="65"/>
      <c r="K85" s="13"/>
      <c r="L85" s="13"/>
      <c r="M85" s="13"/>
      <c r="N85" s="13"/>
      <c r="O85" s="13"/>
      <c r="P85"/>
      <c r="Q85"/>
      <c r="R85"/>
    </row>
    <row r="95" spans="1:18" s="83" customFormat="1" x14ac:dyDescent="0.25">
      <c r="A95" s="64"/>
      <c r="B95" s="75"/>
      <c r="C95"/>
      <c r="D95"/>
      <c r="E95" s="72"/>
      <c r="F95" s="65"/>
      <c r="G95" s="64"/>
      <c r="H95" s="71"/>
      <c r="I95" s="70"/>
      <c r="J95" s="65"/>
      <c r="K95" s="13"/>
      <c r="L95" s="13"/>
      <c r="M95" s="13"/>
      <c r="N95" s="13"/>
      <c r="O95" s="13"/>
      <c r="P95"/>
      <c r="Q95"/>
      <c r="R95"/>
    </row>
    <row r="97" spans="1:18" s="83" customFormat="1" x14ac:dyDescent="0.25">
      <c r="A97" s="64"/>
      <c r="B97" s="75"/>
      <c r="C97"/>
      <c r="D97"/>
      <c r="E97" s="72"/>
      <c r="F97" s="65"/>
      <c r="G97" s="64"/>
      <c r="H97" s="71"/>
      <c r="I97" s="70"/>
      <c r="J97" s="65"/>
      <c r="K97" s="13"/>
      <c r="L97" s="13"/>
      <c r="M97" s="13"/>
      <c r="N97" s="13"/>
      <c r="O97" s="13"/>
      <c r="P97"/>
      <c r="Q97"/>
      <c r="R97"/>
    </row>
    <row r="104" spans="1:18" s="83" customFormat="1" x14ac:dyDescent="0.25">
      <c r="A104" s="64"/>
      <c r="B104" s="75"/>
      <c r="C104"/>
      <c r="D104"/>
      <c r="E104" s="72"/>
      <c r="F104" s="65"/>
      <c r="G104" s="64"/>
      <c r="H104" s="71"/>
      <c r="I104" s="70"/>
      <c r="J104" s="65"/>
      <c r="K104" s="13"/>
      <c r="L104" s="13"/>
      <c r="M104" s="13"/>
      <c r="N104" s="13"/>
      <c r="O104" s="13"/>
      <c r="P104"/>
      <c r="Q104"/>
      <c r="R104"/>
    </row>
    <row r="107" spans="1:18" s="83" customFormat="1" x14ac:dyDescent="0.25">
      <c r="A107" s="64"/>
      <c r="B107" s="75"/>
      <c r="C107"/>
      <c r="D107"/>
      <c r="E107" s="72"/>
      <c r="F107" s="65"/>
      <c r="G107" s="64"/>
      <c r="H107" s="71"/>
      <c r="I107" s="70"/>
      <c r="J107" s="65"/>
      <c r="K107" s="13"/>
      <c r="L107" s="13"/>
      <c r="M107" s="13"/>
      <c r="N107" s="13"/>
      <c r="O107" s="13"/>
      <c r="P107"/>
      <c r="Q107"/>
      <c r="R107"/>
    </row>
    <row r="108" spans="1:18" s="83" customFormat="1" x14ac:dyDescent="0.25">
      <c r="A108" s="64"/>
      <c r="B108" s="75"/>
      <c r="C108"/>
      <c r="D108"/>
      <c r="E108" s="72"/>
      <c r="F108" s="65"/>
      <c r="G108" s="64"/>
      <c r="H108" s="71"/>
      <c r="I108" s="70"/>
      <c r="J108" s="65"/>
      <c r="K108" s="13"/>
      <c r="L108" s="13"/>
      <c r="M108" s="13"/>
      <c r="N108" s="13"/>
      <c r="O108" s="13"/>
      <c r="P108"/>
      <c r="Q108"/>
      <c r="R108"/>
    </row>
    <row r="109" spans="1:18" s="83" customFormat="1" x14ac:dyDescent="0.25">
      <c r="A109" s="64"/>
      <c r="B109" s="75"/>
      <c r="C109"/>
      <c r="D109"/>
      <c r="E109" s="72"/>
      <c r="F109" s="65"/>
      <c r="G109" s="64"/>
      <c r="H109" s="71"/>
      <c r="I109" s="70"/>
      <c r="J109" s="65"/>
      <c r="K109" s="13"/>
      <c r="L109" s="13"/>
      <c r="M109" s="13"/>
      <c r="N109" s="13"/>
      <c r="O109" s="13"/>
      <c r="P109"/>
      <c r="Q109"/>
      <c r="R109"/>
    </row>
    <row r="110" spans="1:18" s="83" customFormat="1" x14ac:dyDescent="0.25">
      <c r="A110" s="64"/>
      <c r="B110" s="75"/>
      <c r="C110"/>
      <c r="D110"/>
      <c r="E110" s="72"/>
      <c r="F110" s="65"/>
      <c r="G110" s="64"/>
      <c r="H110" s="71"/>
      <c r="I110" s="70"/>
      <c r="J110" s="65"/>
      <c r="K110" s="13"/>
      <c r="L110" s="13"/>
      <c r="M110" s="13"/>
      <c r="N110" s="13"/>
      <c r="O110" s="13"/>
      <c r="P110"/>
      <c r="Q110"/>
      <c r="R110"/>
    </row>
    <row r="112" spans="1:18" s="83" customFormat="1" x14ac:dyDescent="0.25">
      <c r="A112" s="64"/>
      <c r="B112" s="75"/>
      <c r="C112"/>
      <c r="D112"/>
      <c r="E112" s="72"/>
      <c r="F112" s="65"/>
      <c r="G112" s="64"/>
      <c r="H112" s="71"/>
      <c r="I112" s="70"/>
      <c r="J112" s="65"/>
      <c r="K112" s="13"/>
      <c r="L112" s="13"/>
      <c r="M112" s="13"/>
      <c r="N112" s="13"/>
      <c r="O112" s="13"/>
      <c r="P112"/>
      <c r="Q112"/>
      <c r="R112"/>
    </row>
    <row r="120" spans="1:18" s="83" customFormat="1" x14ac:dyDescent="0.25">
      <c r="A120" s="64"/>
      <c r="B120" s="75"/>
      <c r="C120"/>
      <c r="D120"/>
      <c r="E120" s="72"/>
      <c r="F120" s="65"/>
      <c r="G120" s="64"/>
      <c r="H120" s="71"/>
      <c r="I120" s="70"/>
      <c r="J120" s="65"/>
      <c r="K120" s="13"/>
      <c r="L120" s="13"/>
      <c r="M120" s="13"/>
      <c r="N120" s="13"/>
      <c r="O120" s="13"/>
      <c r="P120"/>
      <c r="Q120"/>
      <c r="R120"/>
    </row>
    <row r="143" spans="1:18" s="83" customFormat="1" x14ac:dyDescent="0.25">
      <c r="A143" s="64"/>
      <c r="B143" s="75"/>
      <c r="C143"/>
      <c r="D143"/>
      <c r="E143" s="72"/>
      <c r="F143" s="65"/>
      <c r="G143" s="64"/>
      <c r="H143" s="71"/>
      <c r="I143" s="70"/>
      <c r="J143" s="65"/>
      <c r="K143" s="13"/>
      <c r="L143" s="13"/>
      <c r="M143" s="13"/>
      <c r="N143" s="13"/>
      <c r="O143" s="13"/>
      <c r="P143"/>
      <c r="Q143"/>
      <c r="R143"/>
    </row>
    <row r="145" spans="1:18" s="83" customFormat="1" x14ac:dyDescent="0.25">
      <c r="A145" s="64"/>
      <c r="B145" s="75"/>
      <c r="C145"/>
      <c r="D145"/>
      <c r="E145" s="72"/>
      <c r="F145" s="65"/>
      <c r="G145" s="64"/>
      <c r="H145" s="71"/>
      <c r="I145" s="70"/>
      <c r="J145" s="65"/>
      <c r="K145" s="13"/>
      <c r="L145" s="13"/>
      <c r="M145" s="13"/>
      <c r="N145" s="13"/>
      <c r="O145" s="13"/>
      <c r="P145"/>
      <c r="Q145"/>
      <c r="R145"/>
    </row>
    <row r="167" spans="1:18" s="84" customFormat="1" x14ac:dyDescent="0.25">
      <c r="A167" s="64"/>
      <c r="B167" s="75"/>
      <c r="C167"/>
      <c r="D167"/>
      <c r="E167" s="72"/>
      <c r="F167" s="65"/>
      <c r="G167" s="64"/>
      <c r="H167" s="71"/>
      <c r="I167" s="70"/>
      <c r="J167" s="65"/>
      <c r="K167" s="13"/>
      <c r="L167" s="13"/>
      <c r="M167" s="13"/>
      <c r="N167" s="13"/>
      <c r="O167" s="13"/>
      <c r="P167"/>
      <c r="Q167"/>
      <c r="R167"/>
    </row>
    <row r="199" spans="1:18" s="75" customFormat="1" x14ac:dyDescent="0.25">
      <c r="A199" s="64"/>
      <c r="C199"/>
      <c r="D199"/>
      <c r="E199" s="72"/>
      <c r="F199" s="65"/>
      <c r="G199" s="64"/>
      <c r="H199" s="71"/>
      <c r="I199" s="70"/>
      <c r="J199" s="65"/>
      <c r="K199" s="13"/>
      <c r="L199" s="13"/>
      <c r="M199" s="13"/>
      <c r="N199" s="13"/>
      <c r="O199" s="13"/>
      <c r="P199"/>
      <c r="Q199"/>
      <c r="R199"/>
    </row>
    <row r="202" spans="1:18" s="75" customFormat="1" x14ac:dyDescent="0.25">
      <c r="A202" s="64"/>
      <c r="C202"/>
      <c r="D202"/>
      <c r="E202" s="72"/>
      <c r="F202" s="65"/>
      <c r="G202" s="64"/>
      <c r="H202" s="71"/>
      <c r="I202" s="70"/>
      <c r="J202" s="65"/>
      <c r="K202" s="13"/>
      <c r="L202" s="13"/>
      <c r="M202" s="13"/>
      <c r="N202" s="13"/>
      <c r="O202" s="13"/>
      <c r="P202"/>
      <c r="Q202"/>
      <c r="R202"/>
    </row>
    <row r="244" spans="1:18" s="83" customFormat="1" x14ac:dyDescent="0.25">
      <c r="A244" s="64"/>
      <c r="B244" s="75"/>
      <c r="C244"/>
      <c r="D244"/>
      <c r="E244" s="72"/>
      <c r="F244" s="65"/>
      <c r="G244" s="64"/>
      <c r="H244" s="71"/>
      <c r="I244" s="70"/>
      <c r="J244" s="65"/>
      <c r="K244" s="13"/>
      <c r="L244" s="13"/>
      <c r="M244" s="13"/>
      <c r="N244" s="13"/>
      <c r="O244" s="13"/>
      <c r="P244"/>
      <c r="Q244"/>
      <c r="R244"/>
    </row>
  </sheetData>
  <phoneticPr fontId="18" type="noConversion"/>
  <dataValidations count="3">
    <dataValidation type="list" allowBlank="1" showInputMessage="1" showErrorMessage="1" sqref="E9:E16" xr:uid="{111A643E-21B0-4F72-B7A6-099DFED86AF2}">
      <formula1>Type_Contact</formula1>
    </dataValidation>
    <dataValidation type="list" allowBlank="1" showInputMessage="1" showErrorMessage="1" sqref="I9:I16" xr:uid="{33B9AC52-F4C0-4D36-BD55-2F30D69EB7C2}">
      <formula1>Motif_Contact</formula1>
    </dataValidation>
    <dataValidation type="list" allowBlank="1" showInputMessage="1" showErrorMessage="1" sqref="J9:J16" xr:uid="{5688A3AA-C910-4EC6-AD2E-80FEF5FF4B7C}">
      <formula1>INDIRECT($I9)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B1858-0267-4236-BB3A-AC916D9A6A9D}">
  <sheetPr codeName="Feuil3"/>
  <dimension ref="A2:R244"/>
  <sheetViews>
    <sheetView workbookViewId="0">
      <selection activeCell="A9" sqref="A9:R16"/>
    </sheetView>
  </sheetViews>
  <sheetFormatPr baseColWidth="10" defaultRowHeight="15" x14ac:dyDescent="0.25"/>
  <cols>
    <col min="1" max="1" width="11.5703125" style="64" customWidth="1"/>
    <col min="2" max="2" width="15.85546875" style="75" bestFit="1" customWidth="1"/>
    <col min="3" max="3" width="8.140625" customWidth="1"/>
    <col min="4" max="4" width="9.140625" customWidth="1"/>
    <col min="5" max="5" width="19.7109375" style="72" customWidth="1"/>
    <col min="6" max="6" width="39" style="65" bestFit="1" customWidth="1"/>
    <col min="7" max="7" width="11.5703125" style="64" customWidth="1"/>
    <col min="8" max="8" width="11.5703125" style="71" customWidth="1"/>
    <col min="9" max="9" width="14" style="70" bestFit="1" customWidth="1"/>
    <col min="10" max="10" width="39.85546875" style="65" bestFit="1" customWidth="1"/>
    <col min="11" max="11" width="124.28515625" style="13" bestFit="1" customWidth="1"/>
    <col min="12" max="12" width="12.5703125" style="13" customWidth="1"/>
    <col min="13" max="13" width="71.42578125" style="13" bestFit="1" customWidth="1"/>
    <col min="14" max="14" width="15" style="13" customWidth="1"/>
    <col min="15" max="15" width="21.7109375" style="13" customWidth="1"/>
    <col min="16" max="18" width="12.5703125" customWidth="1"/>
  </cols>
  <sheetData>
    <row r="2" spans="1:18" ht="23.25" x14ac:dyDescent="0.35">
      <c r="E2" s="66" t="s">
        <v>0</v>
      </c>
      <c r="F2" s="67"/>
      <c r="G2" s="68"/>
      <c r="H2" s="69"/>
    </row>
    <row r="5" spans="1:18" ht="15.75" x14ac:dyDescent="0.25">
      <c r="A5" s="80" t="s">
        <v>1</v>
      </c>
      <c r="B5" s="76"/>
      <c r="E5" s="14" t="s">
        <v>107</v>
      </c>
    </row>
    <row r="8" spans="1:18" s="75" customFormat="1" ht="30" x14ac:dyDescent="0.25">
      <c r="A8" s="64" t="s">
        <v>3</v>
      </c>
      <c r="B8" s="75" t="s">
        <v>4</v>
      </c>
      <c r="C8" s="75" t="s">
        <v>29</v>
      </c>
      <c r="D8" s="75" t="s">
        <v>30</v>
      </c>
      <c r="E8" s="72" t="s">
        <v>5</v>
      </c>
      <c r="F8" s="78" t="s">
        <v>6</v>
      </c>
      <c r="G8" s="72" t="s">
        <v>7</v>
      </c>
      <c r="H8" s="72" t="s">
        <v>8</v>
      </c>
      <c r="I8" s="72" t="s">
        <v>9</v>
      </c>
      <c r="J8" s="72" t="s">
        <v>25</v>
      </c>
      <c r="K8" s="75" t="s">
        <v>10</v>
      </c>
      <c r="L8" s="75" t="s">
        <v>12</v>
      </c>
      <c r="M8" s="75" t="s">
        <v>13</v>
      </c>
      <c r="N8" s="79" t="s">
        <v>14</v>
      </c>
      <c r="O8" s="79" t="s">
        <v>26</v>
      </c>
      <c r="P8" s="75" t="s">
        <v>27</v>
      </c>
      <c r="Q8" s="79" t="s">
        <v>56</v>
      </c>
      <c r="R8" s="79" t="s">
        <v>28</v>
      </c>
    </row>
    <row r="9" spans="1:18" x14ac:dyDescent="0.25">
      <c r="A9" s="12">
        <v>1</v>
      </c>
      <c r="B9" s="77">
        <v>45576</v>
      </c>
      <c r="C9" s="2">
        <f>IF(_GRUISSAN[[#This Row],[DATE RECEPTION]]&lt;&gt;"",MONTH(_GRUISSAN[[#This Row],[DATE RECEPTION]]),"")</f>
        <v>10</v>
      </c>
      <c r="D9" s="2">
        <f>IF(_GRUISSAN[[#This Row],[DATE RECEPTION]]&lt;&gt;"",YEAR(_GRUISSAN[[#This Row],[DATE RECEPTION]]),"")</f>
        <v>2024</v>
      </c>
      <c r="E9" s="73" t="s">
        <v>23</v>
      </c>
      <c r="F9" s="15"/>
      <c r="G9" s="85"/>
      <c r="H9" s="77">
        <v>45576</v>
      </c>
      <c r="I9" s="74" t="s">
        <v>11</v>
      </c>
      <c r="J9" s="74" t="s">
        <v>65</v>
      </c>
      <c r="K9" s="12"/>
      <c r="L9" s="12"/>
      <c r="M9" s="86"/>
      <c r="N9" s="63"/>
      <c r="O9" s="12"/>
      <c r="P9" s="16"/>
      <c r="Q9" s="62" t="str">
        <f>IF(AND(_GRUISSAN[[#This Row],[Date courrier "définitif"]]-_GRUISSAN[[#This Row],[REFERENCE]]&gt;-1,_GRUISSAN[[#This Row],[REFERENCE]]&lt;&gt;""),_GRUISSAN[[#This Row],[Date courrier "définitif"]]-_GRUISSAN[[#This Row],[REFERENCE]],"")</f>
        <v/>
      </c>
      <c r="R9" s="62" t="str">
        <f>IF(AND(_GRUISSAN[[#This Row],[délai courrier]]&gt;8,_GRUISSAN[[#This Row],[délai courrier]]&lt;&gt;""),"OUI","")</f>
        <v/>
      </c>
    </row>
    <row r="10" spans="1:18" x14ac:dyDescent="0.25">
      <c r="A10" s="12">
        <v>1</v>
      </c>
      <c r="B10" s="77">
        <v>45577</v>
      </c>
      <c r="C10" s="2">
        <f>IF(_GRUISSAN[[#This Row],[DATE RECEPTION]]&lt;&gt;"",MONTH(_GRUISSAN[[#This Row],[DATE RECEPTION]]),"")</f>
        <v>10</v>
      </c>
      <c r="D10" s="2">
        <f>IF(_GRUISSAN[[#This Row],[DATE RECEPTION]]&lt;&gt;"",YEAR(_GRUISSAN[[#This Row],[DATE RECEPTION]]),"")</f>
        <v>2024</v>
      </c>
      <c r="E10" s="73" t="s">
        <v>109</v>
      </c>
      <c r="F10" s="15"/>
      <c r="G10" s="87"/>
      <c r="H10" s="77">
        <v>45577</v>
      </c>
      <c r="I10" s="74" t="s">
        <v>11</v>
      </c>
      <c r="J10" s="74" t="s">
        <v>66</v>
      </c>
      <c r="K10" s="86"/>
      <c r="L10" s="12"/>
      <c r="M10" s="86"/>
      <c r="N10" s="63"/>
      <c r="O10" s="12"/>
      <c r="P10" s="16"/>
      <c r="Q10" s="62" t="str">
        <f>IF(AND(_GRUISSAN[[#This Row],[Date courrier "définitif"]]-_GRUISSAN[[#This Row],[REFERENCE]]&gt;-1,_GRUISSAN[[#This Row],[REFERENCE]]&lt;&gt;""),_GRUISSAN[[#This Row],[Date courrier "définitif"]]-_GRUISSAN[[#This Row],[REFERENCE]],"")</f>
        <v/>
      </c>
      <c r="R10" s="62" t="str">
        <f>IF(AND(_GRUISSAN[[#This Row],[délai courrier]]&gt;8,_GRUISSAN[[#This Row],[délai courrier]]&lt;&gt;""),"OUI","")</f>
        <v/>
      </c>
    </row>
    <row r="11" spans="1:18" x14ac:dyDescent="0.25">
      <c r="A11" s="12">
        <v>1</v>
      </c>
      <c r="B11" s="77">
        <v>45578</v>
      </c>
      <c r="C11" s="2">
        <f>IF(_GRUISSAN[[#This Row],[DATE RECEPTION]]&lt;&gt;"",MONTH(_GRUISSAN[[#This Row],[DATE RECEPTION]]),"")</f>
        <v>10</v>
      </c>
      <c r="D11" s="2">
        <f>IF(_GRUISSAN[[#This Row],[DATE RECEPTION]]&lt;&gt;"",YEAR(_GRUISSAN[[#This Row],[DATE RECEPTION]]),"")</f>
        <v>2024</v>
      </c>
      <c r="E11" s="73" t="s">
        <v>110</v>
      </c>
      <c r="F11" s="15"/>
      <c r="G11" s="12"/>
      <c r="H11" s="77">
        <v>45578</v>
      </c>
      <c r="I11" s="74" t="s">
        <v>11</v>
      </c>
      <c r="J11" s="74" t="s">
        <v>64</v>
      </c>
      <c r="K11" s="12"/>
      <c r="L11" s="12"/>
      <c r="M11" s="86"/>
      <c r="N11" s="63"/>
      <c r="O11" s="12"/>
      <c r="P11" s="16"/>
      <c r="Q11" s="62" t="str">
        <f>IF(AND(_GRUISSAN[[#This Row],[Date courrier "définitif"]]-_GRUISSAN[[#This Row],[REFERENCE]]&gt;-1,_GRUISSAN[[#This Row],[REFERENCE]]&lt;&gt;""),_GRUISSAN[[#This Row],[Date courrier "définitif"]]-_GRUISSAN[[#This Row],[REFERENCE]],"")</f>
        <v/>
      </c>
      <c r="R11" s="62" t="str">
        <f>IF(AND(_GRUISSAN[[#This Row],[délai courrier]]&gt;8,_GRUISSAN[[#This Row],[délai courrier]]&lt;&gt;""),"OUI","")</f>
        <v/>
      </c>
    </row>
    <row r="12" spans="1:18" x14ac:dyDescent="0.25">
      <c r="A12" s="12">
        <v>1</v>
      </c>
      <c r="B12" s="77">
        <v>45579</v>
      </c>
      <c r="C12" s="2">
        <f>IF(_GRUISSAN[[#This Row],[DATE RECEPTION]]&lt;&gt;"",MONTH(_GRUISSAN[[#This Row],[DATE RECEPTION]]),"")</f>
        <v>10</v>
      </c>
      <c r="D12" s="2">
        <f>IF(_GRUISSAN[[#This Row],[DATE RECEPTION]]&lt;&gt;"",YEAR(_GRUISSAN[[#This Row],[DATE RECEPTION]]),"")</f>
        <v>2024</v>
      </c>
      <c r="E12" s="73" t="s">
        <v>111</v>
      </c>
      <c r="F12" s="15"/>
      <c r="G12" s="12"/>
      <c r="H12" s="77">
        <v>45579</v>
      </c>
      <c r="I12" s="74" t="s">
        <v>11</v>
      </c>
      <c r="J12" s="74" t="s">
        <v>67</v>
      </c>
      <c r="K12" s="12"/>
      <c r="L12" s="12"/>
      <c r="M12" s="86"/>
      <c r="N12" s="63"/>
      <c r="O12" s="12"/>
      <c r="P12" s="16"/>
      <c r="Q12" s="62" t="str">
        <f>IF(AND(_GRUISSAN[[#This Row],[Date courrier "définitif"]]-_GRUISSAN[[#This Row],[REFERENCE]]&gt;-1,_GRUISSAN[[#This Row],[REFERENCE]]&lt;&gt;""),_GRUISSAN[[#This Row],[Date courrier "définitif"]]-_GRUISSAN[[#This Row],[REFERENCE]],"")</f>
        <v/>
      </c>
      <c r="R12" s="62" t="str">
        <f>IF(AND(_GRUISSAN[[#This Row],[délai courrier]]&gt;8,_GRUISSAN[[#This Row],[délai courrier]]&lt;&gt;""),"OUI","")</f>
        <v/>
      </c>
    </row>
    <row r="13" spans="1:18" x14ac:dyDescent="0.25">
      <c r="A13" s="12">
        <v>1</v>
      </c>
      <c r="B13" s="77">
        <v>45580</v>
      </c>
      <c r="C13" s="2">
        <f>IF(_GRUISSAN[[#This Row],[DATE RECEPTION]]&lt;&gt;"",MONTH(_GRUISSAN[[#This Row],[DATE RECEPTION]]),"")</f>
        <v>10</v>
      </c>
      <c r="D13" s="2">
        <f>IF(_GRUISSAN[[#This Row],[DATE RECEPTION]]&lt;&gt;"",YEAR(_GRUISSAN[[#This Row],[DATE RECEPTION]]),"")</f>
        <v>2024</v>
      </c>
      <c r="E13" s="73" t="s">
        <v>112</v>
      </c>
      <c r="F13" s="15"/>
      <c r="G13" s="12"/>
      <c r="H13" s="77">
        <v>45580</v>
      </c>
      <c r="I13" s="74" t="s">
        <v>11</v>
      </c>
      <c r="J13" s="74" t="s">
        <v>65</v>
      </c>
      <c r="K13" s="12"/>
      <c r="L13" s="12"/>
      <c r="M13" s="86"/>
      <c r="N13" s="63"/>
      <c r="O13" s="12"/>
      <c r="P13" s="16"/>
      <c r="Q13" s="62" t="str">
        <f>IF(AND(_GRUISSAN[[#This Row],[Date courrier "définitif"]]-_GRUISSAN[[#This Row],[REFERENCE]]&gt;-1,_GRUISSAN[[#This Row],[REFERENCE]]&lt;&gt;""),_GRUISSAN[[#This Row],[Date courrier "définitif"]]-_GRUISSAN[[#This Row],[REFERENCE]],"")</f>
        <v/>
      </c>
      <c r="R13" s="62" t="str">
        <f>IF(AND(_GRUISSAN[[#This Row],[délai courrier]]&gt;8,_GRUISSAN[[#This Row],[délai courrier]]&lt;&gt;""),"OUI","")</f>
        <v/>
      </c>
    </row>
    <row r="14" spans="1:18" x14ac:dyDescent="0.25">
      <c r="A14" s="12">
        <v>1</v>
      </c>
      <c r="B14" s="77">
        <v>45581</v>
      </c>
      <c r="C14" s="2">
        <f>IF(_GRUISSAN[[#This Row],[DATE RECEPTION]]&lt;&gt;"",MONTH(_GRUISSAN[[#This Row],[DATE RECEPTION]]),"")</f>
        <v>10</v>
      </c>
      <c r="D14" s="2">
        <f>IF(_GRUISSAN[[#This Row],[DATE RECEPTION]]&lt;&gt;"",YEAR(_GRUISSAN[[#This Row],[DATE RECEPTION]]),"")</f>
        <v>2024</v>
      </c>
      <c r="E14" s="73" t="s">
        <v>113</v>
      </c>
      <c r="F14" s="15"/>
      <c r="G14" s="12"/>
      <c r="H14" s="77">
        <v>45581</v>
      </c>
      <c r="I14" s="74" t="s">
        <v>11</v>
      </c>
      <c r="J14" s="74" t="s">
        <v>65</v>
      </c>
      <c r="K14" s="12"/>
      <c r="L14" s="12"/>
      <c r="M14" s="86"/>
      <c r="N14" s="63"/>
      <c r="O14" s="12"/>
      <c r="P14" s="16"/>
      <c r="Q14" s="62" t="str">
        <f>IF(AND(_GRUISSAN[[#This Row],[Date courrier "définitif"]]-_GRUISSAN[[#This Row],[REFERENCE]]&gt;-1,_GRUISSAN[[#This Row],[REFERENCE]]&lt;&gt;""),_GRUISSAN[[#This Row],[Date courrier "définitif"]]-_GRUISSAN[[#This Row],[REFERENCE]],"")</f>
        <v/>
      </c>
      <c r="R14" s="62" t="str">
        <f>IF(AND(_GRUISSAN[[#This Row],[délai courrier]]&gt;8,_GRUISSAN[[#This Row],[délai courrier]]&lt;&gt;""),"OUI","")</f>
        <v/>
      </c>
    </row>
    <row r="15" spans="1:18" x14ac:dyDescent="0.25">
      <c r="A15" s="12">
        <v>1</v>
      </c>
      <c r="B15" s="77">
        <v>45582</v>
      </c>
      <c r="C15" s="2">
        <f>IF(_GRUISSAN[[#This Row],[DATE RECEPTION]]&lt;&gt;"",MONTH(_GRUISSAN[[#This Row],[DATE RECEPTION]]),"")</f>
        <v>10</v>
      </c>
      <c r="D15" s="2">
        <f>IF(_GRUISSAN[[#This Row],[DATE RECEPTION]]&lt;&gt;"",YEAR(_GRUISSAN[[#This Row],[DATE RECEPTION]]),"")</f>
        <v>2024</v>
      </c>
      <c r="E15" s="73" t="s">
        <v>114</v>
      </c>
      <c r="F15" s="15"/>
      <c r="G15" s="86"/>
      <c r="H15" s="77">
        <v>45582</v>
      </c>
      <c r="I15" s="74" t="s">
        <v>11</v>
      </c>
      <c r="J15" s="74" t="s">
        <v>67</v>
      </c>
      <c r="K15" s="86"/>
      <c r="L15" s="12"/>
      <c r="M15" s="86"/>
      <c r="N15" s="63"/>
      <c r="O15" s="12"/>
      <c r="P15" s="16"/>
      <c r="Q15" s="62" t="str">
        <f>IF(AND(_GRUISSAN[[#This Row],[Date courrier "définitif"]]-_GRUISSAN[[#This Row],[REFERENCE]]&gt;-1,_GRUISSAN[[#This Row],[REFERENCE]]&lt;&gt;""),_GRUISSAN[[#This Row],[Date courrier "définitif"]]-_GRUISSAN[[#This Row],[REFERENCE]],"")</f>
        <v/>
      </c>
      <c r="R15" s="62" t="str">
        <f>IF(AND(_GRUISSAN[[#This Row],[délai courrier]]&gt;8,_GRUISSAN[[#This Row],[délai courrier]]&lt;&gt;""),"OUI","")</f>
        <v/>
      </c>
    </row>
    <row r="16" spans="1:18" x14ac:dyDescent="0.25">
      <c r="A16" s="12">
        <v>1</v>
      </c>
      <c r="B16" s="77">
        <v>45583</v>
      </c>
      <c r="C16" s="2">
        <f>IF(_GRUISSAN[[#This Row],[DATE RECEPTION]]&lt;&gt;"",MONTH(_GRUISSAN[[#This Row],[DATE RECEPTION]]),"")</f>
        <v>10</v>
      </c>
      <c r="D16" s="2">
        <f>IF(_GRUISSAN[[#This Row],[DATE RECEPTION]]&lt;&gt;"",YEAR(_GRUISSAN[[#This Row],[DATE RECEPTION]]),"")</f>
        <v>2024</v>
      </c>
      <c r="E16" s="73" t="s">
        <v>115</v>
      </c>
      <c r="F16" s="15"/>
      <c r="G16" s="86"/>
      <c r="H16" s="77">
        <v>45583</v>
      </c>
      <c r="I16" s="74" t="s">
        <v>11</v>
      </c>
      <c r="J16" s="74" t="s">
        <v>15</v>
      </c>
      <c r="K16" s="86"/>
      <c r="L16" s="12"/>
      <c r="M16" s="86"/>
      <c r="N16" s="63"/>
      <c r="O16" s="12"/>
      <c r="P16" s="16"/>
      <c r="Q16" s="62" t="str">
        <f>IF(AND(_GRUISSAN[[#This Row],[Date courrier "définitif"]]-_GRUISSAN[[#This Row],[REFERENCE]]&gt;-1,_GRUISSAN[[#This Row],[REFERENCE]]&lt;&gt;""),_GRUISSAN[[#This Row],[Date courrier "définitif"]]-_GRUISSAN[[#This Row],[REFERENCE]],"")</f>
        <v/>
      </c>
      <c r="R16" s="62" t="str">
        <f>IF(AND(_GRUISSAN[[#This Row],[délai courrier]]&gt;8,_GRUISSAN[[#This Row],[délai courrier]]&lt;&gt;""),"OUI","")</f>
        <v/>
      </c>
    </row>
    <row r="31" spans="1:18" s="83" customFormat="1" x14ac:dyDescent="0.25">
      <c r="A31" s="64"/>
      <c r="B31" s="75"/>
      <c r="C31"/>
      <c r="D31"/>
      <c r="E31" s="72"/>
      <c r="F31" s="65"/>
      <c r="G31" s="64"/>
      <c r="H31" s="71"/>
      <c r="I31" s="70"/>
      <c r="J31" s="65"/>
      <c r="K31" s="13"/>
      <c r="L31" s="13"/>
      <c r="M31" s="13"/>
      <c r="N31" s="13"/>
      <c r="O31" s="13"/>
      <c r="P31"/>
      <c r="Q31"/>
      <c r="R31"/>
    </row>
    <row r="73" spans="1:18" s="84" customFormat="1" x14ac:dyDescent="0.25">
      <c r="A73" s="64"/>
      <c r="B73" s="75"/>
      <c r="C73"/>
      <c r="D73"/>
      <c r="E73" s="72"/>
      <c r="F73" s="65"/>
      <c r="G73" s="64"/>
      <c r="H73" s="71"/>
      <c r="I73" s="70"/>
      <c r="J73" s="65"/>
      <c r="K73" s="13"/>
      <c r="L73" s="13"/>
      <c r="M73" s="13"/>
      <c r="N73" s="13"/>
      <c r="O73" s="13"/>
      <c r="P73"/>
      <c r="Q73"/>
      <c r="R73"/>
    </row>
    <row r="79" spans="1:18" s="83" customFormat="1" x14ac:dyDescent="0.25">
      <c r="A79" s="64"/>
      <c r="B79" s="75"/>
      <c r="C79"/>
      <c r="D79"/>
      <c r="E79" s="72"/>
      <c r="F79" s="65"/>
      <c r="G79" s="64"/>
      <c r="H79" s="71"/>
      <c r="I79" s="70"/>
      <c r="J79" s="65"/>
      <c r="K79" s="13"/>
      <c r="L79" s="13"/>
      <c r="M79" s="13"/>
      <c r="N79" s="13"/>
      <c r="O79" s="13"/>
      <c r="P79"/>
      <c r="Q79"/>
      <c r="R79"/>
    </row>
    <row r="83" spans="1:18" s="83" customFormat="1" x14ac:dyDescent="0.25">
      <c r="A83" s="64"/>
      <c r="B83" s="75"/>
      <c r="C83"/>
      <c r="D83"/>
      <c r="E83" s="72"/>
      <c r="F83" s="65"/>
      <c r="G83" s="64"/>
      <c r="H83" s="71"/>
      <c r="I83" s="70"/>
      <c r="J83" s="65"/>
      <c r="K83" s="13"/>
      <c r="L83" s="13"/>
      <c r="M83" s="13"/>
      <c r="N83" s="13"/>
      <c r="O83" s="13"/>
      <c r="P83"/>
      <c r="Q83"/>
      <c r="R83"/>
    </row>
    <row r="85" spans="1:18" s="83" customFormat="1" x14ac:dyDescent="0.25">
      <c r="A85" s="64"/>
      <c r="B85" s="75"/>
      <c r="C85"/>
      <c r="D85"/>
      <c r="E85" s="72"/>
      <c r="F85" s="65"/>
      <c r="G85" s="64"/>
      <c r="H85" s="71"/>
      <c r="I85" s="70"/>
      <c r="J85" s="65"/>
      <c r="K85" s="13"/>
      <c r="L85" s="13"/>
      <c r="M85" s="13"/>
      <c r="N85" s="13"/>
      <c r="O85" s="13"/>
      <c r="P85"/>
      <c r="Q85"/>
      <c r="R85"/>
    </row>
    <row r="95" spans="1:18" s="83" customFormat="1" x14ac:dyDescent="0.25">
      <c r="A95" s="64"/>
      <c r="B95" s="75"/>
      <c r="C95"/>
      <c r="D95"/>
      <c r="E95" s="72"/>
      <c r="F95" s="65"/>
      <c r="G95" s="64"/>
      <c r="H95" s="71"/>
      <c r="I95" s="70"/>
      <c r="J95" s="65"/>
      <c r="K95" s="13"/>
      <c r="L95" s="13"/>
      <c r="M95" s="13"/>
      <c r="N95" s="13"/>
      <c r="O95" s="13"/>
      <c r="P95"/>
      <c r="Q95"/>
      <c r="R95"/>
    </row>
    <row r="97" spans="1:18" s="83" customFormat="1" x14ac:dyDescent="0.25">
      <c r="A97" s="64"/>
      <c r="B97" s="75"/>
      <c r="C97"/>
      <c r="D97"/>
      <c r="E97" s="72"/>
      <c r="F97" s="65"/>
      <c r="G97" s="64"/>
      <c r="H97" s="71"/>
      <c r="I97" s="70"/>
      <c r="J97" s="65"/>
      <c r="K97" s="13"/>
      <c r="L97" s="13"/>
      <c r="M97" s="13"/>
      <c r="N97" s="13"/>
      <c r="O97" s="13"/>
      <c r="P97"/>
      <c r="Q97"/>
      <c r="R97"/>
    </row>
    <row r="104" spans="1:18" s="83" customFormat="1" x14ac:dyDescent="0.25">
      <c r="A104" s="64"/>
      <c r="B104" s="75"/>
      <c r="C104"/>
      <c r="D104"/>
      <c r="E104" s="72"/>
      <c r="F104" s="65"/>
      <c r="G104" s="64"/>
      <c r="H104" s="71"/>
      <c r="I104" s="70"/>
      <c r="J104" s="65"/>
      <c r="K104" s="13"/>
      <c r="L104" s="13"/>
      <c r="M104" s="13"/>
      <c r="N104" s="13"/>
      <c r="O104" s="13"/>
      <c r="P104"/>
      <c r="Q104"/>
      <c r="R104"/>
    </row>
    <row r="107" spans="1:18" s="83" customFormat="1" x14ac:dyDescent="0.25">
      <c r="A107" s="64"/>
      <c r="B107" s="75"/>
      <c r="C107"/>
      <c r="D107"/>
      <c r="E107" s="72"/>
      <c r="F107" s="65"/>
      <c r="G107" s="64"/>
      <c r="H107" s="71"/>
      <c r="I107" s="70"/>
      <c r="J107" s="65"/>
      <c r="K107" s="13"/>
      <c r="L107" s="13"/>
      <c r="M107" s="13"/>
      <c r="N107" s="13"/>
      <c r="O107" s="13"/>
      <c r="P107"/>
      <c r="Q107"/>
      <c r="R107"/>
    </row>
    <row r="108" spans="1:18" s="83" customFormat="1" x14ac:dyDescent="0.25">
      <c r="A108" s="64"/>
      <c r="B108" s="75"/>
      <c r="C108"/>
      <c r="D108"/>
      <c r="E108" s="72"/>
      <c r="F108" s="65"/>
      <c r="G108" s="64"/>
      <c r="H108" s="71"/>
      <c r="I108" s="70"/>
      <c r="J108" s="65"/>
      <c r="K108" s="13"/>
      <c r="L108" s="13"/>
      <c r="M108" s="13"/>
      <c r="N108" s="13"/>
      <c r="O108" s="13"/>
      <c r="P108"/>
      <c r="Q108"/>
      <c r="R108"/>
    </row>
    <row r="109" spans="1:18" s="83" customFormat="1" x14ac:dyDescent="0.25">
      <c r="A109" s="64"/>
      <c r="B109" s="75"/>
      <c r="C109"/>
      <c r="D109"/>
      <c r="E109" s="72"/>
      <c r="F109" s="65"/>
      <c r="G109" s="64"/>
      <c r="H109" s="71"/>
      <c r="I109" s="70"/>
      <c r="J109" s="65"/>
      <c r="K109" s="13"/>
      <c r="L109" s="13"/>
      <c r="M109" s="13"/>
      <c r="N109" s="13"/>
      <c r="O109" s="13"/>
      <c r="P109"/>
      <c r="Q109"/>
      <c r="R109"/>
    </row>
    <row r="110" spans="1:18" s="83" customFormat="1" x14ac:dyDescent="0.25">
      <c r="A110" s="64"/>
      <c r="B110" s="75"/>
      <c r="C110"/>
      <c r="D110"/>
      <c r="E110" s="72"/>
      <c r="F110" s="65"/>
      <c r="G110" s="64"/>
      <c r="H110" s="71"/>
      <c r="I110" s="70"/>
      <c r="J110" s="65"/>
      <c r="K110" s="13"/>
      <c r="L110" s="13"/>
      <c r="M110" s="13"/>
      <c r="N110" s="13"/>
      <c r="O110" s="13"/>
      <c r="P110"/>
      <c r="Q110"/>
      <c r="R110"/>
    </row>
    <row r="112" spans="1:18" s="83" customFormat="1" x14ac:dyDescent="0.25">
      <c r="A112" s="64"/>
      <c r="B112" s="75"/>
      <c r="C112"/>
      <c r="D112"/>
      <c r="E112" s="72"/>
      <c r="F112" s="65"/>
      <c r="G112" s="64"/>
      <c r="H112" s="71"/>
      <c r="I112" s="70"/>
      <c r="J112" s="65"/>
      <c r="K112" s="13"/>
      <c r="L112" s="13"/>
      <c r="M112" s="13"/>
      <c r="N112" s="13"/>
      <c r="O112" s="13"/>
      <c r="P112"/>
      <c r="Q112"/>
      <c r="R112"/>
    </row>
    <row r="120" spans="1:18" s="83" customFormat="1" x14ac:dyDescent="0.25">
      <c r="A120" s="64"/>
      <c r="B120" s="75"/>
      <c r="C120"/>
      <c r="D120"/>
      <c r="E120" s="72"/>
      <c r="F120" s="65"/>
      <c r="G120" s="64"/>
      <c r="H120" s="71"/>
      <c r="I120" s="70"/>
      <c r="J120" s="65"/>
      <c r="K120" s="13"/>
      <c r="L120" s="13"/>
      <c r="M120" s="13"/>
      <c r="N120" s="13"/>
      <c r="O120" s="13"/>
      <c r="P120"/>
      <c r="Q120"/>
      <c r="R120"/>
    </row>
    <row r="143" spans="1:18" s="83" customFormat="1" x14ac:dyDescent="0.25">
      <c r="A143" s="64"/>
      <c r="B143" s="75"/>
      <c r="C143"/>
      <c r="D143"/>
      <c r="E143" s="72"/>
      <c r="F143" s="65"/>
      <c r="G143" s="64"/>
      <c r="H143" s="71"/>
      <c r="I143" s="70"/>
      <c r="J143" s="65"/>
      <c r="K143" s="13"/>
      <c r="L143" s="13"/>
      <c r="M143" s="13"/>
      <c r="N143" s="13"/>
      <c r="O143" s="13"/>
      <c r="P143"/>
      <c r="Q143"/>
      <c r="R143"/>
    </row>
    <row r="145" spans="1:18" s="83" customFormat="1" x14ac:dyDescent="0.25">
      <c r="A145" s="64"/>
      <c r="B145" s="75"/>
      <c r="C145"/>
      <c r="D145"/>
      <c r="E145" s="72"/>
      <c r="F145" s="65"/>
      <c r="G145" s="64"/>
      <c r="H145" s="71"/>
      <c r="I145" s="70"/>
      <c r="J145" s="65"/>
      <c r="K145" s="13"/>
      <c r="L145" s="13"/>
      <c r="M145" s="13"/>
      <c r="N145" s="13"/>
      <c r="O145" s="13"/>
      <c r="P145"/>
      <c r="Q145"/>
      <c r="R145"/>
    </row>
    <row r="167" spans="1:18" s="84" customFormat="1" x14ac:dyDescent="0.25">
      <c r="A167" s="64"/>
      <c r="B167" s="75"/>
      <c r="C167"/>
      <c r="D167"/>
      <c r="E167" s="72"/>
      <c r="F167" s="65"/>
      <c r="G167" s="64"/>
      <c r="H167" s="71"/>
      <c r="I167" s="70"/>
      <c r="J167" s="65"/>
      <c r="K167" s="13"/>
      <c r="L167" s="13"/>
      <c r="M167" s="13"/>
      <c r="N167" s="13"/>
      <c r="O167" s="13"/>
      <c r="P167"/>
      <c r="Q167"/>
      <c r="R167"/>
    </row>
    <row r="199" spans="1:18" s="75" customFormat="1" x14ac:dyDescent="0.25">
      <c r="A199" s="64"/>
      <c r="C199"/>
      <c r="D199"/>
      <c r="E199" s="72"/>
      <c r="F199" s="65"/>
      <c r="G199" s="64"/>
      <c r="H199" s="71"/>
      <c r="I199" s="70"/>
      <c r="J199" s="65"/>
      <c r="K199" s="13"/>
      <c r="L199" s="13"/>
      <c r="M199" s="13"/>
      <c r="N199" s="13"/>
      <c r="O199" s="13"/>
      <c r="P199"/>
      <c r="Q199"/>
      <c r="R199"/>
    </row>
    <row r="202" spans="1:18" s="75" customFormat="1" x14ac:dyDescent="0.25">
      <c r="A202" s="64"/>
      <c r="C202"/>
      <c r="D202"/>
      <c r="E202" s="72"/>
      <c r="F202" s="65"/>
      <c r="G202" s="64"/>
      <c r="H202" s="71"/>
      <c r="I202" s="70"/>
      <c r="J202" s="65"/>
      <c r="K202" s="13"/>
      <c r="L202" s="13"/>
      <c r="M202" s="13"/>
      <c r="N202" s="13"/>
      <c r="O202" s="13"/>
      <c r="P202"/>
      <c r="Q202"/>
      <c r="R202"/>
    </row>
    <row r="244" spans="1:18" s="83" customFormat="1" x14ac:dyDescent="0.25">
      <c r="A244" s="64"/>
      <c r="B244" s="75"/>
      <c r="C244"/>
      <c r="D244"/>
      <c r="E244" s="72"/>
      <c r="F244" s="65"/>
      <c r="G244" s="64"/>
      <c r="H244" s="71"/>
      <c r="I244" s="70"/>
      <c r="J244" s="65"/>
      <c r="K244" s="13"/>
      <c r="L244" s="13"/>
      <c r="M244" s="13"/>
      <c r="N244" s="13"/>
      <c r="O244" s="13"/>
      <c r="P244"/>
      <c r="Q244"/>
      <c r="R244"/>
    </row>
  </sheetData>
  <dataValidations count="3">
    <dataValidation type="list" allowBlank="1" showInputMessage="1" showErrorMessage="1" sqref="E9:E16" xr:uid="{5AD0EAD0-D405-43EA-BF83-6780442EF397}">
      <formula1>Type_Contact</formula1>
    </dataValidation>
    <dataValidation type="list" allowBlank="1" showInputMessage="1" showErrorMessage="1" sqref="I9:I16" xr:uid="{21479617-2401-40BB-B9E1-E62659F040A1}">
      <formula1>Motif_Contact</formula1>
    </dataValidation>
    <dataValidation type="list" allowBlank="1" showInputMessage="1" showErrorMessage="1" sqref="J9:J16" xr:uid="{C52EA5A8-9E2F-4B98-ACCF-B38B8B5D80E9}">
      <formula1>INDIRECT($I9)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A9637-CF18-45E5-BAB0-CA9AD7CDB70C}">
  <sheetPr codeName="Feuil4"/>
  <dimension ref="A2:R244"/>
  <sheetViews>
    <sheetView workbookViewId="0">
      <selection activeCell="A9" sqref="A9:R16"/>
    </sheetView>
  </sheetViews>
  <sheetFormatPr baseColWidth="10" defaultRowHeight="15" x14ac:dyDescent="0.25"/>
  <cols>
    <col min="1" max="1" width="11.5703125" style="64" customWidth="1"/>
    <col min="2" max="2" width="15.85546875" style="75" bestFit="1" customWidth="1"/>
    <col min="3" max="3" width="8.140625" customWidth="1"/>
    <col min="4" max="4" width="9.140625" customWidth="1"/>
    <col min="5" max="5" width="19.7109375" style="72" customWidth="1"/>
    <col min="6" max="6" width="39" style="65" bestFit="1" customWidth="1"/>
    <col min="7" max="7" width="11.5703125" style="64" customWidth="1"/>
    <col min="8" max="8" width="11.5703125" style="71" customWidth="1"/>
    <col min="9" max="9" width="14" style="70" bestFit="1" customWidth="1"/>
    <col min="10" max="10" width="39.85546875" style="65" bestFit="1" customWidth="1"/>
    <col min="11" max="11" width="124.28515625" style="13" bestFit="1" customWidth="1"/>
    <col min="12" max="12" width="12.5703125" style="13" customWidth="1"/>
    <col min="13" max="13" width="71.42578125" style="13" bestFit="1" customWidth="1"/>
    <col min="14" max="14" width="15" style="13" customWidth="1"/>
    <col min="15" max="15" width="21.7109375" style="13" customWidth="1"/>
    <col min="16" max="18" width="12.5703125" customWidth="1"/>
  </cols>
  <sheetData>
    <row r="2" spans="1:18" ht="23.25" x14ac:dyDescent="0.35">
      <c r="E2" s="66" t="s">
        <v>0</v>
      </c>
      <c r="F2" s="67"/>
      <c r="G2" s="68"/>
      <c r="H2" s="69"/>
    </row>
    <row r="5" spans="1:18" ht="15.75" x14ac:dyDescent="0.25">
      <c r="A5" s="80" t="s">
        <v>1</v>
      </c>
      <c r="B5" s="76"/>
      <c r="E5" s="14" t="s">
        <v>106</v>
      </c>
    </row>
    <row r="8" spans="1:18" s="75" customFormat="1" ht="30" x14ac:dyDescent="0.25">
      <c r="A8" s="64" t="s">
        <v>3</v>
      </c>
      <c r="B8" s="75" t="s">
        <v>4</v>
      </c>
      <c r="C8" s="75" t="s">
        <v>29</v>
      </c>
      <c r="D8" s="75" t="s">
        <v>30</v>
      </c>
      <c r="E8" s="72" t="s">
        <v>5</v>
      </c>
      <c r="F8" s="78" t="s">
        <v>6</v>
      </c>
      <c r="G8" s="72" t="s">
        <v>7</v>
      </c>
      <c r="H8" s="72" t="s">
        <v>8</v>
      </c>
      <c r="I8" s="72" t="s">
        <v>9</v>
      </c>
      <c r="J8" s="72" t="s">
        <v>25</v>
      </c>
      <c r="K8" s="75" t="s">
        <v>10</v>
      </c>
      <c r="L8" s="75" t="s">
        <v>12</v>
      </c>
      <c r="M8" s="75" t="s">
        <v>13</v>
      </c>
      <c r="N8" s="79" t="s">
        <v>14</v>
      </c>
      <c r="O8" s="79" t="s">
        <v>26</v>
      </c>
      <c r="P8" s="75" t="s">
        <v>27</v>
      </c>
      <c r="Q8" s="79" t="s">
        <v>56</v>
      </c>
      <c r="R8" s="79" t="s">
        <v>28</v>
      </c>
    </row>
    <row r="9" spans="1:18" x14ac:dyDescent="0.25">
      <c r="A9" s="12">
        <v>1</v>
      </c>
      <c r="B9" s="77">
        <v>45576</v>
      </c>
      <c r="C9" s="2">
        <f>IF(_GARONS[[#This Row],[DATE RECEPTION]]&lt;&gt;"",MONTH(_GARONS[[#This Row],[DATE RECEPTION]]),"")</f>
        <v>10</v>
      </c>
      <c r="D9" s="2">
        <f>IF(_GARONS[[#This Row],[DATE RECEPTION]]&lt;&gt;"",YEAR(_GARONS[[#This Row],[DATE RECEPTION]]),"")</f>
        <v>2024</v>
      </c>
      <c r="E9" s="73" t="s">
        <v>23</v>
      </c>
      <c r="F9" s="15"/>
      <c r="G9" s="85"/>
      <c r="H9" s="77">
        <v>45576</v>
      </c>
      <c r="I9" s="74" t="s">
        <v>11</v>
      </c>
      <c r="J9" s="74" t="s">
        <v>65</v>
      </c>
      <c r="K9" s="12"/>
      <c r="L9" s="12"/>
      <c r="M9" s="86"/>
      <c r="N9" s="63"/>
      <c r="O9" s="12"/>
      <c r="P9" s="16"/>
      <c r="Q9" s="62" t="str">
        <f>IF(AND(_GARONS[[#This Row],[Date courrier "définitif"]]-_GARONS[[#This Row],[REFERENCE]]&gt;-1,_GARONS[[#This Row],[REFERENCE]]&lt;&gt;""),_GARONS[[#This Row],[Date courrier "définitif"]]-_GARONS[[#This Row],[REFERENCE]],"")</f>
        <v/>
      </c>
      <c r="R9" s="62" t="str">
        <f>IF(AND(_GARONS[[#This Row],[délai courrier]]&gt;8,_GARONS[[#This Row],[délai courrier]]&lt;&gt;""),"OUI","")</f>
        <v/>
      </c>
    </row>
    <row r="10" spans="1:18" x14ac:dyDescent="0.25">
      <c r="A10" s="12">
        <v>1</v>
      </c>
      <c r="B10" s="77">
        <v>45577</v>
      </c>
      <c r="C10" s="2">
        <f>IF(_GARONS[[#This Row],[DATE RECEPTION]]&lt;&gt;"",MONTH(_GARONS[[#This Row],[DATE RECEPTION]]),"")</f>
        <v>10</v>
      </c>
      <c r="D10" s="2">
        <f>IF(_GARONS[[#This Row],[DATE RECEPTION]]&lt;&gt;"",YEAR(_GARONS[[#This Row],[DATE RECEPTION]]),"")</f>
        <v>2024</v>
      </c>
      <c r="E10" s="73" t="s">
        <v>109</v>
      </c>
      <c r="F10" s="15"/>
      <c r="G10" s="87"/>
      <c r="H10" s="77">
        <v>45577</v>
      </c>
      <c r="I10" s="74" t="s">
        <v>11</v>
      </c>
      <c r="J10" s="74" t="s">
        <v>66</v>
      </c>
      <c r="K10" s="86"/>
      <c r="L10" s="12"/>
      <c r="M10" s="86"/>
      <c r="N10" s="63"/>
      <c r="O10" s="12"/>
      <c r="P10" s="16"/>
      <c r="Q10" s="62" t="str">
        <f>IF(AND(_GARONS[[#This Row],[Date courrier "définitif"]]-_GARONS[[#This Row],[REFERENCE]]&gt;-1,_GARONS[[#This Row],[REFERENCE]]&lt;&gt;""),_GARONS[[#This Row],[Date courrier "définitif"]]-_GARONS[[#This Row],[REFERENCE]],"")</f>
        <v/>
      </c>
      <c r="R10" s="62" t="str">
        <f>IF(AND(_GARONS[[#This Row],[délai courrier]]&gt;8,_GARONS[[#This Row],[délai courrier]]&lt;&gt;""),"OUI","")</f>
        <v/>
      </c>
    </row>
    <row r="11" spans="1:18" x14ac:dyDescent="0.25">
      <c r="A11" s="12">
        <v>1</v>
      </c>
      <c r="B11" s="77">
        <v>45578</v>
      </c>
      <c r="C11" s="2">
        <f>IF(_GARONS[[#This Row],[DATE RECEPTION]]&lt;&gt;"",MONTH(_GARONS[[#This Row],[DATE RECEPTION]]),"")</f>
        <v>10</v>
      </c>
      <c r="D11" s="2">
        <f>IF(_GARONS[[#This Row],[DATE RECEPTION]]&lt;&gt;"",YEAR(_GARONS[[#This Row],[DATE RECEPTION]]),"")</f>
        <v>2024</v>
      </c>
      <c r="E11" s="73" t="s">
        <v>110</v>
      </c>
      <c r="F11" s="15"/>
      <c r="G11" s="12"/>
      <c r="H11" s="77">
        <v>45578</v>
      </c>
      <c r="I11" s="74" t="s">
        <v>11</v>
      </c>
      <c r="J11" s="74" t="s">
        <v>64</v>
      </c>
      <c r="K11" s="12"/>
      <c r="L11" s="12"/>
      <c r="M11" s="86"/>
      <c r="N11" s="63"/>
      <c r="O11" s="12"/>
      <c r="P11" s="16"/>
      <c r="Q11" s="62" t="str">
        <f>IF(AND(_GARONS[[#This Row],[Date courrier "définitif"]]-_GARONS[[#This Row],[REFERENCE]]&gt;-1,_GARONS[[#This Row],[REFERENCE]]&lt;&gt;""),_GARONS[[#This Row],[Date courrier "définitif"]]-_GARONS[[#This Row],[REFERENCE]],"")</f>
        <v/>
      </c>
      <c r="R11" s="62" t="str">
        <f>IF(AND(_GARONS[[#This Row],[délai courrier]]&gt;8,_GARONS[[#This Row],[délai courrier]]&lt;&gt;""),"OUI","")</f>
        <v/>
      </c>
    </row>
    <row r="12" spans="1:18" x14ac:dyDescent="0.25">
      <c r="A12" s="12">
        <v>1</v>
      </c>
      <c r="B12" s="77">
        <v>45579</v>
      </c>
      <c r="C12" s="2">
        <f>IF(_GARONS[[#This Row],[DATE RECEPTION]]&lt;&gt;"",MONTH(_GARONS[[#This Row],[DATE RECEPTION]]),"")</f>
        <v>10</v>
      </c>
      <c r="D12" s="2">
        <f>IF(_GARONS[[#This Row],[DATE RECEPTION]]&lt;&gt;"",YEAR(_GARONS[[#This Row],[DATE RECEPTION]]),"")</f>
        <v>2024</v>
      </c>
      <c r="E12" s="73" t="s">
        <v>111</v>
      </c>
      <c r="F12" s="15"/>
      <c r="G12" s="12"/>
      <c r="H12" s="77">
        <v>45579</v>
      </c>
      <c r="I12" s="74" t="s">
        <v>11</v>
      </c>
      <c r="J12" s="74" t="s">
        <v>67</v>
      </c>
      <c r="K12" s="12"/>
      <c r="L12" s="12"/>
      <c r="M12" s="86"/>
      <c r="N12" s="63"/>
      <c r="O12" s="12"/>
      <c r="P12" s="16"/>
      <c r="Q12" s="62" t="str">
        <f>IF(AND(_GARONS[[#This Row],[Date courrier "définitif"]]-_GARONS[[#This Row],[REFERENCE]]&gt;-1,_GARONS[[#This Row],[REFERENCE]]&lt;&gt;""),_GARONS[[#This Row],[Date courrier "définitif"]]-_GARONS[[#This Row],[REFERENCE]],"")</f>
        <v/>
      </c>
      <c r="R12" s="62" t="str">
        <f>IF(AND(_GARONS[[#This Row],[délai courrier]]&gt;8,_GARONS[[#This Row],[délai courrier]]&lt;&gt;""),"OUI","")</f>
        <v/>
      </c>
    </row>
    <row r="13" spans="1:18" x14ac:dyDescent="0.25">
      <c r="A13" s="12">
        <v>1</v>
      </c>
      <c r="B13" s="77">
        <v>45580</v>
      </c>
      <c r="C13" s="2">
        <f>IF(_GARONS[[#This Row],[DATE RECEPTION]]&lt;&gt;"",MONTH(_GARONS[[#This Row],[DATE RECEPTION]]),"")</f>
        <v>10</v>
      </c>
      <c r="D13" s="2">
        <f>IF(_GARONS[[#This Row],[DATE RECEPTION]]&lt;&gt;"",YEAR(_GARONS[[#This Row],[DATE RECEPTION]]),"")</f>
        <v>2024</v>
      </c>
      <c r="E13" s="73" t="s">
        <v>112</v>
      </c>
      <c r="F13" s="15"/>
      <c r="G13" s="12"/>
      <c r="H13" s="77">
        <v>45580</v>
      </c>
      <c r="I13" s="74" t="s">
        <v>11</v>
      </c>
      <c r="J13" s="74" t="s">
        <v>65</v>
      </c>
      <c r="K13" s="12"/>
      <c r="L13" s="12"/>
      <c r="M13" s="86"/>
      <c r="N13" s="63"/>
      <c r="O13" s="12"/>
      <c r="P13" s="16"/>
      <c r="Q13" s="62" t="str">
        <f>IF(AND(_GARONS[[#This Row],[Date courrier "définitif"]]-_GARONS[[#This Row],[REFERENCE]]&gt;-1,_GARONS[[#This Row],[REFERENCE]]&lt;&gt;""),_GARONS[[#This Row],[Date courrier "définitif"]]-_GARONS[[#This Row],[REFERENCE]],"")</f>
        <v/>
      </c>
      <c r="R13" s="62" t="str">
        <f>IF(AND(_GARONS[[#This Row],[délai courrier]]&gt;8,_GARONS[[#This Row],[délai courrier]]&lt;&gt;""),"OUI","")</f>
        <v/>
      </c>
    </row>
    <row r="14" spans="1:18" x14ac:dyDescent="0.25">
      <c r="A14" s="12">
        <v>1</v>
      </c>
      <c r="B14" s="77">
        <v>45581</v>
      </c>
      <c r="C14" s="2">
        <f>IF(_GARONS[[#This Row],[DATE RECEPTION]]&lt;&gt;"",MONTH(_GARONS[[#This Row],[DATE RECEPTION]]),"")</f>
        <v>10</v>
      </c>
      <c r="D14" s="2">
        <f>IF(_GARONS[[#This Row],[DATE RECEPTION]]&lt;&gt;"",YEAR(_GARONS[[#This Row],[DATE RECEPTION]]),"")</f>
        <v>2024</v>
      </c>
      <c r="E14" s="73" t="s">
        <v>113</v>
      </c>
      <c r="F14" s="15"/>
      <c r="G14" s="12"/>
      <c r="H14" s="77">
        <v>45581</v>
      </c>
      <c r="I14" s="74" t="s">
        <v>11</v>
      </c>
      <c r="J14" s="74" t="s">
        <v>65</v>
      </c>
      <c r="K14" s="12"/>
      <c r="L14" s="12"/>
      <c r="M14" s="86"/>
      <c r="N14" s="63"/>
      <c r="O14" s="12"/>
      <c r="P14" s="16"/>
      <c r="Q14" s="62" t="str">
        <f>IF(AND(_GARONS[[#This Row],[Date courrier "définitif"]]-_GARONS[[#This Row],[REFERENCE]]&gt;-1,_GARONS[[#This Row],[REFERENCE]]&lt;&gt;""),_GARONS[[#This Row],[Date courrier "définitif"]]-_GARONS[[#This Row],[REFERENCE]],"")</f>
        <v/>
      </c>
      <c r="R14" s="62" t="str">
        <f>IF(AND(_GARONS[[#This Row],[délai courrier]]&gt;8,_GARONS[[#This Row],[délai courrier]]&lt;&gt;""),"OUI","")</f>
        <v/>
      </c>
    </row>
    <row r="15" spans="1:18" x14ac:dyDescent="0.25">
      <c r="A15" s="12">
        <v>1</v>
      </c>
      <c r="B15" s="77">
        <v>45582</v>
      </c>
      <c r="C15" s="2">
        <f>IF(_GARONS[[#This Row],[DATE RECEPTION]]&lt;&gt;"",MONTH(_GARONS[[#This Row],[DATE RECEPTION]]),"")</f>
        <v>10</v>
      </c>
      <c r="D15" s="2">
        <f>IF(_GARONS[[#This Row],[DATE RECEPTION]]&lt;&gt;"",YEAR(_GARONS[[#This Row],[DATE RECEPTION]]),"")</f>
        <v>2024</v>
      </c>
      <c r="E15" s="73" t="s">
        <v>114</v>
      </c>
      <c r="F15" s="15"/>
      <c r="G15" s="86"/>
      <c r="H15" s="77">
        <v>45582</v>
      </c>
      <c r="I15" s="74" t="s">
        <v>11</v>
      </c>
      <c r="J15" s="74" t="s">
        <v>67</v>
      </c>
      <c r="K15" s="86"/>
      <c r="L15" s="12"/>
      <c r="M15" s="86"/>
      <c r="N15" s="63"/>
      <c r="O15" s="12"/>
      <c r="P15" s="16"/>
      <c r="Q15" s="62" t="str">
        <f>IF(AND(_GARONS[[#This Row],[Date courrier "définitif"]]-_GARONS[[#This Row],[REFERENCE]]&gt;-1,_GARONS[[#This Row],[REFERENCE]]&lt;&gt;""),_GARONS[[#This Row],[Date courrier "définitif"]]-_GARONS[[#This Row],[REFERENCE]],"")</f>
        <v/>
      </c>
      <c r="R15" s="62" t="str">
        <f>IF(AND(_GARONS[[#This Row],[délai courrier]]&gt;8,_GARONS[[#This Row],[délai courrier]]&lt;&gt;""),"OUI","")</f>
        <v/>
      </c>
    </row>
    <row r="16" spans="1:18" x14ac:dyDescent="0.25">
      <c r="A16" s="12">
        <v>1</v>
      </c>
      <c r="B16" s="77">
        <v>45583</v>
      </c>
      <c r="C16" s="2">
        <f>IF(_GARONS[[#This Row],[DATE RECEPTION]]&lt;&gt;"",MONTH(_GARONS[[#This Row],[DATE RECEPTION]]),"")</f>
        <v>10</v>
      </c>
      <c r="D16" s="2">
        <f>IF(_GARONS[[#This Row],[DATE RECEPTION]]&lt;&gt;"",YEAR(_GARONS[[#This Row],[DATE RECEPTION]]),"")</f>
        <v>2024</v>
      </c>
      <c r="E16" s="73" t="s">
        <v>115</v>
      </c>
      <c r="F16" s="15"/>
      <c r="G16" s="86"/>
      <c r="H16" s="77">
        <v>45583</v>
      </c>
      <c r="I16" s="74" t="s">
        <v>11</v>
      </c>
      <c r="J16" s="74" t="s">
        <v>15</v>
      </c>
      <c r="K16" s="86"/>
      <c r="L16" s="12"/>
      <c r="M16" s="86"/>
      <c r="N16" s="63"/>
      <c r="O16" s="12"/>
      <c r="P16" s="16"/>
      <c r="Q16" s="62" t="str">
        <f>IF(AND(_GARONS[[#This Row],[Date courrier "définitif"]]-_GARONS[[#This Row],[REFERENCE]]&gt;-1,_GARONS[[#This Row],[REFERENCE]]&lt;&gt;""),_GARONS[[#This Row],[Date courrier "définitif"]]-_GARONS[[#This Row],[REFERENCE]],"")</f>
        <v/>
      </c>
      <c r="R16" s="62" t="str">
        <f>IF(AND(_GARONS[[#This Row],[délai courrier]]&gt;8,_GARONS[[#This Row],[délai courrier]]&lt;&gt;""),"OUI","")</f>
        <v/>
      </c>
    </row>
    <row r="31" spans="1:18" s="83" customFormat="1" x14ac:dyDescent="0.25">
      <c r="A31" s="64"/>
      <c r="B31" s="75"/>
      <c r="C31"/>
      <c r="D31"/>
      <c r="E31" s="72"/>
      <c r="F31" s="65"/>
      <c r="G31" s="64"/>
      <c r="H31" s="71"/>
      <c r="I31" s="70"/>
      <c r="J31" s="65"/>
      <c r="K31" s="13"/>
      <c r="L31" s="13"/>
      <c r="M31" s="13"/>
      <c r="N31" s="13"/>
      <c r="O31" s="13"/>
      <c r="P31"/>
      <c r="Q31"/>
      <c r="R31"/>
    </row>
    <row r="73" spans="1:18" s="84" customFormat="1" x14ac:dyDescent="0.25">
      <c r="A73" s="64"/>
      <c r="B73" s="75"/>
      <c r="C73"/>
      <c r="D73"/>
      <c r="E73" s="72"/>
      <c r="F73" s="65"/>
      <c r="G73" s="64"/>
      <c r="H73" s="71"/>
      <c r="I73" s="70"/>
      <c r="J73" s="65"/>
      <c r="K73" s="13"/>
      <c r="L73" s="13"/>
      <c r="M73" s="13"/>
      <c r="N73" s="13"/>
      <c r="O73" s="13"/>
      <c r="P73"/>
      <c r="Q73"/>
      <c r="R73"/>
    </row>
    <row r="79" spans="1:18" s="83" customFormat="1" x14ac:dyDescent="0.25">
      <c r="A79" s="64"/>
      <c r="B79" s="75"/>
      <c r="C79"/>
      <c r="D79"/>
      <c r="E79" s="72"/>
      <c r="F79" s="65"/>
      <c r="G79" s="64"/>
      <c r="H79" s="71"/>
      <c r="I79" s="70"/>
      <c r="J79" s="65"/>
      <c r="K79" s="13"/>
      <c r="L79" s="13"/>
      <c r="M79" s="13"/>
      <c r="N79" s="13"/>
      <c r="O79" s="13"/>
      <c r="P79"/>
      <c r="Q79"/>
      <c r="R79"/>
    </row>
    <row r="83" spans="1:18" s="83" customFormat="1" x14ac:dyDescent="0.25">
      <c r="A83" s="64"/>
      <c r="B83" s="75"/>
      <c r="C83"/>
      <c r="D83"/>
      <c r="E83" s="72"/>
      <c r="F83" s="65"/>
      <c r="G83" s="64"/>
      <c r="H83" s="71"/>
      <c r="I83" s="70"/>
      <c r="J83" s="65"/>
      <c r="K83" s="13"/>
      <c r="L83" s="13"/>
      <c r="M83" s="13"/>
      <c r="N83" s="13"/>
      <c r="O83" s="13"/>
      <c r="P83"/>
      <c r="Q83"/>
      <c r="R83"/>
    </row>
    <row r="85" spans="1:18" s="83" customFormat="1" x14ac:dyDescent="0.25">
      <c r="A85" s="64"/>
      <c r="B85" s="75"/>
      <c r="C85"/>
      <c r="D85"/>
      <c r="E85" s="72"/>
      <c r="F85" s="65"/>
      <c r="G85" s="64"/>
      <c r="H85" s="71"/>
      <c r="I85" s="70"/>
      <c r="J85" s="65"/>
      <c r="K85" s="13"/>
      <c r="L85" s="13"/>
      <c r="M85" s="13"/>
      <c r="N85" s="13"/>
      <c r="O85" s="13"/>
      <c r="P85"/>
      <c r="Q85"/>
      <c r="R85"/>
    </row>
    <row r="95" spans="1:18" s="83" customFormat="1" x14ac:dyDescent="0.25">
      <c r="A95" s="64"/>
      <c r="B95" s="75"/>
      <c r="C95"/>
      <c r="D95"/>
      <c r="E95" s="72"/>
      <c r="F95" s="65"/>
      <c r="G95" s="64"/>
      <c r="H95" s="71"/>
      <c r="I95" s="70"/>
      <c r="J95" s="65"/>
      <c r="K95" s="13"/>
      <c r="L95" s="13"/>
      <c r="M95" s="13"/>
      <c r="N95" s="13"/>
      <c r="O95" s="13"/>
      <c r="P95"/>
      <c r="Q95"/>
      <c r="R95"/>
    </row>
    <row r="97" spans="1:18" s="83" customFormat="1" x14ac:dyDescent="0.25">
      <c r="A97" s="64"/>
      <c r="B97" s="75"/>
      <c r="C97"/>
      <c r="D97"/>
      <c r="E97" s="72"/>
      <c r="F97" s="65"/>
      <c r="G97" s="64"/>
      <c r="H97" s="71"/>
      <c r="I97" s="70"/>
      <c r="J97" s="65"/>
      <c r="K97" s="13"/>
      <c r="L97" s="13"/>
      <c r="M97" s="13"/>
      <c r="N97" s="13"/>
      <c r="O97" s="13"/>
      <c r="P97"/>
      <c r="Q97"/>
      <c r="R97"/>
    </row>
    <row r="104" spans="1:18" s="83" customFormat="1" x14ac:dyDescent="0.25">
      <c r="A104" s="64"/>
      <c r="B104" s="75"/>
      <c r="C104"/>
      <c r="D104"/>
      <c r="E104" s="72"/>
      <c r="F104" s="65"/>
      <c r="G104" s="64"/>
      <c r="H104" s="71"/>
      <c r="I104" s="70"/>
      <c r="J104" s="65"/>
      <c r="K104" s="13"/>
      <c r="L104" s="13"/>
      <c r="M104" s="13"/>
      <c r="N104" s="13"/>
      <c r="O104" s="13"/>
      <c r="P104"/>
      <c r="Q104"/>
      <c r="R104"/>
    </row>
    <row r="107" spans="1:18" s="83" customFormat="1" x14ac:dyDescent="0.25">
      <c r="A107" s="64"/>
      <c r="B107" s="75"/>
      <c r="C107"/>
      <c r="D107"/>
      <c r="E107" s="72"/>
      <c r="F107" s="65"/>
      <c r="G107" s="64"/>
      <c r="H107" s="71"/>
      <c r="I107" s="70"/>
      <c r="J107" s="65"/>
      <c r="K107" s="13"/>
      <c r="L107" s="13"/>
      <c r="M107" s="13"/>
      <c r="N107" s="13"/>
      <c r="O107" s="13"/>
      <c r="P107"/>
      <c r="Q107"/>
      <c r="R107"/>
    </row>
    <row r="108" spans="1:18" s="83" customFormat="1" x14ac:dyDescent="0.25">
      <c r="A108" s="64"/>
      <c r="B108" s="75"/>
      <c r="C108"/>
      <c r="D108"/>
      <c r="E108" s="72"/>
      <c r="F108" s="65"/>
      <c r="G108" s="64"/>
      <c r="H108" s="71"/>
      <c r="I108" s="70"/>
      <c r="J108" s="65"/>
      <c r="K108" s="13"/>
      <c r="L108" s="13"/>
      <c r="M108" s="13"/>
      <c r="N108" s="13"/>
      <c r="O108" s="13"/>
      <c r="P108"/>
      <c r="Q108"/>
      <c r="R108"/>
    </row>
    <row r="109" spans="1:18" s="83" customFormat="1" x14ac:dyDescent="0.25">
      <c r="A109" s="64"/>
      <c r="B109" s="75"/>
      <c r="C109"/>
      <c r="D109"/>
      <c r="E109" s="72"/>
      <c r="F109" s="65"/>
      <c r="G109" s="64"/>
      <c r="H109" s="71"/>
      <c r="I109" s="70"/>
      <c r="J109" s="65"/>
      <c r="K109" s="13"/>
      <c r="L109" s="13"/>
      <c r="M109" s="13"/>
      <c r="N109" s="13"/>
      <c r="O109" s="13"/>
      <c r="P109"/>
      <c r="Q109"/>
      <c r="R109"/>
    </row>
    <row r="110" spans="1:18" s="83" customFormat="1" x14ac:dyDescent="0.25">
      <c r="A110" s="64"/>
      <c r="B110" s="75"/>
      <c r="C110"/>
      <c r="D110"/>
      <c r="E110" s="72"/>
      <c r="F110" s="65"/>
      <c r="G110" s="64"/>
      <c r="H110" s="71"/>
      <c r="I110" s="70"/>
      <c r="J110" s="65"/>
      <c r="K110" s="13"/>
      <c r="L110" s="13"/>
      <c r="M110" s="13"/>
      <c r="N110" s="13"/>
      <c r="O110" s="13"/>
      <c r="P110"/>
      <c r="Q110"/>
      <c r="R110"/>
    </row>
    <row r="112" spans="1:18" s="83" customFormat="1" x14ac:dyDescent="0.25">
      <c r="A112" s="64"/>
      <c r="B112" s="75"/>
      <c r="C112"/>
      <c r="D112"/>
      <c r="E112" s="72"/>
      <c r="F112" s="65"/>
      <c r="G112" s="64"/>
      <c r="H112" s="71"/>
      <c r="I112" s="70"/>
      <c r="J112" s="65"/>
      <c r="K112" s="13"/>
      <c r="L112" s="13"/>
      <c r="M112" s="13"/>
      <c r="N112" s="13"/>
      <c r="O112" s="13"/>
      <c r="P112"/>
      <c r="Q112"/>
      <c r="R112"/>
    </row>
    <row r="120" spans="1:18" s="83" customFormat="1" x14ac:dyDescent="0.25">
      <c r="A120" s="64"/>
      <c r="B120" s="75"/>
      <c r="C120"/>
      <c r="D120"/>
      <c r="E120" s="72"/>
      <c r="F120" s="65"/>
      <c r="G120" s="64"/>
      <c r="H120" s="71"/>
      <c r="I120" s="70"/>
      <c r="J120" s="65"/>
      <c r="K120" s="13"/>
      <c r="L120" s="13"/>
      <c r="M120" s="13"/>
      <c r="N120" s="13"/>
      <c r="O120" s="13"/>
      <c r="P120"/>
      <c r="Q120"/>
      <c r="R120"/>
    </row>
    <row r="143" spans="1:18" s="83" customFormat="1" x14ac:dyDescent="0.25">
      <c r="A143" s="64"/>
      <c r="B143" s="75"/>
      <c r="C143"/>
      <c r="D143"/>
      <c r="E143" s="72"/>
      <c r="F143" s="65"/>
      <c r="G143" s="64"/>
      <c r="H143" s="71"/>
      <c r="I143" s="70"/>
      <c r="J143" s="65"/>
      <c r="K143" s="13"/>
      <c r="L143" s="13"/>
      <c r="M143" s="13"/>
      <c r="N143" s="13"/>
      <c r="O143" s="13"/>
      <c r="P143"/>
      <c r="Q143"/>
      <c r="R143"/>
    </row>
    <row r="145" spans="1:18" s="83" customFormat="1" x14ac:dyDescent="0.25">
      <c r="A145" s="64"/>
      <c r="B145" s="75"/>
      <c r="C145"/>
      <c r="D145"/>
      <c r="E145" s="72"/>
      <c r="F145" s="65"/>
      <c r="G145" s="64"/>
      <c r="H145" s="71"/>
      <c r="I145" s="70"/>
      <c r="J145" s="65"/>
      <c r="K145" s="13"/>
      <c r="L145" s="13"/>
      <c r="M145" s="13"/>
      <c r="N145" s="13"/>
      <c r="O145" s="13"/>
      <c r="P145"/>
      <c r="Q145"/>
      <c r="R145"/>
    </row>
    <row r="167" spans="1:18" s="84" customFormat="1" x14ac:dyDescent="0.25">
      <c r="A167" s="64"/>
      <c r="B167" s="75"/>
      <c r="C167"/>
      <c r="D167"/>
      <c r="E167" s="72"/>
      <c r="F167" s="65"/>
      <c r="G167" s="64"/>
      <c r="H167" s="71"/>
      <c r="I167" s="70"/>
      <c r="J167" s="65"/>
      <c r="K167" s="13"/>
      <c r="L167" s="13"/>
      <c r="M167" s="13"/>
      <c r="N167" s="13"/>
      <c r="O167" s="13"/>
      <c r="P167"/>
      <c r="Q167"/>
      <c r="R167"/>
    </row>
    <row r="199" spans="1:18" s="75" customFormat="1" x14ac:dyDescent="0.25">
      <c r="A199" s="64"/>
      <c r="C199"/>
      <c r="D199"/>
      <c r="E199" s="72"/>
      <c r="F199" s="65"/>
      <c r="G199" s="64"/>
      <c r="H199" s="71"/>
      <c r="I199" s="70"/>
      <c r="J199" s="65"/>
      <c r="K199" s="13"/>
      <c r="L199" s="13"/>
      <c r="M199" s="13"/>
      <c r="N199" s="13"/>
      <c r="O199" s="13"/>
      <c r="P199"/>
      <c r="Q199"/>
      <c r="R199"/>
    </row>
    <row r="202" spans="1:18" s="75" customFormat="1" x14ac:dyDescent="0.25">
      <c r="A202" s="64"/>
      <c r="C202"/>
      <c r="D202"/>
      <c r="E202" s="72"/>
      <c r="F202" s="65"/>
      <c r="G202" s="64"/>
      <c r="H202" s="71"/>
      <c r="I202" s="70"/>
      <c r="J202" s="65"/>
      <c r="K202" s="13"/>
      <c r="L202" s="13"/>
      <c r="M202" s="13"/>
      <c r="N202" s="13"/>
      <c r="O202" s="13"/>
      <c r="P202"/>
      <c r="Q202"/>
      <c r="R202"/>
    </row>
    <row r="244" spans="1:18" s="83" customFormat="1" x14ac:dyDescent="0.25">
      <c r="A244" s="64"/>
      <c r="B244" s="75"/>
      <c r="C244"/>
      <c r="D244"/>
      <c r="E244" s="72"/>
      <c r="F244" s="65"/>
      <c r="G244" s="64"/>
      <c r="H244" s="71"/>
      <c r="I244" s="70"/>
      <c r="J244" s="65"/>
      <c r="K244" s="13"/>
      <c r="L244" s="13"/>
      <c r="M244" s="13"/>
      <c r="N244" s="13"/>
      <c r="O244" s="13"/>
      <c r="P244"/>
      <c r="Q244"/>
      <c r="R244"/>
    </row>
  </sheetData>
  <dataValidations count="3">
    <dataValidation type="list" allowBlank="1" showInputMessage="1" showErrorMessage="1" sqref="E9:E16" xr:uid="{DE7C2A4C-8443-4885-A51D-DE66BCADA6CF}">
      <formula1>Type_Contact</formula1>
    </dataValidation>
    <dataValidation type="list" allowBlank="1" showInputMessage="1" showErrorMessage="1" sqref="I9:I16" xr:uid="{251762F2-BBAF-4BA4-97AF-C86888856AD2}">
      <formula1>Motif_Contact</formula1>
    </dataValidation>
    <dataValidation type="list" allowBlank="1" showInputMessage="1" showErrorMessage="1" sqref="J9:J16" xr:uid="{4D2B95D0-CAD1-46D4-A56F-902BC3047B65}">
      <formula1>INDIRECT($I9)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83974-CF7F-4CF4-BDBC-61C3D777DF2B}">
  <sheetPr codeName="Feuil5"/>
  <dimension ref="A2:R30"/>
  <sheetViews>
    <sheetView tabSelected="1" workbookViewId="0">
      <selection activeCell="A23" sqref="A23"/>
    </sheetView>
  </sheetViews>
  <sheetFormatPr baseColWidth="10" defaultRowHeight="15" x14ac:dyDescent="0.25"/>
  <cols>
    <col min="1" max="1" width="15.5703125" bestFit="1" customWidth="1"/>
    <col min="2" max="2" width="15.85546875" style="149" bestFit="1" customWidth="1"/>
    <col min="3" max="3" width="38.42578125" bestFit="1" customWidth="1"/>
    <col min="5" max="5" width="23.5703125" bestFit="1" customWidth="1"/>
    <col min="6" max="6" width="13.42578125" customWidth="1"/>
    <col min="7" max="7" width="10.5703125" bestFit="1" customWidth="1"/>
    <col min="8" max="8" width="11.42578125" style="149"/>
    <col min="9" max="9" width="14" bestFit="1" customWidth="1"/>
    <col min="10" max="10" width="39.85546875" bestFit="1" customWidth="1"/>
    <col min="11" max="11" width="80.85546875" bestFit="1" customWidth="1"/>
    <col min="13" max="13" width="67.140625" bestFit="1" customWidth="1"/>
    <col min="15" max="15" width="15.140625" customWidth="1"/>
    <col min="16" max="16" width="11.42578125" style="152"/>
  </cols>
  <sheetData>
    <row r="2" spans="1:8" x14ac:dyDescent="0.25">
      <c r="A2" s="3" t="s">
        <v>31</v>
      </c>
      <c r="C2" s="2" t="s">
        <v>11</v>
      </c>
      <c r="E2" s="2" t="s">
        <v>16</v>
      </c>
      <c r="G2" t="s">
        <v>116</v>
      </c>
    </row>
    <row r="3" spans="1:8" x14ac:dyDescent="0.25">
      <c r="A3" s="1" t="s">
        <v>11</v>
      </c>
      <c r="C3" s="1" t="s">
        <v>60</v>
      </c>
      <c r="E3" s="1" t="s">
        <v>18</v>
      </c>
      <c r="G3" t="s">
        <v>2</v>
      </c>
    </row>
    <row r="4" spans="1:8" x14ac:dyDescent="0.25">
      <c r="A4" s="1" t="s">
        <v>16</v>
      </c>
      <c r="C4" s="1" t="s">
        <v>63</v>
      </c>
      <c r="E4" s="1" t="s">
        <v>15</v>
      </c>
      <c r="G4" t="s">
        <v>108</v>
      </c>
    </row>
    <row r="5" spans="1:8" x14ac:dyDescent="0.25">
      <c r="A5" s="1" t="s">
        <v>17</v>
      </c>
      <c r="C5" s="1" t="s">
        <v>64</v>
      </c>
      <c r="E5" s="1" t="s">
        <v>55</v>
      </c>
      <c r="G5" t="s">
        <v>107</v>
      </c>
    </row>
    <row r="6" spans="1:8" x14ac:dyDescent="0.25">
      <c r="A6" s="1"/>
      <c r="C6" s="1" t="s">
        <v>65</v>
      </c>
      <c r="E6" s="1" t="s">
        <v>19</v>
      </c>
      <c r="G6" t="s">
        <v>106</v>
      </c>
    </row>
    <row r="7" spans="1:8" x14ac:dyDescent="0.25">
      <c r="C7" s="1" t="s">
        <v>66</v>
      </c>
      <c r="E7" s="1" t="s">
        <v>20</v>
      </c>
    </row>
    <row r="8" spans="1:8" x14ac:dyDescent="0.25">
      <c r="A8" s="3" t="s">
        <v>32</v>
      </c>
      <c r="C8" s="1" t="s">
        <v>67</v>
      </c>
      <c r="E8" s="1" t="s">
        <v>100</v>
      </c>
    </row>
    <row r="9" spans="1:8" x14ac:dyDescent="0.25">
      <c r="A9" s="1" t="s">
        <v>21</v>
      </c>
      <c r="C9" s="1" t="s">
        <v>68</v>
      </c>
      <c r="E9" s="1" t="s">
        <v>98</v>
      </c>
    </row>
    <row r="10" spans="1:8" x14ac:dyDescent="0.25">
      <c r="A10" s="1" t="s">
        <v>22</v>
      </c>
      <c r="C10" s="1" t="s">
        <v>15</v>
      </c>
    </row>
    <row r="11" spans="1:8" x14ac:dyDescent="0.25">
      <c r="A11" s="1" t="s">
        <v>23</v>
      </c>
      <c r="C11" s="1" t="s">
        <v>72</v>
      </c>
    </row>
    <row r="12" spans="1:8" ht="17.25" x14ac:dyDescent="0.3">
      <c r="A12" s="1" t="s">
        <v>24</v>
      </c>
      <c r="C12" s="1" t="s">
        <v>75</v>
      </c>
      <c r="H12" s="151"/>
    </row>
    <row r="13" spans="1:8" x14ac:dyDescent="0.25">
      <c r="C13" s="1" t="s">
        <v>78</v>
      </c>
    </row>
    <row r="14" spans="1:8" ht="17.25" x14ac:dyDescent="0.3">
      <c r="C14" s="1" t="s">
        <v>81</v>
      </c>
      <c r="H14" s="151"/>
    </row>
    <row r="15" spans="1:8" x14ac:dyDescent="0.25">
      <c r="C15" s="1" t="s">
        <v>82</v>
      </c>
    </row>
    <row r="16" spans="1:8" x14ac:dyDescent="0.25">
      <c r="C16" s="1" t="s">
        <v>83</v>
      </c>
    </row>
    <row r="19" spans="1:18" ht="17.25" x14ac:dyDescent="0.3">
      <c r="H19" s="151"/>
    </row>
    <row r="20" spans="1:18" x14ac:dyDescent="0.25">
      <c r="C20" t="str">
        <f>INDICAT_PERF!C8</f>
        <v>servian</v>
      </c>
    </row>
    <row r="22" spans="1:18" ht="30" x14ac:dyDescent="0.25">
      <c r="A22" s="17" t="s">
        <v>3</v>
      </c>
      <c r="B22" s="150" t="s">
        <v>4</v>
      </c>
      <c r="C22" s="17" t="s">
        <v>29</v>
      </c>
      <c r="D22" s="17" t="s">
        <v>30</v>
      </c>
      <c r="E22" s="18" t="s">
        <v>5</v>
      </c>
      <c r="F22" s="19" t="s">
        <v>6</v>
      </c>
      <c r="G22" s="17" t="s">
        <v>7</v>
      </c>
      <c r="H22" s="150" t="s">
        <v>8</v>
      </c>
      <c r="I22" s="17" t="s">
        <v>9</v>
      </c>
      <c r="J22" s="17" t="s">
        <v>25</v>
      </c>
      <c r="K22" s="17" t="s">
        <v>10</v>
      </c>
      <c r="L22" s="17" t="s">
        <v>12</v>
      </c>
      <c r="M22" s="17" t="s">
        <v>13</v>
      </c>
      <c r="N22" s="19" t="s">
        <v>14</v>
      </c>
      <c r="O22" s="19" t="s">
        <v>26</v>
      </c>
      <c r="P22" s="153" t="s">
        <v>27</v>
      </c>
      <c r="Q22" s="19" t="s">
        <v>56</v>
      </c>
      <c r="R22" s="19" t="s">
        <v>28</v>
      </c>
    </row>
    <row r="23" spans="1:18" x14ac:dyDescent="0.25">
      <c r="A23" s="148" cm="1">
        <f t="array" aca="1" ref="A23:R30" ca="1">_xlfn._xlws.FILTER(Cible,(Cible_Mois=MONTH(DATEVALUE(INDICAT_PERF!C7&amp;"1"))*(Cible_An=INDICAT_PERF!F7)))</f>
        <v>1</v>
      </c>
      <c r="B23" s="149">
        <f ca="1"/>
        <v>45576</v>
      </c>
      <c r="C23">
        <f ca="1"/>
        <v>10</v>
      </c>
      <c r="D23">
        <f ca="1"/>
        <v>2024</v>
      </c>
      <c r="E23" t="str">
        <f ca="1"/>
        <v>X7</v>
      </c>
      <c r="F23">
        <f ca="1"/>
        <v>0</v>
      </c>
      <c r="G23">
        <f ca="1"/>
        <v>0</v>
      </c>
      <c r="H23" s="149">
        <f ca="1"/>
        <v>45576</v>
      </c>
      <c r="I23" t="str">
        <f ca="1"/>
        <v>RECLAMATION</v>
      </c>
      <c r="J23" t="str">
        <f ca="1"/>
        <v>Problème suite à changement de compteur</v>
      </c>
      <c r="K23">
        <f ca="1"/>
        <v>0</v>
      </c>
      <c r="L23">
        <f ca="1"/>
        <v>0</v>
      </c>
      <c r="M23">
        <f ca="1"/>
        <v>0</v>
      </c>
      <c r="N23">
        <f ca="1"/>
        <v>0</v>
      </c>
      <c r="O23">
        <f ca="1"/>
        <v>0</v>
      </c>
      <c r="P23" s="152">
        <f ca="1"/>
        <v>0</v>
      </c>
      <c r="Q23" t="str">
        <f ca="1"/>
        <v/>
      </c>
      <c r="R23" t="str">
        <f ca="1"/>
        <v/>
      </c>
    </row>
    <row r="24" spans="1:18" x14ac:dyDescent="0.25">
      <c r="A24">
        <f ca="1"/>
        <v>1</v>
      </c>
      <c r="B24" s="149">
        <f ca="1"/>
        <v>45577</v>
      </c>
      <c r="C24">
        <f ca="1"/>
        <v>10</v>
      </c>
      <c r="D24">
        <f ca="1"/>
        <v>2024</v>
      </c>
      <c r="E24" t="str">
        <f ca="1"/>
        <v>X8</v>
      </c>
      <c r="F24">
        <f ca="1"/>
        <v>0</v>
      </c>
      <c r="G24">
        <f ca="1"/>
        <v>0</v>
      </c>
      <c r="H24" s="149">
        <f ca="1"/>
        <v>45577</v>
      </c>
      <c r="I24" t="str">
        <f ca="1"/>
        <v>CONTRAT</v>
      </c>
      <c r="J24" t="str">
        <f ca="1"/>
        <v>Transfert</v>
      </c>
      <c r="K24">
        <f ca="1"/>
        <v>0</v>
      </c>
      <c r="L24">
        <f ca="1"/>
        <v>0</v>
      </c>
      <c r="M24">
        <f ca="1"/>
        <v>0</v>
      </c>
      <c r="N24">
        <f ca="1"/>
        <v>0</v>
      </c>
      <c r="O24">
        <f ca="1"/>
        <v>0</v>
      </c>
      <c r="P24" s="152">
        <f ca="1"/>
        <v>0</v>
      </c>
      <c r="Q24" t="str">
        <f ca="1"/>
        <v/>
      </c>
      <c r="R24" t="str">
        <f ca="1"/>
        <v/>
      </c>
    </row>
    <row r="25" spans="1:18" x14ac:dyDescent="0.25">
      <c r="A25">
        <f ca="1"/>
        <v>1</v>
      </c>
      <c r="B25" s="149">
        <f ca="1"/>
        <v>45578</v>
      </c>
      <c r="C25">
        <f ca="1"/>
        <v>10</v>
      </c>
      <c r="D25">
        <f ca="1"/>
        <v>2024</v>
      </c>
      <c r="E25" t="str">
        <f ca="1"/>
        <v>X9</v>
      </c>
      <c r="F25">
        <f ca="1"/>
        <v>0</v>
      </c>
      <c r="G25">
        <f ca="1"/>
        <v>0</v>
      </c>
      <c r="H25" s="149">
        <f ca="1"/>
        <v>45578</v>
      </c>
      <c r="I25" t="str">
        <f ca="1"/>
        <v>CONTRAT</v>
      </c>
      <c r="J25" t="str">
        <f ca="1"/>
        <v>Transfert</v>
      </c>
      <c r="K25">
        <f ca="1"/>
        <v>0</v>
      </c>
      <c r="L25">
        <f ca="1"/>
        <v>0</v>
      </c>
      <c r="M25">
        <f ca="1"/>
        <v>0</v>
      </c>
      <c r="N25">
        <f ca="1"/>
        <v>0</v>
      </c>
      <c r="O25">
        <f ca="1"/>
        <v>0</v>
      </c>
      <c r="P25" s="152">
        <f ca="1"/>
        <v>0</v>
      </c>
      <c r="Q25" t="str">
        <f ca="1"/>
        <v/>
      </c>
      <c r="R25" t="str">
        <f ca="1"/>
        <v/>
      </c>
    </row>
    <row r="26" spans="1:18" x14ac:dyDescent="0.25">
      <c r="A26">
        <f ca="1"/>
        <v>1</v>
      </c>
      <c r="B26" s="149">
        <f ca="1"/>
        <v>45579</v>
      </c>
      <c r="C26">
        <f ca="1"/>
        <v>10</v>
      </c>
      <c r="D26">
        <f ca="1"/>
        <v>2024</v>
      </c>
      <c r="E26" t="str">
        <f ca="1"/>
        <v>X10</v>
      </c>
      <c r="F26">
        <f ca="1"/>
        <v>0</v>
      </c>
      <c r="G26">
        <f ca="1"/>
        <v>0</v>
      </c>
      <c r="H26" s="149">
        <f ca="1"/>
        <v>45579</v>
      </c>
      <c r="I26" t="str">
        <f ca="1"/>
        <v>CONTRAT</v>
      </c>
      <c r="J26" t="str">
        <f ca="1"/>
        <v>Transfert</v>
      </c>
      <c r="K26">
        <f ca="1"/>
        <v>0</v>
      </c>
      <c r="L26">
        <f ca="1"/>
        <v>0</v>
      </c>
      <c r="M26">
        <f ca="1"/>
        <v>0</v>
      </c>
      <c r="N26">
        <f ca="1"/>
        <v>0</v>
      </c>
      <c r="O26">
        <f ca="1"/>
        <v>0</v>
      </c>
      <c r="P26" s="152">
        <f ca="1"/>
        <v>0</v>
      </c>
      <c r="Q26" t="str">
        <f ca="1"/>
        <v/>
      </c>
      <c r="R26" t="str">
        <f ca="1"/>
        <v/>
      </c>
    </row>
    <row r="27" spans="1:18" x14ac:dyDescent="0.25">
      <c r="A27">
        <f ca="1"/>
        <v>1</v>
      </c>
      <c r="B27" s="149">
        <f ca="1"/>
        <v>45580</v>
      </c>
      <c r="C27">
        <f ca="1"/>
        <v>10</v>
      </c>
      <c r="D27">
        <f ca="1"/>
        <v>2024</v>
      </c>
      <c r="E27" t="str">
        <f ca="1"/>
        <v>X11</v>
      </c>
      <c r="F27">
        <f ca="1"/>
        <v>0</v>
      </c>
      <c r="G27">
        <f ca="1"/>
        <v>0</v>
      </c>
      <c r="H27" s="149">
        <f ca="1"/>
        <v>45580</v>
      </c>
      <c r="I27" t="str">
        <f ca="1"/>
        <v>CONTRAT</v>
      </c>
      <c r="J27" t="str">
        <f ca="1"/>
        <v>Transfert</v>
      </c>
      <c r="K27">
        <f ca="1"/>
        <v>0</v>
      </c>
      <c r="L27">
        <f ca="1"/>
        <v>0</v>
      </c>
      <c r="M27">
        <f ca="1"/>
        <v>0</v>
      </c>
      <c r="N27">
        <f ca="1"/>
        <v>0</v>
      </c>
      <c r="O27">
        <f ca="1"/>
        <v>0</v>
      </c>
      <c r="P27" s="152">
        <f ca="1"/>
        <v>0</v>
      </c>
      <c r="Q27" t="str">
        <f ca="1"/>
        <v/>
      </c>
      <c r="R27" t="str">
        <f ca="1"/>
        <v/>
      </c>
    </row>
    <row r="28" spans="1:18" x14ac:dyDescent="0.25">
      <c r="A28">
        <f ca="1"/>
        <v>1</v>
      </c>
      <c r="B28" s="149">
        <f ca="1"/>
        <v>45581</v>
      </c>
      <c r="C28">
        <f ca="1"/>
        <v>10</v>
      </c>
      <c r="D28">
        <f ca="1"/>
        <v>2024</v>
      </c>
      <c r="E28" t="str">
        <f ca="1"/>
        <v>X12</v>
      </c>
      <c r="F28">
        <f ca="1"/>
        <v>0</v>
      </c>
      <c r="G28">
        <f ca="1"/>
        <v>0</v>
      </c>
      <c r="H28" s="149">
        <f ca="1"/>
        <v>45581</v>
      </c>
      <c r="I28" t="str">
        <f ca="1"/>
        <v>CONTRAT</v>
      </c>
      <c r="J28" t="str">
        <f ca="1"/>
        <v>Transfert</v>
      </c>
      <c r="K28">
        <f ca="1"/>
        <v>0</v>
      </c>
      <c r="L28">
        <f ca="1"/>
        <v>0</v>
      </c>
      <c r="M28">
        <f ca="1"/>
        <v>0</v>
      </c>
      <c r="N28">
        <f ca="1"/>
        <v>0</v>
      </c>
      <c r="O28">
        <f ca="1"/>
        <v>0</v>
      </c>
      <c r="P28" s="152">
        <f ca="1"/>
        <v>0</v>
      </c>
      <c r="Q28" t="str">
        <f ca="1"/>
        <v/>
      </c>
      <c r="R28" t="str">
        <f ca="1"/>
        <v/>
      </c>
    </row>
    <row r="29" spans="1:18" x14ac:dyDescent="0.25">
      <c r="A29">
        <f ca="1"/>
        <v>1</v>
      </c>
      <c r="B29" s="149">
        <f ca="1"/>
        <v>45582</v>
      </c>
      <c r="C29">
        <f ca="1"/>
        <v>10</v>
      </c>
      <c r="D29">
        <f ca="1"/>
        <v>2024</v>
      </c>
      <c r="E29" t="str">
        <f ca="1"/>
        <v>X13</v>
      </c>
      <c r="F29">
        <f ca="1"/>
        <v>0</v>
      </c>
      <c r="G29">
        <f ca="1"/>
        <v>0</v>
      </c>
      <c r="H29" s="149">
        <f ca="1"/>
        <v>45582</v>
      </c>
      <c r="I29" t="str">
        <f ca="1"/>
        <v>CONTRAT</v>
      </c>
      <c r="J29" t="str">
        <f ca="1"/>
        <v>Transfert</v>
      </c>
      <c r="K29">
        <f ca="1"/>
        <v>0</v>
      </c>
      <c r="L29">
        <f ca="1"/>
        <v>0</v>
      </c>
      <c r="M29">
        <f ca="1"/>
        <v>0</v>
      </c>
      <c r="N29">
        <f ca="1"/>
        <v>0</v>
      </c>
      <c r="O29">
        <f ca="1"/>
        <v>0</v>
      </c>
      <c r="P29" s="152">
        <f ca="1"/>
        <v>0</v>
      </c>
      <c r="Q29" t="str">
        <f ca="1"/>
        <v/>
      </c>
      <c r="R29" t="str">
        <f ca="1"/>
        <v/>
      </c>
    </row>
    <row r="30" spans="1:18" x14ac:dyDescent="0.25">
      <c r="A30">
        <f ca="1"/>
        <v>1</v>
      </c>
      <c r="B30" s="149">
        <f ca="1"/>
        <v>45583</v>
      </c>
      <c r="C30">
        <f ca="1"/>
        <v>10</v>
      </c>
      <c r="D30">
        <f ca="1"/>
        <v>2024</v>
      </c>
      <c r="E30" t="str">
        <f ca="1"/>
        <v>X14</v>
      </c>
      <c r="F30">
        <f ca="1"/>
        <v>0</v>
      </c>
      <c r="G30">
        <f ca="1"/>
        <v>0</v>
      </c>
      <c r="H30" s="149">
        <f ca="1"/>
        <v>45583</v>
      </c>
      <c r="I30" t="str">
        <f ca="1"/>
        <v>CONTRAT</v>
      </c>
      <c r="J30" t="str">
        <f ca="1"/>
        <v>Transfert</v>
      </c>
      <c r="K30">
        <f ca="1"/>
        <v>0</v>
      </c>
      <c r="L30">
        <f ca="1"/>
        <v>0</v>
      </c>
      <c r="M30">
        <f ca="1"/>
        <v>0</v>
      </c>
      <c r="N30">
        <f ca="1"/>
        <v>0</v>
      </c>
      <c r="O30">
        <f ca="1"/>
        <v>0</v>
      </c>
      <c r="P30" s="152">
        <f ca="1"/>
        <v>0</v>
      </c>
      <c r="Q30" t="str">
        <f ca="1"/>
        <v/>
      </c>
      <c r="R30" t="str">
        <f ca="1"/>
        <v/>
      </c>
    </row>
  </sheetData>
  <sheetProtection selectLockedCells="1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94A25-A8BF-4DEB-800B-9D82E84E228B}">
  <sheetPr codeName="Feuil6">
    <pageSetUpPr fitToPage="1"/>
  </sheetPr>
  <dimension ref="A1:F27"/>
  <sheetViews>
    <sheetView workbookViewId="0">
      <selection activeCell="D12" sqref="D12:E12"/>
    </sheetView>
  </sheetViews>
  <sheetFormatPr baseColWidth="10" defaultRowHeight="15" x14ac:dyDescent="0.25"/>
  <cols>
    <col min="1" max="1" width="15.42578125" customWidth="1"/>
    <col min="2" max="2" width="43.140625" customWidth="1"/>
    <col min="3" max="3" width="5.140625" customWidth="1"/>
    <col min="4" max="4" width="9" customWidth="1"/>
    <col min="5" max="5" width="7.42578125" customWidth="1"/>
    <col min="6" max="6" width="32" customWidth="1"/>
  </cols>
  <sheetData>
    <row r="1" spans="1:6" ht="15.75" thickBot="1" x14ac:dyDescent="0.3"/>
    <row r="2" spans="1:6" ht="54" customHeight="1" x14ac:dyDescent="0.25">
      <c r="A2" s="110"/>
      <c r="B2" s="97" t="s">
        <v>33</v>
      </c>
      <c r="C2" s="98"/>
      <c r="D2" s="98"/>
      <c r="E2" s="98"/>
      <c r="F2" s="99"/>
    </row>
    <row r="3" spans="1:6" ht="12.75" customHeight="1" x14ac:dyDescent="0.25">
      <c r="A3" s="110"/>
      <c r="B3" s="100" t="s">
        <v>34</v>
      </c>
      <c r="C3" s="101"/>
      <c r="D3" s="101"/>
      <c r="E3" s="101"/>
      <c r="F3" s="102"/>
    </row>
    <row r="4" spans="1:6" ht="15.75" thickBot="1" x14ac:dyDescent="0.3">
      <c r="A4" s="110"/>
      <c r="B4" s="103"/>
      <c r="C4" s="104"/>
      <c r="D4" s="104"/>
      <c r="E4" s="104"/>
      <c r="F4" s="105"/>
    </row>
    <row r="5" spans="1:6" x14ac:dyDescent="0.25">
      <c r="A5" s="5"/>
    </row>
    <row r="6" spans="1:6" ht="15.75" thickBot="1" x14ac:dyDescent="0.3">
      <c r="A6" s="5"/>
    </row>
    <row r="7" spans="1:6" ht="32.25" customHeight="1" thickBot="1" x14ac:dyDescent="0.3">
      <c r="A7" s="111" t="s">
        <v>35</v>
      </c>
      <c r="B7" s="112"/>
      <c r="C7" s="121" t="s">
        <v>105</v>
      </c>
      <c r="D7" s="122"/>
      <c r="E7" s="122"/>
      <c r="F7" s="82">
        <v>2024</v>
      </c>
    </row>
    <row r="8" spans="1:6" ht="17.25" thickBot="1" x14ac:dyDescent="0.3">
      <c r="A8" s="113" t="s">
        <v>36</v>
      </c>
      <c r="B8" s="114"/>
      <c r="C8" s="115" t="s">
        <v>117</v>
      </c>
      <c r="D8" s="116"/>
      <c r="E8" s="116"/>
      <c r="F8" s="117"/>
    </row>
    <row r="9" spans="1:6" ht="15.75" thickBot="1" x14ac:dyDescent="0.3">
      <c r="A9" s="118" t="s">
        <v>37</v>
      </c>
      <c r="B9" s="119"/>
      <c r="C9" s="119"/>
      <c r="D9" s="119"/>
      <c r="E9" s="120"/>
      <c r="F9" s="6" t="s">
        <v>38</v>
      </c>
    </row>
    <row r="10" spans="1:6" ht="16.5" thickBot="1" x14ac:dyDescent="0.3">
      <c r="A10" s="7" t="s">
        <v>39</v>
      </c>
      <c r="B10" s="96" t="s">
        <v>40</v>
      </c>
      <c r="C10" s="95"/>
      <c r="D10" s="106">
        <f ca="1">COUNTIF(DONNEES!$I$23:$I$300,"RECLAMATION")</f>
        <v>1</v>
      </c>
      <c r="E10" s="107"/>
      <c r="F10" s="8" t="s">
        <v>41</v>
      </c>
    </row>
    <row r="11" spans="1:6" ht="30" customHeight="1" thickBot="1" x14ac:dyDescent="0.3">
      <c r="A11" s="108" t="s">
        <v>42</v>
      </c>
      <c r="B11" s="96" t="s">
        <v>43</v>
      </c>
      <c r="C11" s="95"/>
      <c r="D11" s="106">
        <f ca="1">COUNTIF(DONNEES!$P$23:$P$300,"&gt;0")</f>
        <v>0</v>
      </c>
      <c r="E11" s="107"/>
      <c r="F11" s="59"/>
    </row>
    <row r="12" spans="1:6" ht="30" customHeight="1" thickBot="1" x14ac:dyDescent="0.3">
      <c r="A12" s="109"/>
      <c r="B12" s="96" t="s">
        <v>44</v>
      </c>
      <c r="C12" s="95"/>
      <c r="D12" s="106">
        <f ca="1">D11-COUNTIF(DONNEES!R23:R136,"OUI")</f>
        <v>0</v>
      </c>
      <c r="E12" s="107"/>
      <c r="F12" s="60"/>
    </row>
    <row r="13" spans="1:6" ht="33" customHeight="1" thickBot="1" x14ac:dyDescent="0.3">
      <c r="A13" s="51" t="s">
        <v>45</v>
      </c>
      <c r="B13" s="94" t="s">
        <v>46</v>
      </c>
      <c r="C13" s="95"/>
      <c r="D13" s="53">
        <v>0</v>
      </c>
      <c r="E13" s="54"/>
      <c r="F13" s="61"/>
    </row>
    <row r="14" spans="1:6" ht="48" customHeight="1" thickBot="1" x14ac:dyDescent="0.3">
      <c r="A14" s="9" t="s">
        <v>47</v>
      </c>
      <c r="B14" s="96" t="s">
        <v>48</v>
      </c>
      <c r="C14" s="95"/>
      <c r="D14" s="53">
        <v>0</v>
      </c>
      <c r="E14" s="54"/>
      <c r="F14" s="61"/>
    </row>
    <row r="15" spans="1:6" ht="45" customHeight="1" thickBot="1" x14ac:dyDescent="0.3">
      <c r="A15" s="52" t="s">
        <v>49</v>
      </c>
      <c r="B15" s="94" t="s">
        <v>50</v>
      </c>
      <c r="C15" s="95"/>
      <c r="D15" s="55">
        <v>0</v>
      </c>
      <c r="E15" s="56"/>
      <c r="F15" s="61"/>
    </row>
    <row r="16" spans="1:6" x14ac:dyDescent="0.25">
      <c r="A16" s="4"/>
      <c r="B16" s="4"/>
      <c r="C16" s="4"/>
      <c r="D16" s="4"/>
      <c r="E16" s="4"/>
      <c r="F16" s="4"/>
    </row>
    <row r="17" spans="1:6" x14ac:dyDescent="0.25">
      <c r="A17" s="5"/>
    </row>
    <row r="18" spans="1:6" x14ac:dyDescent="0.25">
      <c r="A18" s="5"/>
    </row>
    <row r="19" spans="1:6" x14ac:dyDescent="0.25">
      <c r="A19" s="5"/>
    </row>
    <row r="20" spans="1:6" ht="15.75" x14ac:dyDescent="0.25">
      <c r="A20" s="10" t="s">
        <v>51</v>
      </c>
    </row>
    <row r="21" spans="1:6" x14ac:dyDescent="0.25">
      <c r="A21" s="5"/>
    </row>
    <row r="22" spans="1:6" ht="15.75" thickBot="1" x14ac:dyDescent="0.3">
      <c r="A22" s="5"/>
    </row>
    <row r="23" spans="1:6" ht="78" customHeight="1" x14ac:dyDescent="0.25">
      <c r="B23" s="20" t="s">
        <v>52</v>
      </c>
      <c r="C23" s="88" t="s">
        <v>53</v>
      </c>
      <c r="D23" s="88"/>
      <c r="E23" s="88"/>
      <c r="F23" s="89"/>
    </row>
    <row r="24" spans="1:6" ht="24" customHeight="1" x14ac:dyDescent="0.25">
      <c r="B24" s="81" t="s">
        <v>99</v>
      </c>
      <c r="C24" s="90" t="s">
        <v>99</v>
      </c>
      <c r="D24" s="90"/>
      <c r="E24" s="90"/>
      <c r="F24" s="91"/>
    </row>
    <row r="25" spans="1:6" ht="20.25" customHeight="1" x14ac:dyDescent="0.25">
      <c r="B25" s="57" t="s">
        <v>101</v>
      </c>
      <c r="C25" s="90" t="s">
        <v>102</v>
      </c>
      <c r="D25" s="90"/>
      <c r="E25" s="90"/>
      <c r="F25" s="91"/>
    </row>
    <row r="26" spans="1:6" ht="54.75" customHeight="1" thickBot="1" x14ac:dyDescent="0.3">
      <c r="B26" s="58" t="s">
        <v>54</v>
      </c>
      <c r="C26" s="92" t="s">
        <v>54</v>
      </c>
      <c r="D26" s="92"/>
      <c r="E26" s="92"/>
      <c r="F26" s="93"/>
    </row>
    <row r="27" spans="1:6" x14ac:dyDescent="0.25">
      <c r="A27" s="11"/>
    </row>
  </sheetData>
  <sheetProtection selectLockedCells="1"/>
  <mergeCells count="22">
    <mergeCell ref="B2:F2"/>
    <mergeCell ref="B3:F4"/>
    <mergeCell ref="B10:C10"/>
    <mergeCell ref="D10:E10"/>
    <mergeCell ref="A11:A12"/>
    <mergeCell ref="B11:C11"/>
    <mergeCell ref="D11:E11"/>
    <mergeCell ref="B12:C12"/>
    <mergeCell ref="D12:E12"/>
    <mergeCell ref="A2:A4"/>
    <mergeCell ref="A7:B7"/>
    <mergeCell ref="A8:B8"/>
    <mergeCell ref="C8:F8"/>
    <mergeCell ref="A9:E9"/>
    <mergeCell ref="C7:E7"/>
    <mergeCell ref="C23:F23"/>
    <mergeCell ref="C24:F24"/>
    <mergeCell ref="C25:F25"/>
    <mergeCell ref="C26:F26"/>
    <mergeCell ref="B13:C13"/>
    <mergeCell ref="B14:C14"/>
    <mergeCell ref="B15:C15"/>
  </mergeCells>
  <pageMargins left="0.7" right="0.7" top="0.75" bottom="0.75" header="0.3" footer="0.3"/>
  <pageSetup paperSize="9" scale="77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18081-1E2D-40AD-B3C9-4AAB7D572AF1}">
  <sheetPr codeName="Feuil7">
    <pageSetUpPr fitToPage="1"/>
  </sheetPr>
  <dimension ref="B2:E52"/>
  <sheetViews>
    <sheetView workbookViewId="0">
      <selection activeCell="E8" sqref="E8"/>
    </sheetView>
  </sheetViews>
  <sheetFormatPr baseColWidth="10" defaultRowHeight="15" x14ac:dyDescent="0.25"/>
  <cols>
    <col min="1" max="1" width="8.140625" customWidth="1"/>
    <col min="2" max="2" width="37.42578125" customWidth="1"/>
    <col min="3" max="3" width="6.85546875" customWidth="1"/>
    <col min="4" max="4" width="38.140625" customWidth="1"/>
    <col min="5" max="5" width="10.140625" customWidth="1"/>
  </cols>
  <sheetData>
    <row r="2" spans="2:5" ht="69" customHeight="1" x14ac:dyDescent="0.25">
      <c r="B2" s="135" t="s">
        <v>94</v>
      </c>
      <c r="C2" s="135"/>
      <c r="D2" s="135"/>
      <c r="E2" s="135"/>
    </row>
    <row r="3" spans="2:5" x14ac:dyDescent="0.25">
      <c r="B3" s="21"/>
    </row>
    <row r="4" spans="2:5" ht="16.5" x14ac:dyDescent="0.25">
      <c r="B4" s="136" t="s">
        <v>95</v>
      </c>
      <c r="C4" s="136"/>
      <c r="D4" t="str">
        <f>INDICAT_PERF!C8</f>
        <v>servian</v>
      </c>
    </row>
    <row r="5" spans="2:5" ht="16.5" x14ac:dyDescent="0.25">
      <c r="B5" s="136" t="s">
        <v>96</v>
      </c>
      <c r="C5" s="136"/>
      <c r="D5" t="str">
        <f>INDICAT_PERF!C7</f>
        <v>Octobre</v>
      </c>
      <c r="E5" s="22"/>
    </row>
    <row r="6" spans="2:5" ht="15.75" thickBot="1" x14ac:dyDescent="0.3">
      <c r="B6" s="21"/>
    </row>
    <row r="7" spans="2:5" ht="27.75" customHeight="1" thickBot="1" x14ac:dyDescent="0.3">
      <c r="B7" s="23" t="s">
        <v>57</v>
      </c>
      <c r="C7" s="127" t="s">
        <v>58</v>
      </c>
      <c r="D7" s="128"/>
      <c r="E7" s="24" t="s">
        <v>59</v>
      </c>
    </row>
    <row r="8" spans="2:5" ht="15.75" thickBot="1" x14ac:dyDescent="0.3">
      <c r="B8" s="25" t="s">
        <v>60</v>
      </c>
      <c r="C8" s="26" t="s">
        <v>61</v>
      </c>
      <c r="D8" s="27" t="s">
        <v>62</v>
      </c>
      <c r="E8" s="27">
        <f ca="1">COUNTIF(DONNEES!$J$23:$J$300,SUIVI_RECLAM!B8)</f>
        <v>0</v>
      </c>
    </row>
    <row r="9" spans="2:5" ht="15.75" thickBot="1" x14ac:dyDescent="0.3">
      <c r="B9" s="28" t="s">
        <v>63</v>
      </c>
      <c r="C9" s="29" t="s">
        <v>61</v>
      </c>
      <c r="D9" s="30" t="s">
        <v>62</v>
      </c>
      <c r="E9" s="30">
        <f ca="1">COUNTIF(DONNEES!$J$23:$J$300,SUIVI_RECLAM!B9)</f>
        <v>0</v>
      </c>
    </row>
    <row r="10" spans="2:5" ht="15.75" thickBot="1" x14ac:dyDescent="0.3">
      <c r="B10" s="31" t="s">
        <v>64</v>
      </c>
      <c r="C10" s="32" t="s">
        <v>61</v>
      </c>
      <c r="D10" s="33" t="s">
        <v>62</v>
      </c>
      <c r="E10" s="33">
        <f ca="1">COUNTIF(DONNEES!$J$23:$J$300,SUIVI_RECLAM!B10)</f>
        <v>0</v>
      </c>
    </row>
    <row r="11" spans="2:5" ht="15.75" thickBot="1" x14ac:dyDescent="0.3">
      <c r="B11" s="28" t="s">
        <v>65</v>
      </c>
      <c r="C11" s="29" t="s">
        <v>61</v>
      </c>
      <c r="D11" s="30" t="s">
        <v>62</v>
      </c>
      <c r="E11" s="30">
        <f ca="1">COUNTIF(DONNEES!$J$23:$J$300,SUIVI_RECLAM!B11)</f>
        <v>1</v>
      </c>
    </row>
    <row r="12" spans="2:5" ht="15.75" thickBot="1" x14ac:dyDescent="0.3">
      <c r="B12" s="31" t="s">
        <v>66</v>
      </c>
      <c r="C12" s="32" t="s">
        <v>61</v>
      </c>
      <c r="D12" s="33" t="s">
        <v>62</v>
      </c>
      <c r="E12" s="27">
        <f ca="1">COUNTIF(DONNEES!$J$23:$J$300,SUIVI_RECLAM!B12)</f>
        <v>0</v>
      </c>
    </row>
    <row r="13" spans="2:5" ht="15.75" thickBot="1" x14ac:dyDescent="0.3">
      <c r="B13" s="35" t="s">
        <v>67</v>
      </c>
      <c r="C13" s="36" t="s">
        <v>61</v>
      </c>
      <c r="D13" s="37" t="s">
        <v>62</v>
      </c>
      <c r="E13" s="30">
        <f ca="1">COUNTIF(DONNEES!$J$23:$J$300,SUIVI_RECLAM!B13)</f>
        <v>0</v>
      </c>
    </row>
    <row r="14" spans="2:5" ht="15.75" thickBot="1" x14ac:dyDescent="0.3">
      <c r="B14" s="25" t="s">
        <v>68</v>
      </c>
      <c r="C14" s="26" t="s">
        <v>69</v>
      </c>
      <c r="D14" s="27" t="s">
        <v>70</v>
      </c>
      <c r="E14" s="27">
        <f ca="1">COUNTIF(DONNEES!$J$23:$J$300,SUIVI_RECLAM!B14)</f>
        <v>0</v>
      </c>
    </row>
    <row r="15" spans="2:5" ht="15.75" thickBot="1" x14ac:dyDescent="0.3">
      <c r="B15" s="28" t="s">
        <v>15</v>
      </c>
      <c r="C15" s="29" t="s">
        <v>71</v>
      </c>
      <c r="D15" s="30" t="s">
        <v>15</v>
      </c>
      <c r="E15" s="30">
        <f ca="1">COUNTIFS(DONNEES!$J$23:$J$300,SUIVI_RECLAM!B15,DONNEES!$I$23:$I$300,"RECLAMATION")</f>
        <v>0</v>
      </c>
    </row>
    <row r="16" spans="2:5" ht="15.75" thickBot="1" x14ac:dyDescent="0.3">
      <c r="B16" s="31" t="s">
        <v>72</v>
      </c>
      <c r="C16" s="32" t="s">
        <v>73</v>
      </c>
      <c r="D16" s="33" t="s">
        <v>74</v>
      </c>
      <c r="E16" s="27">
        <f ca="1">COUNTIF(DONNEES!$J$23:$J$300,SUIVI_RECLAM!B16)</f>
        <v>0</v>
      </c>
    </row>
    <row r="17" spans="2:5" ht="15.75" thickBot="1" x14ac:dyDescent="0.3">
      <c r="B17" s="28" t="s">
        <v>75</v>
      </c>
      <c r="C17" s="29" t="s">
        <v>76</v>
      </c>
      <c r="D17" s="30" t="s">
        <v>77</v>
      </c>
      <c r="E17" s="30">
        <f ca="1">COUNTIF(DONNEES!$J$23:$J$300,SUIVI_RECLAM!B17)</f>
        <v>0</v>
      </c>
    </row>
    <row r="18" spans="2:5" ht="15.75" thickBot="1" x14ac:dyDescent="0.3">
      <c r="B18" s="31" t="s">
        <v>78</v>
      </c>
      <c r="C18" s="32" t="s">
        <v>79</v>
      </c>
      <c r="D18" s="33" t="s">
        <v>80</v>
      </c>
      <c r="E18" s="27">
        <f ca="1">COUNTIF(DONNEES!$J$23:$J$300,SUIVI_RECLAM!B18)</f>
        <v>0</v>
      </c>
    </row>
    <row r="19" spans="2:5" ht="15.75" thickBot="1" x14ac:dyDescent="0.3">
      <c r="B19" s="28" t="s">
        <v>81</v>
      </c>
      <c r="C19" s="29" t="s">
        <v>61</v>
      </c>
      <c r="D19" s="30" t="s">
        <v>62</v>
      </c>
      <c r="E19" s="30">
        <f ca="1">COUNTIF(DONNEES!$J$23:$J$300,SUIVI_RECLAM!B19)</f>
        <v>0</v>
      </c>
    </row>
    <row r="20" spans="2:5" ht="15.75" thickBot="1" x14ac:dyDescent="0.3">
      <c r="B20" s="31" t="s">
        <v>82</v>
      </c>
      <c r="C20" s="32"/>
      <c r="D20" s="33"/>
      <c r="E20" s="27">
        <f ca="1">COUNTIF(DONNEES!$J$23:$J$300,SUIVI_RECLAM!B20)</f>
        <v>0</v>
      </c>
    </row>
    <row r="21" spans="2:5" ht="15.75" thickBot="1" x14ac:dyDescent="0.3">
      <c r="B21" s="28" t="s">
        <v>83</v>
      </c>
      <c r="C21" s="38"/>
      <c r="D21" s="34"/>
      <c r="E21" s="30">
        <f ca="1">COUNTIF(DONNEES!$J$23:$J$300,SUIVI_RECLAM!B21)</f>
        <v>0</v>
      </c>
    </row>
    <row r="22" spans="2:5" ht="15.75" thickBot="1" x14ac:dyDescent="0.3">
      <c r="B22" s="39" t="s">
        <v>84</v>
      </c>
      <c r="C22" s="32"/>
      <c r="D22" s="33"/>
      <c r="E22" s="39">
        <f ca="1">SUM(E8:E21)</f>
        <v>1</v>
      </c>
    </row>
    <row r="23" spans="2:5" ht="15.75" thickBot="1" x14ac:dyDescent="0.3">
      <c r="B23" s="40"/>
      <c r="C23" s="41"/>
      <c r="D23" s="42"/>
      <c r="E23" s="42"/>
    </row>
    <row r="24" spans="2:5" ht="15.75" thickBot="1" x14ac:dyDescent="0.3">
      <c r="B24" s="31" t="s">
        <v>85</v>
      </c>
      <c r="C24" s="32" t="s">
        <v>79</v>
      </c>
      <c r="D24" s="33" t="s">
        <v>80</v>
      </c>
      <c r="E24" s="33"/>
    </row>
    <row r="25" spans="2:5" ht="15.75" thickBot="1" x14ac:dyDescent="0.3">
      <c r="B25" s="43"/>
      <c r="C25" s="44"/>
      <c r="D25" s="45"/>
      <c r="E25" s="45"/>
    </row>
    <row r="26" spans="2:5" ht="15.75" thickBot="1" x14ac:dyDescent="0.3">
      <c r="B26" s="31"/>
      <c r="C26" s="46"/>
      <c r="D26" s="33"/>
      <c r="E26" s="33"/>
    </row>
    <row r="27" spans="2:5" ht="15.75" thickBot="1" x14ac:dyDescent="0.3">
      <c r="B27" s="43"/>
      <c r="C27" s="44"/>
      <c r="D27" s="45"/>
      <c r="E27" s="45"/>
    </row>
    <row r="28" spans="2:5" ht="15.75" thickBot="1" x14ac:dyDescent="0.3">
      <c r="B28" s="31"/>
      <c r="C28" s="46"/>
      <c r="D28" s="33"/>
      <c r="E28" s="33"/>
    </row>
    <row r="29" spans="2:5" ht="15.75" thickBot="1" x14ac:dyDescent="0.3">
      <c r="B29" s="43"/>
      <c r="C29" s="44"/>
      <c r="D29" s="45"/>
      <c r="E29" s="45"/>
    </row>
    <row r="30" spans="2:5" ht="15.75" thickBot="1" x14ac:dyDescent="0.3">
      <c r="B30" s="31"/>
      <c r="C30" s="46"/>
      <c r="D30" s="33"/>
      <c r="E30" s="33"/>
    </row>
    <row r="31" spans="2:5" ht="15.75" thickBot="1" x14ac:dyDescent="0.3">
      <c r="B31" s="43"/>
      <c r="C31" s="44"/>
      <c r="D31" s="45"/>
      <c r="E31" s="45"/>
    </row>
    <row r="32" spans="2:5" ht="15.75" thickBot="1" x14ac:dyDescent="0.3">
      <c r="B32" s="31"/>
      <c r="C32" s="46"/>
      <c r="D32" s="33"/>
      <c r="E32" s="33"/>
    </row>
    <row r="33" spans="2:5" ht="15.75" thickBot="1" x14ac:dyDescent="0.3">
      <c r="B33" s="43"/>
      <c r="C33" s="44"/>
      <c r="D33" s="45"/>
      <c r="E33" s="45"/>
    </row>
    <row r="34" spans="2:5" ht="15.75" thickBot="1" x14ac:dyDescent="0.3">
      <c r="B34" s="31"/>
      <c r="C34" s="46"/>
      <c r="D34" s="33"/>
      <c r="E34" s="33"/>
    </row>
    <row r="35" spans="2:5" ht="15.75" thickBot="1" x14ac:dyDescent="0.3">
      <c r="B35" s="43"/>
      <c r="C35" s="44"/>
      <c r="D35" s="45"/>
      <c r="E35" s="45"/>
    </row>
    <row r="36" spans="2:5" ht="15.75" thickBot="1" x14ac:dyDescent="0.3">
      <c r="B36" s="31"/>
      <c r="C36" s="46"/>
      <c r="D36" s="33"/>
      <c r="E36" s="33"/>
    </row>
    <row r="37" spans="2:5" ht="15.75" thickBot="1" x14ac:dyDescent="0.3">
      <c r="B37" s="43"/>
      <c r="C37" s="44"/>
      <c r="D37" s="45"/>
      <c r="E37" s="45"/>
    </row>
    <row r="38" spans="2:5" ht="15.75" thickBot="1" x14ac:dyDescent="0.3">
      <c r="B38" s="31"/>
      <c r="C38" s="46"/>
      <c r="D38" s="33"/>
      <c r="E38" s="33"/>
    </row>
    <row r="39" spans="2:5" ht="15.75" thickBot="1" x14ac:dyDescent="0.3">
      <c r="B39" s="47" t="s">
        <v>86</v>
      </c>
      <c r="C39" s="32"/>
      <c r="D39" s="33"/>
      <c r="E39" s="33"/>
    </row>
    <row r="40" spans="2:5" x14ac:dyDescent="0.25">
      <c r="B40" s="48" t="s">
        <v>87</v>
      </c>
    </row>
    <row r="41" spans="2:5" x14ac:dyDescent="0.25">
      <c r="B41" s="21"/>
    </row>
    <row r="42" spans="2:5" x14ac:dyDescent="0.25">
      <c r="B42" s="49" t="s">
        <v>88</v>
      </c>
    </row>
    <row r="43" spans="2:5" ht="15.75" thickBot="1" x14ac:dyDescent="0.3">
      <c r="B43" s="21"/>
    </row>
    <row r="44" spans="2:5" ht="15.75" customHeight="1" thickBot="1" x14ac:dyDescent="0.3">
      <c r="B44" s="137" t="s">
        <v>89</v>
      </c>
      <c r="C44" s="139"/>
      <c r="D44" s="137" t="s">
        <v>53</v>
      </c>
      <c r="E44" s="139"/>
    </row>
    <row r="45" spans="2:5" x14ac:dyDescent="0.25">
      <c r="B45" s="142">
        <v>45537</v>
      </c>
      <c r="C45" s="143"/>
      <c r="D45" s="147">
        <v>45537</v>
      </c>
      <c r="E45" s="124"/>
    </row>
    <row r="46" spans="2:5" x14ac:dyDescent="0.25">
      <c r="B46" s="144" t="s">
        <v>103</v>
      </c>
      <c r="C46" s="143"/>
      <c r="D46" s="123" t="s">
        <v>104</v>
      </c>
      <c r="E46" s="124"/>
    </row>
    <row r="47" spans="2:5" x14ac:dyDescent="0.25">
      <c r="B47" s="145" t="s">
        <v>91</v>
      </c>
      <c r="C47" s="146"/>
      <c r="D47" s="123" t="s">
        <v>91</v>
      </c>
      <c r="E47" s="124"/>
    </row>
    <row r="48" spans="2:5" ht="15.75" thickBot="1" x14ac:dyDescent="0.3">
      <c r="B48" s="125"/>
      <c r="C48" s="126"/>
      <c r="D48" s="125"/>
      <c r="E48" s="126"/>
    </row>
    <row r="49" spans="2:5" ht="15.75" thickBot="1" x14ac:dyDescent="0.3">
      <c r="B49" s="137" t="s">
        <v>90</v>
      </c>
      <c r="C49" s="138"/>
      <c r="D49" s="138"/>
      <c r="E49" s="139"/>
    </row>
    <row r="50" spans="2:5" x14ac:dyDescent="0.25">
      <c r="B50" s="140" t="s">
        <v>92</v>
      </c>
      <c r="C50" s="141"/>
      <c r="D50" s="141"/>
      <c r="E50" s="50"/>
    </row>
    <row r="51" spans="2:5" x14ac:dyDescent="0.25">
      <c r="B51" s="132" t="s">
        <v>93</v>
      </c>
      <c r="C51" s="133"/>
      <c r="D51" s="133"/>
      <c r="E51" s="134"/>
    </row>
    <row r="52" spans="2:5" ht="15.75" thickBot="1" x14ac:dyDescent="0.3">
      <c r="B52" s="129" t="s">
        <v>97</v>
      </c>
      <c r="C52" s="130"/>
      <c r="D52" s="130"/>
      <c r="E52" s="131"/>
    </row>
  </sheetData>
  <sheetProtection selectLockedCells="1"/>
  <mergeCells count="18">
    <mergeCell ref="B2:E2"/>
    <mergeCell ref="B4:C4"/>
    <mergeCell ref="B5:C5"/>
    <mergeCell ref="B49:E49"/>
    <mergeCell ref="B50:D50"/>
    <mergeCell ref="B44:C44"/>
    <mergeCell ref="B45:C45"/>
    <mergeCell ref="B46:C46"/>
    <mergeCell ref="B47:C47"/>
    <mergeCell ref="B48:C48"/>
    <mergeCell ref="D44:E44"/>
    <mergeCell ref="D45:E45"/>
    <mergeCell ref="D46:E46"/>
    <mergeCell ref="D47:E47"/>
    <mergeCell ref="D48:E48"/>
    <mergeCell ref="C7:D7"/>
    <mergeCell ref="B52:E52"/>
    <mergeCell ref="B51:E51"/>
  </mergeCells>
  <pageMargins left="0.7" right="0.7" top="0.75" bottom="0.75" header="0.3" footer="0.3"/>
  <pageSetup paperSize="9" scale="8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C13897-9F00-4416-9EAD-6BE63B683D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SERVIAN</vt:lpstr>
      <vt:lpstr>MAUGUIO</vt:lpstr>
      <vt:lpstr>GRUISSAN</vt:lpstr>
      <vt:lpstr>GARONS</vt:lpstr>
      <vt:lpstr>DONNEES</vt:lpstr>
      <vt:lpstr>INDICAT_PERF</vt:lpstr>
      <vt:lpstr>SUIVI_RECLAM</vt:lpstr>
      <vt:lpstr>AGENCE</vt:lpstr>
      <vt:lpstr>CONTRAT</vt:lpstr>
      <vt:lpstr>Motif_Contact</vt:lpstr>
      <vt:lpstr>RECLAMATION</vt:lpstr>
      <vt:lpstr>Type_Contact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 Segonne</dc:creator>
  <cp:lastModifiedBy>Chris_W10</cp:lastModifiedBy>
  <cp:lastPrinted>2024-09-05T13:36:08Z</cp:lastPrinted>
  <dcterms:created xsi:type="dcterms:W3CDTF">2024-06-17T08:04:25Z</dcterms:created>
  <dcterms:modified xsi:type="dcterms:W3CDTF">2024-10-25T15:45:34Z</dcterms:modified>
</cp:coreProperties>
</file>