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FDFAA09-FDE6-4627-93C9-83689B08E773}" xr6:coauthVersionLast="47" xr6:coauthVersionMax="47" xr10:uidLastSave="{00000000-0000-0000-0000-000000000000}"/>
  <bookViews>
    <workbookView xWindow="-120" yWindow="-120" windowWidth="38640" windowHeight="15990" xr2:uid="{15CA1636-66CD-448A-9C87-333A0168CB7B}"/>
  </bookViews>
  <sheets>
    <sheet name="P&amp;L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H3" i="1"/>
  <c r="I3" i="1" s="1"/>
  <c r="I6" i="1" s="1"/>
  <c r="H4" i="1"/>
  <c r="I4" i="1" s="1"/>
  <c r="H5" i="1"/>
  <c r="B5" i="1"/>
  <c r="E5" i="1" s="1"/>
  <c r="B4" i="1"/>
  <c r="F4" i="1" s="1"/>
  <c r="B3" i="1"/>
  <c r="B6" i="1" s="1"/>
  <c r="F5" i="1" l="1"/>
  <c r="E4" i="1"/>
  <c r="E3" i="1"/>
  <c r="E6" i="1" l="1"/>
  <c r="F3" i="1"/>
  <c r="E9" i="1" l="1"/>
  <c r="E10" i="1"/>
  <c r="E13" i="1"/>
  <c r="F13" i="1" s="1"/>
  <c r="E8" i="1"/>
  <c r="F6" i="1"/>
  <c r="E12" i="1" s="1"/>
  <c r="F12" i="1" s="1"/>
</calcChain>
</file>

<file path=xl/sharedStrings.xml><?xml version="1.0" encoding="utf-8"?>
<sst xmlns="http://schemas.openxmlformats.org/spreadsheetml/2006/main" count="19" uniqueCount="16">
  <si>
    <t>Nb jours</t>
  </si>
  <si>
    <t>PVJ</t>
  </si>
  <si>
    <t>Total</t>
  </si>
  <si>
    <t>Coût</t>
  </si>
  <si>
    <t>Augmentation prévisionnelle sur salaires</t>
  </si>
  <si>
    <t>Marge avec salaires actuels</t>
  </si>
  <si>
    <t>Marge avec salaires augmentés</t>
  </si>
  <si>
    <t>PRJ</t>
  </si>
  <si>
    <t>Collaborateur 1</t>
  </si>
  <si>
    <t>Collaborateur 2 : 3j/s</t>
  </si>
  <si>
    <t>Collaborateur 2 Gratuité 2j/S</t>
  </si>
  <si>
    <t>Collaborateur/mode</t>
  </si>
  <si>
    <t>% augmentation</t>
  </si>
  <si>
    <t>Montant J</t>
  </si>
  <si>
    <t>Total augmentation</t>
  </si>
  <si>
    <t>TITRE???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</si>
</sst>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44" fontId="0" fillId="0" borderId="0" xfId="0" applyNumberFormat="1"/>
    <xf numFmtId="9" fontId="0" fillId="0" borderId="0" xfId="0" applyNumberFormat="1"/>
    <xf numFmtId="0" fontId="2" fillId="0" borderId="0" xfId="0" applyFont="1"/>
    <xf numFmtId="44" fontId="2" fillId="0" borderId="0" xfId="1" applyFont="1"/>
    <xf numFmtId="44" fontId="2" fillId="0" borderId="0" xfId="0" applyNumberFormat="1" applyFont="1"/>
    <xf numFmtId="10" fontId="0" fillId="0" borderId="0" xfId="2" applyNumberFormat="1" applyFont="1"/>
    <xf numFmtId="0" fontId="0" fillId="0" borderId="0" xfId="0" applyNumberFormat="1" applyFont="1"/>
    <xf numFmtId="164" fontId="0" fillId="0" borderId="0" xfId="0" applyNumberFormat="1"/>
    <xf numFmtId="0" fontId="0" fillId="2" borderId="0" xfId="0" applyFill="1" applyAlignment="1">
      <alignment horizontal="center"/>
    </xf>
    <xf numFmtId="9" fontId="0" fillId="0" borderId="0" xfId="0" applyNumberFormat="1" applyAlignment="1">
      <alignment horizontal="right" indent="1"/>
    </xf>
    <xf numFmtId="0" fontId="0" fillId="3" borderId="0" xfId="0" applyFill="1"/>
  </cellXfs>
  <cellStyles count="3">
    <cellStyle name="Monétaire" xfId="1" builtinId="4"/>
    <cellStyle name="Normal" xfId="0" builtinId="0"/>
    <cellStyle name="Pourcentage" xfId="2" builtinId="5"/>
  </cellStyles>
  <dxfs count="14">
    <dxf>
      <numFmt numFmtId="13" formatCode="0%"/>
      <alignment horizontal="right" vertical="bottom" textRotation="0" wrapText="0" indent="1" justifyLastLine="0" shrinkToFit="0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164" formatCode="0.0"/>
    </dxf>
    <dxf>
      <numFmt numFmtId="34" formatCode="_-* #,##0.00\ &quot;€&quot;_-;\-* #,##0.00\ &quot;€&quot;_-;_-* &quot;-&quot;??\ &quot;€&quot;_-;_-@_-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4E4052-2356-46D1-AB78-C58CC7FAC0E8}" name="Tableau1" displayName="Tableau1" ref="A2:I6" totalsRowCount="1">
  <tableColumns count="9">
    <tableColumn id="1" xr3:uid="{114006FD-F4D9-4343-93D3-90BE87992096}" name="Collaborateur/mode" totalsRowLabel="Total"/>
    <tableColumn id="2" xr3:uid="{A2041A87-DD95-4599-AA83-A37B982F4647}" name="Nb jours" totalsRowFunction="sum" dataDxfId="10" totalsRowDxfId="8"/>
    <tableColumn id="3" xr3:uid="{D9726DDF-9FCF-470D-8E91-0ABAD9191F51}" name="PRJ" dataDxfId="11" totalsRowDxfId="7" dataCellStyle="Monétaire"/>
    <tableColumn id="4" xr3:uid="{85848E40-1764-4B53-81EE-A2D31DEB82C6}" name="PVJ" dataDxfId="13" totalsRowDxfId="6" dataCellStyle="Monétaire"/>
    <tableColumn id="5" xr3:uid="{28E94080-0C4A-4528-9501-A304E222D135}" name="Total" totalsRowFunction="sum" dataDxfId="12" totalsRowDxfId="5" dataCellStyle="Monétaire">
      <calculatedColumnFormula>D3*B3</calculatedColumnFormula>
    </tableColumn>
    <tableColumn id="6" xr3:uid="{1BA0C48E-2768-4478-A56B-F8BC0C9EE4B7}" name="Coût" totalsRowFunction="sum" dataDxfId="2" totalsRowDxfId="4">
      <calculatedColumnFormula>C3*B3</calculatedColumnFormula>
    </tableColumn>
    <tableColumn id="7" xr3:uid="{6D148E17-CF35-48F1-97A9-0CD0731E19B7}" name="% augmentation" dataDxfId="0"/>
    <tableColumn id="8" xr3:uid="{FAB56073-F6E6-4BE8-8A64-9EABC4B26D3A}" name="Montant J" dataDxfId="1">
      <calculatedColumnFormula>Tableau1[[#This Row],[PRJ]]*(1+Tableau1[[#This Row],[% augmentation]])</calculatedColumnFormula>
    </tableColumn>
    <tableColumn id="9" xr3:uid="{57C63D7F-601C-4769-91DB-080B28E3643D}" name="Total augmentation" totalsRowFunction="sum" dataDxfId="9" totalsRowDxfId="3">
      <calculatedColumnFormula>Tableau1[[#This Row],[Montant J]]*Tableau1[[#This Row],[Nb jours]]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0CE1F-1F56-4282-9E1D-31A318DBAD45}">
  <dimension ref="A1:J13"/>
  <sheetViews>
    <sheetView tabSelected="1" workbookViewId="0">
      <selection activeCell="G19" sqref="G19"/>
    </sheetView>
  </sheetViews>
  <sheetFormatPr baseColWidth="10" defaultColWidth="11.42578125" defaultRowHeight="15" x14ac:dyDescent="0.25"/>
  <cols>
    <col min="1" max="1" width="26.5703125" bestFit="1" customWidth="1"/>
    <col min="5" max="5" width="17.28515625" style="5" customWidth="1"/>
    <col min="6" max="6" width="14.140625" customWidth="1"/>
    <col min="7" max="7" width="17" bestFit="1" customWidth="1"/>
    <col min="8" max="8" width="11" bestFit="1" customWidth="1"/>
    <col min="9" max="9" width="18.42578125" bestFit="1" customWidth="1"/>
    <col min="10" max="10" width="14" customWidth="1"/>
    <col min="14" max="14" width="22.28515625" bestFit="1" customWidth="1"/>
    <col min="15" max="15" width="55.7109375" customWidth="1"/>
  </cols>
  <sheetData>
    <row r="1" spans="1:10" x14ac:dyDescent="0.25">
      <c r="G1" s="11" t="s">
        <v>4</v>
      </c>
      <c r="H1" s="11"/>
      <c r="I1" s="11"/>
    </row>
    <row r="2" spans="1:10" x14ac:dyDescent="0.25">
      <c r="A2" t="s">
        <v>11</v>
      </c>
      <c r="B2" t="s">
        <v>0</v>
      </c>
      <c r="C2" t="s">
        <v>7</v>
      </c>
      <c r="D2" t="s">
        <v>1</v>
      </c>
      <c r="E2" s="5" t="s">
        <v>2</v>
      </c>
      <c r="F2" t="s">
        <v>3</v>
      </c>
      <c r="G2" t="s">
        <v>12</v>
      </c>
      <c r="H2" t="s">
        <v>13</v>
      </c>
      <c r="I2" t="s">
        <v>14</v>
      </c>
    </row>
    <row r="3" spans="1:10" x14ac:dyDescent="0.25">
      <c r="A3" t="s">
        <v>8</v>
      </c>
      <c r="B3" s="10">
        <f>4*9</f>
        <v>36</v>
      </c>
      <c r="C3" s="1">
        <v>712.09</v>
      </c>
      <c r="D3" s="1">
        <v>950</v>
      </c>
      <c r="E3" s="6">
        <f>D3*B3</f>
        <v>34200</v>
      </c>
      <c r="F3" s="3">
        <f>C3*B3</f>
        <v>25635.24</v>
      </c>
      <c r="G3" s="12">
        <v>2.5000000000000001E-2</v>
      </c>
      <c r="H3" s="3">
        <f>Tableau1[[#This Row],[PRJ]]*(1+Tableau1[[#This Row],[% augmentation]])</f>
        <v>729.89224999999999</v>
      </c>
      <c r="I3" s="3">
        <f>Tableau1[[#This Row],[Montant J]]*Tableau1[[#This Row],[Nb jours]]</f>
        <v>26276.120999999999</v>
      </c>
    </row>
    <row r="4" spans="1:10" x14ac:dyDescent="0.25">
      <c r="A4" t="s">
        <v>9</v>
      </c>
      <c r="B4" s="10">
        <f>3/5*18*9</f>
        <v>97.199999999999989</v>
      </c>
      <c r="C4" s="1">
        <v>421.66</v>
      </c>
      <c r="D4" s="1">
        <v>950</v>
      </c>
      <c r="E4" s="6">
        <f t="shared" ref="E4:E5" si="0">D4*B4</f>
        <v>92339.999999999985</v>
      </c>
      <c r="F4" s="3">
        <f t="shared" ref="F4" si="1">C4*B4</f>
        <v>40985.351999999999</v>
      </c>
      <c r="G4" s="12">
        <v>0.03</v>
      </c>
      <c r="H4" s="3">
        <f>Tableau1[[#This Row],[PRJ]]*(1+Tableau1[[#This Row],[% augmentation]])</f>
        <v>434.30980000000005</v>
      </c>
      <c r="I4" s="3">
        <f>Tableau1[[#This Row],[Montant J]]*Tableau1[[#This Row],[Nb jours]]</f>
        <v>42214.912559999997</v>
      </c>
    </row>
    <row r="5" spans="1:10" x14ac:dyDescent="0.25">
      <c r="A5" t="s">
        <v>10</v>
      </c>
      <c r="B5" s="10">
        <f>2/5*18*9</f>
        <v>64.8</v>
      </c>
      <c r="C5" s="1">
        <v>421.66</v>
      </c>
      <c r="D5" s="1">
        <v>0</v>
      </c>
      <c r="E5" s="6">
        <f t="shared" si="0"/>
        <v>0</v>
      </c>
      <c r="F5" s="3">
        <f>C5*B5</f>
        <v>27323.567999999999</v>
      </c>
      <c r="G5" s="12">
        <v>0.03</v>
      </c>
      <c r="H5" s="3">
        <f>Tableau1[[#This Row],[PRJ]]*(1+Tableau1[[#This Row],[% augmentation]])</f>
        <v>434.30980000000005</v>
      </c>
      <c r="I5" s="3">
        <f>Tableau1[[#This Row],[Montant J]]*Tableau1[[#This Row],[Nb jours]]</f>
        <v>28143.27504</v>
      </c>
    </row>
    <row r="6" spans="1:10" x14ac:dyDescent="0.25">
      <c r="A6" t="s">
        <v>2</v>
      </c>
      <c r="B6" s="10">
        <f>SUBTOTAL(109,Tableau1[Nb jours])</f>
        <v>198</v>
      </c>
      <c r="C6" s="9"/>
      <c r="D6" s="9"/>
      <c r="E6" s="3">
        <f>SUBTOTAL(109,Tableau1[Total])</f>
        <v>126539.99999999999</v>
      </c>
      <c r="F6" s="3">
        <f>SUBTOTAL(109,Tableau1[Coût])</f>
        <v>93944.16</v>
      </c>
      <c r="I6" s="3">
        <f>SUBTOTAL(109,Tableau1[Total augmentation])</f>
        <v>96634.308599999989</v>
      </c>
      <c r="J6" s="3"/>
    </row>
    <row r="8" spans="1:10" x14ac:dyDescent="0.25">
      <c r="C8" s="13" t="s">
        <v>15</v>
      </c>
      <c r="D8" s="4">
        <v>0.17</v>
      </c>
      <c r="E8" s="7">
        <f>D8*Tableau1[[#Totals],[Total]]</f>
        <v>21511.8</v>
      </c>
    </row>
    <row r="9" spans="1:10" x14ac:dyDescent="0.25">
      <c r="C9" s="13" t="s">
        <v>15</v>
      </c>
      <c r="E9" s="7">
        <f>Tableau1[[#Totals],[Total]]*(1+D$8)</f>
        <v>148051.79999999999</v>
      </c>
    </row>
    <row r="10" spans="1:10" x14ac:dyDescent="0.25">
      <c r="C10" s="13" t="s">
        <v>15</v>
      </c>
      <c r="E10" s="7">
        <f>Tableau1[[#Totals],[Total]]/Tableau1[[#Totals],[Nb jours]]*(1+$D$8)</f>
        <v>747.73636363636354</v>
      </c>
    </row>
    <row r="12" spans="1:10" x14ac:dyDescent="0.25">
      <c r="D12" s="2" t="s">
        <v>5</v>
      </c>
      <c r="E12" s="3">
        <f>Tableau1[[#Totals],[Total]]-Tableau1[[#Totals],[Coût]]</f>
        <v>32595.839999999982</v>
      </c>
      <c r="F12" s="8">
        <f>E12/Tableau1[[#Totals],[Total]]</f>
        <v>0.25759317211948779</v>
      </c>
    </row>
    <row r="13" spans="1:10" x14ac:dyDescent="0.25">
      <c r="D13" s="2" t="s">
        <v>6</v>
      </c>
      <c r="E13" s="3">
        <f>Tableau1[[#Totals],[Total]]-Tableau1[[#Totals],[Total augmentation]]</f>
        <v>29905.691399999996</v>
      </c>
      <c r="F13" s="8">
        <f>E13/Tableau1[[#Totals],[Total]]</f>
        <v>0.23633389758179232</v>
      </c>
    </row>
  </sheetData>
  <mergeCells count="1">
    <mergeCell ref="G1:I1"/>
  </mergeCells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33FEC5BF2C5548B12F4D3F6065896E" ma:contentTypeVersion="9" ma:contentTypeDescription="Create a new document." ma:contentTypeScope="" ma:versionID="f532e5004deb458f76aebc89fa5cccd0">
  <xsd:schema xmlns:xsd="http://www.w3.org/2001/XMLSchema" xmlns:xs="http://www.w3.org/2001/XMLSchema" xmlns:p="http://schemas.microsoft.com/office/2006/metadata/properties" xmlns:ns2="2333c493-ca5e-4277-8c9a-9ef0a4f297b8" xmlns:ns3="92d1acbe-db91-4d6b-94aa-d6dd78a72a34" targetNamespace="http://schemas.microsoft.com/office/2006/metadata/properties" ma:root="true" ma:fieldsID="a95ecc3bf108ad48d0c9860a3b3c3a7d" ns2:_="" ns3:_="">
    <xsd:import namespace="2333c493-ca5e-4277-8c9a-9ef0a4f297b8"/>
    <xsd:import namespace="92d1acbe-db91-4d6b-94aa-d6dd78a72a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33c493-ca5e-4277-8c9a-9ef0a4f297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3df4001-ab33-444e-815e-26fca360f3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1acbe-db91-4d6b-94aa-d6dd78a72a3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b573544-3670-491d-a48d-a74f361c9561}" ma:internalName="TaxCatchAll" ma:showField="CatchAllData" ma:web="92d1acbe-db91-4d6b-94aa-d6dd78a72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33c493-ca5e-4277-8c9a-9ef0a4f297b8">
      <Terms xmlns="http://schemas.microsoft.com/office/infopath/2007/PartnerControls"/>
    </lcf76f155ced4ddcb4097134ff3c332f>
    <TaxCatchAll xmlns="92d1acbe-db91-4d6b-94aa-d6dd78a72a34" xsi:nil="true"/>
  </documentManagement>
</p:properties>
</file>

<file path=customXml/itemProps1.xml><?xml version="1.0" encoding="utf-8"?>
<ds:datastoreItem xmlns:ds="http://schemas.openxmlformats.org/officeDocument/2006/customXml" ds:itemID="{9C14193B-60EB-4D71-BB4B-43AA85F850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FCE484-50C1-43FA-A8CE-86E8639529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33c493-ca5e-4277-8c9a-9ef0a4f297b8"/>
    <ds:schemaRef ds:uri="92d1acbe-db91-4d6b-94aa-d6dd78a72a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FCB3A2-616A-479A-A0C9-E137B6F3E381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92d1acbe-db91-4d6b-94aa-d6dd78a72a34"/>
    <ds:schemaRef ds:uri="http://purl.org/dc/dcmitype/"/>
    <ds:schemaRef ds:uri="http://schemas.microsoft.com/office/2006/documentManagement/types"/>
    <ds:schemaRef ds:uri="http://purl.org/dc/elements/1.1/"/>
    <ds:schemaRef ds:uri="2333c493-ca5e-4277-8c9a-9ef0a4f297b8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P&amp;L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Laurent Perrot</dc:creator>
  <cp:keywords/>
  <dc:description/>
  <cp:lastModifiedBy>Chris_W10</cp:lastModifiedBy>
  <cp:revision/>
  <dcterms:created xsi:type="dcterms:W3CDTF">2020-02-10T15:11:14Z</dcterms:created>
  <dcterms:modified xsi:type="dcterms:W3CDTF">2024-08-09T14:56:30Z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0x0101006E33FEC5BF2C5548B12F4D3F6065896E</vt:lpwstr>
  </property>
  <property fmtid="{D5CDD505-2E9C-101B-9397-08002B2CF9AE}" pid="3" name="MediaServiceImageTags">
    <vt:lpwstr/>
  </property>
</Properties>
</file>