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B88A6A4-B420-4735-9C88-8FEAD734906B}" xr6:coauthVersionLast="47" xr6:coauthVersionMax="47" xr10:uidLastSave="{00000000-0000-0000-0000-000000000000}"/>
  <bookViews>
    <workbookView xWindow="-120" yWindow="-120" windowWidth="38640" windowHeight="15990" activeTab="1" xr2:uid="{6A8F25C2-8B96-4FF1-81CC-AD73E0DB5304}"/>
  </bookViews>
  <sheets>
    <sheet name="1° Page" sheetId="1" r:id="rId1"/>
    <sheet name="2° Page" sheetId="2" r:id="rId2"/>
    <sheet name="BaseGram" sheetId="15" r:id="rId3"/>
    <sheet name="Feuil13" sheetId="14" r:id="rId4"/>
  </sheets>
  <definedNames>
    <definedName name="_xlnm.Print_Area" localSheetId="0">'1° Page'!$A$1:$G$55</definedName>
    <definedName name="_xlnm.Print_Area" localSheetId="1">'2° Page'!$A$1:$G$55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2" l="1" a="1"/>
  <c r="C31" i="2" a="1"/>
  <c r="C21" i="2" a="1"/>
  <c r="C39" i="2" a="1"/>
  <c r="C30" i="2" a="1"/>
  <c r="C19" i="2" a="1"/>
  <c r="C37" i="2" a="1"/>
  <c r="C38" i="2" a="1"/>
  <c r="C33" i="2" a="1"/>
  <c r="C17" i="2" a="1"/>
  <c r="C24" i="2" a="1"/>
  <c r="C20" i="2" a="1"/>
  <c r="C26" i="2" a="1"/>
  <c r="C32" i="2" a="1"/>
  <c r="C27" i="2" a="1"/>
  <c r="C29" i="2" a="1"/>
  <c r="C35" i="2" a="1"/>
  <c r="C36" i="2" a="1"/>
  <c r="C22" i="2" a="1"/>
  <c r="C28" i="2" a="1"/>
  <c r="C34" i="2" a="1"/>
  <c r="C40" i="2" a="1"/>
  <c r="C23" i="2" a="1"/>
  <c r="C18" i="2" a="1"/>
  <c r="C16" i="2" a="1"/>
  <c r="C18" i="2" l="1"/>
  <c r="C23" i="2"/>
  <c r="C40" i="2"/>
  <c r="C34" i="2"/>
  <c r="C28" i="2"/>
  <c r="C22" i="2"/>
  <c r="C36" i="2"/>
  <c r="C35" i="2"/>
  <c r="C29" i="2"/>
  <c r="C27" i="2"/>
  <c r="C32" i="2"/>
  <c r="C26" i="2"/>
  <c r="C20" i="2"/>
  <c r="C24" i="2"/>
  <c r="C17" i="2"/>
  <c r="C33" i="2"/>
  <c r="C38" i="2"/>
  <c r="C37" i="2"/>
  <c r="C19" i="2"/>
  <c r="C30" i="2"/>
  <c r="C39" i="2"/>
  <c r="C21" i="2"/>
  <c r="C31" i="2"/>
  <c r="C25" i="2"/>
  <c r="C16" i="2"/>
  <c r="F8" i="2" l="1"/>
  <c r="B2" i="14" a="1"/>
  <c r="B13" i="14" a="1"/>
  <c r="B6" i="14" a="1"/>
  <c r="B14" i="14" a="1"/>
  <c r="B3" i="14" a="1"/>
  <c r="B11" i="14" a="1"/>
  <c r="B7" i="14" a="1"/>
  <c r="B15" i="14" a="1"/>
  <c r="B4" i="14" a="1"/>
  <c r="B8" i="14" a="1"/>
  <c r="B12" i="14" a="1"/>
  <c r="B9" i="14" a="1"/>
  <c r="B16" i="14" a="1"/>
  <c r="B5" i="14" a="1"/>
  <c r="B17" i="14" a="1"/>
  <c r="B10" i="14" a="1"/>
  <c r="B3" i="14" l="1"/>
  <c r="B16" i="14"/>
  <c r="B14" i="14"/>
  <c r="B12" i="14"/>
  <c r="B10" i="14"/>
  <c r="B8" i="14"/>
  <c r="B6" i="14"/>
  <c r="B4" i="14"/>
  <c r="B17" i="14"/>
  <c r="B15" i="14"/>
  <c r="B13" i="14"/>
  <c r="B11" i="14"/>
  <c r="B9" i="14"/>
  <c r="B7" i="14"/>
  <c r="B5" i="14"/>
  <c r="B2" i="14"/>
  <c r="G14" i="2" l="1"/>
  <c r="H16" i="2"/>
  <c r="M17" i="2" l="1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F16" i="2"/>
  <c r="G16" i="2" s="1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K16" i="2" l="1"/>
  <c r="H17" i="2"/>
  <c r="K17" i="2"/>
  <c r="H18" i="2"/>
  <c r="K18" i="2"/>
  <c r="H19" i="2"/>
  <c r="K19" i="2"/>
  <c r="H20" i="2"/>
  <c r="K20" i="2"/>
  <c r="H21" i="2"/>
  <c r="K21" i="2"/>
  <c r="H22" i="2"/>
  <c r="K22" i="2"/>
  <c r="H23" i="2"/>
  <c r="K23" i="2"/>
  <c r="H24" i="2"/>
  <c r="K24" i="2"/>
  <c r="H25" i="2"/>
  <c r="K25" i="2"/>
  <c r="H26" i="2"/>
  <c r="K26" i="2"/>
  <c r="H27" i="2"/>
  <c r="K27" i="2"/>
  <c r="H28" i="2"/>
  <c r="K28" i="2"/>
  <c r="H29" i="2"/>
  <c r="K29" i="2"/>
  <c r="H30" i="2"/>
  <c r="K30" i="2"/>
  <c r="A55" i="2"/>
  <c r="A54" i="2"/>
  <c r="A53" i="2"/>
  <c r="A52" i="2"/>
  <c r="A51" i="2"/>
  <c r="E8" i="2"/>
  <c r="D6" i="2"/>
  <c r="D4" i="2"/>
  <c r="M47" i="2"/>
  <c r="L47" i="2"/>
  <c r="K47" i="2"/>
  <c r="H47" i="2"/>
  <c r="G47" i="2"/>
  <c r="F47" i="2"/>
  <c r="K46" i="2"/>
  <c r="H46" i="2"/>
  <c r="G46" i="2"/>
  <c r="F46" i="2"/>
  <c r="K45" i="2"/>
  <c r="H45" i="2"/>
  <c r="G45" i="2"/>
  <c r="F45" i="2"/>
  <c r="K44" i="2"/>
  <c r="H44" i="2"/>
  <c r="G44" i="2"/>
  <c r="F44" i="2"/>
  <c r="K43" i="2"/>
  <c r="H43" i="2"/>
  <c r="G43" i="2"/>
  <c r="F43" i="2"/>
  <c r="K42" i="2"/>
  <c r="H42" i="2"/>
  <c r="G42" i="2"/>
  <c r="F42" i="2"/>
  <c r="K41" i="2"/>
  <c r="H41" i="2"/>
  <c r="G41" i="2"/>
  <c r="F41" i="2"/>
  <c r="K40" i="2"/>
  <c r="H40" i="2"/>
  <c r="G40" i="2"/>
  <c r="F40" i="2"/>
  <c r="K39" i="2"/>
  <c r="H39" i="2"/>
  <c r="G39" i="2"/>
  <c r="F39" i="2"/>
  <c r="K38" i="2"/>
  <c r="H38" i="2"/>
  <c r="G38" i="2"/>
  <c r="F38" i="2"/>
  <c r="K37" i="2"/>
  <c r="H37" i="2"/>
  <c r="G37" i="2"/>
  <c r="F37" i="2"/>
  <c r="K36" i="2"/>
  <c r="H36" i="2"/>
  <c r="G36" i="2"/>
  <c r="F36" i="2"/>
  <c r="K35" i="2"/>
  <c r="H35" i="2"/>
  <c r="G35" i="2"/>
  <c r="F35" i="2"/>
  <c r="K34" i="2"/>
  <c r="H34" i="2"/>
  <c r="K33" i="2"/>
  <c r="H33" i="2"/>
  <c r="K32" i="2"/>
  <c r="H32" i="2"/>
  <c r="K31" i="2"/>
  <c r="H31" i="2"/>
  <c r="K48" i="2" l="1"/>
  <c r="L16" i="2"/>
  <c r="M16" i="2" s="1"/>
  <c r="K30" i="1"/>
  <c r="K48" i="1" s="1"/>
  <c r="K14" i="2" s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30" i="1"/>
  <c r="G30" i="1" s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G17" i="1"/>
  <c r="C49" i="1" s="1"/>
  <c r="C49" i="2" l="1"/>
  <c r="L30" i="1"/>
  <c r="M30" i="1" s="1"/>
  <c r="G48" i="1"/>
  <c r="G48" i="2" s="1"/>
  <c r="L48" i="2" l="1"/>
  <c r="M48" i="2" s="1"/>
  <c r="H52" i="2" s="1"/>
  <c r="G50" i="2"/>
  <c r="G51" i="2" s="1"/>
  <c r="L48" i="1"/>
  <c r="M48" i="1" s="1"/>
  <c r="H52" i="1" s="1"/>
  <c r="G50" i="1"/>
  <c r="G5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<sst xmlns="http://schemas.openxmlformats.org/spreadsheetml/2006/main" count="105" uniqueCount="63">
  <si>
    <t>Dossier suivi par</t>
  </si>
  <si>
    <t xml:space="preserve">Offre n° </t>
  </si>
  <si>
    <t xml:space="preserve">A l'attention de M </t>
  </si>
  <si>
    <t xml:space="preserve">Mail : </t>
  </si>
  <si>
    <t>Tél : 0</t>
  </si>
  <si>
    <t>Nous vous prions de bien vouloir trouver ci-dessous notre meilleure proposition de prix. Si celle-ci vous convient et afin de procéder</t>
  </si>
  <si>
    <t>à son enregistrement, merci de bien vouloir nous la retourner avec votre accord ci-dessous (ou en dernière page de ce dossier).</t>
  </si>
  <si>
    <t xml:space="preserve">Nom : </t>
  </si>
  <si>
    <t>Cachet :</t>
  </si>
  <si>
    <t xml:space="preserve">Prénom : </t>
  </si>
  <si>
    <t xml:space="preserve">Fonction  : </t>
  </si>
  <si>
    <t xml:space="preserve">Signature : </t>
  </si>
  <si>
    <t>Référence</t>
  </si>
  <si>
    <t>Qté</t>
  </si>
  <si>
    <t>Désignation</t>
  </si>
  <si>
    <t>PU Tarif</t>
  </si>
  <si>
    <t>R%</t>
  </si>
  <si>
    <t>PU remisé HT</t>
  </si>
  <si>
    <t>Prix total HT</t>
  </si>
  <si>
    <t>Conditions d'achat :</t>
  </si>
  <si>
    <t>Colorisé si différent du tarif proposé en colonne D</t>
  </si>
  <si>
    <t>R1 %</t>
  </si>
  <si>
    <t>R2 %</t>
  </si>
  <si>
    <t>PA Total</t>
  </si>
  <si>
    <t>Marge</t>
  </si>
  <si>
    <t>Marge %</t>
  </si>
  <si>
    <t>Total …….</t>
  </si>
  <si>
    <t>Validité de l'offre :</t>
  </si>
  <si>
    <t>Page 1/10</t>
  </si>
  <si>
    <t>Total HT :</t>
  </si>
  <si>
    <t>TVA 20,0 % :</t>
  </si>
  <si>
    <t>Total TTC :</t>
  </si>
  <si>
    <t>_</t>
  </si>
  <si>
    <t>Report de la page précédente .............</t>
  </si>
  <si>
    <t>Si pas = tarif proposé</t>
  </si>
  <si>
    <t>Page 2/10</t>
  </si>
  <si>
    <t>800150MET</t>
  </si>
  <si>
    <t>800152MET</t>
  </si>
  <si>
    <t>BCIIRR610LG10</t>
  </si>
  <si>
    <t>Réfrigérateur BioCompact II RR 610 - GRAM</t>
  </si>
  <si>
    <t>RR, plage de température +2°C/+20°C</t>
  </si>
  <si>
    <t>Fonctionnement garanti à +5°C +/-3°C</t>
  </si>
  <si>
    <t>ATEX intérieur et extérieur - Fermeture à clé</t>
  </si>
  <si>
    <t>610, Volume Brut 583 litres</t>
  </si>
  <si>
    <t>Version blanche extérieur, intérieur ABS/inox</t>
  </si>
  <si>
    <t>Porte pleine - Ferrage droit  - Rappel de fermeture de porte</t>
  </si>
  <si>
    <t>2 roues fixes et 2 roues 360° avec freins, 109 mm</t>
  </si>
  <si>
    <t>5 grandes grilles rilsanisées 650 mm (Accessoires)</t>
  </si>
  <si>
    <t>LxHxP ext : 695 x 1984 roues comprises x 875 mm</t>
  </si>
  <si>
    <t>Poids net : 119Kg</t>
  </si>
  <si>
    <t>Voir fiche technique en PJ</t>
  </si>
  <si>
    <t>BCIIRR610LG11</t>
  </si>
  <si>
    <r>
      <rPr>
        <sz val="9"/>
        <color rgb="FFFF0000"/>
        <rFont val="arialMS"/>
      </rPr>
      <t xml:space="preserve">Porte vitrée </t>
    </r>
    <r>
      <rPr>
        <sz val="9"/>
        <rFont val="arialMS"/>
      </rPr>
      <t>- Ferrage droit  - Rappel de fermeture de porte</t>
    </r>
  </si>
  <si>
    <t>Poids net : 129Kg</t>
  </si>
  <si>
    <t>BCIIRR210LG10</t>
  </si>
  <si>
    <t>Réfrigérateur BioCompact II RR 210 - GRAM</t>
  </si>
  <si>
    <t>210, volume brut 125 litres</t>
  </si>
  <si>
    <t>Version blanche extérieur, intérieur PS/inox</t>
  </si>
  <si>
    <t>2 roues/2 pieds (30 mm)</t>
  </si>
  <si>
    <t>2 grandes grilles rilsanisées 430 mm (accessoires)</t>
  </si>
  <si>
    <t>1 petite grille rilsanisée 300 mm ( 1 comprise)</t>
  </si>
  <si>
    <t>LxHxP ext : 595 x 830 x 640 mm</t>
  </si>
  <si>
    <t>Poids net : 48Kg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</si>
</sst>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1]"/>
    <numFmt numFmtId="165" formatCode="0.0%"/>
    <numFmt numFmtId="166" formatCode="#,##0.00\ &quot;€&quot;"/>
    <numFmt numFmtId="167" formatCode="[$-F800]dddd\,\ mmmm\ dd\,\ yyyy"/>
  </numFmts>
  <fonts count="29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sz val="11"/>
      <color rgb="FF0070C0"/>
      <name val="Aptos Narrow"/>
      <family val="2"/>
      <scheme val="minor"/>
    </font>
    <font>
      <b/>
      <sz val="8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sz val="9"/>
      <color indexed="10"/>
      <name val="Arial"/>
      <family val="2"/>
    </font>
    <font>
      <u/>
      <sz val="9"/>
      <color indexed="10"/>
      <name val="Arial"/>
      <family val="2"/>
    </font>
    <font>
      <b/>
      <sz val="9"/>
      <color indexed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sz val="7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sz val="7"/>
      <color theme="1"/>
      <name val="Arial"/>
      <family val="2"/>
    </font>
    <font>
      <sz val="11"/>
      <color theme="1"/>
      <name val="Arial"/>
      <family val="2"/>
    </font>
    <font>
      <i/>
      <sz val="8"/>
      <name val="Arial"/>
      <family val="2"/>
    </font>
    <font>
      <b/>
      <i/>
      <sz val="9"/>
      <color theme="1"/>
      <name val="Arial"/>
      <family val="2"/>
    </font>
    <font>
      <b/>
      <sz val="7"/>
      <name val="Arial"/>
      <family val="2"/>
    </font>
    <font>
      <sz val="9"/>
      <color theme="0"/>
      <name val="Arial"/>
      <family val="2"/>
    </font>
    <font>
      <sz val="11"/>
      <name val="Aptos Narrow"/>
      <family val="2"/>
      <scheme val="minor"/>
    </font>
    <font>
      <b/>
      <sz val="9"/>
      <name val="arialMS"/>
    </font>
    <font>
      <sz val="9"/>
      <name val="arialMS"/>
    </font>
    <font>
      <b/>
      <i/>
      <sz val="9"/>
      <color rgb="FF0070C0"/>
      <name val="Arial"/>
      <family val="2"/>
    </font>
    <font>
      <sz val="9"/>
      <color rgb="FFFF0000"/>
      <name val="arialMS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93">
    <xf numFmtId="0" fontId="0" fillId="0" borderId="0" xfId="0"/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/>
    <xf numFmtId="0" fontId="6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right"/>
      <protection locked="0"/>
    </xf>
    <xf numFmtId="14" fontId="0" fillId="0" borderId="0" xfId="0" applyNumberFormat="1"/>
    <xf numFmtId="0" fontId="9" fillId="2" borderId="0" xfId="0" applyFont="1" applyFill="1" applyProtection="1">
      <protection locked="0"/>
    </xf>
    <xf numFmtId="0" fontId="0" fillId="2" borderId="0" xfId="0" applyFill="1"/>
    <xf numFmtId="49" fontId="3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164" fontId="3" fillId="0" borderId="0" xfId="0" applyNumberFormat="1" applyFont="1" applyProtection="1">
      <protection locked="0"/>
    </xf>
    <xf numFmtId="165" fontId="3" fillId="0" borderId="0" xfId="0" applyNumberFormat="1" applyFont="1" applyProtection="1">
      <protection locked="0"/>
    </xf>
    <xf numFmtId="164" fontId="2" fillId="0" borderId="0" xfId="0" applyNumberFormat="1" applyFont="1" applyProtection="1">
      <protection locked="0"/>
    </xf>
    <xf numFmtId="0" fontId="2" fillId="0" borderId="2" xfId="0" applyFont="1" applyBorder="1" applyProtection="1"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Protection="1">
      <protection locked="0"/>
    </xf>
    <xf numFmtId="164" fontId="3" fillId="0" borderId="2" xfId="0" applyNumberFormat="1" applyFont="1" applyBorder="1" applyProtection="1">
      <protection locked="0"/>
    </xf>
    <xf numFmtId="165" fontId="3" fillId="0" borderId="2" xfId="0" applyNumberFormat="1" applyFont="1" applyBorder="1" applyProtection="1">
      <protection locked="0"/>
    </xf>
    <xf numFmtId="49" fontId="3" fillId="0" borderId="1" xfId="0" applyNumberFormat="1" applyFont="1" applyBorder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164" fontId="3" fillId="0" borderId="1" xfId="0" applyNumberFormat="1" applyFont="1" applyBorder="1" applyProtection="1">
      <protection locked="0"/>
    </xf>
    <xf numFmtId="165" fontId="3" fillId="0" borderId="1" xfId="0" applyNumberFormat="1" applyFont="1" applyBorder="1" applyProtection="1">
      <protection locked="0"/>
    </xf>
    <xf numFmtId="0" fontId="6" fillId="2" borderId="0" xfId="0" applyFont="1" applyFill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10" fillId="0" borderId="0" xfId="0" applyFont="1" applyProtection="1">
      <protection locked="0"/>
    </xf>
    <xf numFmtId="0" fontId="11" fillId="3" borderId="3" xfId="0" applyFont="1" applyFill="1" applyBorder="1" applyProtection="1">
      <protection locked="0"/>
    </xf>
    <xf numFmtId="0" fontId="10" fillId="3" borderId="0" xfId="0" applyFont="1" applyFill="1" applyProtection="1">
      <protection locked="0"/>
    </xf>
    <xf numFmtId="0" fontId="10" fillId="3" borderId="3" xfId="0" applyFont="1" applyFill="1" applyBorder="1" applyProtection="1">
      <protection locked="0"/>
    </xf>
    <xf numFmtId="0" fontId="12" fillId="0" borderId="0" xfId="0" applyFont="1" applyProtection="1">
      <protection locked="0"/>
    </xf>
    <xf numFmtId="0" fontId="7" fillId="0" borderId="0" xfId="0" applyFont="1"/>
    <xf numFmtId="166" fontId="7" fillId="0" borderId="0" xfId="0" applyNumberFormat="1" applyFont="1"/>
    <xf numFmtId="0" fontId="2" fillId="2" borderId="0" xfId="0" applyFont="1" applyFill="1" applyAlignment="1" applyProtection="1">
      <alignment horizontal="right"/>
      <protection locked="0"/>
    </xf>
    <xf numFmtId="164" fontId="2" fillId="0" borderId="4" xfId="0" applyNumberFormat="1" applyFont="1" applyBorder="1" applyAlignment="1" applyProtection="1">
      <alignment horizontal="center"/>
      <protection locked="0"/>
    </xf>
    <xf numFmtId="164" fontId="2" fillId="0" borderId="0" xfId="0" applyNumberFormat="1" applyFont="1"/>
    <xf numFmtId="166" fontId="8" fillId="0" borderId="0" xfId="0" applyNumberFormat="1" applyFont="1"/>
    <xf numFmtId="0" fontId="13" fillId="0" borderId="0" xfId="0" applyFont="1" applyProtection="1">
      <protection locked="0"/>
    </xf>
    <xf numFmtId="0" fontId="14" fillId="0" borderId="0" xfId="0" applyFont="1" applyProtection="1">
      <protection locked="0"/>
    </xf>
    <xf numFmtId="166" fontId="16" fillId="0" borderId="0" xfId="0" applyNumberFormat="1" applyFont="1"/>
    <xf numFmtId="0" fontId="10" fillId="4" borderId="0" xfId="0" applyFont="1" applyFill="1" applyProtection="1">
      <protection locked="0"/>
    </xf>
    <xf numFmtId="164" fontId="3" fillId="0" borderId="0" xfId="0" applyNumberFormat="1" applyFont="1"/>
    <xf numFmtId="167" fontId="8" fillId="0" borderId="0" xfId="0" applyNumberFormat="1" applyFont="1" applyAlignment="1">
      <alignment horizontal="left"/>
    </xf>
    <xf numFmtId="10" fontId="16" fillId="0" borderId="0" xfId="1" applyNumberFormat="1" applyFont="1"/>
    <xf numFmtId="9" fontId="18" fillId="0" borderId="0" xfId="0" applyNumberFormat="1" applyFont="1" applyAlignment="1">
      <alignment horizontal="center"/>
    </xf>
    <xf numFmtId="10" fontId="3" fillId="0" borderId="0" xfId="1" applyNumberFormat="1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166" fontId="17" fillId="0" borderId="0" xfId="0" applyNumberFormat="1" applyFont="1"/>
    <xf numFmtId="10" fontId="17" fillId="0" borderId="0" xfId="1" applyNumberFormat="1" applyFont="1"/>
    <xf numFmtId="0" fontId="8" fillId="0" borderId="0" xfId="0" applyFont="1"/>
    <xf numFmtId="0" fontId="19" fillId="0" borderId="0" xfId="0" applyFont="1"/>
    <xf numFmtId="0" fontId="7" fillId="0" borderId="1" xfId="0" applyFont="1" applyBorder="1"/>
    <xf numFmtId="0" fontId="7" fillId="0" borderId="2" xfId="0" applyFont="1" applyBorder="1"/>
    <xf numFmtId="0" fontId="0" fillId="0" borderId="0" xfId="0" applyAlignment="1">
      <alignment horizontal="right"/>
    </xf>
    <xf numFmtId="0" fontId="2" fillId="0" borderId="5" xfId="0" applyFont="1" applyBorder="1" applyProtection="1">
      <protection locked="0"/>
    </xf>
    <xf numFmtId="0" fontId="7" fillId="0" borderId="7" xfId="0" applyFont="1" applyBorder="1"/>
    <xf numFmtId="0" fontId="8" fillId="0" borderId="6" xfId="0" applyFont="1" applyBorder="1"/>
    <xf numFmtId="0" fontId="8" fillId="0" borderId="6" xfId="0" applyFont="1" applyBorder="1" applyAlignment="1">
      <alignment horizontal="right"/>
    </xf>
    <xf numFmtId="0" fontId="20" fillId="0" borderId="0" xfId="0" applyFont="1" applyProtection="1">
      <protection locked="0"/>
    </xf>
    <xf numFmtId="166" fontId="21" fillId="0" borderId="0" xfId="0" applyNumberFormat="1" applyFont="1"/>
    <xf numFmtId="166" fontId="16" fillId="0" borderId="3" xfId="0" applyNumberFormat="1" applyFont="1" applyBorder="1"/>
    <xf numFmtId="166" fontId="7" fillId="0" borderId="3" xfId="0" applyNumberFormat="1" applyFont="1" applyBorder="1"/>
    <xf numFmtId="164" fontId="2" fillId="0" borderId="0" xfId="0" applyNumberFormat="1" applyFont="1" applyAlignment="1" applyProtection="1">
      <alignment horizontal="right"/>
      <protection locked="0"/>
    </xf>
    <xf numFmtId="0" fontId="13" fillId="0" borderId="0" xfId="0" applyFont="1"/>
    <xf numFmtId="0" fontId="14" fillId="0" borderId="0" xfId="0" applyFont="1"/>
    <xf numFmtId="0" fontId="2" fillId="0" borderId="0" xfId="0" applyFont="1" applyAlignment="1" applyProtection="1">
      <alignment vertical="center"/>
      <protection locked="0"/>
    </xf>
    <xf numFmtId="166" fontId="3" fillId="0" borderId="0" xfId="0" applyNumberFormat="1" applyFont="1" applyProtection="1">
      <protection locked="0"/>
    </xf>
    <xf numFmtId="166" fontId="2" fillId="0" borderId="0" xfId="0" applyNumberFormat="1" applyFont="1" applyProtection="1">
      <protection locked="0"/>
    </xf>
    <xf numFmtId="166" fontId="2" fillId="0" borderId="0" xfId="0" applyNumberFormat="1" applyFont="1" applyAlignment="1" applyProtection="1">
      <alignment horizontal="center" vertical="center"/>
      <protection locked="0"/>
    </xf>
    <xf numFmtId="166" fontId="3" fillId="0" borderId="1" xfId="0" applyNumberFormat="1" applyFont="1" applyBorder="1" applyProtection="1">
      <protection locked="0"/>
    </xf>
    <xf numFmtId="166" fontId="3" fillId="0" borderId="2" xfId="0" applyNumberFormat="1" applyFont="1" applyBorder="1" applyProtection="1">
      <protection locked="0"/>
    </xf>
    <xf numFmtId="9" fontId="18" fillId="0" borderId="0" xfId="1" applyFont="1"/>
    <xf numFmtId="9" fontId="18" fillId="0" borderId="0" xfId="1" applyFont="1" applyFill="1"/>
    <xf numFmtId="9" fontId="15" fillId="0" borderId="0" xfId="1" applyFont="1" applyBorder="1" applyProtection="1">
      <protection locked="0"/>
    </xf>
    <xf numFmtId="9" fontId="22" fillId="0" borderId="0" xfId="1" applyFont="1" applyFill="1" applyAlignment="1" applyProtection="1">
      <alignment horizontal="center" vertical="center"/>
      <protection locked="0"/>
    </xf>
    <xf numFmtId="9" fontId="18" fillId="0" borderId="0" xfId="1" applyFont="1" applyAlignment="1">
      <alignment horizontal="center"/>
    </xf>
    <xf numFmtId="0" fontId="24" fillId="0" borderId="0" xfId="0" applyFont="1"/>
    <xf numFmtId="0" fontId="25" fillId="0" borderId="0" xfId="2" applyFont="1" applyProtection="1">
      <protection locked="0"/>
    </xf>
    <xf numFmtId="0" fontId="26" fillId="0" borderId="0" xfId="2" applyFont="1" applyProtection="1">
      <protection locked="0"/>
    </xf>
    <xf numFmtId="0" fontId="2" fillId="0" borderId="0" xfId="2" applyFont="1" applyProtection="1">
      <protection locked="0"/>
    </xf>
    <xf numFmtId="0" fontId="27" fillId="0" borderId="0" xfId="2" applyFont="1" applyProtection="1">
      <protection locked="0"/>
    </xf>
    <xf numFmtId="0" fontId="3" fillId="0" borderId="0" xfId="0" applyFont="1"/>
    <xf numFmtId="49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3" fillId="0" borderId="0" xfId="0" applyFont="1" applyProtection="1">
      <protection locked="0"/>
    </xf>
    <xf numFmtId="0" fontId="9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8" fillId="0" borderId="0" xfId="0" applyFont="1"/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</cellXfs>
  <cellStyles count="3">
    <cellStyle name="Normal" xfId="0" builtinId="0"/>
    <cellStyle name="Normal 3" xfId="2" xr:uid="{8DE59182-F6E5-4AF3-BA6A-ADA277E86D00}"/>
    <cellStyle name="Pourcentage" xfId="1" builtinId="5"/>
  </cellStyles>
  <dxfs count="17">
    <dxf>
      <font>
        <b/>
        <i val="0"/>
        <color theme="1"/>
      </font>
      <fill>
        <patternFill>
          <bgColor rgb="FFFFCC00"/>
        </patternFill>
      </fill>
    </dxf>
    <dxf>
      <fill>
        <patternFill>
          <bgColor rgb="FFFFCC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CC00"/>
        </patternFill>
      </fill>
    </dxf>
    <dxf>
      <fill>
        <patternFill>
          <bgColor rgb="FFFFCC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  <fill>
        <patternFill>
          <bgColor rgb="FFFFCC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</dxfs>
  <tableStyles count="0" defaultTableStyle="TableStyleMedium2" defaultPivotStyle="PivotStyleLight16"/>
  <colors>
    <mruColors>
      <color rgb="FFFF0000"/>
      <color rgb="FFFFCC00"/>
      <color rgb="FFFFCC99"/>
      <color rgb="FFFFCC6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E52720C-9AA0-4538-A05C-AF8AA529CBFD}" name="BCIIRR610LG10" displayName="BCIIRR610LG10" ref="A1:A13" totalsRowShown="0" headerRowDxfId="16" dataDxfId="15">
  <autoFilter ref="A1:A13" xr:uid="{2E52720C-9AA0-4538-A05C-AF8AA529CBFD}"/>
  <tableColumns count="1">
    <tableColumn id="1" xr3:uid="{72CC33D5-E36E-473C-92D9-D753E7EF4182}" name="BCIIRR610LG10" dataDxfId="1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90275F3-4B7D-485E-9986-C575C73AFD77}" name="BCIIRR610LG11" displayName="BCIIRR610LG11" ref="B1:B13" totalsRowShown="0" headerRowDxfId="13" dataDxfId="12">
  <autoFilter ref="B1:B13" xr:uid="{290275F3-4B7D-485E-9986-C575C73AFD77}"/>
  <tableColumns count="1">
    <tableColumn id="1" xr3:uid="{2776A9DA-3D70-4F2D-BE08-F90D3F0CCCC9}" name="BCIIRR610LG11" dataDxfId="1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EF61AB4-A31F-4BAF-88F9-C8D2B1ED037B}" name="BCIIRR210LG10" displayName="BCIIRR210LG10" ref="C1:C14" totalsRowShown="0" headerRowDxfId="10" dataDxfId="9" headerRowCellStyle="Normal 3" dataCellStyle="Normal 3">
  <autoFilter ref="C1:C14" xr:uid="{5EF61AB4-A31F-4BAF-88F9-C8D2B1ED037B}"/>
  <tableColumns count="1">
    <tableColumn id="1" xr3:uid="{3CC4836A-76F0-4DD2-97D1-8ADCF094994F}" name="BCIIRR210LG10" dataDxfId="8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B93D9-E94E-4E09-8F2C-F7B475025561}">
  <sheetPr codeName="Feuil1"/>
  <dimension ref="A1:Q84"/>
  <sheetViews>
    <sheetView topLeftCell="A15" zoomScaleNormal="100" workbookViewId="0">
      <selection activeCell="A30" sqref="A30"/>
    </sheetView>
  </sheetViews>
  <sheetFormatPr baseColWidth="10" defaultRowHeight="15"/>
  <cols>
    <col min="1" max="1" width="13.7109375" customWidth="1"/>
    <col min="2" max="2" width="4.7109375" customWidth="1"/>
    <col min="3" max="3" width="38.28515625" customWidth="1"/>
    <col min="4" max="4" width="11.7109375" customWidth="1"/>
    <col min="5" max="5" width="3.7109375" customWidth="1"/>
    <col min="6" max="7" width="11.7109375" customWidth="1"/>
    <col min="8" max="8" width="10.140625" customWidth="1"/>
    <col min="9" max="10" width="5.28515625" customWidth="1"/>
    <col min="11" max="12" width="11.5703125" customWidth="1"/>
    <col min="13" max="13" width="9.28515625" customWidth="1"/>
  </cols>
  <sheetData>
    <row r="1" spans="1:17" ht="49.5" customHeight="1"/>
    <row r="2" spans="1:17" ht="12.75" customHeight="1">
      <c r="O2" s="86"/>
      <c r="P2" s="4"/>
      <c r="Q2" s="4"/>
    </row>
    <row r="3" spans="1:17" ht="12.75" customHeight="1">
      <c r="A3" s="1"/>
      <c r="D3" s="53"/>
      <c r="E3" s="53"/>
      <c r="F3" s="53"/>
      <c r="G3" s="53"/>
      <c r="O3" s="86"/>
      <c r="P3" s="4"/>
      <c r="Q3" s="4"/>
    </row>
    <row r="4" spans="1:17" ht="12.75" customHeight="1">
      <c r="A4" s="1"/>
      <c r="D4" s="32"/>
      <c r="E4" s="32"/>
      <c r="F4" s="32"/>
      <c r="G4" s="32"/>
      <c r="O4" s="86"/>
      <c r="P4" s="4"/>
      <c r="Q4" s="4"/>
    </row>
    <row r="5" spans="1:17" ht="12.75" customHeight="1">
      <c r="A5" s="1"/>
      <c r="D5" s="32"/>
      <c r="E5" s="32"/>
      <c r="F5" s="32"/>
      <c r="G5" s="32"/>
      <c r="O5" s="86"/>
      <c r="P5" s="4"/>
      <c r="Q5" s="4"/>
    </row>
    <row r="6" spans="1:17" ht="12.75" customHeight="1">
      <c r="A6" s="2"/>
      <c r="D6" s="32"/>
      <c r="E6" s="32"/>
      <c r="F6" s="32"/>
      <c r="G6" s="32"/>
      <c r="O6" s="86"/>
      <c r="P6" s="4"/>
      <c r="Q6" s="4"/>
    </row>
    <row r="7" spans="1:17" ht="12.75" customHeight="1">
      <c r="A7" s="2"/>
      <c r="D7" s="32"/>
      <c r="E7" s="32"/>
      <c r="F7" s="32"/>
      <c r="G7" s="32"/>
      <c r="O7" s="86"/>
      <c r="P7" s="4"/>
      <c r="Q7" s="4"/>
    </row>
    <row r="8" spans="1:17" ht="12.75" customHeight="1">
      <c r="A8" s="2"/>
      <c r="D8" s="1" t="s">
        <v>2</v>
      </c>
      <c r="E8" s="32"/>
      <c r="F8" s="32"/>
      <c r="G8" s="32"/>
      <c r="O8" s="86"/>
      <c r="P8" s="4"/>
      <c r="Q8" s="4"/>
    </row>
    <row r="9" spans="1:17" ht="12.75" customHeight="1">
      <c r="D9" s="2" t="s">
        <v>3</v>
      </c>
      <c r="E9" s="32"/>
      <c r="F9" s="32"/>
      <c r="G9" s="32"/>
      <c r="O9" s="86"/>
      <c r="P9" s="4"/>
      <c r="Q9" s="4"/>
    </row>
    <row r="10" spans="1:17" ht="12.75" customHeight="1">
      <c r="D10" s="2" t="s">
        <v>4</v>
      </c>
      <c r="E10" s="32"/>
      <c r="F10" s="32"/>
      <c r="G10" s="32"/>
      <c r="O10" s="86"/>
      <c r="P10" s="4"/>
      <c r="Q10" s="4"/>
    </row>
    <row r="11" spans="1:17" ht="12.75" customHeight="1">
      <c r="D11" s="54"/>
      <c r="E11" s="54"/>
      <c r="F11" s="54"/>
      <c r="G11" s="54"/>
      <c r="O11" s="86"/>
      <c r="P11" s="4"/>
      <c r="Q11" s="4"/>
    </row>
    <row r="12" spans="1:17" ht="12.75" customHeight="1">
      <c r="O12" s="86"/>
      <c r="P12" s="4"/>
      <c r="Q12" s="4"/>
    </row>
    <row r="13" spans="1:17" ht="12.75" customHeight="1"/>
    <row r="14" spans="1:17" ht="12.75" customHeight="1">
      <c r="A14" s="5" t="s">
        <v>0</v>
      </c>
      <c r="B14" s="89"/>
      <c r="C14" s="89"/>
    </row>
    <row r="15" spans="1:17" ht="12.75" customHeight="1">
      <c r="A15" s="6" t="s">
        <v>1</v>
      </c>
      <c r="B15" s="1"/>
      <c r="G15" s="55" t="s">
        <v>32</v>
      </c>
    </row>
    <row r="16" spans="1:17" ht="12.75" customHeight="1"/>
    <row r="17" spans="1:13" ht="12.75" customHeight="1">
      <c r="F17" s="6"/>
      <c r="G17" s="7">
        <f ca="1">TODAY()</f>
        <v>45331</v>
      </c>
    </row>
    <row r="18" spans="1:13" ht="12.75" customHeight="1"/>
    <row r="19" spans="1:13" ht="12.75" customHeight="1">
      <c r="A19" s="8" t="s">
        <v>5</v>
      </c>
      <c r="B19" s="9"/>
      <c r="C19" s="9"/>
      <c r="D19" s="9"/>
      <c r="E19" s="9"/>
      <c r="F19" s="9"/>
      <c r="G19" s="9"/>
    </row>
    <row r="20" spans="1:13" ht="12.75" customHeight="1">
      <c r="A20" s="8" t="s">
        <v>6</v>
      </c>
      <c r="B20" s="9"/>
      <c r="C20" s="9"/>
      <c r="D20" s="9"/>
      <c r="E20" s="9"/>
      <c r="F20" s="9"/>
      <c r="G20" s="9"/>
    </row>
    <row r="21" spans="1:13" ht="12.75" customHeight="1"/>
    <row r="22" spans="1:13" ht="12.75" customHeight="1">
      <c r="A22" s="20"/>
      <c r="B22" s="21"/>
      <c r="C22" s="22"/>
      <c r="D22" s="23"/>
      <c r="E22" s="24"/>
      <c r="F22" s="22"/>
      <c r="G22" s="22"/>
    </row>
    <row r="23" spans="1:13" ht="12.75" customHeight="1">
      <c r="A23" s="10"/>
      <c r="B23" s="11"/>
      <c r="C23" s="2"/>
      <c r="D23" s="12"/>
      <c r="E23" s="13"/>
      <c r="F23" s="2"/>
      <c r="G23" s="2"/>
    </row>
    <row r="24" spans="1:13" ht="12.75" customHeight="1">
      <c r="A24" s="1" t="s">
        <v>7</v>
      </c>
      <c r="B24" s="11"/>
      <c r="C24" s="2"/>
      <c r="D24" s="14" t="s">
        <v>8</v>
      </c>
      <c r="E24" s="13"/>
      <c r="F24" s="2"/>
      <c r="G24" s="2"/>
    </row>
    <row r="25" spans="1:13" ht="12.75" customHeight="1">
      <c r="A25" s="1" t="s">
        <v>9</v>
      </c>
      <c r="B25" s="11"/>
      <c r="C25" s="2"/>
      <c r="D25" s="12"/>
      <c r="E25" s="13"/>
      <c r="F25" s="2"/>
      <c r="G25" s="2"/>
    </row>
    <row r="26" spans="1:13" ht="12.75" customHeight="1">
      <c r="A26" s="1" t="s">
        <v>10</v>
      </c>
      <c r="B26" s="11"/>
      <c r="C26" s="2"/>
      <c r="D26" s="12"/>
      <c r="E26" s="13"/>
      <c r="F26" s="2"/>
      <c r="G26" s="2"/>
    </row>
    <row r="27" spans="1:13" ht="12.75" customHeight="1">
      <c r="A27" s="15" t="s">
        <v>11</v>
      </c>
      <c r="B27" s="16"/>
      <c r="C27" s="17"/>
      <c r="D27" s="18"/>
      <c r="E27" s="19"/>
      <c r="F27" s="17"/>
      <c r="G27" s="17"/>
      <c r="H27" s="2"/>
      <c r="I27" s="27" t="s">
        <v>19</v>
      </c>
      <c r="J27" s="27"/>
      <c r="K27" s="27"/>
      <c r="L27" s="27"/>
      <c r="M27" s="27"/>
    </row>
    <row r="28" spans="1:13" ht="12.75" customHeight="1">
      <c r="H28" s="28" t="s">
        <v>20</v>
      </c>
      <c r="I28" s="29"/>
      <c r="J28" s="29"/>
      <c r="K28" s="29"/>
      <c r="L28" s="41"/>
      <c r="M28" s="27"/>
    </row>
    <row r="29" spans="1:13" ht="12.75" customHeight="1">
      <c r="A29" s="25" t="s">
        <v>12</v>
      </c>
      <c r="B29" s="25" t="s">
        <v>13</v>
      </c>
      <c r="C29" s="25" t="s">
        <v>14</v>
      </c>
      <c r="D29" s="26" t="s">
        <v>15</v>
      </c>
      <c r="E29" s="26" t="s">
        <v>16</v>
      </c>
      <c r="F29" s="26" t="s">
        <v>17</v>
      </c>
      <c r="G29" s="26" t="s">
        <v>18</v>
      </c>
      <c r="H29" s="30" t="s">
        <v>15</v>
      </c>
      <c r="I29" s="27" t="s">
        <v>21</v>
      </c>
      <c r="J29" s="27" t="s">
        <v>22</v>
      </c>
      <c r="K29" s="27" t="s">
        <v>23</v>
      </c>
      <c r="L29" s="27" t="s">
        <v>24</v>
      </c>
      <c r="M29" s="27" t="s">
        <v>25</v>
      </c>
    </row>
    <row r="30" spans="1:13" ht="12.75" customHeight="1">
      <c r="A30" s="48"/>
      <c r="B30" s="47"/>
      <c r="C30" s="32"/>
      <c r="D30" s="33"/>
      <c r="E30" s="45"/>
      <c r="F30" s="33" t="str">
        <f>IF(E30="","",(D30-(D30*E30)))</f>
        <v/>
      </c>
      <c r="G30" s="33" t="str">
        <f>IF(B30="","",F30*B30)</f>
        <v/>
      </c>
      <c r="H30" s="62"/>
      <c r="I30" s="40"/>
      <c r="J30" s="40"/>
      <c r="K30" s="40" t="str">
        <f>IF(B30="","",(B30*((H30-(H30*I30))-((H30-(H30*I30))*J30))))</f>
        <v/>
      </c>
      <c r="L30" s="40" t="str">
        <f>IF(B30="","",G30-K30)</f>
        <v/>
      </c>
      <c r="M30" s="44" t="str">
        <f>IF(B30="","",L30/G30)</f>
        <v/>
      </c>
    </row>
    <row r="31" spans="1:13" ht="12.75" customHeight="1">
      <c r="A31" s="48"/>
      <c r="B31" s="47"/>
      <c r="C31" s="32"/>
      <c r="D31" s="33"/>
      <c r="E31" s="45"/>
      <c r="F31" s="33" t="str">
        <f t="shared" ref="F31:F47" si="0">IF(E31="","",(D31-(D31*E31)))</f>
        <v/>
      </c>
      <c r="G31" s="33" t="str">
        <f t="shared" ref="G31:G47" si="1">IF(B31="","",F31*B31)</f>
        <v/>
      </c>
      <c r="H31" s="63" t="str">
        <f t="shared" ref="H31:H47" si="2">IF(D31="","",D31)</f>
        <v/>
      </c>
      <c r="I31" s="40"/>
      <c r="J31" s="40"/>
      <c r="K31" s="40" t="str">
        <f t="shared" ref="K31:K47" si="3">IF(B31="","",(B31*((H31-(H31*I31))-((H31-(H31*I31))*J31))))</f>
        <v/>
      </c>
      <c r="L31" s="40" t="str">
        <f t="shared" ref="L31:L47" si="4">IF(B31="","",G31-K31)</f>
        <v/>
      </c>
      <c r="M31" s="46" t="str">
        <f t="shared" ref="M31:M47" si="5">IF(B31="","",L31/G31)</f>
        <v/>
      </c>
    </row>
    <row r="32" spans="1:13" ht="12.75" customHeight="1">
      <c r="A32" s="48"/>
      <c r="B32" s="47"/>
      <c r="C32" s="32"/>
      <c r="D32" s="33"/>
      <c r="E32" s="45"/>
      <c r="F32" s="33" t="str">
        <f t="shared" si="0"/>
        <v/>
      </c>
      <c r="G32" s="33" t="str">
        <f t="shared" si="1"/>
        <v/>
      </c>
      <c r="H32" s="63" t="str">
        <f t="shared" si="2"/>
        <v/>
      </c>
      <c r="I32" s="40"/>
      <c r="J32" s="40"/>
      <c r="K32" s="40" t="str">
        <f t="shared" si="3"/>
        <v/>
      </c>
      <c r="L32" s="40" t="str">
        <f t="shared" si="4"/>
        <v/>
      </c>
      <c r="M32" s="46" t="str">
        <f t="shared" si="5"/>
        <v/>
      </c>
    </row>
    <row r="33" spans="1:13" ht="12.75" customHeight="1">
      <c r="A33" s="48"/>
      <c r="B33" s="47"/>
      <c r="C33" s="32"/>
      <c r="D33" s="33"/>
      <c r="E33" s="45"/>
      <c r="F33" s="33" t="str">
        <f t="shared" si="0"/>
        <v/>
      </c>
      <c r="G33" s="33" t="str">
        <f t="shared" si="1"/>
        <v/>
      </c>
      <c r="H33" s="63" t="str">
        <f t="shared" si="2"/>
        <v/>
      </c>
      <c r="I33" s="40"/>
      <c r="J33" s="40"/>
      <c r="K33" s="40" t="str">
        <f t="shared" si="3"/>
        <v/>
      </c>
      <c r="L33" s="40" t="str">
        <f t="shared" si="4"/>
        <v/>
      </c>
      <c r="M33" s="46" t="str">
        <f t="shared" si="5"/>
        <v/>
      </c>
    </row>
    <row r="34" spans="1:13" ht="12.75" customHeight="1">
      <c r="A34" s="48"/>
      <c r="B34" s="47"/>
      <c r="C34" s="32"/>
      <c r="D34" s="33"/>
      <c r="E34" s="45"/>
      <c r="F34" s="33" t="str">
        <f t="shared" si="0"/>
        <v/>
      </c>
      <c r="G34" s="33" t="str">
        <f t="shared" si="1"/>
        <v/>
      </c>
      <c r="H34" s="63" t="str">
        <f t="shared" si="2"/>
        <v/>
      </c>
      <c r="I34" s="40"/>
      <c r="J34" s="40"/>
      <c r="K34" s="40" t="str">
        <f t="shared" si="3"/>
        <v/>
      </c>
      <c r="L34" s="40" t="str">
        <f t="shared" si="4"/>
        <v/>
      </c>
      <c r="M34" s="46" t="str">
        <f t="shared" si="5"/>
        <v/>
      </c>
    </row>
    <row r="35" spans="1:13" ht="12.75" customHeight="1">
      <c r="A35" s="48"/>
      <c r="B35" s="47"/>
      <c r="C35" s="32"/>
      <c r="D35" s="33"/>
      <c r="E35" s="45"/>
      <c r="F35" s="33" t="str">
        <f t="shared" si="0"/>
        <v/>
      </c>
      <c r="G35" s="33" t="str">
        <f t="shared" si="1"/>
        <v/>
      </c>
      <c r="H35" s="63" t="str">
        <f t="shared" si="2"/>
        <v/>
      </c>
      <c r="I35" s="40"/>
      <c r="J35" s="40"/>
      <c r="K35" s="40" t="str">
        <f t="shared" si="3"/>
        <v/>
      </c>
      <c r="L35" s="40" t="str">
        <f t="shared" si="4"/>
        <v/>
      </c>
      <c r="M35" s="46" t="str">
        <f t="shared" si="5"/>
        <v/>
      </c>
    </row>
    <row r="36" spans="1:13" ht="12.75" customHeight="1">
      <c r="A36" s="48"/>
      <c r="B36" s="47"/>
      <c r="C36" s="32"/>
      <c r="D36" s="33"/>
      <c r="E36" s="45"/>
      <c r="F36" s="33" t="str">
        <f t="shared" si="0"/>
        <v/>
      </c>
      <c r="G36" s="33" t="str">
        <f t="shared" si="1"/>
        <v/>
      </c>
      <c r="H36" s="63" t="str">
        <f t="shared" si="2"/>
        <v/>
      </c>
      <c r="I36" s="40"/>
      <c r="J36" s="40"/>
      <c r="K36" s="40" t="str">
        <f t="shared" si="3"/>
        <v/>
      </c>
      <c r="L36" s="40" t="str">
        <f t="shared" si="4"/>
        <v/>
      </c>
      <c r="M36" s="46" t="str">
        <f t="shared" si="5"/>
        <v/>
      </c>
    </row>
    <row r="37" spans="1:13" ht="12.75" customHeight="1">
      <c r="A37" s="48"/>
      <c r="B37" s="47"/>
      <c r="C37" s="32"/>
      <c r="D37" s="33"/>
      <c r="E37" s="45"/>
      <c r="F37" s="33" t="str">
        <f t="shared" si="0"/>
        <v/>
      </c>
      <c r="G37" s="33" t="str">
        <f t="shared" si="1"/>
        <v/>
      </c>
      <c r="H37" s="63" t="str">
        <f t="shared" si="2"/>
        <v/>
      </c>
      <c r="I37" s="40"/>
      <c r="J37" s="40"/>
      <c r="K37" s="40" t="str">
        <f t="shared" si="3"/>
        <v/>
      </c>
      <c r="L37" s="40" t="str">
        <f t="shared" si="4"/>
        <v/>
      </c>
      <c r="M37" s="46" t="str">
        <f t="shared" si="5"/>
        <v/>
      </c>
    </row>
    <row r="38" spans="1:13" ht="12.75" customHeight="1">
      <c r="A38" s="48"/>
      <c r="B38" s="47"/>
      <c r="C38" s="32"/>
      <c r="D38" s="33"/>
      <c r="E38" s="45"/>
      <c r="F38" s="33" t="str">
        <f t="shared" si="0"/>
        <v/>
      </c>
      <c r="G38" s="33" t="str">
        <f t="shared" si="1"/>
        <v/>
      </c>
      <c r="H38" s="63" t="str">
        <f t="shared" si="2"/>
        <v/>
      </c>
      <c r="I38" s="40"/>
      <c r="J38" s="40"/>
      <c r="K38" s="40" t="str">
        <f t="shared" si="3"/>
        <v/>
      </c>
      <c r="L38" s="40" t="str">
        <f t="shared" si="4"/>
        <v/>
      </c>
      <c r="M38" s="46" t="str">
        <f t="shared" si="5"/>
        <v/>
      </c>
    </row>
    <row r="39" spans="1:13" ht="12.75" customHeight="1">
      <c r="A39" s="48"/>
      <c r="B39" s="47"/>
      <c r="C39" s="32"/>
      <c r="D39" s="33"/>
      <c r="E39" s="45"/>
      <c r="F39" s="33" t="str">
        <f t="shared" si="0"/>
        <v/>
      </c>
      <c r="G39" s="33" t="str">
        <f t="shared" si="1"/>
        <v/>
      </c>
      <c r="H39" s="63" t="str">
        <f t="shared" si="2"/>
        <v/>
      </c>
      <c r="I39" s="40"/>
      <c r="J39" s="40"/>
      <c r="K39" s="40" t="str">
        <f t="shared" si="3"/>
        <v/>
      </c>
      <c r="L39" s="40" t="str">
        <f t="shared" si="4"/>
        <v/>
      </c>
      <c r="M39" s="46" t="str">
        <f t="shared" si="5"/>
        <v/>
      </c>
    </row>
    <row r="40" spans="1:13" ht="12.75" customHeight="1">
      <c r="A40" s="48"/>
      <c r="B40" s="47"/>
      <c r="C40" s="32"/>
      <c r="D40" s="33"/>
      <c r="E40" s="45"/>
      <c r="F40" s="33" t="str">
        <f t="shared" si="0"/>
        <v/>
      </c>
      <c r="G40" s="33" t="str">
        <f t="shared" si="1"/>
        <v/>
      </c>
      <c r="H40" s="63" t="str">
        <f t="shared" si="2"/>
        <v/>
      </c>
      <c r="I40" s="40"/>
      <c r="J40" s="40"/>
      <c r="K40" s="40" t="str">
        <f t="shared" si="3"/>
        <v/>
      </c>
      <c r="L40" s="40" t="str">
        <f t="shared" si="4"/>
        <v/>
      </c>
      <c r="M40" s="46" t="str">
        <f t="shared" si="5"/>
        <v/>
      </c>
    </row>
    <row r="41" spans="1:13" ht="12.75" customHeight="1">
      <c r="A41" s="48"/>
      <c r="B41" s="47"/>
      <c r="C41" s="32"/>
      <c r="D41" s="33"/>
      <c r="E41" s="45"/>
      <c r="F41" s="33" t="str">
        <f t="shared" si="0"/>
        <v/>
      </c>
      <c r="G41" s="33" t="str">
        <f t="shared" si="1"/>
        <v/>
      </c>
      <c r="H41" s="63" t="str">
        <f t="shared" si="2"/>
        <v/>
      </c>
      <c r="I41" s="40"/>
      <c r="J41" s="40"/>
      <c r="K41" s="40" t="str">
        <f t="shared" si="3"/>
        <v/>
      </c>
      <c r="L41" s="40" t="str">
        <f t="shared" si="4"/>
        <v/>
      </c>
      <c r="M41" s="46" t="str">
        <f t="shared" si="5"/>
        <v/>
      </c>
    </row>
    <row r="42" spans="1:13" ht="12.75" customHeight="1">
      <c r="A42" s="48"/>
      <c r="B42" s="47"/>
      <c r="C42" s="32"/>
      <c r="D42" s="33"/>
      <c r="E42" s="45"/>
      <c r="F42" s="33" t="str">
        <f t="shared" si="0"/>
        <v/>
      </c>
      <c r="G42" s="33" t="str">
        <f t="shared" si="1"/>
        <v/>
      </c>
      <c r="H42" s="63" t="str">
        <f t="shared" si="2"/>
        <v/>
      </c>
      <c r="I42" s="40"/>
      <c r="J42" s="40"/>
      <c r="K42" s="40" t="str">
        <f t="shared" si="3"/>
        <v/>
      </c>
      <c r="L42" s="40" t="str">
        <f t="shared" si="4"/>
        <v/>
      </c>
      <c r="M42" s="46" t="str">
        <f t="shared" si="5"/>
        <v/>
      </c>
    </row>
    <row r="43" spans="1:13" ht="12.75" customHeight="1">
      <c r="A43" s="48"/>
      <c r="B43" s="47"/>
      <c r="C43" s="32"/>
      <c r="D43" s="33"/>
      <c r="E43" s="45"/>
      <c r="F43" s="33" t="str">
        <f t="shared" si="0"/>
        <v/>
      </c>
      <c r="G43" s="33" t="str">
        <f t="shared" si="1"/>
        <v/>
      </c>
      <c r="H43" s="63" t="str">
        <f t="shared" si="2"/>
        <v/>
      </c>
      <c r="I43" s="40"/>
      <c r="J43" s="40"/>
      <c r="K43" s="40" t="str">
        <f t="shared" si="3"/>
        <v/>
      </c>
      <c r="L43" s="40" t="str">
        <f t="shared" si="4"/>
        <v/>
      </c>
      <c r="M43" s="46" t="str">
        <f t="shared" si="5"/>
        <v/>
      </c>
    </row>
    <row r="44" spans="1:13" ht="12.75" customHeight="1">
      <c r="A44" s="48"/>
      <c r="B44" s="47"/>
      <c r="C44" s="32"/>
      <c r="D44" s="33"/>
      <c r="E44" s="45"/>
      <c r="F44" s="33" t="str">
        <f t="shared" si="0"/>
        <v/>
      </c>
      <c r="G44" s="33" t="str">
        <f t="shared" si="1"/>
        <v/>
      </c>
      <c r="H44" s="63" t="str">
        <f t="shared" si="2"/>
        <v/>
      </c>
      <c r="I44" s="40"/>
      <c r="J44" s="40"/>
      <c r="K44" s="40" t="str">
        <f t="shared" si="3"/>
        <v/>
      </c>
      <c r="L44" s="40" t="str">
        <f t="shared" si="4"/>
        <v/>
      </c>
      <c r="M44" s="46" t="str">
        <f t="shared" si="5"/>
        <v/>
      </c>
    </row>
    <row r="45" spans="1:13" ht="12.75" customHeight="1">
      <c r="A45" s="48"/>
      <c r="B45" s="47"/>
      <c r="C45" s="32"/>
      <c r="D45" s="33"/>
      <c r="E45" s="45"/>
      <c r="F45" s="33" t="str">
        <f t="shared" si="0"/>
        <v/>
      </c>
      <c r="G45" s="33" t="str">
        <f t="shared" si="1"/>
        <v/>
      </c>
      <c r="H45" s="63" t="str">
        <f t="shared" si="2"/>
        <v/>
      </c>
      <c r="I45" s="40"/>
      <c r="J45" s="40"/>
      <c r="K45" s="40" t="str">
        <f t="shared" si="3"/>
        <v/>
      </c>
      <c r="L45" s="40" t="str">
        <f t="shared" si="4"/>
        <v/>
      </c>
      <c r="M45" s="46" t="str">
        <f t="shared" si="5"/>
        <v/>
      </c>
    </row>
    <row r="46" spans="1:13" ht="12.75" customHeight="1">
      <c r="A46" s="48"/>
      <c r="B46" s="47"/>
      <c r="C46" s="32"/>
      <c r="D46" s="33"/>
      <c r="E46" s="45"/>
      <c r="F46" s="33" t="str">
        <f t="shared" si="0"/>
        <v/>
      </c>
      <c r="G46" s="33" t="str">
        <f t="shared" si="1"/>
        <v/>
      </c>
      <c r="H46" s="63" t="str">
        <f t="shared" si="2"/>
        <v/>
      </c>
      <c r="I46" s="40"/>
      <c r="J46" s="40"/>
      <c r="K46" s="40" t="str">
        <f t="shared" si="3"/>
        <v/>
      </c>
      <c r="L46" s="40" t="str">
        <f t="shared" si="4"/>
        <v/>
      </c>
      <c r="M46" s="46" t="str">
        <f t="shared" si="5"/>
        <v/>
      </c>
    </row>
    <row r="47" spans="1:13" ht="12.75" customHeight="1">
      <c r="A47" s="48"/>
      <c r="B47" s="47"/>
      <c r="C47" s="32"/>
      <c r="D47" s="33"/>
      <c r="E47" s="45"/>
      <c r="F47" s="33" t="str">
        <f t="shared" si="0"/>
        <v/>
      </c>
      <c r="G47" s="33" t="str">
        <f t="shared" si="1"/>
        <v/>
      </c>
      <c r="H47" s="63" t="str">
        <f t="shared" si="2"/>
        <v/>
      </c>
      <c r="I47" s="40"/>
      <c r="J47" s="40"/>
      <c r="K47" s="40" t="str">
        <f t="shared" si="3"/>
        <v/>
      </c>
      <c r="L47" s="40" t="str">
        <f t="shared" si="4"/>
        <v/>
      </c>
      <c r="M47" s="46" t="str">
        <f t="shared" si="5"/>
        <v/>
      </c>
    </row>
    <row r="48" spans="1:13" ht="12.75" customHeight="1">
      <c r="F48" s="36" t="s">
        <v>29</v>
      </c>
      <c r="G48" s="37">
        <f>SUM(G30:G47)</f>
        <v>0</v>
      </c>
      <c r="H48" s="32"/>
      <c r="I48" s="31" t="s">
        <v>26</v>
      </c>
      <c r="J48" s="31"/>
      <c r="K48" s="49">
        <f>SUM(K30:K47)</f>
        <v>0</v>
      </c>
      <c r="L48" s="49">
        <f>G48-K48</f>
        <v>0</v>
      </c>
      <c r="M48" s="50" t="e">
        <f>L48/G48</f>
        <v>#DIV/0!</v>
      </c>
    </row>
    <row r="49" spans="1:13" ht="12.75" customHeight="1">
      <c r="A49" s="9"/>
      <c r="B49" s="34" t="s">
        <v>27</v>
      </c>
      <c r="C49" s="43">
        <f ca="1">G17+60</f>
        <v>45391</v>
      </c>
      <c r="D49" s="35" t="s">
        <v>28</v>
      </c>
    </row>
    <row r="50" spans="1:13" ht="12.75" customHeight="1">
      <c r="F50" s="42" t="s">
        <v>30</v>
      </c>
      <c r="G50" s="33">
        <f>G48*0.2</f>
        <v>0</v>
      </c>
    </row>
    <row r="51" spans="1:13" ht="12.75" customHeight="1">
      <c r="A51" s="38"/>
      <c r="F51" s="36" t="s">
        <v>31</v>
      </c>
      <c r="G51" s="37">
        <f>G48+G50</f>
        <v>0</v>
      </c>
    </row>
    <row r="52" spans="1:13" ht="12.75" customHeight="1">
      <c r="A52" s="39"/>
      <c r="H52" s="90" t="e">
        <f>IF(M48&lt;15%,"Demandez l'accord au responsable commercial","Conservez au moins 15 % de marge par poste sauf si cde globale")</f>
        <v>#DIV/0!</v>
      </c>
      <c r="I52" s="91"/>
      <c r="J52" s="91"/>
      <c r="K52" s="91"/>
      <c r="L52" s="91"/>
      <c r="M52" s="92"/>
    </row>
    <row r="53" spans="1:13" ht="12.75" customHeight="1">
      <c r="A53" s="39"/>
    </row>
    <row r="54" spans="1:13" ht="12.75" customHeight="1">
      <c r="A54" s="39"/>
    </row>
    <row r="55" spans="1:13" ht="12.75" customHeight="1">
      <c r="A55" s="39"/>
    </row>
    <row r="56" spans="1:13" ht="12.75" customHeight="1"/>
    <row r="57" spans="1:13" ht="12.75" customHeight="1"/>
    <row r="58" spans="1:13" ht="12.75" customHeight="1"/>
    <row r="59" spans="1:13" ht="12.75" customHeight="1"/>
    <row r="60" spans="1:13" ht="12.75" customHeight="1"/>
    <row r="61" spans="1:13" ht="12.75" customHeight="1"/>
    <row r="62" spans="1:13" ht="12.75" customHeight="1"/>
    <row r="63" spans="1:13" ht="12.75" customHeight="1"/>
    <row r="64" spans="1:13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</sheetData>
  <mergeCells count="2">
    <mergeCell ref="B14:C14"/>
    <mergeCell ref="H52:M52"/>
  </mergeCells>
  <conditionalFormatting sqref="H30:H47">
    <cfRule type="cellIs" dxfId="7" priority="2" operator="notEqual">
      <formula>D30</formula>
    </cfRule>
  </conditionalFormatting>
  <conditionalFormatting sqref="H52:M52">
    <cfRule type="cellIs" dxfId="6" priority="3" operator="equal">
      <formula>"Demandez l'accord au responsable commercial"</formula>
    </cfRule>
    <cfRule type="cellIs" dxfId="5" priority="4" operator="equal">
      <formula>"Conservez au moins 15 % de marge par poste sauf si cde globale"</formula>
    </cfRule>
  </conditionalFormatting>
  <conditionalFormatting sqref="M30:M47">
    <cfRule type="cellIs" dxfId="4" priority="1" operator="lessThan">
      <formula>0.15</formula>
    </cfRule>
  </conditionalFormatting>
  <dataValidations count="1">
    <dataValidation type="list" allowBlank="1" showInputMessage="1" showErrorMessage="1" sqref="B14:C14" xr:uid="{F34FF210-96C4-4334-9E78-D51872C1AA4E}">
      <formula1>$O$2:$O$12</formula1>
    </dataValidation>
  </dataValidations>
  <pageMargins left="0.70866141732283472" right="0.70866141732283472" top="0.74803149606299213" bottom="0.74803149606299213" header="0.31496062992125984" footer="0.31496062992125984"/>
  <pageSetup paperSize="9" scale="91" orientation="portrait" horizontalDpi="1200" verticalDpi="1200" r:id="rId1"/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905CA-C5D5-4322-B8BF-60CD671DD1C7}">
  <sheetPr codeName="Feuil2"/>
  <dimension ref="A1:Q84"/>
  <sheetViews>
    <sheetView tabSelected="1" zoomScaleNormal="100" workbookViewId="0">
      <selection activeCell="A28" sqref="A28"/>
    </sheetView>
  </sheetViews>
  <sheetFormatPr baseColWidth="10" defaultRowHeight="15"/>
  <cols>
    <col min="1" max="1" width="15" customWidth="1"/>
    <col min="2" max="2" width="4.7109375" customWidth="1"/>
    <col min="3" max="3" width="47" bestFit="1" customWidth="1"/>
    <col min="4" max="4" width="11.7109375" customWidth="1"/>
    <col min="5" max="5" width="3.7109375" customWidth="1"/>
    <col min="6" max="7" width="11.7109375" customWidth="1"/>
    <col min="8" max="8" width="10.140625" customWidth="1"/>
    <col min="9" max="10" width="5.28515625" customWidth="1"/>
    <col min="11" max="12" width="11.5703125" customWidth="1"/>
    <col min="13" max="13" width="9.28515625" customWidth="1"/>
  </cols>
  <sheetData>
    <row r="1" spans="1:17" ht="49.5" customHeight="1"/>
    <row r="2" spans="1:17" ht="12.75" customHeight="1">
      <c r="D2" s="52"/>
      <c r="E2" s="52"/>
      <c r="F2" s="52"/>
      <c r="G2" s="52"/>
      <c r="O2" s="3"/>
      <c r="P2" s="4"/>
      <c r="Q2" s="4"/>
    </row>
    <row r="3" spans="1:17" ht="12.75" customHeight="1">
      <c r="A3" s="1"/>
      <c r="D3" s="32"/>
      <c r="E3" s="32"/>
      <c r="F3" s="32"/>
      <c r="G3" s="32"/>
      <c r="O3" s="3"/>
      <c r="P3" s="4"/>
      <c r="Q3" s="4"/>
    </row>
    <row r="4" spans="1:17" ht="12.75" customHeight="1">
      <c r="A4" s="1"/>
      <c r="D4" s="32" t="str">
        <f>IF('1° Page'!D3="","",'1° Page'!D3)</f>
        <v/>
      </c>
      <c r="E4" s="32"/>
      <c r="F4" s="32"/>
      <c r="G4" s="32"/>
      <c r="O4" s="3"/>
      <c r="P4" s="4"/>
      <c r="Q4" s="4"/>
    </row>
    <row r="5" spans="1:17" ht="12.75" customHeight="1">
      <c r="A5" s="1"/>
      <c r="D5" s="32"/>
      <c r="E5" s="32"/>
      <c r="F5" s="32"/>
      <c r="G5" s="32"/>
      <c r="O5" s="3"/>
      <c r="P5" s="4"/>
      <c r="Q5" s="4"/>
    </row>
    <row r="6" spans="1:17" ht="12.75" customHeight="1">
      <c r="A6" s="2"/>
      <c r="D6" s="51" t="str">
        <f>IF('1° Page'!D8="","",'1° Page'!D8)</f>
        <v xml:space="preserve">A l'attention de M </v>
      </c>
      <c r="E6" s="32"/>
      <c r="F6" s="32"/>
      <c r="G6" s="32"/>
      <c r="O6" s="3"/>
      <c r="P6" s="4"/>
      <c r="Q6" s="4"/>
    </row>
    <row r="7" spans="1:17" ht="12.75" customHeight="1">
      <c r="A7" s="2"/>
      <c r="D7" s="32"/>
      <c r="E7" s="32"/>
      <c r="F7" s="32"/>
      <c r="G7" s="32"/>
      <c r="O7" s="3"/>
      <c r="P7" s="4"/>
      <c r="Q7" s="4"/>
    </row>
    <row r="8" spans="1:17" ht="12.75" customHeight="1">
      <c r="A8" s="2"/>
      <c r="D8" s="56"/>
      <c r="E8" s="59" t="str">
        <f>'1° Page'!$A$15</f>
        <v xml:space="preserve">Offre n° </v>
      </c>
      <c r="F8" s="58" t="str">
        <f>IF('1° Page'!B15="","",'1° Page'!B15)</f>
        <v/>
      </c>
      <c r="G8" s="57"/>
      <c r="O8" s="3"/>
      <c r="P8" s="4"/>
      <c r="Q8" s="4"/>
    </row>
    <row r="9" spans="1:17" ht="12.75" customHeight="1">
      <c r="D9" s="2"/>
      <c r="E9" s="32"/>
      <c r="F9" s="32"/>
      <c r="G9" s="32"/>
      <c r="O9" s="3"/>
      <c r="P9" s="4"/>
      <c r="Q9" s="4"/>
    </row>
    <row r="10" spans="1:17" ht="12.75" customHeight="1">
      <c r="D10" s="2"/>
      <c r="E10" s="32"/>
      <c r="F10" s="32"/>
      <c r="G10" s="32"/>
      <c r="O10" s="3"/>
      <c r="P10" s="4"/>
      <c r="Q10" s="4"/>
    </row>
    <row r="11" spans="1:17" ht="12.75" customHeight="1">
      <c r="D11" s="32"/>
      <c r="E11" s="32"/>
      <c r="F11" s="32"/>
      <c r="G11" s="32"/>
      <c r="O11" s="3"/>
      <c r="P11" s="4"/>
      <c r="Q11" s="4"/>
    </row>
    <row r="12" spans="1:17" ht="12.75" customHeight="1">
      <c r="D12" s="52"/>
      <c r="E12" s="52"/>
      <c r="F12" s="52"/>
      <c r="G12" s="52"/>
      <c r="O12" s="3"/>
      <c r="P12" s="4"/>
      <c r="Q12" s="4"/>
    </row>
    <row r="13" spans="1:17" ht="12.75" customHeight="1">
      <c r="D13" s="52"/>
      <c r="E13" s="52"/>
      <c r="F13" s="52"/>
      <c r="G13" s="52"/>
      <c r="I13" s="27" t="s">
        <v>19</v>
      </c>
    </row>
    <row r="14" spans="1:17" ht="12.75" customHeight="1">
      <c r="A14" s="5"/>
      <c r="B14" s="51"/>
      <c r="C14" s="60" t="s">
        <v>33</v>
      </c>
      <c r="G14" s="61">
        <f>'1° Page'!$G$48</f>
        <v>0</v>
      </c>
      <c r="H14" s="30" t="s">
        <v>34</v>
      </c>
      <c r="I14" s="30"/>
      <c r="J14" s="30"/>
      <c r="K14" s="40">
        <f>'1° Page'!$K$48</f>
        <v>0</v>
      </c>
    </row>
    <row r="15" spans="1:17" ht="12.75" customHeight="1">
      <c r="A15" s="25" t="s">
        <v>12</v>
      </c>
      <c r="B15" s="25" t="s">
        <v>13</v>
      </c>
      <c r="C15" s="25" t="s">
        <v>14</v>
      </c>
      <c r="D15" s="26" t="s">
        <v>15</v>
      </c>
      <c r="E15" s="26" t="s">
        <v>16</v>
      </c>
      <c r="F15" s="26" t="s">
        <v>17</v>
      </c>
      <c r="G15" s="26" t="s">
        <v>18</v>
      </c>
      <c r="H15" s="30" t="s">
        <v>15</v>
      </c>
      <c r="I15" s="27" t="s">
        <v>21</v>
      </c>
      <c r="J15" s="27" t="s">
        <v>22</v>
      </c>
      <c r="K15" s="27" t="s">
        <v>23</v>
      </c>
      <c r="L15" s="27" t="s">
        <v>24</v>
      </c>
      <c r="M15" s="27" t="s">
        <v>25</v>
      </c>
    </row>
    <row r="16" spans="1:17" ht="12.75" customHeight="1">
      <c r="A16" s="48" t="s">
        <v>51</v>
      </c>
      <c r="B16" s="32"/>
      <c r="C16" s="83" t="str" cm="1">
        <f t="array" aca="1" ref="C16" ca="1">IFERROR(INDEX(INDIRECT(IF(A16&lt;&gt;"",A16,INDEX($A$16:A16,MATCH("zz",$A$16:$A16,1))&amp;"["&amp;A16&amp;"]")),ROW(A2)-MATCH("zz",$A$16:$A16,1)),"")</f>
        <v>Réfrigérateur BioCompact II RR 610 - GRAM</v>
      </c>
      <c r="D16" s="33"/>
      <c r="E16" s="73"/>
      <c r="F16" s="33" t="str">
        <f t="shared" ref="F16:F34" si="0">IF(E16="","",(D16-(D16*E16)))</f>
        <v/>
      </c>
      <c r="G16" s="33" t="str">
        <f t="shared" ref="G16:G34" si="1">IF(B16="","",F16*B16)</f>
        <v/>
      </c>
      <c r="H16" s="62" t="str">
        <f t="shared" ref="H16:H30" si="2">IF(D16="","",D16)</f>
        <v/>
      </c>
      <c r="I16" s="40"/>
      <c r="J16" s="40"/>
      <c r="K16" s="40" t="str">
        <f t="shared" ref="K16:K30" si="3">IF(B16="","",(B16*((H16-(H16*I16))-((H16-(H16*I16))*J16))))</f>
        <v/>
      </c>
      <c r="L16" s="40" t="str">
        <f>IF(B16="","",G16-K16)</f>
        <v/>
      </c>
      <c r="M16" s="46" t="str">
        <f t="shared" ref="M16:M46" si="4">IF(B16="","",L16/G16)</f>
        <v/>
      </c>
    </row>
    <row r="17" spans="1:13" ht="12.75" customHeight="1">
      <c r="A17" s="48"/>
      <c r="B17" s="32"/>
      <c r="C17" s="83" t="str" cm="1">
        <f t="array" aca="1" ref="C17" ca="1">IFERROR(INDEX(INDIRECT(IF(A17&lt;&gt;"",A17,INDEX($A$16:A17,MATCH("zz",$A$16:$A17,1))&amp;"["&amp;A17&amp;"]")),ROW(A3)-MATCH("zz",$A$16:$A17,1)),"")</f>
        <v>RR, plage de température +2°C/+20°C</v>
      </c>
      <c r="D17" s="33"/>
      <c r="E17" s="73"/>
      <c r="F17" s="33" t="str">
        <f t="shared" si="0"/>
        <v/>
      </c>
      <c r="G17" s="33" t="str">
        <f t="shared" si="1"/>
        <v/>
      </c>
      <c r="H17" s="62" t="str">
        <f t="shared" si="2"/>
        <v/>
      </c>
      <c r="I17" s="40"/>
      <c r="J17" s="40"/>
      <c r="K17" s="40" t="str">
        <f t="shared" si="3"/>
        <v/>
      </c>
      <c r="L17" s="40" t="str">
        <f t="shared" ref="L17:L46" si="5">IF(B17="","",G17-K17)</f>
        <v/>
      </c>
      <c r="M17" s="46" t="str">
        <f t="shared" si="4"/>
        <v/>
      </c>
    </row>
    <row r="18" spans="1:13" ht="12.75" customHeight="1">
      <c r="A18" s="48"/>
      <c r="B18" s="32"/>
      <c r="C18" s="83" t="str" cm="1">
        <f t="array" aca="1" ref="C18" ca="1">IFERROR(INDEX(INDIRECT(IF(A18&lt;&gt;"",A18,INDEX($A$16:A18,MATCH("zz",$A$16:$A18,1))&amp;"["&amp;A18&amp;"]")),ROW(A4)-MATCH("zz",$A$16:$A18,1)),"")</f>
        <v>Fonctionnement garanti à +5°C +/-3°C</v>
      </c>
      <c r="D18" s="33"/>
      <c r="E18" s="73"/>
      <c r="F18" s="33" t="str">
        <f t="shared" si="0"/>
        <v/>
      </c>
      <c r="G18" s="33" t="str">
        <f t="shared" si="1"/>
        <v/>
      </c>
      <c r="H18" s="62" t="str">
        <f t="shared" si="2"/>
        <v/>
      </c>
      <c r="I18" s="40"/>
      <c r="J18" s="40"/>
      <c r="K18" s="40" t="str">
        <f t="shared" si="3"/>
        <v/>
      </c>
      <c r="L18" s="40" t="str">
        <f t="shared" si="5"/>
        <v/>
      </c>
      <c r="M18" s="46" t="str">
        <f t="shared" si="4"/>
        <v/>
      </c>
    </row>
    <row r="19" spans="1:13" ht="12.75" customHeight="1">
      <c r="A19" s="87"/>
      <c r="B19" s="32"/>
      <c r="C19" s="83" t="str" cm="1">
        <f t="array" aca="1" ref="C19" ca="1">IFERROR(INDEX(INDIRECT(IF(A19&lt;&gt;"",A19,INDEX($A$16:A19,MATCH("zz",$A$16:$A19,1))&amp;"["&amp;A19&amp;"]")),ROW(A5)-MATCH("zz",$A$16:$A19,1)),"")</f>
        <v>ATEX intérieur et extérieur - Fermeture à clé</v>
      </c>
      <c r="D19" s="33"/>
      <c r="E19" s="74"/>
      <c r="F19" s="33" t="str">
        <f t="shared" si="0"/>
        <v/>
      </c>
      <c r="G19" s="33" t="str">
        <f t="shared" si="1"/>
        <v/>
      </c>
      <c r="H19" s="62" t="str">
        <f t="shared" si="2"/>
        <v/>
      </c>
      <c r="I19" s="40"/>
      <c r="J19" s="40"/>
      <c r="K19" s="40" t="str">
        <f t="shared" si="3"/>
        <v/>
      </c>
      <c r="L19" s="40" t="str">
        <f t="shared" si="5"/>
        <v/>
      </c>
      <c r="M19" s="46" t="str">
        <f t="shared" si="4"/>
        <v/>
      </c>
    </row>
    <row r="20" spans="1:13" ht="12.75" customHeight="1">
      <c r="A20" s="87"/>
      <c r="B20" s="32"/>
      <c r="C20" s="83" t="str" cm="1">
        <f t="array" aca="1" ref="C20" ca="1">IFERROR(INDEX(INDIRECT(IF(A20&lt;&gt;"",A20,INDEX($A$16:A20,MATCH("zz",$A$16:$A20,1))&amp;"["&amp;A20&amp;"]")),ROW(A6)-MATCH("zz",$A$16:$A20,1)),"")</f>
        <v>610, Volume Brut 583 litres</v>
      </c>
      <c r="D20" s="33"/>
      <c r="E20" s="74"/>
      <c r="F20" s="33" t="str">
        <f t="shared" si="0"/>
        <v/>
      </c>
      <c r="G20" s="33" t="str">
        <f t="shared" si="1"/>
        <v/>
      </c>
      <c r="H20" s="62" t="str">
        <f t="shared" si="2"/>
        <v/>
      </c>
      <c r="I20" s="40"/>
      <c r="J20" s="40"/>
      <c r="K20" s="40" t="str">
        <f t="shared" si="3"/>
        <v/>
      </c>
      <c r="L20" s="40" t="str">
        <f t="shared" si="5"/>
        <v/>
      </c>
      <c r="M20" s="46" t="str">
        <f t="shared" si="4"/>
        <v/>
      </c>
    </row>
    <row r="21" spans="1:13" ht="12.75" customHeight="1">
      <c r="A21" s="48"/>
      <c r="B21" s="32"/>
      <c r="C21" s="83" t="str" cm="1">
        <f t="array" aca="1" ref="C21" ca="1">IFERROR(INDEX(INDIRECT(IF(A21&lt;&gt;"",A21,INDEX($A$16:A21,MATCH("zz",$A$16:$A21,1))&amp;"["&amp;A21&amp;"]")),ROW(A7)-MATCH("zz",$A$16:$A21,1)),"")</f>
        <v>Version blanche extérieur, intérieur ABS/inox</v>
      </c>
      <c r="D21" s="33"/>
      <c r="E21" s="73"/>
      <c r="F21" s="33" t="str">
        <f t="shared" si="0"/>
        <v/>
      </c>
      <c r="G21" s="33" t="str">
        <f t="shared" si="1"/>
        <v/>
      </c>
      <c r="H21" s="62" t="str">
        <f t="shared" si="2"/>
        <v/>
      </c>
      <c r="I21" s="40"/>
      <c r="J21" s="40"/>
      <c r="K21" s="40" t="str">
        <f t="shared" si="3"/>
        <v/>
      </c>
      <c r="L21" s="40" t="str">
        <f t="shared" si="5"/>
        <v/>
      </c>
      <c r="M21" s="46" t="str">
        <f t="shared" si="4"/>
        <v/>
      </c>
    </row>
    <row r="22" spans="1:13" ht="12.75" customHeight="1">
      <c r="A22" s="84"/>
      <c r="B22" s="11"/>
      <c r="C22" s="83" t="str" cm="1">
        <f t="array" aca="1" ref="C22" ca="1">IFERROR(INDEX(INDIRECT(IF(A22&lt;&gt;"",A22,INDEX($A$16:A22,MATCH("zz",$A$16:$A22,1))&amp;"["&amp;A22&amp;"]")),ROW(A8)-MATCH("zz",$A$16:$A22,1)),"")</f>
        <v>Porte vitrée - Ferrage droit  - Rappel de fermeture de porte</v>
      </c>
      <c r="D22" s="68"/>
      <c r="E22" s="75"/>
      <c r="F22" s="33" t="str">
        <f t="shared" si="0"/>
        <v/>
      </c>
      <c r="G22" s="33" t="str">
        <f t="shared" si="1"/>
        <v/>
      </c>
      <c r="H22" s="62" t="str">
        <f t="shared" si="2"/>
        <v/>
      </c>
      <c r="I22" s="40"/>
      <c r="J22" s="40"/>
      <c r="K22" s="40" t="str">
        <f t="shared" si="3"/>
        <v/>
      </c>
      <c r="L22" s="40" t="str">
        <f t="shared" si="5"/>
        <v/>
      </c>
      <c r="M22" s="46" t="str">
        <f t="shared" si="4"/>
        <v/>
      </c>
    </row>
    <row r="23" spans="1:13" ht="12.75" customHeight="1">
      <c r="A23" s="84"/>
      <c r="B23" s="11"/>
      <c r="C23" s="83" t="str" cm="1">
        <f t="array" aca="1" ref="C23" ca="1">IFERROR(INDEX(INDIRECT(IF(A23&lt;&gt;"",A23,INDEX($A$16:A23,MATCH("zz",$A$16:$A23,1))&amp;"["&amp;A23&amp;"]")),ROW(A9)-MATCH("zz",$A$16:$A23,1)),"")</f>
        <v>2 roues fixes et 2 roues 360° avec freins, 109 mm</v>
      </c>
      <c r="D23" s="68"/>
      <c r="E23" s="75"/>
      <c r="F23" s="33" t="str">
        <f t="shared" si="0"/>
        <v/>
      </c>
      <c r="G23" s="33" t="str">
        <f t="shared" si="1"/>
        <v/>
      </c>
      <c r="H23" s="62" t="str">
        <f t="shared" si="2"/>
        <v/>
      </c>
      <c r="I23" s="40"/>
      <c r="J23" s="40"/>
      <c r="K23" s="40" t="str">
        <f t="shared" si="3"/>
        <v/>
      </c>
      <c r="L23" s="40" t="str">
        <f t="shared" si="5"/>
        <v/>
      </c>
      <c r="M23" s="46" t="str">
        <f t="shared" si="4"/>
        <v/>
      </c>
    </row>
    <row r="24" spans="1:13" ht="12.75" customHeight="1">
      <c r="A24" s="85"/>
      <c r="B24" s="11"/>
      <c r="C24" s="83" t="str" cm="1">
        <f t="array" aca="1" ref="C24" ca="1">IFERROR(INDEX(INDIRECT(IF(A24&lt;&gt;"",A24,INDEX($A$16:A24,MATCH("zz",$A$16:$A24,1))&amp;"["&amp;A24&amp;"]")),ROW(A10)-MATCH("zz",$A$16:$A24,1)),"")</f>
        <v>5 grandes grilles rilsanisées 650 mm (Accessoires)</v>
      </c>
      <c r="D24" s="69"/>
      <c r="E24" s="75"/>
      <c r="F24" s="33" t="str">
        <f t="shared" si="0"/>
        <v/>
      </c>
      <c r="G24" s="33" t="str">
        <f t="shared" si="1"/>
        <v/>
      </c>
      <c r="H24" s="62" t="str">
        <f t="shared" si="2"/>
        <v/>
      </c>
      <c r="I24" s="40"/>
      <c r="J24" s="40"/>
      <c r="K24" s="40" t="str">
        <f t="shared" si="3"/>
        <v/>
      </c>
      <c r="L24" s="40" t="str">
        <f t="shared" si="5"/>
        <v/>
      </c>
      <c r="M24" s="46" t="str">
        <f t="shared" si="4"/>
        <v/>
      </c>
    </row>
    <row r="25" spans="1:13" ht="12.75" customHeight="1">
      <c r="A25" s="85"/>
      <c r="B25" s="11"/>
      <c r="C25" s="83" t="str" cm="1">
        <f t="array" aca="1" ref="C25" ca="1">IFERROR(INDEX(INDIRECT(IF(A25&lt;&gt;"",A25,INDEX($A$16:A25,MATCH("zz",$A$16:$A25,1))&amp;"["&amp;A25&amp;"]")),ROW(A11)-MATCH("zz",$A$16:$A25,1)),"")</f>
        <v>LxHxP ext : 695 x 1984 roues comprises x 875 mm</v>
      </c>
      <c r="D25" s="68"/>
      <c r="E25" s="75"/>
      <c r="F25" s="33" t="str">
        <f t="shared" si="0"/>
        <v/>
      </c>
      <c r="G25" s="33" t="str">
        <f t="shared" si="1"/>
        <v/>
      </c>
      <c r="H25" s="62" t="str">
        <f t="shared" si="2"/>
        <v/>
      </c>
      <c r="I25" s="40"/>
      <c r="J25" s="40"/>
      <c r="K25" s="40" t="str">
        <f t="shared" si="3"/>
        <v/>
      </c>
      <c r="L25" s="40" t="str">
        <f t="shared" si="5"/>
        <v/>
      </c>
      <c r="M25" s="46" t="str">
        <f t="shared" si="4"/>
        <v/>
      </c>
    </row>
    <row r="26" spans="1:13" ht="12.75" customHeight="1">
      <c r="A26" s="85"/>
      <c r="B26" s="11"/>
      <c r="C26" s="83" t="str" cm="1">
        <f t="array" aca="1" ref="C26" ca="1">IFERROR(INDEX(INDIRECT(IF(A26&lt;&gt;"",A26,INDEX($A$16:A26,MATCH("zz",$A$16:$A26,1))&amp;"["&amp;A26&amp;"]")),ROW(A12)-MATCH("zz",$A$16:$A26,1)),"")</f>
        <v>Poids net : 129Kg</v>
      </c>
      <c r="D26" s="68"/>
      <c r="E26" s="75"/>
      <c r="F26" s="33" t="str">
        <f t="shared" si="0"/>
        <v/>
      </c>
      <c r="G26" s="33" t="str">
        <f t="shared" si="1"/>
        <v/>
      </c>
      <c r="H26" s="62" t="str">
        <f t="shared" si="2"/>
        <v/>
      </c>
      <c r="I26" s="40"/>
      <c r="J26" s="40"/>
      <c r="K26" s="40" t="str">
        <f t="shared" si="3"/>
        <v/>
      </c>
      <c r="L26" s="40" t="str">
        <f t="shared" si="5"/>
        <v/>
      </c>
      <c r="M26" s="46" t="str">
        <f t="shared" si="4"/>
        <v/>
      </c>
    </row>
    <row r="27" spans="1:13" ht="12.75" customHeight="1">
      <c r="A27" s="85"/>
      <c r="B27" s="11"/>
      <c r="C27" s="83" t="str" cm="1">
        <f t="array" aca="1" ref="C27" ca="1">IFERROR(INDEX(INDIRECT(IF(A27&lt;&gt;"",A27,INDEX($A$16:A27,MATCH("zz",$A$16:$A27,1))&amp;"["&amp;A27&amp;"]")),ROW(A13)-MATCH("zz",$A$16:$A27,1)),"")</f>
        <v>Voir fiche technique en PJ</v>
      </c>
      <c r="D27" s="68"/>
      <c r="E27" s="75"/>
      <c r="F27" s="33" t="str">
        <f t="shared" si="0"/>
        <v/>
      </c>
      <c r="G27" s="33" t="str">
        <f t="shared" si="1"/>
        <v/>
      </c>
      <c r="H27" s="62" t="str">
        <f t="shared" si="2"/>
        <v/>
      </c>
      <c r="I27" s="40"/>
      <c r="J27" s="40"/>
      <c r="K27" s="40" t="str">
        <f t="shared" si="3"/>
        <v/>
      </c>
      <c r="L27" s="40" t="str">
        <f t="shared" si="5"/>
        <v/>
      </c>
      <c r="M27" s="46" t="str">
        <f t="shared" si="4"/>
        <v/>
      </c>
    </row>
    <row r="28" spans="1:13" ht="12.75" customHeight="1">
      <c r="A28" s="48" t="s">
        <v>54</v>
      </c>
      <c r="B28" s="32"/>
      <c r="C28" s="83" t="str" cm="1">
        <f t="array" aca="1" ref="C28" ca="1">IFERROR(INDEX(INDIRECT(IF(A28&lt;&gt;"",A28,INDEX($A$16:A28,MATCH("zz",$A$16:$A28,1))&amp;"["&amp;A28&amp;"]")),ROW(A14)-MATCH("zz",$A$16:$A28,1)),"")</f>
        <v>Réfrigérateur BioCompact II RR 210 - GRAM</v>
      </c>
      <c r="D28" s="33"/>
      <c r="E28" s="73"/>
      <c r="F28" s="33" t="str">
        <f t="shared" si="0"/>
        <v/>
      </c>
      <c r="G28" s="33" t="str">
        <f t="shared" si="1"/>
        <v/>
      </c>
      <c r="H28" s="62" t="str">
        <f t="shared" si="2"/>
        <v/>
      </c>
      <c r="I28" s="40"/>
      <c r="J28" s="40"/>
      <c r="K28" s="40" t="str">
        <f t="shared" si="3"/>
        <v/>
      </c>
      <c r="L28" s="40" t="str">
        <f t="shared" si="5"/>
        <v/>
      </c>
      <c r="M28" s="46" t="str">
        <f t="shared" si="4"/>
        <v/>
      </c>
    </row>
    <row r="29" spans="1:13" ht="12.75" customHeight="1">
      <c r="A29" s="88"/>
      <c r="B29" s="67"/>
      <c r="C29" s="83" t="str" cm="1">
        <f t="array" aca="1" ref="C29" ca="1">IFERROR(INDEX(INDIRECT(IF(A29&lt;&gt;"",A29,INDEX($A$16:A29,MATCH("zz",$A$16:$A29,1))&amp;"["&amp;A29&amp;"]")),ROW(A15)-MATCH("zz",$A$16:$A29,1)),"")</f>
        <v>RR, plage de température +2°C/+20°C</v>
      </c>
      <c r="D29" s="70"/>
      <c r="E29" s="76"/>
      <c r="F29" s="33" t="str">
        <f t="shared" si="0"/>
        <v/>
      </c>
      <c r="G29" s="33" t="str">
        <f t="shared" si="1"/>
        <v/>
      </c>
      <c r="H29" s="62" t="str">
        <f t="shared" si="2"/>
        <v/>
      </c>
      <c r="I29" s="40"/>
      <c r="J29" s="40"/>
      <c r="K29" s="40" t="str">
        <f t="shared" si="3"/>
        <v/>
      </c>
      <c r="L29" s="40" t="str">
        <f t="shared" si="5"/>
        <v/>
      </c>
      <c r="M29" s="46" t="str">
        <f t="shared" si="4"/>
        <v/>
      </c>
    </row>
    <row r="30" spans="1:13" ht="12.75" customHeight="1">
      <c r="A30" s="48"/>
      <c r="B30" s="47"/>
      <c r="C30" s="83" t="str" cm="1">
        <f t="array" aca="1" ref="C30" ca="1">IFERROR(INDEX(INDIRECT(IF(A30&lt;&gt;"",A30,INDEX($A$16:A30,MATCH("zz",$A$16:$A30,1))&amp;"["&amp;A30&amp;"]")),ROW(A16)-MATCH("zz",$A$16:$A30,1)),"")</f>
        <v>Fonctionnement garanti à +5°C +/-3°C</v>
      </c>
      <c r="D30" s="33"/>
      <c r="E30" s="77"/>
      <c r="F30" s="33" t="str">
        <f t="shared" si="0"/>
        <v/>
      </c>
      <c r="G30" s="33" t="str">
        <f t="shared" si="1"/>
        <v/>
      </c>
      <c r="H30" s="62" t="str">
        <f t="shared" si="2"/>
        <v/>
      </c>
      <c r="I30" s="40"/>
      <c r="J30" s="40"/>
      <c r="K30" s="40" t="str">
        <f t="shared" si="3"/>
        <v/>
      </c>
      <c r="L30" s="40" t="str">
        <f t="shared" si="5"/>
        <v/>
      </c>
      <c r="M30" s="46" t="str">
        <f t="shared" si="4"/>
        <v/>
      </c>
    </row>
    <row r="31" spans="1:13" ht="12.75" customHeight="1">
      <c r="A31" s="48"/>
      <c r="B31" s="47"/>
      <c r="C31" s="83" t="str" cm="1">
        <f t="array" aca="1" ref="C31" ca="1">IFERROR(INDEX(INDIRECT(IF(A31&lt;&gt;"",A31,INDEX($A$16:A31,MATCH("zz",$A$16:$A31,1))&amp;"["&amp;A31&amp;"]")),ROW(A17)-MATCH("zz",$A$16:$A31,1)),"")</f>
        <v>ATEX intérieur et extérieur - Fermeture à clé</v>
      </c>
      <c r="D31" s="33"/>
      <c r="E31" s="77"/>
      <c r="F31" s="33" t="str">
        <f t="shared" si="0"/>
        <v/>
      </c>
      <c r="G31" s="33" t="str">
        <f t="shared" si="1"/>
        <v/>
      </c>
      <c r="H31" s="62" t="str">
        <f t="shared" ref="H31:H47" si="6">IF(D31="","",D31)</f>
        <v/>
      </c>
      <c r="I31" s="40"/>
      <c r="J31" s="40"/>
      <c r="K31" s="40" t="str">
        <f t="shared" ref="K31:K47" si="7">IF(B31="","",(B31*((H31-(H31*I31))-((H31-(H31*I31))*J31))))</f>
        <v/>
      </c>
      <c r="L31" s="40" t="str">
        <f t="shared" si="5"/>
        <v/>
      </c>
      <c r="M31" s="46" t="str">
        <f t="shared" si="4"/>
        <v/>
      </c>
    </row>
    <row r="32" spans="1:13" ht="12.75" customHeight="1">
      <c r="A32" s="48"/>
      <c r="B32" s="47"/>
      <c r="C32" s="83" t="str" cm="1">
        <f t="array" aca="1" ref="C32" ca="1">IFERROR(INDEX(INDIRECT(IF(A32&lt;&gt;"",A32,INDEX($A$16:A32,MATCH("zz",$A$16:$A32,1))&amp;"["&amp;A32&amp;"]")),ROW(A18)-MATCH("zz",$A$16:$A32,1)),"")</f>
        <v>210, volume brut 125 litres</v>
      </c>
      <c r="D32" s="33"/>
      <c r="E32" s="77"/>
      <c r="F32" s="33" t="str">
        <f t="shared" si="0"/>
        <v/>
      </c>
      <c r="G32" s="33" t="str">
        <f t="shared" si="1"/>
        <v/>
      </c>
      <c r="H32" s="62" t="str">
        <f t="shared" si="6"/>
        <v/>
      </c>
      <c r="I32" s="40"/>
      <c r="J32" s="40"/>
      <c r="K32" s="40" t="str">
        <f t="shared" si="7"/>
        <v/>
      </c>
      <c r="L32" s="40" t="str">
        <f t="shared" si="5"/>
        <v/>
      </c>
      <c r="M32" s="46" t="str">
        <f t="shared" si="4"/>
        <v/>
      </c>
    </row>
    <row r="33" spans="1:13" ht="12.75" customHeight="1">
      <c r="A33" s="48"/>
      <c r="B33" s="47"/>
      <c r="C33" s="83" t="str" cm="1">
        <f t="array" aca="1" ref="C33" ca="1">IFERROR(INDEX(INDIRECT(IF(A33&lt;&gt;"",A33,INDEX($A$16:A33,MATCH("zz",$A$16:$A33,1))&amp;"["&amp;A33&amp;"]")),ROW(A19)-MATCH("zz",$A$16:$A33,1)),"")</f>
        <v>Version blanche extérieur, intérieur PS/inox</v>
      </c>
      <c r="D33" s="33"/>
      <c r="E33" s="77"/>
      <c r="F33" s="33" t="str">
        <f t="shared" si="0"/>
        <v/>
      </c>
      <c r="G33" s="33" t="str">
        <f t="shared" si="1"/>
        <v/>
      </c>
      <c r="H33" s="62" t="str">
        <f t="shared" si="6"/>
        <v/>
      </c>
      <c r="I33" s="40"/>
      <c r="J33" s="40"/>
      <c r="K33" s="40" t="str">
        <f t="shared" si="7"/>
        <v/>
      </c>
      <c r="L33" s="40" t="str">
        <f t="shared" si="5"/>
        <v/>
      </c>
      <c r="M33" s="46" t="str">
        <f t="shared" si="4"/>
        <v/>
      </c>
    </row>
    <row r="34" spans="1:13" ht="12.75" customHeight="1">
      <c r="A34" s="48"/>
      <c r="B34" s="47"/>
      <c r="C34" s="83" t="str" cm="1">
        <f t="array" aca="1" ref="C34" ca="1">IFERROR(INDEX(INDIRECT(IF(A34&lt;&gt;"",A34,INDEX($A$16:A34,MATCH("zz",$A$16:$A34,1))&amp;"["&amp;A34&amp;"]")),ROW(A20)-MATCH("zz",$A$16:$A34,1)),"")</f>
        <v>Porte pleine - Ferrage droit  - Rappel de fermeture de porte</v>
      </c>
      <c r="D34" s="33"/>
      <c r="E34" s="77"/>
      <c r="F34" s="33" t="str">
        <f t="shared" si="0"/>
        <v/>
      </c>
      <c r="G34" s="33" t="str">
        <f t="shared" si="1"/>
        <v/>
      </c>
      <c r="H34" s="62" t="str">
        <f t="shared" si="6"/>
        <v/>
      </c>
      <c r="I34" s="40"/>
      <c r="J34" s="40"/>
      <c r="K34" s="40" t="str">
        <f t="shared" si="7"/>
        <v/>
      </c>
      <c r="L34" s="40" t="str">
        <f t="shared" si="5"/>
        <v/>
      </c>
      <c r="M34" s="46" t="str">
        <f t="shared" si="4"/>
        <v/>
      </c>
    </row>
    <row r="35" spans="1:13" ht="12.75" customHeight="1">
      <c r="A35" s="48"/>
      <c r="B35" s="47"/>
      <c r="C35" s="83" t="str" cm="1">
        <f t="array" aca="1" ref="C35" ca="1">IFERROR(INDEX(INDIRECT(IF(A35&lt;&gt;"",A35,INDEX($A$16:A35,MATCH("zz",$A$16:$A35,1))&amp;"["&amp;A35&amp;"]")),ROW(A21)-MATCH("zz",$A$16:$A35,1)),"")</f>
        <v>2 roues/2 pieds (30 mm)</v>
      </c>
      <c r="D35" s="33"/>
      <c r="E35" s="77"/>
      <c r="F35" s="33" t="str">
        <f t="shared" ref="F35:F47" si="8">IF(E35="","",(D35-(D35*E35)))</f>
        <v/>
      </c>
      <c r="G35" s="33" t="str">
        <f t="shared" ref="G35:G47" si="9">IF(B35="","",F35*B35)</f>
        <v/>
      </c>
      <c r="H35" s="62" t="str">
        <f t="shared" si="6"/>
        <v/>
      </c>
      <c r="I35" s="40"/>
      <c r="J35" s="40"/>
      <c r="K35" s="40" t="str">
        <f t="shared" si="7"/>
        <v/>
      </c>
      <c r="L35" s="40" t="str">
        <f t="shared" si="5"/>
        <v/>
      </c>
      <c r="M35" s="46" t="str">
        <f t="shared" si="4"/>
        <v/>
      </c>
    </row>
    <row r="36" spans="1:13" ht="12.75" customHeight="1">
      <c r="A36" s="48"/>
      <c r="B36" s="47"/>
      <c r="C36" s="83" t="str" cm="1">
        <f t="array" aca="1" ref="C36" ca="1">IFERROR(INDEX(INDIRECT(IF(A36&lt;&gt;"",A36,INDEX($A$16:A36,MATCH("zz",$A$16:$A36,1))&amp;"["&amp;A36&amp;"]")),ROW(A22)-MATCH("zz",$A$16:$A36,1)),"")</f>
        <v>2 grandes grilles rilsanisées 430 mm (accessoires)</v>
      </c>
      <c r="D36" s="33"/>
      <c r="E36" s="77"/>
      <c r="F36" s="33" t="str">
        <f t="shared" si="8"/>
        <v/>
      </c>
      <c r="G36" s="33" t="str">
        <f t="shared" si="9"/>
        <v/>
      </c>
      <c r="H36" s="62" t="str">
        <f t="shared" si="6"/>
        <v/>
      </c>
      <c r="I36" s="40"/>
      <c r="J36" s="40"/>
      <c r="K36" s="40" t="str">
        <f t="shared" si="7"/>
        <v/>
      </c>
      <c r="L36" s="40" t="str">
        <f t="shared" si="5"/>
        <v/>
      </c>
      <c r="M36" s="46" t="str">
        <f t="shared" si="4"/>
        <v/>
      </c>
    </row>
    <row r="37" spans="1:13" ht="12.75" customHeight="1">
      <c r="A37" s="48"/>
      <c r="B37" s="47"/>
      <c r="C37" s="83" t="str" cm="1">
        <f t="array" aca="1" ref="C37" ca="1">IFERROR(INDEX(INDIRECT(IF(A37&lt;&gt;"",A37,INDEX($A$16:A37,MATCH("zz",$A$16:$A37,1))&amp;"["&amp;A37&amp;"]")),ROW(A23)-MATCH("zz",$A$16:$A37,1)),"")</f>
        <v>1 petite grille rilsanisée 300 mm ( 1 comprise)</v>
      </c>
      <c r="D37" s="33"/>
      <c r="E37" s="77"/>
      <c r="F37" s="33" t="str">
        <f t="shared" si="8"/>
        <v/>
      </c>
      <c r="G37" s="33" t="str">
        <f t="shared" si="9"/>
        <v/>
      </c>
      <c r="H37" s="62" t="str">
        <f t="shared" si="6"/>
        <v/>
      </c>
      <c r="I37" s="40"/>
      <c r="J37" s="40"/>
      <c r="K37" s="40" t="str">
        <f t="shared" si="7"/>
        <v/>
      </c>
      <c r="L37" s="40" t="str">
        <f t="shared" si="5"/>
        <v/>
      </c>
      <c r="M37" s="46" t="str">
        <f t="shared" si="4"/>
        <v/>
      </c>
    </row>
    <row r="38" spans="1:13" ht="12.75" customHeight="1">
      <c r="A38" s="48"/>
      <c r="B38" s="47"/>
      <c r="C38" s="83" t="str" cm="1">
        <f t="array" aca="1" ref="C38" ca="1">IFERROR(INDEX(INDIRECT(IF(A38&lt;&gt;"",A38,INDEX($A$16:A38,MATCH("zz",$A$16:$A38,1))&amp;"["&amp;A38&amp;"]")),ROW(A24)-MATCH("zz",$A$16:$A38,1)),"")</f>
        <v>LxHxP ext : 595 x 830 x 640 mm</v>
      </c>
      <c r="D38" s="33"/>
      <c r="E38" s="77"/>
      <c r="F38" s="33" t="str">
        <f t="shared" si="8"/>
        <v/>
      </c>
      <c r="G38" s="33" t="str">
        <f t="shared" si="9"/>
        <v/>
      </c>
      <c r="H38" s="62" t="str">
        <f t="shared" si="6"/>
        <v/>
      </c>
      <c r="I38" s="40"/>
      <c r="J38" s="40"/>
      <c r="K38" s="40" t="str">
        <f t="shared" si="7"/>
        <v/>
      </c>
      <c r="L38" s="40" t="str">
        <f t="shared" si="5"/>
        <v/>
      </c>
      <c r="M38" s="46" t="str">
        <f t="shared" si="4"/>
        <v/>
      </c>
    </row>
    <row r="39" spans="1:13" ht="12.75" customHeight="1">
      <c r="A39" s="48"/>
      <c r="B39" s="47"/>
      <c r="C39" s="83" t="str" cm="1">
        <f t="array" aca="1" ref="C39" ca="1">IFERROR(INDEX(INDIRECT(IF(A39&lt;&gt;"",A39,INDEX($A$16:A39,MATCH("zz",$A$16:$A39,1))&amp;"["&amp;A39&amp;"]")),ROW(A25)-MATCH("zz",$A$16:$A39,1)),"")</f>
        <v>Poids net : 48Kg</v>
      </c>
      <c r="D39" s="33"/>
      <c r="E39" s="77"/>
      <c r="F39" s="33" t="str">
        <f t="shared" si="8"/>
        <v/>
      </c>
      <c r="G39" s="33" t="str">
        <f t="shared" si="9"/>
        <v/>
      </c>
      <c r="H39" s="62" t="str">
        <f t="shared" si="6"/>
        <v/>
      </c>
      <c r="I39" s="40"/>
      <c r="J39" s="40"/>
      <c r="K39" s="40" t="str">
        <f t="shared" si="7"/>
        <v/>
      </c>
      <c r="L39" s="40" t="str">
        <f t="shared" si="5"/>
        <v/>
      </c>
      <c r="M39" s="46" t="str">
        <f t="shared" si="4"/>
        <v/>
      </c>
    </row>
    <row r="40" spans="1:13" ht="12.75" customHeight="1">
      <c r="A40" s="48"/>
      <c r="B40" s="47"/>
      <c r="C40" s="83" t="str" cm="1">
        <f t="array" aca="1" ref="C40" ca="1">IFERROR(INDEX(INDIRECT(IF(A40&lt;&gt;"",A40,INDEX($A$16:A40,MATCH("zz",$A$16:$A40,1))&amp;"["&amp;A40&amp;"]")),ROW(A26)-MATCH("zz",$A$16:$A40,1)),"")</f>
        <v>Voir fiche technique en PJ</v>
      </c>
      <c r="D40" s="33"/>
      <c r="E40" s="77"/>
      <c r="F40" s="33" t="str">
        <f t="shared" si="8"/>
        <v/>
      </c>
      <c r="G40" s="33" t="str">
        <f t="shared" si="9"/>
        <v/>
      </c>
      <c r="H40" s="62" t="str">
        <f t="shared" si="6"/>
        <v/>
      </c>
      <c r="I40" s="40"/>
      <c r="J40" s="40"/>
      <c r="K40" s="40" t="str">
        <f t="shared" si="7"/>
        <v/>
      </c>
      <c r="L40" s="40" t="str">
        <f t="shared" si="5"/>
        <v/>
      </c>
      <c r="M40" s="46" t="str">
        <f t="shared" si="4"/>
        <v/>
      </c>
    </row>
    <row r="41" spans="1:13" ht="12.75" customHeight="1">
      <c r="A41" s="20"/>
      <c r="B41" s="21"/>
      <c r="C41" s="22"/>
      <c r="D41" s="71"/>
      <c r="E41" s="77"/>
      <c r="F41" s="33" t="str">
        <f t="shared" si="8"/>
        <v/>
      </c>
      <c r="G41" s="33" t="str">
        <f t="shared" si="9"/>
        <v/>
      </c>
      <c r="H41" s="62" t="str">
        <f t="shared" si="6"/>
        <v/>
      </c>
      <c r="I41" s="40"/>
      <c r="J41" s="40"/>
      <c r="K41" s="40" t="str">
        <f t="shared" si="7"/>
        <v/>
      </c>
      <c r="L41" s="40" t="str">
        <f t="shared" si="5"/>
        <v/>
      </c>
      <c r="M41" s="46" t="str">
        <f t="shared" si="4"/>
        <v/>
      </c>
    </row>
    <row r="42" spans="1:13" ht="12.75" customHeight="1">
      <c r="A42" s="10"/>
      <c r="B42" s="11"/>
      <c r="C42" s="2"/>
      <c r="D42" s="68"/>
      <c r="E42" s="77"/>
      <c r="F42" s="33" t="str">
        <f t="shared" si="8"/>
        <v/>
      </c>
      <c r="G42" s="33" t="str">
        <f t="shared" si="9"/>
        <v/>
      </c>
      <c r="H42" s="62" t="str">
        <f t="shared" si="6"/>
        <v/>
      </c>
      <c r="I42" s="40"/>
      <c r="J42" s="40"/>
      <c r="K42" s="40" t="str">
        <f t="shared" si="7"/>
        <v/>
      </c>
      <c r="L42" s="40" t="str">
        <f t="shared" si="5"/>
        <v/>
      </c>
      <c r="M42" s="46" t="str">
        <f t="shared" si="4"/>
        <v/>
      </c>
    </row>
    <row r="43" spans="1:13" ht="12.75" customHeight="1">
      <c r="A43" s="10"/>
      <c r="B43" s="11"/>
      <c r="C43" s="2"/>
      <c r="D43" s="68"/>
      <c r="E43" s="77"/>
      <c r="F43" s="33" t="str">
        <f t="shared" si="8"/>
        <v/>
      </c>
      <c r="G43" s="33" t="str">
        <f t="shared" si="9"/>
        <v/>
      </c>
      <c r="H43" s="62" t="str">
        <f t="shared" si="6"/>
        <v/>
      </c>
      <c r="I43" s="40"/>
      <c r="J43" s="40"/>
      <c r="K43" s="40" t="str">
        <f t="shared" si="7"/>
        <v/>
      </c>
      <c r="L43" s="40" t="str">
        <f t="shared" si="5"/>
        <v/>
      </c>
      <c r="M43" s="46" t="str">
        <f t="shared" si="4"/>
        <v/>
      </c>
    </row>
    <row r="44" spans="1:13" ht="12.75" customHeight="1">
      <c r="A44" s="1" t="s">
        <v>7</v>
      </c>
      <c r="B44" s="11"/>
      <c r="C44" s="64" t="s">
        <v>8</v>
      </c>
      <c r="D44" s="68"/>
      <c r="E44" s="77"/>
      <c r="F44" s="33" t="str">
        <f t="shared" si="8"/>
        <v/>
      </c>
      <c r="G44" s="33" t="str">
        <f t="shared" si="9"/>
        <v/>
      </c>
      <c r="H44" s="62" t="str">
        <f t="shared" si="6"/>
        <v/>
      </c>
      <c r="I44" s="40"/>
      <c r="J44" s="40"/>
      <c r="K44" s="40" t="str">
        <f t="shared" si="7"/>
        <v/>
      </c>
      <c r="L44" s="40" t="str">
        <f t="shared" si="5"/>
        <v/>
      </c>
      <c r="M44" s="46" t="str">
        <f t="shared" si="4"/>
        <v/>
      </c>
    </row>
    <row r="45" spans="1:13" ht="12.75" customHeight="1">
      <c r="A45" s="1" t="s">
        <v>9</v>
      </c>
      <c r="B45" s="11"/>
      <c r="C45" s="2"/>
      <c r="D45" s="68"/>
      <c r="E45" s="77"/>
      <c r="F45" s="33" t="str">
        <f t="shared" si="8"/>
        <v/>
      </c>
      <c r="G45" s="33" t="str">
        <f t="shared" si="9"/>
        <v/>
      </c>
      <c r="H45" s="62" t="str">
        <f t="shared" si="6"/>
        <v/>
      </c>
      <c r="I45" s="40"/>
      <c r="J45" s="40"/>
      <c r="K45" s="40" t="str">
        <f t="shared" si="7"/>
        <v/>
      </c>
      <c r="L45" s="40" t="str">
        <f t="shared" si="5"/>
        <v/>
      </c>
      <c r="M45" s="46" t="str">
        <f t="shared" si="4"/>
        <v/>
      </c>
    </row>
    <row r="46" spans="1:13" ht="12.75" customHeight="1">
      <c r="A46" s="1" t="s">
        <v>10</v>
      </c>
      <c r="B46" s="11"/>
      <c r="C46" s="2"/>
      <c r="D46" s="68"/>
      <c r="E46" s="77"/>
      <c r="F46" s="33" t="str">
        <f t="shared" si="8"/>
        <v/>
      </c>
      <c r="G46" s="33" t="str">
        <f t="shared" si="9"/>
        <v/>
      </c>
      <c r="H46" s="62" t="str">
        <f t="shared" si="6"/>
        <v/>
      </c>
      <c r="I46" s="40"/>
      <c r="J46" s="40"/>
      <c r="K46" s="40" t="str">
        <f t="shared" si="7"/>
        <v/>
      </c>
      <c r="L46" s="40" t="str">
        <f t="shared" si="5"/>
        <v/>
      </c>
      <c r="M46" s="46" t="str">
        <f t="shared" si="4"/>
        <v/>
      </c>
    </row>
    <row r="47" spans="1:13" ht="12.75" customHeight="1">
      <c r="A47" s="15" t="s">
        <v>11</v>
      </c>
      <c r="B47" s="16"/>
      <c r="C47" s="17"/>
      <c r="D47" s="72"/>
      <c r="E47" s="45"/>
      <c r="F47" s="33" t="str">
        <f t="shared" si="8"/>
        <v/>
      </c>
      <c r="G47" s="33" t="str">
        <f t="shared" si="9"/>
        <v/>
      </c>
      <c r="H47" s="62" t="str">
        <f t="shared" si="6"/>
        <v/>
      </c>
      <c r="I47" s="40"/>
      <c r="J47" s="40"/>
      <c r="K47" s="40" t="str">
        <f t="shared" si="7"/>
        <v/>
      </c>
      <c r="L47" s="40" t="str">
        <f t="shared" ref="L47" si="10">IF(B47="","",G47-K47)</f>
        <v/>
      </c>
      <c r="M47" s="46" t="str">
        <f t="shared" ref="M47" si="11">IF(B47="","",L47/G47)</f>
        <v/>
      </c>
    </row>
    <row r="48" spans="1:13" ht="12.75" customHeight="1">
      <c r="F48" s="36" t="s">
        <v>29</v>
      </c>
      <c r="G48" s="37">
        <f>SUM(G14:G47)</f>
        <v>0</v>
      </c>
      <c r="H48" s="32"/>
      <c r="I48" s="31" t="s">
        <v>26</v>
      </c>
      <c r="J48" s="31"/>
      <c r="K48" s="49">
        <f>SUM(K16:K47)</f>
        <v>0</v>
      </c>
      <c r="L48" s="49">
        <f>G48-K48</f>
        <v>0</v>
      </c>
      <c r="M48" s="50" t="e">
        <f>L48/G48</f>
        <v>#DIV/0!</v>
      </c>
    </row>
    <row r="49" spans="1:13" ht="12.75" customHeight="1">
      <c r="A49" s="9"/>
      <c r="B49" s="34" t="s">
        <v>27</v>
      </c>
      <c r="C49" s="43">
        <f ca="1">IF('1° Page'!$C$49="","",'1° Page'!$C$49)</f>
        <v>45391</v>
      </c>
      <c r="D49" s="35" t="s">
        <v>35</v>
      </c>
    </row>
    <row r="50" spans="1:13" ht="12.75" customHeight="1">
      <c r="F50" s="42" t="s">
        <v>30</v>
      </c>
      <c r="G50" s="33">
        <f>G48*0.2</f>
        <v>0</v>
      </c>
    </row>
    <row r="51" spans="1:13" ht="12.75" customHeight="1">
      <c r="A51" s="65" t="str">
        <f>IF('1° Page'!$A$51="","",'1° Page'!$A$51)</f>
        <v/>
      </c>
      <c r="F51" s="36" t="s">
        <v>31</v>
      </c>
      <c r="G51" s="37">
        <f>G48+G50</f>
        <v>0</v>
      </c>
    </row>
    <row r="52" spans="1:13" ht="12.75" customHeight="1">
      <c r="A52" s="66" t="str">
        <f>IF('1° Page'!$A$52="","",'1° Page'!$A$52)</f>
        <v/>
      </c>
      <c r="H52" s="90" t="e">
        <f>IF(M48&lt;15%,"Demandez l'accord au responsable commercial","Conservez au moins 15 % de marge par poste sauf si cde globale")</f>
        <v>#DIV/0!</v>
      </c>
      <c r="I52" s="91"/>
      <c r="J52" s="91"/>
      <c r="K52" s="91"/>
      <c r="L52" s="91"/>
      <c r="M52" s="92"/>
    </row>
    <row r="53" spans="1:13" ht="12.75" customHeight="1">
      <c r="A53" s="66" t="str">
        <f>IF('1° Page'!$A$53="","",'1° Page'!$A$53)</f>
        <v/>
      </c>
    </row>
    <row r="54" spans="1:13" ht="12.75" customHeight="1">
      <c r="A54" s="66" t="str">
        <f>IF('1° Page'!$A$54="","",'1° Page'!$A$54)</f>
        <v/>
      </c>
    </row>
    <row r="55" spans="1:13" ht="12.75" customHeight="1">
      <c r="A55" s="66" t="str">
        <f>IF('1° Page'!$A$55="","",'1° Page'!$A$55)</f>
        <v/>
      </c>
    </row>
    <row r="56" spans="1:13" ht="12.75" customHeight="1"/>
    <row r="57" spans="1:13" ht="12.75" customHeight="1"/>
    <row r="58" spans="1:13" ht="12.75" customHeight="1"/>
    <row r="59" spans="1:13" ht="12.75" customHeight="1"/>
    <row r="60" spans="1:13" ht="12.75" customHeight="1"/>
    <row r="61" spans="1:13" ht="12.75" customHeight="1"/>
    <row r="62" spans="1:13" ht="12.75" customHeight="1"/>
    <row r="63" spans="1:13" ht="12.75" customHeight="1"/>
    <row r="64" spans="1:13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</sheetData>
  <mergeCells count="1">
    <mergeCell ref="H52:M52"/>
  </mergeCells>
  <conditionalFormatting sqref="H16:H47">
    <cfRule type="cellIs" dxfId="3" priority="3" operator="notEqual">
      <formula>D16</formula>
    </cfRule>
  </conditionalFormatting>
  <conditionalFormatting sqref="H52:M52">
    <cfRule type="cellIs" dxfId="2" priority="1" operator="equal">
      <formula>"Demandez l'accord au responsable commercial"</formula>
    </cfRule>
    <cfRule type="cellIs" dxfId="1" priority="2" operator="equal">
      <formula>"Conservez au moins 15 % de marge par poste sauf si cde globale"</formula>
    </cfRule>
  </conditionalFormatting>
  <conditionalFormatting sqref="M16:M47">
    <cfRule type="cellIs" dxfId="0" priority="4" operator="lessThan">
      <formula>0.15</formula>
    </cfRule>
  </conditionalFormatting>
  <dataValidations count="1">
    <dataValidation type="list" allowBlank="1" showInputMessage="1" showErrorMessage="1" sqref="B14" xr:uid="{06F05665-5708-4E8B-BF10-13880CE8630B}">
      <formula1>$O$2:$O$12</formula1>
    </dataValidation>
  </dataValidations>
  <pageMargins left="0.70866141732283472" right="0.70866141732283472" top="0.74803149606299213" bottom="0.74803149606299213" header="0.31496062992125984" footer="0.31496062992125984"/>
  <pageSetup paperSize="9" scale="91" orientation="portrait" horizontalDpi="1200" verticalDpi="1200" r:id="rId1"/>
  <colBreaks count="1" manualBreakCount="1">
    <brk id="7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8948E4-C83E-4150-A5A3-74A5D1FED4EC}">
          <x14:formula1>
            <xm:f>BaseGram!$A$1:$C$1</xm:f>
          </x14:formula1>
          <xm:sqref>A16:A40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A69A1-785A-42DD-8963-1ED3EAB20F8B}">
  <sheetPr codeName="Feuil3"/>
  <dimension ref="A1:C14"/>
  <sheetViews>
    <sheetView workbookViewId="0">
      <selection activeCell="C1" sqref="C1"/>
    </sheetView>
  </sheetViews>
  <sheetFormatPr baseColWidth="10" defaultRowHeight="15"/>
  <cols>
    <col min="1" max="1" width="47.7109375" bestFit="1" customWidth="1"/>
    <col min="2" max="2" width="47" bestFit="1" customWidth="1"/>
    <col min="3" max="3" width="47.7109375" bestFit="1" customWidth="1"/>
  </cols>
  <sheetData>
    <row r="1" spans="1:3">
      <c r="A1" s="79" t="s">
        <v>38</v>
      </c>
      <c r="B1" s="79" t="s">
        <v>51</v>
      </c>
      <c r="C1" s="79" t="s">
        <v>54</v>
      </c>
    </row>
    <row r="2" spans="1:3">
      <c r="A2" s="79" t="s">
        <v>39</v>
      </c>
      <c r="B2" s="79" t="s">
        <v>39</v>
      </c>
      <c r="C2" s="79" t="s">
        <v>55</v>
      </c>
    </row>
    <row r="3" spans="1:3">
      <c r="A3" s="80" t="s">
        <v>40</v>
      </c>
      <c r="B3" s="80" t="s">
        <v>40</v>
      </c>
      <c r="C3" s="80" t="s">
        <v>40</v>
      </c>
    </row>
    <row r="4" spans="1:3">
      <c r="A4" s="80" t="s">
        <v>41</v>
      </c>
      <c r="B4" s="80" t="s">
        <v>41</v>
      </c>
      <c r="C4" s="80" t="s">
        <v>41</v>
      </c>
    </row>
    <row r="5" spans="1:3">
      <c r="A5" s="80" t="s">
        <v>42</v>
      </c>
      <c r="B5" s="80" t="s">
        <v>42</v>
      </c>
      <c r="C5" s="80" t="s">
        <v>42</v>
      </c>
    </row>
    <row r="6" spans="1:3">
      <c r="A6" s="80" t="s">
        <v>43</v>
      </c>
      <c r="B6" s="80" t="s">
        <v>43</v>
      </c>
      <c r="C6" s="80" t="s">
        <v>56</v>
      </c>
    </row>
    <row r="7" spans="1:3">
      <c r="A7" s="80" t="s">
        <v>44</v>
      </c>
      <c r="B7" s="80" t="s">
        <v>44</v>
      </c>
      <c r="C7" s="80" t="s">
        <v>57</v>
      </c>
    </row>
    <row r="8" spans="1:3">
      <c r="A8" s="80" t="s">
        <v>45</v>
      </c>
      <c r="B8" s="80" t="s">
        <v>52</v>
      </c>
      <c r="C8" s="80" t="s">
        <v>45</v>
      </c>
    </row>
    <row r="9" spans="1:3">
      <c r="A9" s="80" t="s">
        <v>46</v>
      </c>
      <c r="B9" s="80" t="s">
        <v>46</v>
      </c>
      <c r="C9" s="80" t="s">
        <v>58</v>
      </c>
    </row>
    <row r="10" spans="1:3">
      <c r="A10" s="80" t="s">
        <v>47</v>
      </c>
      <c r="B10" s="80" t="s">
        <v>47</v>
      </c>
      <c r="C10" s="80" t="s">
        <v>59</v>
      </c>
    </row>
    <row r="11" spans="1:3">
      <c r="A11" s="80" t="s">
        <v>48</v>
      </c>
      <c r="B11" s="80" t="s">
        <v>48</v>
      </c>
      <c r="C11" s="80" t="s">
        <v>60</v>
      </c>
    </row>
    <row r="12" spans="1:3">
      <c r="A12" s="81" t="s">
        <v>49</v>
      </c>
      <c r="B12" s="81" t="s">
        <v>53</v>
      </c>
      <c r="C12" s="80" t="s">
        <v>61</v>
      </c>
    </row>
    <row r="13" spans="1:3">
      <c r="A13" s="82" t="s">
        <v>50</v>
      </c>
      <c r="B13" s="82" t="s">
        <v>50</v>
      </c>
      <c r="C13" s="79" t="s">
        <v>62</v>
      </c>
    </row>
    <row r="14" spans="1:3">
      <c r="C14" s="82" t="s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B4A3B-20E5-4900-B2B6-24ED18A3DBF0}">
  <sheetPr codeName="Feuil4"/>
  <dimension ref="A2:B17"/>
  <sheetViews>
    <sheetView workbookViewId="0">
      <selection activeCell="B32" sqref="B32"/>
    </sheetView>
  </sheetViews>
  <sheetFormatPr baseColWidth="10" defaultRowHeight="15"/>
  <cols>
    <col min="2" max="2" width="68.28515625" customWidth="1"/>
  </cols>
  <sheetData>
    <row r="2" spans="1:2">
      <c r="A2" t="s">
        <v>36</v>
      </c>
      <c r="B2" s="78" t="str" cm="1">
        <f t="array" aca="1" ref="B2" ca="1">IFERROR(INDEX(INDIRECT(IF(A2&lt;&gt;"",A2,INDEX($A$2:A2,MATCH("gram",$A2:A$2,1))&amp;"["&amp;A2&amp;"]")),ROW()-MATCH("gram",$A$2:A2,1)),"")</f>
        <v/>
      </c>
    </row>
    <row r="3" spans="1:2">
      <c r="A3" t="s">
        <v>37</v>
      </c>
      <c r="B3" t="str" cm="1">
        <f t="array" aca="1" ref="B3" ca="1">IFERROR(INDEX(INDIRECT(IF(A3&lt;&gt;"",A3,INDEX($A$2:A3,MATCH("carto",$A$2:A3,1))&amp;"["&amp;A3&amp;"]")),ROW()-MATCH("carto",$A$2:A3,1)),"")</f>
        <v/>
      </c>
    </row>
    <row r="4" spans="1:2">
      <c r="B4" t="str" cm="1">
        <f t="array" aca="1" ref="B4" ca="1">IFERROR(INDEX(INDIRECT(IF(A4&lt;&gt;"",A4,INDEX($A$2:A4,MATCH("gram",$A$2:A4,1))&amp;"["&amp;A4&amp;"]")),ROW()-MATCH("gram",$A$2:A4,1)),"")</f>
        <v/>
      </c>
    </row>
    <row r="5" spans="1:2">
      <c r="B5" t="str" cm="1">
        <f t="array" aca="1" ref="B5" ca="1">IFERROR(INDEX(INDIRECT(IF(A5&lt;&gt;"",A5,INDEX($A$2:A5,MATCH("gram",$A$2:A5,1))&amp;"["&amp;A5&amp;"]")),ROW()-MATCH("gram",$A$2:A5,1)),"")</f>
        <v/>
      </c>
    </row>
    <row r="6" spans="1:2">
      <c r="B6" t="str" cm="1">
        <f t="array" aca="1" ref="B6" ca="1">IFERROR(INDEX(INDIRECT(IF(A6&lt;&gt;"",A6,INDEX($A$2:A6,MATCH("gram",$A$2:A6,1))&amp;"["&amp;A6&amp;"]")),ROW()-MATCH("gram",$A$2:A6,1)),"")</f>
        <v/>
      </c>
    </row>
    <row r="7" spans="1:2">
      <c r="B7" t="str" cm="1">
        <f t="array" aca="1" ref="B7" ca="1">IFERROR(INDEX(INDIRECT(IF(A7&lt;&gt;"",A7,INDEX($A$2:A7,MATCH("gram",$A$2:A7,1))&amp;"["&amp;A7&amp;"]")),ROW()-MATCH("gram",$A$2:A7,1)),"")</f>
        <v/>
      </c>
    </row>
    <row r="8" spans="1:2">
      <c r="B8" t="str" cm="1">
        <f t="array" aca="1" ref="B8" ca="1">IFERROR(INDEX(INDIRECT(IF(A8&lt;&gt;"",A8,INDEX($A$2:A8,MATCH("gram",$A$2:A8,1))&amp;"["&amp;A8&amp;"]")),ROW()-MATCH("gram",$A$2:A8,1)),"")</f>
        <v/>
      </c>
    </row>
    <row r="9" spans="1:2">
      <c r="B9" t="str" cm="1">
        <f t="array" aca="1" ref="B9" ca="1">IFERROR(INDEX(INDIRECT(IF(A9&lt;&gt;"",A9,INDEX($A$2:A9,MATCH("gram",$A$2:A9,1))&amp;"["&amp;A9&amp;"]")),ROW()-MATCH("gram",$A$2:A9,1)),"")</f>
        <v/>
      </c>
    </row>
    <row r="10" spans="1:2">
      <c r="B10" t="str" cm="1">
        <f t="array" aca="1" ref="B10" ca="1">IFERROR(INDEX(INDIRECT(IF(A10&lt;&gt;"",A10,INDEX($A$2:A10,MATCH("gram",$A$2:A10,1))&amp;"["&amp;A10&amp;"]")),ROW()-MATCH("gram",$A$2:A10,1)),"")</f>
        <v/>
      </c>
    </row>
    <row r="11" spans="1:2">
      <c r="B11" t="str" cm="1">
        <f t="array" aca="1" ref="B11" ca="1">IFERROR(INDEX(INDIRECT(IF(A11&lt;&gt;"",A11,INDEX($A$2:A11,MATCH("gram",$A$2:A11,1))&amp;"["&amp;A11&amp;"]")),ROW()-MATCH("gram",$A$2:A11,1)),"")</f>
        <v/>
      </c>
    </row>
    <row r="12" spans="1:2">
      <c r="B12" t="str" cm="1">
        <f t="array" aca="1" ref="B12" ca="1">IFERROR(INDEX(INDIRECT(IF(A12&lt;&gt;"",A12,INDEX($A$2:A12,MATCH("gram",$A$2:A12,1))&amp;"["&amp;A12&amp;"]")),ROW()-MATCH("gram",$A$2:A12,1)),"")</f>
        <v/>
      </c>
    </row>
    <row r="13" spans="1:2">
      <c r="B13" t="str" cm="1">
        <f t="array" aca="1" ref="B13" ca="1">IFERROR(INDEX(INDIRECT(IF(A13&lt;&gt;"",A13,INDEX($A$2:A13,MATCH("gram",$A$2:A13,1))&amp;"["&amp;A13&amp;"]")),ROW()-MATCH("gram",$A$2:A13,1)),"")</f>
        <v/>
      </c>
    </row>
    <row r="14" spans="1:2">
      <c r="B14" t="str" cm="1">
        <f t="array" aca="1" ref="B14" ca="1">IFERROR(INDEX(INDIRECT(IF(A14&lt;&gt;"",A14,INDEX($A$2:A14,MATCH("gram",$A$2:A14,1))&amp;"["&amp;A14&amp;"]")),ROW()-MATCH("gram",$A$2:A14,1)),"")</f>
        <v/>
      </c>
    </row>
    <row r="15" spans="1:2">
      <c r="B15" t="str" cm="1">
        <f t="array" aca="1" ref="B15" ca="1">IFERROR(INDEX(INDIRECT(IF(A15&lt;&gt;"",A15,INDEX($A$2:A15,MATCH("gram",$A$2:A15,1))&amp;"["&amp;A15&amp;"]")),ROW()-MATCH("gram",$A$2:A15,1)),"")</f>
        <v/>
      </c>
    </row>
    <row r="16" spans="1:2">
      <c r="B16" t="str" cm="1">
        <f t="array" aca="1" ref="B16" ca="1">IFERROR(INDEX(INDIRECT(IF(A16&lt;&gt;"",A16,INDEX($A$2:A16,MATCH("gram",$A$2:A16,1))&amp;"["&amp;A16&amp;"]")),ROW()-MATCH("gram",$A$2:A16,1)),"")</f>
        <v/>
      </c>
    </row>
    <row r="17" spans="2:2">
      <c r="B17" t="str" cm="1">
        <f t="array" aca="1" ref="B17" ca="1">IFERROR(INDEX(INDIRECT(IF(A17&lt;&gt;"",A17,INDEX($A$2:A17,MATCH("gram",$A$2:A17,1))&amp;"["&amp;A17&amp;"]")),ROW()-MATCH("gram",$A$2:A17,1)),"")</f>
        <v/>
      </c>
    </row>
  </sheetData>
  <dataValidations count="1">
    <dataValidation type="list" allowBlank="1" showInputMessage="1" showErrorMessage="1" sqref="A2:A9" xr:uid="{6BF3BAC8-482E-4F37-A090-193C4DBA7E0E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1° Page</vt:lpstr>
      <vt:lpstr>2° Page</vt:lpstr>
      <vt:lpstr>BaseGram</vt:lpstr>
      <vt:lpstr>Feuil13</vt:lpstr>
      <vt:lpstr>'1° Page'!Zone_d_impression</vt:lpstr>
      <vt:lpstr>'2° Page'!Zone_d_impression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MULLER</dc:creator>
  <cp:lastModifiedBy>Chris ARCHET</cp:lastModifiedBy>
  <cp:lastPrinted>2024-02-09T18:02:34Z</cp:lastPrinted>
  <dcterms:created xsi:type="dcterms:W3CDTF">2024-02-09T06:11:40Z</dcterms:created>
  <dcterms:modified xsi:type="dcterms:W3CDTF">2024-02-09T18:47:22Z</dcterms:modified>
</cp:coreProperties>
</file>