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filterPrivacy="1"/>
  <xr:revisionPtr revIDLastSave="0" documentId="13_ncr:1_{F37DD6A8-5589-4699-9E37-C780093303A7}" xr6:coauthVersionLast="47" xr6:coauthVersionMax="47" xr10:uidLastSave="{00000000-0000-0000-0000-000000000000}"/>
  <bookViews>
    <workbookView xWindow="-120" yWindow="-120" windowWidth="38640" windowHeight="15990" tabRatio="932" activeTab="13" xr2:uid="{00000000-000D-0000-FFFF-FFFF00000000}"/>
  </bookViews>
  <sheets>
    <sheet name="Janvier" sheetId="4" r:id="rId1"/>
    <sheet name="Février" sheetId="27" r:id="rId2"/>
    <sheet name="Mars" sheetId="29" r:id="rId3"/>
    <sheet name="Avril" sheetId="30" r:id="rId4"/>
    <sheet name="Mai" sheetId="31" r:id="rId5"/>
    <sheet name="Juin" sheetId="32" r:id="rId6"/>
    <sheet name="Juillet" sheetId="33" r:id="rId7"/>
    <sheet name="Aout" sheetId="34" r:id="rId8"/>
    <sheet name="Septembre" sheetId="35" r:id="rId9"/>
    <sheet name="Octobre" sheetId="36" r:id="rId10"/>
    <sheet name="Novembre" sheetId="37" r:id="rId11"/>
    <sheet name="Décembre" sheetId="38" r:id="rId12"/>
    <sheet name="Noms des employés" sheetId="16" r:id="rId13"/>
    <sheet name="PQ" sheetId="39" r:id="rId14"/>
  </sheets>
  <definedNames>
    <definedName name="CalendarYear" localSheetId="7">Aout!$AH$6</definedName>
    <definedName name="CalendarYear" localSheetId="3">Avril!$AG$6</definedName>
    <definedName name="CalendarYear" localSheetId="11">Décembre!$AH$6</definedName>
    <definedName name="CalendarYear" localSheetId="1">Février!$AE$6</definedName>
    <definedName name="CalendarYear" localSheetId="6">Juillet!$AH$6</definedName>
    <definedName name="CalendarYear" localSheetId="5">Juin!$AG$6</definedName>
    <definedName name="CalendarYear" localSheetId="4">Mai!$AH$6</definedName>
    <definedName name="CalendarYear" localSheetId="2">Mars!$AH$6</definedName>
    <definedName name="CalendarYear" localSheetId="10">Novembre!$AG$6</definedName>
    <definedName name="CalendarYear" localSheetId="9">Octobre!$AH$6</definedName>
    <definedName name="CalendarYear" localSheetId="8">Septembre!$AG$6</definedName>
    <definedName name="CalendarYear">Janvier!$AH$6</definedName>
    <definedName name="CléCongé" localSheetId="7">Aout!$C$4</definedName>
    <definedName name="CléCongé" localSheetId="3">Avril!$C$4</definedName>
    <definedName name="CléCongé" localSheetId="11">Décembre!$C$4</definedName>
    <definedName name="CléCongé" localSheetId="1">Février!$C$4</definedName>
    <definedName name="CléCongé" localSheetId="6">Juillet!$C$4</definedName>
    <definedName name="CléCongé" localSheetId="5">Juin!$C$4</definedName>
    <definedName name="CléCongé" localSheetId="4">Mai!$C$4</definedName>
    <definedName name="CléCongé" localSheetId="2">Mars!$C$4</definedName>
    <definedName name="CléCongé" localSheetId="10">Novembre!$C$4</definedName>
    <definedName name="CléCongé" localSheetId="9">Octobre!$C$4</definedName>
    <definedName name="CléCongé" localSheetId="8">Septembre!$C$4</definedName>
    <definedName name="CléCongé">Janvier!$C$4</definedName>
    <definedName name="CléMaladie" localSheetId="7">Aout!$J$4</definedName>
    <definedName name="CléMaladie" localSheetId="3">Avril!$J$4</definedName>
    <definedName name="CléMaladie" localSheetId="11">Décembre!$J$4</definedName>
    <definedName name="CléMaladie" localSheetId="1">Février!$J$4</definedName>
    <definedName name="CléMaladie" localSheetId="6">Juillet!$J$4</definedName>
    <definedName name="CléMaladie" localSheetId="5">Juin!$J$4</definedName>
    <definedName name="CléMaladie" localSheetId="4">Mai!$J$4</definedName>
    <definedName name="CléMaladie" localSheetId="2">Mars!$J$4</definedName>
    <definedName name="CléMaladie" localSheetId="10">Novembre!$J$4</definedName>
    <definedName name="CléMaladie" localSheetId="9">Octobre!$J$4</definedName>
    <definedName name="CléMaladie" localSheetId="8">Septembre!$J$4</definedName>
    <definedName name="CléMaladie">Janvier!$J$4</definedName>
    <definedName name="CléPersonnalisée1" localSheetId="7">Aout!$N$4</definedName>
    <definedName name="CléPersonnalisée1" localSheetId="3">Avril!$N$4</definedName>
    <definedName name="CléPersonnalisée1" localSheetId="11">Décembre!$N$4</definedName>
    <definedName name="CléPersonnalisée1" localSheetId="1">Février!$N$4</definedName>
    <definedName name="CléPersonnalisée1" localSheetId="6">Juillet!$N$4</definedName>
    <definedName name="CléPersonnalisée1" localSheetId="5">Juin!$N$4</definedName>
    <definedName name="CléPersonnalisée1" localSheetId="4">Mai!$N$4</definedName>
    <definedName name="CléPersonnalisée1" localSheetId="2">Mars!$N$4</definedName>
    <definedName name="CléPersonnalisée1" localSheetId="10">Novembre!$N$4</definedName>
    <definedName name="CléPersonnalisée1" localSheetId="9">Octobre!$N$4</definedName>
    <definedName name="CléPersonnalisée1" localSheetId="8">Septembre!$N$4</definedName>
    <definedName name="CléPersonnalisée1">Janvier!$N$4</definedName>
    <definedName name="CléPersonnalisée2" localSheetId="7">Aout!$S$4</definedName>
    <definedName name="CléPersonnalisée2" localSheetId="3">Avril!$S$4</definedName>
    <definedName name="CléPersonnalisée2" localSheetId="11">Décembre!$S$4</definedName>
    <definedName name="CléPersonnalisée2" localSheetId="1">Février!$S$4</definedName>
    <definedName name="CléPersonnalisée2" localSheetId="6">Juillet!$S$4</definedName>
    <definedName name="CléPersonnalisée2" localSheetId="5">Juin!$S$4</definedName>
    <definedName name="CléPersonnalisée2" localSheetId="4">Mai!$S$4</definedName>
    <definedName name="CléPersonnalisée2" localSheetId="2">Mars!$S$4</definedName>
    <definedName name="CléPersonnalisée2" localSheetId="10">Novembre!$S$4</definedName>
    <definedName name="CléPersonnalisée2" localSheetId="9">Octobre!$S$4</definedName>
    <definedName name="CléPersonnalisée2" localSheetId="8">Septembre!$S$4</definedName>
    <definedName name="CléPersonnalisée2">Janvier!$S$4</definedName>
    <definedName name="CléPersonnel" localSheetId="7">Aout!$F$4</definedName>
    <definedName name="CléPersonnel" localSheetId="3">Avril!$F$4</definedName>
    <definedName name="CléPersonnel" localSheetId="11">Décembre!$F$4</definedName>
    <definedName name="CléPersonnel" localSheetId="1">Février!$F$4</definedName>
    <definedName name="CléPersonnel" localSheetId="6">Juillet!$F$4</definedName>
    <definedName name="CléPersonnel" localSheetId="5">Juin!$F$4</definedName>
    <definedName name="CléPersonnel" localSheetId="4">Mai!$F$4</definedName>
    <definedName name="CléPersonnel" localSheetId="2">Mars!$F$4</definedName>
    <definedName name="CléPersonnel" localSheetId="10">Novembre!$F$4</definedName>
    <definedName name="CléPersonnel" localSheetId="9">Octobre!$F$4</definedName>
    <definedName name="CléPersonnel" localSheetId="8">Septembre!$F$4</definedName>
    <definedName name="CléPersonnel">Janvier!$F$4</definedName>
    <definedName name="DonnéesExternes_1" localSheetId="13" hidden="1">PQ!$A$3:$F$56</definedName>
    <definedName name="ÉtiquetteCléCongé" localSheetId="7">Aout!$D$4</definedName>
    <definedName name="ÉtiquetteCléCongé" localSheetId="3">Avril!$D$4</definedName>
    <definedName name="ÉtiquetteCléCongé" localSheetId="11">Décembre!$D$4</definedName>
    <definedName name="ÉtiquetteCléCongé" localSheetId="1">Février!$D$4</definedName>
    <definedName name="ÉtiquetteCléCongé" localSheetId="6">Juillet!$D$4</definedName>
    <definedName name="ÉtiquetteCléCongé" localSheetId="5">Juin!$D$4</definedName>
    <definedName name="ÉtiquetteCléCongé" localSheetId="4">Mai!$D$4</definedName>
    <definedName name="ÉtiquetteCléCongé" localSheetId="2">Mars!$D$4</definedName>
    <definedName name="ÉtiquetteCléCongé" localSheetId="10">Novembre!$D$4</definedName>
    <definedName name="ÉtiquetteCléCongé" localSheetId="9">Octobre!$D$4</definedName>
    <definedName name="ÉtiquetteCléCongé" localSheetId="8">Septembre!$D$4</definedName>
    <definedName name="ÉtiquetteCléCongé">Janvier!$D$4</definedName>
    <definedName name="ÉtiquetteCléMaladie" localSheetId="7">Aout!$K$4</definedName>
    <definedName name="ÉtiquetteCléMaladie" localSheetId="3">Avril!$K$4</definedName>
    <definedName name="ÉtiquetteCléMaladie" localSheetId="11">Décembre!$K$4</definedName>
    <definedName name="ÉtiquetteCléMaladie" localSheetId="1">Février!$K$4</definedName>
    <definedName name="ÉtiquetteCléMaladie" localSheetId="6">Juillet!$K$4</definedName>
    <definedName name="ÉtiquetteCléMaladie" localSheetId="5">Juin!$K$4</definedName>
    <definedName name="ÉtiquetteCléMaladie" localSheetId="4">Mai!$K$4</definedName>
    <definedName name="ÉtiquetteCléMaladie" localSheetId="2">Mars!$K$4</definedName>
    <definedName name="ÉtiquetteCléMaladie" localSheetId="10">Novembre!$K$4</definedName>
    <definedName name="ÉtiquetteCléMaladie" localSheetId="9">Octobre!$K$4</definedName>
    <definedName name="ÉtiquetteCléMaladie" localSheetId="8">Septembre!$K$4</definedName>
    <definedName name="ÉtiquetteCléMaladie">Janvier!$K$4</definedName>
    <definedName name="ÉtiquetteCléPersonnalisée1" localSheetId="7">Aout!$O$4</definedName>
    <definedName name="ÉtiquetteCléPersonnalisée1" localSheetId="3">Avril!$O$4</definedName>
    <definedName name="ÉtiquetteCléPersonnalisée1" localSheetId="11">Décembre!$O$4</definedName>
    <definedName name="ÉtiquetteCléPersonnalisée1" localSheetId="1">Février!$O$4</definedName>
    <definedName name="ÉtiquetteCléPersonnalisée1" localSheetId="6">Juillet!$O$4</definedName>
    <definedName name="ÉtiquetteCléPersonnalisée1" localSheetId="5">Juin!$O$4</definedName>
    <definedName name="ÉtiquetteCléPersonnalisée1" localSheetId="4">Mai!$O$4</definedName>
    <definedName name="ÉtiquetteCléPersonnalisée1" localSheetId="2">Mars!$O$4</definedName>
    <definedName name="ÉtiquetteCléPersonnalisée1" localSheetId="10">Novembre!$O$4</definedName>
    <definedName name="ÉtiquetteCléPersonnalisée1" localSheetId="9">Octobre!$O$4</definedName>
    <definedName name="ÉtiquetteCléPersonnalisée1" localSheetId="8">Septembre!$O$4</definedName>
    <definedName name="ÉtiquetteCléPersonnalisée1">Janvier!$O$4</definedName>
    <definedName name="ÉtiquetteCléPersonnalisée2" localSheetId="7">Aout!$T$4</definedName>
    <definedName name="ÉtiquetteCléPersonnalisée2" localSheetId="3">Avril!$T$4</definedName>
    <definedName name="ÉtiquetteCléPersonnalisée2" localSheetId="11">Décembre!$T$4</definedName>
    <definedName name="ÉtiquetteCléPersonnalisée2" localSheetId="1">Février!$T$4</definedName>
    <definedName name="ÉtiquetteCléPersonnalisée2" localSheetId="6">Juillet!$T$4</definedName>
    <definedName name="ÉtiquetteCléPersonnalisée2" localSheetId="5">Juin!$T$4</definedName>
    <definedName name="ÉtiquetteCléPersonnalisée2" localSheetId="4">Mai!$T$4</definedName>
    <definedName name="ÉtiquetteCléPersonnalisée2" localSheetId="2">Mars!$T$4</definedName>
    <definedName name="ÉtiquetteCléPersonnalisée2" localSheetId="10">Novembre!$T$4</definedName>
    <definedName name="ÉtiquetteCléPersonnalisée2" localSheetId="9">Octobre!$T$4</definedName>
    <definedName name="ÉtiquetteCléPersonnalisée2" localSheetId="8">Septembre!$T$4</definedName>
    <definedName name="ÉtiquetteCléPersonnalisée2">Janvier!$T$4</definedName>
    <definedName name="ÉtiquetteCléPersonnel" localSheetId="7">Aout!$G$4</definedName>
    <definedName name="ÉtiquetteCléPersonnel" localSheetId="3">Avril!$G$4</definedName>
    <definedName name="ÉtiquetteCléPersonnel" localSheetId="11">Décembre!$G$4</definedName>
    <definedName name="ÉtiquetteCléPersonnel" localSheetId="1">Février!$G$4</definedName>
    <definedName name="ÉtiquetteCléPersonnel" localSheetId="6">Juillet!$G$4</definedName>
    <definedName name="ÉtiquetteCléPersonnel" localSheetId="5">Juin!$G$4</definedName>
    <definedName name="ÉtiquetteCléPersonnel" localSheetId="4">Mai!$G$4</definedName>
    <definedName name="ÉtiquetteCléPersonnel" localSheetId="2">Mars!$G$4</definedName>
    <definedName name="ÉtiquetteCléPersonnel" localSheetId="10">Novembre!$G$4</definedName>
    <definedName name="ÉtiquetteCléPersonnel" localSheetId="9">Octobre!$G$4</definedName>
    <definedName name="ÉtiquetteCléPersonnel" localSheetId="8">Septembre!$G$4</definedName>
    <definedName name="ÉtiquetteCléPersonnel">Janvier!$G$4</definedName>
    <definedName name="_xlnm.Print_Titles" localSheetId="7">Aout!$6:$8</definedName>
    <definedName name="_xlnm.Print_Titles" localSheetId="3">Avril!$6:$8</definedName>
    <definedName name="_xlnm.Print_Titles" localSheetId="11">Décembre!$6:$8</definedName>
    <definedName name="_xlnm.Print_Titles" localSheetId="1">Février!$6:$8</definedName>
    <definedName name="_xlnm.Print_Titles" localSheetId="0">Janvier!$6:$8</definedName>
    <definedName name="_xlnm.Print_Titles" localSheetId="6">Juillet!$6:$8</definedName>
    <definedName name="_xlnm.Print_Titles" localSheetId="5">Juin!$6:$8</definedName>
    <definedName name="_xlnm.Print_Titles" localSheetId="4">Mai!$6:$8</definedName>
    <definedName name="_xlnm.Print_Titles" localSheetId="2">Mars!$6:$8</definedName>
    <definedName name="_xlnm.Print_Titles" localSheetId="10">Novembre!$6:$8</definedName>
    <definedName name="_xlnm.Print_Titles" localSheetId="9">Octobre!$6:$8</definedName>
    <definedName name="_xlnm.Print_Titles" localSheetId="8">Septembre!$6:$8</definedName>
    <definedName name="Nom_clé" localSheetId="7">Aout!$B$4</definedName>
    <definedName name="Nom_clé" localSheetId="3">Avril!$B$4</definedName>
    <definedName name="Nom_clé" localSheetId="11">Décembre!$B$4</definedName>
    <definedName name="Nom_clé" localSheetId="1">Février!$B$4</definedName>
    <definedName name="Nom_clé" localSheetId="6">Juillet!$B$4</definedName>
    <definedName name="Nom_clé" localSheetId="5">Juin!$B$4</definedName>
    <definedName name="Nom_clé" localSheetId="4">Mai!$B$4</definedName>
    <definedName name="Nom_clé" localSheetId="2">Mars!$B$4</definedName>
    <definedName name="Nom_clé" localSheetId="10">Novembre!$B$4</definedName>
    <definedName name="Nom_clé" localSheetId="9">Octobre!$B$4</definedName>
    <definedName name="Nom_clé" localSheetId="8">Septembre!$B$4</definedName>
    <definedName name="Nom_clé">Janvier!$B$4</definedName>
    <definedName name="NomMois" localSheetId="7">Aout!$B$2</definedName>
    <definedName name="NomMois" localSheetId="3">Janvier!$B$2</definedName>
    <definedName name="NomMois" localSheetId="11">Décembre!$B$2</definedName>
    <definedName name="NomMois" localSheetId="1">Février!$B$2</definedName>
    <definedName name="NomMois" localSheetId="0">Janvier!$B$2</definedName>
    <definedName name="NomMois" localSheetId="6">Juillet!$B$2</definedName>
    <definedName name="NomMois" localSheetId="5">Janvier!$B$2</definedName>
    <definedName name="NomMois" localSheetId="4">Mai!$B$2</definedName>
    <definedName name="NomMois" localSheetId="2">Mars!$B$2</definedName>
    <definedName name="NomMois" localSheetId="10">Novembre!$B$2</definedName>
    <definedName name="NomMois" localSheetId="9">Octobre!$B$2</definedName>
    <definedName name="NomMois" localSheetId="8">Septembre!$B$2</definedName>
    <definedName name="Ordre">'Noms des employés'!#REF!</definedName>
    <definedName name="Titre_Absence_Employé" localSheetId="7">Aout!$B$1</definedName>
    <definedName name="Titre_Absence_Employé" localSheetId="3">Avril!$B$1</definedName>
    <definedName name="Titre_Absence_Employé" localSheetId="11">Décembre!$B$1</definedName>
    <definedName name="Titre_Absence_Employé" localSheetId="1">Février!$B$1</definedName>
    <definedName name="Titre_Absence_Employé" localSheetId="6">Juillet!$B$1</definedName>
    <definedName name="Titre_Absence_Employé" localSheetId="5">Juin!$B$1</definedName>
    <definedName name="Titre_Absence_Employé" localSheetId="4">Mai!$B$1</definedName>
    <definedName name="Titre_Absence_Employé" localSheetId="2">Mars!$B$1</definedName>
    <definedName name="Titre_Absence_Employé" localSheetId="10">Novembre!$B$1</definedName>
    <definedName name="Titre_Absence_Employé" localSheetId="9">Octobre!$B$1</definedName>
    <definedName name="Titre_Absence_Employé" localSheetId="8">Septembre!$B$1</definedName>
    <definedName name="Titre_Absence_Employé">Janvier!$B$1</definedName>
    <definedName name="Titre1" localSheetId="7">_Mars[[#Headers],[Nom de l’employé]]</definedName>
    <definedName name="Titre1" localSheetId="3">_Mars[[#Headers],[Nom de l’employé]]</definedName>
    <definedName name="Titre1" localSheetId="11">_Mars[[#Headers],[Nom de l’employé]]</definedName>
    <definedName name="Titre1" localSheetId="1">_Février[[#Headers],[Nom de l’employé]]</definedName>
    <definedName name="Titre1" localSheetId="6">_Mars[[#Headers],[Nom de l’employé]]</definedName>
    <definedName name="Titre1" localSheetId="5">_Mars[[#Headers],[Nom de l’employé]]</definedName>
    <definedName name="Titre1" localSheetId="4">_Mars[[#Headers],[Nom de l’employé]]</definedName>
    <definedName name="Titre1" localSheetId="2">_Mars[[#Headers],[Nom de l’employé]]</definedName>
    <definedName name="Titre1" localSheetId="10">_Mars[[#Headers],[Nom de l’employé]]</definedName>
    <definedName name="Titre1" localSheetId="9">_Mars[[#Headers],[Nom de l’employé]]</definedName>
    <definedName name="Titre1" localSheetId="8">_Mars[[#Headers],[Nom de l’employé]]</definedName>
    <definedName name="Titre1">_Janvier[[#Headers],[Nom de l’employé]]</definedName>
    <definedName name="TitreColonne13" localSheetId="7">_NomEmployé[[#Headers],[Noms des employés]]</definedName>
    <definedName name="TitreColonne13" localSheetId="3">_NomEmployé[[#Headers],[Noms des employés]]</definedName>
    <definedName name="TitreColonne13" localSheetId="11">_NomEmployé[[#Headers],[Noms des employés]]</definedName>
    <definedName name="TitreColonne13" localSheetId="1">_NomEmployé[[#Headers],[Noms des employés]]</definedName>
    <definedName name="TitreColonne13" localSheetId="6">_NomEmployé[[#Headers],[Noms des employés]]</definedName>
    <definedName name="TitreColonne13" localSheetId="5">_NomEmployé[[#Headers],[Noms des employés]]</definedName>
    <definedName name="TitreColonne13" localSheetId="4">_NomEmployé[[#Headers],[Noms des employés]]</definedName>
    <definedName name="TitreColonne13" localSheetId="2">_NomEmployé[[#Headers],[Noms des employés]]</definedName>
    <definedName name="TitreColonne13" localSheetId="10">_NomEmployé[[#Headers],[Noms des employés]]</definedName>
    <definedName name="TitreColonne13" localSheetId="9">_NomEmployé[[#Headers],[Noms des employés]]</definedName>
    <definedName name="TitreColonne13" localSheetId="8">_NomEmployé[[#Headers],[Noms des employés]]</definedName>
    <definedName name="TitreColonne13">_NomEmployé[[#Headers],[Noms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H14" i="38" l="1"/>
  <c r="AH41" i="38"/>
  <c r="B62" i="33" l="1"/>
  <c r="B62" i="32"/>
  <c r="B62" i="31" l="1"/>
  <c r="AG7" i="38" l="1"/>
  <c r="AF7" i="38"/>
  <c r="AE7" i="38"/>
  <c r="AD7" i="38"/>
  <c r="AC7" i="38"/>
  <c r="AB7" i="38"/>
  <c r="AA7" i="38"/>
  <c r="Z7" i="38"/>
  <c r="Y7" i="38"/>
  <c r="X7" i="38"/>
  <c r="W7" i="38"/>
  <c r="V7" i="38"/>
  <c r="U7" i="38"/>
  <c r="T7" i="38"/>
  <c r="S7" i="38"/>
  <c r="R7" i="38"/>
  <c r="Q7" i="38"/>
  <c r="P7" i="38"/>
  <c r="O7" i="38"/>
  <c r="N7" i="38"/>
  <c r="M7" i="38"/>
  <c r="L7" i="38"/>
  <c r="K7" i="38"/>
  <c r="J7" i="38"/>
  <c r="I7" i="38"/>
  <c r="H7" i="38"/>
  <c r="G7" i="38"/>
  <c r="F7" i="38"/>
  <c r="E7" i="38"/>
  <c r="D7" i="38"/>
  <c r="C7" i="38"/>
  <c r="AG62" i="38"/>
  <c r="AF62" i="38"/>
  <c r="AE62" i="38"/>
  <c r="AD62" i="38"/>
  <c r="AC62" i="38"/>
  <c r="AB62" i="38"/>
  <c r="AA62" i="38"/>
  <c r="Z62" i="38"/>
  <c r="Y62" i="38"/>
  <c r="X62" i="38"/>
  <c r="W62" i="38"/>
  <c r="V62" i="38"/>
  <c r="U62" i="38"/>
  <c r="T62" i="38"/>
  <c r="S62" i="38"/>
  <c r="R62" i="38"/>
  <c r="Q62" i="38"/>
  <c r="P62" i="38"/>
  <c r="O62" i="38"/>
  <c r="N62" i="38"/>
  <c r="M62" i="38"/>
  <c r="L62" i="38"/>
  <c r="K62" i="38"/>
  <c r="J62" i="38"/>
  <c r="I62" i="38"/>
  <c r="H62" i="38"/>
  <c r="G62" i="38"/>
  <c r="F62" i="38"/>
  <c r="E62" i="38"/>
  <c r="D62" i="38"/>
  <c r="C62" i="38"/>
  <c r="B62" i="38"/>
  <c r="AH61" i="38"/>
  <c r="AH60" i="38"/>
  <c r="AH59" i="38"/>
  <c r="AH58" i="38"/>
  <c r="AH57" i="38"/>
  <c r="AH56" i="38"/>
  <c r="AH55" i="38"/>
  <c r="AH54" i="38"/>
  <c r="AH53" i="38"/>
  <c r="AH52" i="38"/>
  <c r="AH51" i="38"/>
  <c r="AH50" i="38"/>
  <c r="AH49" i="38"/>
  <c r="AH48" i="38"/>
  <c r="AH47" i="38"/>
  <c r="AH46" i="38"/>
  <c r="AH45" i="38"/>
  <c r="AH44" i="38"/>
  <c r="AH43" i="38"/>
  <c r="AH42" i="38"/>
  <c r="AH40" i="38"/>
  <c r="AH39" i="38"/>
  <c r="AH38" i="38"/>
  <c r="AH37" i="38"/>
  <c r="AH36" i="38"/>
  <c r="AH35" i="38"/>
  <c r="AH34" i="38"/>
  <c r="AH33" i="38"/>
  <c r="AH32" i="38"/>
  <c r="AH31" i="38"/>
  <c r="AH30" i="38"/>
  <c r="AH29" i="38"/>
  <c r="AH28" i="38"/>
  <c r="AH27" i="38"/>
  <c r="AH26" i="38"/>
  <c r="AH25" i="38"/>
  <c r="AH24" i="38"/>
  <c r="AH23" i="38"/>
  <c r="AH22" i="38"/>
  <c r="AH21" i="38"/>
  <c r="AH20" i="38"/>
  <c r="AH19" i="38"/>
  <c r="AH18" i="38"/>
  <c r="AH17" i="38"/>
  <c r="AH16" i="38"/>
  <c r="AH15" i="38"/>
  <c r="AH13" i="38"/>
  <c r="AH12" i="38"/>
  <c r="AH11" i="38"/>
  <c r="AH10" i="38"/>
  <c r="AH9" i="38"/>
  <c r="AF7" i="37"/>
  <c r="AE7" i="37"/>
  <c r="AD7" i="37"/>
  <c r="AC7" i="37"/>
  <c r="AB7" i="37"/>
  <c r="AA7" i="37"/>
  <c r="Z7" i="37"/>
  <c r="Y7" i="37"/>
  <c r="X7" i="37"/>
  <c r="W7" i="37"/>
  <c r="AH62" i="38" l="1"/>
  <c r="V7" i="37"/>
  <c r="U7" i="37"/>
  <c r="T7" i="37"/>
  <c r="S7" i="37"/>
  <c r="R7" i="37"/>
  <c r="Q7" i="37"/>
  <c r="P7" i="37"/>
  <c r="O7" i="37"/>
  <c r="N7" i="37"/>
  <c r="M7" i="37"/>
  <c r="L7" i="37"/>
  <c r="K7" i="37"/>
  <c r="J7" i="37"/>
  <c r="H7" i="37" l="1"/>
  <c r="G7" i="37"/>
  <c r="F7" i="37"/>
  <c r="E7" i="37"/>
  <c r="D7" i="37"/>
  <c r="C7" i="37"/>
  <c r="AF62" i="37"/>
  <c r="AE62" i="37"/>
  <c r="AD62" i="37"/>
  <c r="AC62" i="37"/>
  <c r="AB62" i="37"/>
  <c r="AA62" i="37"/>
  <c r="Z62" i="37"/>
  <c r="Y62" i="37"/>
  <c r="X62" i="37"/>
  <c r="W62" i="37"/>
  <c r="V62" i="37"/>
  <c r="U62" i="37"/>
  <c r="T62" i="37"/>
  <c r="S62" i="37"/>
  <c r="R62" i="37"/>
  <c r="Q62" i="37"/>
  <c r="P62" i="37"/>
  <c r="O62" i="37"/>
  <c r="N62" i="37"/>
  <c r="M62" i="37"/>
  <c r="L62" i="37"/>
  <c r="K62" i="37"/>
  <c r="J62" i="37"/>
  <c r="I62" i="37"/>
  <c r="H62" i="37"/>
  <c r="G62" i="37"/>
  <c r="F62" i="37"/>
  <c r="E62" i="37"/>
  <c r="D62" i="37"/>
  <c r="C62" i="37"/>
  <c r="B62" i="37"/>
  <c r="AG61" i="37"/>
  <c r="AG60" i="37"/>
  <c r="AG59" i="37"/>
  <c r="AG58" i="37"/>
  <c r="AG57" i="37"/>
  <c r="AG56" i="37"/>
  <c r="AG55" i="37"/>
  <c r="AG54" i="37"/>
  <c r="AG53" i="37"/>
  <c r="AG52" i="37"/>
  <c r="AG51" i="37"/>
  <c r="AG50" i="37"/>
  <c r="AG49" i="37"/>
  <c r="AG48" i="37"/>
  <c r="AG47" i="37"/>
  <c r="AG46" i="37"/>
  <c r="AG45" i="37"/>
  <c r="AG44" i="37"/>
  <c r="AG43" i="37"/>
  <c r="AG42" i="37"/>
  <c r="AG41" i="37"/>
  <c r="AG40" i="37"/>
  <c r="AG39" i="37"/>
  <c r="AG38" i="37"/>
  <c r="AG37" i="37"/>
  <c r="AG36" i="37"/>
  <c r="AG35" i="37"/>
  <c r="AG34" i="37"/>
  <c r="AG33" i="37"/>
  <c r="AG32" i="37"/>
  <c r="AG31" i="37"/>
  <c r="AG30" i="37"/>
  <c r="AG29" i="37"/>
  <c r="AG28" i="37"/>
  <c r="AG27" i="37"/>
  <c r="AG26" i="37"/>
  <c r="AG25" i="37"/>
  <c r="AG24" i="37"/>
  <c r="AG23" i="37"/>
  <c r="AG22" i="37"/>
  <c r="AG21" i="37"/>
  <c r="AG20" i="37"/>
  <c r="AG19" i="37"/>
  <c r="AG18" i="37"/>
  <c r="AG17" i="37"/>
  <c r="AG16" i="37"/>
  <c r="AG15" i="37"/>
  <c r="AG14" i="37"/>
  <c r="AG13" i="37"/>
  <c r="AG12" i="37"/>
  <c r="AG11" i="37"/>
  <c r="AG10" i="37"/>
  <c r="AG9" i="37"/>
  <c r="I7" i="37"/>
  <c r="AG7" i="36"/>
  <c r="AF7" i="36"/>
  <c r="AE7" i="36"/>
  <c r="AD7" i="36"/>
  <c r="AC7" i="36"/>
  <c r="AB7" i="36"/>
  <c r="AA7" i="36"/>
  <c r="Z7" i="36"/>
  <c r="Y7" i="36"/>
  <c r="X7" i="36"/>
  <c r="W7" i="36"/>
  <c r="V7" i="36"/>
  <c r="U7" i="36"/>
  <c r="T7" i="36"/>
  <c r="S7" i="36"/>
  <c r="R7" i="36"/>
  <c r="Q7" i="36"/>
  <c r="P7" i="36"/>
  <c r="O7" i="36"/>
  <c r="N7" i="36"/>
  <c r="M7" i="36"/>
  <c r="L7" i="36"/>
  <c r="K7" i="36"/>
  <c r="J7" i="36"/>
  <c r="I7" i="36"/>
  <c r="H7" i="36"/>
  <c r="G7" i="36"/>
  <c r="F7" i="36"/>
  <c r="E7" i="36"/>
  <c r="D7" i="36"/>
  <c r="C7" i="36"/>
  <c r="AG62" i="36"/>
  <c r="AF62" i="36"/>
  <c r="AE62" i="36"/>
  <c r="AD62" i="36"/>
  <c r="AC62" i="36"/>
  <c r="AB62" i="36"/>
  <c r="AA62" i="36"/>
  <c r="Z62" i="36"/>
  <c r="Y62" i="36"/>
  <c r="X62" i="36"/>
  <c r="W62" i="36"/>
  <c r="V62" i="36"/>
  <c r="U62" i="36"/>
  <c r="T62" i="36"/>
  <c r="S62" i="36"/>
  <c r="R62" i="36"/>
  <c r="Q62" i="36"/>
  <c r="P62" i="36"/>
  <c r="O62" i="36"/>
  <c r="N62" i="36"/>
  <c r="M62" i="36"/>
  <c r="L62" i="36"/>
  <c r="K62" i="36"/>
  <c r="J62" i="36"/>
  <c r="I62" i="36"/>
  <c r="H62" i="36"/>
  <c r="G62" i="36"/>
  <c r="F62" i="36"/>
  <c r="E62" i="36"/>
  <c r="D62" i="36"/>
  <c r="C62" i="36"/>
  <c r="B62" i="36"/>
  <c r="AH61" i="36"/>
  <c r="AH60" i="36"/>
  <c r="AH59" i="36"/>
  <c r="AH58" i="36"/>
  <c r="AH57" i="36"/>
  <c r="AH56" i="36"/>
  <c r="AH55" i="36"/>
  <c r="AH54" i="36"/>
  <c r="AH53" i="36"/>
  <c r="AH52" i="36"/>
  <c r="AH51" i="36"/>
  <c r="AH50" i="36"/>
  <c r="AH49" i="36"/>
  <c r="AH48" i="36"/>
  <c r="AH47" i="36"/>
  <c r="AH46" i="36"/>
  <c r="AH45" i="36"/>
  <c r="AH44" i="36"/>
  <c r="AH43" i="36"/>
  <c r="AH42" i="36"/>
  <c r="AH41" i="36"/>
  <c r="AH40" i="36"/>
  <c r="AH39" i="36"/>
  <c r="AH38" i="36"/>
  <c r="AH37" i="36"/>
  <c r="AH36" i="36"/>
  <c r="AH35" i="36"/>
  <c r="AH34" i="36"/>
  <c r="AH33" i="36"/>
  <c r="AH32" i="36"/>
  <c r="AH31" i="36"/>
  <c r="AH30" i="36"/>
  <c r="AH29" i="36"/>
  <c r="AH28" i="36"/>
  <c r="AH27" i="36"/>
  <c r="AH26" i="36"/>
  <c r="AH25" i="36"/>
  <c r="AH24" i="36"/>
  <c r="AH23" i="36"/>
  <c r="AH22" i="36"/>
  <c r="AH21" i="36"/>
  <c r="AH20" i="36"/>
  <c r="AH19" i="36"/>
  <c r="AH18" i="36"/>
  <c r="AH17" i="36"/>
  <c r="AH16" i="36"/>
  <c r="AH15" i="36"/>
  <c r="AH14" i="36"/>
  <c r="AH13" i="36"/>
  <c r="AH12" i="36"/>
  <c r="AH11" i="36"/>
  <c r="AH10" i="36"/>
  <c r="AH9" i="36"/>
  <c r="AF7" i="35"/>
  <c r="AE7" i="35"/>
  <c r="AD7" i="35"/>
  <c r="AC7" i="35"/>
  <c r="AB7" i="35"/>
  <c r="AA7" i="35"/>
  <c r="Z7" i="35"/>
  <c r="Y7" i="35"/>
  <c r="X7" i="35"/>
  <c r="W7" i="35"/>
  <c r="V7" i="35"/>
  <c r="U7" i="35"/>
  <c r="T7" i="35"/>
  <c r="S7" i="35"/>
  <c r="R7" i="35"/>
  <c r="Q7" i="35"/>
  <c r="P7" i="35"/>
  <c r="O7" i="35"/>
  <c r="N7" i="35"/>
  <c r="M7" i="35"/>
  <c r="L7" i="35"/>
  <c r="K7" i="35"/>
  <c r="J7" i="35"/>
  <c r="I7" i="35"/>
  <c r="H7" i="35"/>
  <c r="G7" i="35"/>
  <c r="F7" i="35"/>
  <c r="E7" i="35"/>
  <c r="D7" i="35"/>
  <c r="C7" i="35"/>
  <c r="AF62" i="35"/>
  <c r="AE62" i="35"/>
  <c r="AD62" i="35"/>
  <c r="AC62" i="35"/>
  <c r="AB62" i="35"/>
  <c r="AA62" i="35"/>
  <c r="Z62" i="35"/>
  <c r="Y62" i="35"/>
  <c r="X62" i="35"/>
  <c r="W62" i="35"/>
  <c r="V62" i="35"/>
  <c r="U62" i="35"/>
  <c r="T62" i="35"/>
  <c r="S62" i="35"/>
  <c r="R62" i="35"/>
  <c r="Q62" i="35"/>
  <c r="P62" i="35"/>
  <c r="O62" i="35"/>
  <c r="N62" i="35"/>
  <c r="M62" i="35"/>
  <c r="L62" i="35"/>
  <c r="K62" i="35"/>
  <c r="J62" i="35"/>
  <c r="I62" i="35"/>
  <c r="H62" i="35"/>
  <c r="G62" i="35"/>
  <c r="F62" i="35"/>
  <c r="E62" i="35"/>
  <c r="D62" i="35"/>
  <c r="C62" i="35"/>
  <c r="B62" i="35"/>
  <c r="AG61" i="35"/>
  <c r="AG60" i="35"/>
  <c r="AG59" i="35"/>
  <c r="AG58" i="35"/>
  <c r="AG57" i="35"/>
  <c r="AG56" i="35"/>
  <c r="AG55" i="35"/>
  <c r="AG54" i="35"/>
  <c r="AG53" i="35"/>
  <c r="AG52" i="35"/>
  <c r="AG51" i="35"/>
  <c r="AG50" i="35"/>
  <c r="AG49" i="35"/>
  <c r="AG48" i="35"/>
  <c r="AG47" i="35"/>
  <c r="AG46" i="35"/>
  <c r="AG45" i="35"/>
  <c r="AG44" i="35"/>
  <c r="AG43" i="35"/>
  <c r="AG42" i="35"/>
  <c r="AG41" i="35"/>
  <c r="AG40" i="35"/>
  <c r="AG39" i="35"/>
  <c r="AG38" i="35"/>
  <c r="AG37" i="35"/>
  <c r="AG36" i="35"/>
  <c r="AG35" i="35"/>
  <c r="AG34" i="35"/>
  <c r="AG33" i="35"/>
  <c r="AG32" i="35"/>
  <c r="AG31" i="35"/>
  <c r="AG30" i="35"/>
  <c r="AG29" i="35"/>
  <c r="AG28" i="35"/>
  <c r="AG27" i="35"/>
  <c r="AG26" i="35"/>
  <c r="AG25" i="35"/>
  <c r="AG24" i="35"/>
  <c r="AG23" i="35"/>
  <c r="AG22" i="35"/>
  <c r="AG21" i="35"/>
  <c r="AG20" i="35"/>
  <c r="AG19" i="35"/>
  <c r="AG18" i="35"/>
  <c r="AG17" i="35"/>
  <c r="AG16" i="35"/>
  <c r="AG15" i="35"/>
  <c r="AG14" i="35"/>
  <c r="AG13" i="35"/>
  <c r="AG12" i="35"/>
  <c r="AG11" i="35"/>
  <c r="AG10" i="35"/>
  <c r="AG9" i="35"/>
  <c r="AG7" i="34"/>
  <c r="AF7" i="34"/>
  <c r="AE7" i="34"/>
  <c r="AD7" i="34"/>
  <c r="AC7" i="34"/>
  <c r="AB7" i="34"/>
  <c r="AA7" i="34"/>
  <c r="Z7" i="34"/>
  <c r="Y7" i="34"/>
  <c r="X7" i="34"/>
  <c r="W7" i="34"/>
  <c r="V7" i="34"/>
  <c r="U7" i="34"/>
  <c r="T7" i="34"/>
  <c r="S7" i="34"/>
  <c r="R7" i="34"/>
  <c r="Q7" i="34"/>
  <c r="P7" i="34"/>
  <c r="O7" i="34"/>
  <c r="N7" i="34"/>
  <c r="M7" i="34"/>
  <c r="L7" i="34"/>
  <c r="K7" i="34"/>
  <c r="J7" i="34"/>
  <c r="I7" i="34"/>
  <c r="H7" i="34"/>
  <c r="G7" i="34"/>
  <c r="F7" i="34"/>
  <c r="E7" i="34"/>
  <c r="D7" i="34"/>
  <c r="C7" i="34"/>
  <c r="AG62" i="34"/>
  <c r="AF62" i="34"/>
  <c r="AE62" i="34"/>
  <c r="AD62" i="34"/>
  <c r="AC62" i="34"/>
  <c r="AB62" i="34"/>
  <c r="AA62" i="34"/>
  <c r="Z62" i="34"/>
  <c r="Y62" i="34"/>
  <c r="X62" i="34"/>
  <c r="W62" i="34"/>
  <c r="V62" i="34"/>
  <c r="U62" i="34"/>
  <c r="T62" i="34"/>
  <c r="S62" i="34"/>
  <c r="R62" i="34"/>
  <c r="Q62" i="34"/>
  <c r="P62" i="34"/>
  <c r="O62" i="34"/>
  <c r="N62" i="34"/>
  <c r="M62" i="34"/>
  <c r="L62" i="34"/>
  <c r="K62" i="34"/>
  <c r="J62" i="34"/>
  <c r="I62" i="34"/>
  <c r="H62" i="34"/>
  <c r="G62" i="34"/>
  <c r="F62" i="34"/>
  <c r="E62" i="34"/>
  <c r="D62" i="34"/>
  <c r="C62" i="34"/>
  <c r="B62" i="34"/>
  <c r="AH61" i="34"/>
  <c r="AH60" i="34"/>
  <c r="AH59" i="34"/>
  <c r="AH58" i="34"/>
  <c r="AH57" i="34"/>
  <c r="AH56" i="34"/>
  <c r="AH55" i="34"/>
  <c r="AH54" i="34"/>
  <c r="AH53" i="34"/>
  <c r="AH52" i="34"/>
  <c r="AH51" i="34"/>
  <c r="AH50" i="34"/>
  <c r="AH49" i="34"/>
  <c r="AH48" i="34"/>
  <c r="AH47" i="34"/>
  <c r="AH46" i="34"/>
  <c r="AH45" i="34"/>
  <c r="AH44" i="34"/>
  <c r="AH43" i="34"/>
  <c r="AH42" i="34"/>
  <c r="AH41" i="34"/>
  <c r="AH40" i="34"/>
  <c r="AH39" i="34"/>
  <c r="AH38" i="34"/>
  <c r="AH37" i="34"/>
  <c r="AH36" i="34"/>
  <c r="AH35" i="34"/>
  <c r="AH34" i="34"/>
  <c r="AH33" i="34"/>
  <c r="AH32" i="34"/>
  <c r="AH31" i="34"/>
  <c r="AH30" i="34"/>
  <c r="AH29" i="34"/>
  <c r="AH28" i="34"/>
  <c r="AH27" i="34"/>
  <c r="AH26" i="34"/>
  <c r="AH25" i="34"/>
  <c r="AH24" i="34"/>
  <c r="AH23" i="34"/>
  <c r="AH22" i="34"/>
  <c r="AH21" i="34"/>
  <c r="AH20" i="34"/>
  <c r="AH19" i="34"/>
  <c r="AH18" i="34"/>
  <c r="AH17" i="34"/>
  <c r="AH16" i="34"/>
  <c r="AH15" i="34"/>
  <c r="AH14" i="34"/>
  <c r="AH13" i="34"/>
  <c r="AH12" i="34"/>
  <c r="AH11" i="34"/>
  <c r="AH10" i="34"/>
  <c r="AH9" i="34"/>
  <c r="AG7" i="33"/>
  <c r="AF7" i="33"/>
  <c r="AE7" i="33"/>
  <c r="AD7" i="33"/>
  <c r="AC7" i="33"/>
  <c r="AB7" i="33"/>
  <c r="AA7" i="33"/>
  <c r="Z7" i="33"/>
  <c r="Y7" i="33"/>
  <c r="X7" i="33"/>
  <c r="W7" i="33"/>
  <c r="V7" i="33"/>
  <c r="U7" i="33"/>
  <c r="T7" i="33"/>
  <c r="S7" i="33"/>
  <c r="R7" i="33"/>
  <c r="Q7" i="33"/>
  <c r="P7" i="33"/>
  <c r="O7" i="33"/>
  <c r="N7" i="33"/>
  <c r="M7" i="33"/>
  <c r="L7" i="33"/>
  <c r="K7" i="33"/>
  <c r="J7" i="33"/>
  <c r="I7" i="33"/>
  <c r="H7" i="33"/>
  <c r="G7" i="33"/>
  <c r="F7" i="33"/>
  <c r="E7" i="33"/>
  <c r="D7" i="33"/>
  <c r="C7" i="33"/>
  <c r="AG62" i="33"/>
  <c r="AF62" i="33"/>
  <c r="AE62" i="33"/>
  <c r="AD62" i="33"/>
  <c r="AC62" i="33"/>
  <c r="AB62" i="33"/>
  <c r="AA62" i="33"/>
  <c r="Z62" i="33"/>
  <c r="Y62" i="33"/>
  <c r="X62" i="33"/>
  <c r="W62" i="33"/>
  <c r="V62" i="33"/>
  <c r="U62" i="33"/>
  <c r="T62" i="33"/>
  <c r="S62" i="33"/>
  <c r="R62" i="33"/>
  <c r="Q62" i="33"/>
  <c r="P62" i="33"/>
  <c r="O62" i="33"/>
  <c r="N62" i="33"/>
  <c r="M62" i="33"/>
  <c r="L62" i="33"/>
  <c r="K62" i="33"/>
  <c r="J62" i="33"/>
  <c r="I62" i="33"/>
  <c r="H62" i="33"/>
  <c r="G62" i="33"/>
  <c r="F62" i="33"/>
  <c r="E62" i="33"/>
  <c r="D62" i="33"/>
  <c r="C62" i="33"/>
  <c r="AH61" i="33"/>
  <c r="AH60" i="33"/>
  <c r="AH59" i="33"/>
  <c r="AH58" i="33"/>
  <c r="AH57" i="33"/>
  <c r="AH56" i="33"/>
  <c r="AH55" i="33"/>
  <c r="AH54" i="33"/>
  <c r="AH53" i="33"/>
  <c r="AH52" i="33"/>
  <c r="AH51" i="33"/>
  <c r="AH50" i="33"/>
  <c r="AH49" i="33"/>
  <c r="AH48" i="33"/>
  <c r="AH47" i="33"/>
  <c r="AH46" i="33"/>
  <c r="AH45" i="33"/>
  <c r="AH44" i="33"/>
  <c r="AH43" i="33"/>
  <c r="AH42" i="33"/>
  <c r="AH41" i="33"/>
  <c r="AH40" i="33"/>
  <c r="AH39" i="33"/>
  <c r="AH38" i="33"/>
  <c r="AH37" i="33"/>
  <c r="AH36" i="33"/>
  <c r="AH35" i="33"/>
  <c r="AH34" i="33"/>
  <c r="AH33" i="33"/>
  <c r="AH32" i="33"/>
  <c r="AH31" i="33"/>
  <c r="AH30" i="33"/>
  <c r="AH29" i="33"/>
  <c r="AH28" i="33"/>
  <c r="AH27" i="33"/>
  <c r="AH26" i="33"/>
  <c r="AH25" i="33"/>
  <c r="AH24" i="33"/>
  <c r="AH23" i="33"/>
  <c r="AH22" i="33"/>
  <c r="AH21" i="33"/>
  <c r="AH20" i="33"/>
  <c r="AH19" i="33"/>
  <c r="AH18" i="33"/>
  <c r="AH17" i="33"/>
  <c r="AH16" i="33"/>
  <c r="AH15" i="33"/>
  <c r="AH14" i="33"/>
  <c r="AH13" i="33"/>
  <c r="AH12" i="33"/>
  <c r="AH11" i="33"/>
  <c r="AH10" i="33"/>
  <c r="AH9" i="33"/>
  <c r="AF7" i="32"/>
  <c r="AE7" i="32"/>
  <c r="AD7" i="32"/>
  <c r="AC7" i="32"/>
  <c r="AB7" i="32"/>
  <c r="AA7" i="32"/>
  <c r="Z7" i="32"/>
  <c r="Y7" i="32"/>
  <c r="X7" i="32"/>
  <c r="W7" i="32"/>
  <c r="V7" i="32"/>
  <c r="U7" i="32"/>
  <c r="T7" i="32"/>
  <c r="S7" i="32"/>
  <c r="R7" i="32"/>
  <c r="Q7" i="32"/>
  <c r="P7" i="32"/>
  <c r="O7" i="32"/>
  <c r="N7" i="32"/>
  <c r="M7" i="32"/>
  <c r="L7" i="32"/>
  <c r="K7" i="32"/>
  <c r="J7" i="32"/>
  <c r="I7" i="32"/>
  <c r="H7" i="32"/>
  <c r="G7" i="32"/>
  <c r="F7" i="32"/>
  <c r="E7" i="32"/>
  <c r="D7" i="32"/>
  <c r="C7" i="32"/>
  <c r="AF62" i="32"/>
  <c r="AE62" i="32"/>
  <c r="AD62" i="32"/>
  <c r="AC62" i="32"/>
  <c r="AB62" i="32"/>
  <c r="AA62" i="32"/>
  <c r="Z62" i="32"/>
  <c r="Y62" i="32"/>
  <c r="X62" i="32"/>
  <c r="W62" i="32"/>
  <c r="V62" i="32"/>
  <c r="U62" i="32"/>
  <c r="T62" i="32"/>
  <c r="S62" i="32"/>
  <c r="R62" i="32"/>
  <c r="Q62" i="32"/>
  <c r="P62" i="32"/>
  <c r="O62" i="32"/>
  <c r="N62" i="32"/>
  <c r="M62" i="32"/>
  <c r="L62" i="32"/>
  <c r="K62" i="32"/>
  <c r="J62" i="32"/>
  <c r="I62" i="32"/>
  <c r="H62" i="32"/>
  <c r="G62" i="32"/>
  <c r="F62" i="32"/>
  <c r="E62" i="32"/>
  <c r="D62" i="32"/>
  <c r="C62" i="32"/>
  <c r="AG61" i="32"/>
  <c r="AG60" i="32"/>
  <c r="AG59" i="32"/>
  <c r="AG58" i="32"/>
  <c r="AG57" i="32"/>
  <c r="AG56" i="32"/>
  <c r="AG55" i="32"/>
  <c r="AG54" i="32"/>
  <c r="AG53" i="32"/>
  <c r="AG52" i="32"/>
  <c r="AG51" i="32"/>
  <c r="AG50" i="32"/>
  <c r="AG49" i="32"/>
  <c r="AG48" i="32"/>
  <c r="AG47" i="32"/>
  <c r="AG46" i="32"/>
  <c r="AG45" i="32"/>
  <c r="AG44" i="32"/>
  <c r="AG43" i="32"/>
  <c r="AG42" i="32"/>
  <c r="AG41" i="32"/>
  <c r="AG40" i="32"/>
  <c r="AG39" i="32"/>
  <c r="AG38" i="32"/>
  <c r="AG37" i="32"/>
  <c r="AG36" i="32"/>
  <c r="AG35" i="32"/>
  <c r="AG34" i="32"/>
  <c r="AG33" i="32"/>
  <c r="AG32" i="32"/>
  <c r="AG31" i="32"/>
  <c r="AG30" i="32"/>
  <c r="AG29" i="32"/>
  <c r="AG28" i="32"/>
  <c r="AG27" i="32"/>
  <c r="AG26" i="32"/>
  <c r="AG25" i="32"/>
  <c r="AG24" i="32"/>
  <c r="AG23" i="32"/>
  <c r="AG22" i="32"/>
  <c r="AG21" i="32"/>
  <c r="AG20" i="32"/>
  <c r="AG19" i="32"/>
  <c r="AG18" i="32"/>
  <c r="AG17" i="32"/>
  <c r="AG16" i="32"/>
  <c r="AG15" i="32"/>
  <c r="AG14" i="32"/>
  <c r="AG13" i="32"/>
  <c r="AG12" i="32"/>
  <c r="AG11" i="32"/>
  <c r="AG10" i="32"/>
  <c r="AG9" i="32"/>
  <c r="AG7" i="31"/>
  <c r="AF7" i="31"/>
  <c r="AE7" i="31"/>
  <c r="AD7" i="31"/>
  <c r="AC7" i="31"/>
  <c r="AB7" i="31"/>
  <c r="AA7" i="31"/>
  <c r="Z7" i="31"/>
  <c r="Y7" i="31"/>
  <c r="X7" i="31"/>
  <c r="W7" i="31"/>
  <c r="V7" i="31"/>
  <c r="U7" i="31"/>
  <c r="T7" i="31"/>
  <c r="S7" i="31"/>
  <c r="R7" i="31"/>
  <c r="Q7" i="31"/>
  <c r="P7" i="31"/>
  <c r="O7" i="31"/>
  <c r="N7" i="31"/>
  <c r="M7" i="31"/>
  <c r="L7" i="31"/>
  <c r="K7" i="31"/>
  <c r="J7" i="31"/>
  <c r="I7" i="31"/>
  <c r="H7" i="31"/>
  <c r="G7" i="31"/>
  <c r="F7" i="31"/>
  <c r="E7" i="31"/>
  <c r="D7" i="31"/>
  <c r="C7" i="31"/>
  <c r="AG62" i="31"/>
  <c r="AF62" i="31"/>
  <c r="AE62" i="31"/>
  <c r="AD62" i="31"/>
  <c r="AC62" i="31"/>
  <c r="AB62" i="31"/>
  <c r="AA62" i="31"/>
  <c r="Z62" i="31"/>
  <c r="Y62" i="31"/>
  <c r="X62" i="31"/>
  <c r="W62" i="31"/>
  <c r="V62" i="31"/>
  <c r="U62" i="31"/>
  <c r="T62" i="31"/>
  <c r="S62" i="31"/>
  <c r="R62" i="31"/>
  <c r="Q62" i="31"/>
  <c r="P62" i="31"/>
  <c r="O62" i="31"/>
  <c r="N62" i="31"/>
  <c r="M62" i="31"/>
  <c r="L62" i="31"/>
  <c r="K62" i="31"/>
  <c r="J62" i="31"/>
  <c r="I62" i="31"/>
  <c r="H62" i="31"/>
  <c r="G62" i="31"/>
  <c r="F62" i="31"/>
  <c r="E62" i="31"/>
  <c r="D62" i="31"/>
  <c r="C62" i="31"/>
  <c r="AH61" i="31"/>
  <c r="AH60" i="31"/>
  <c r="AH59" i="31"/>
  <c r="AH58" i="31"/>
  <c r="AH57" i="31"/>
  <c r="AH56" i="31"/>
  <c r="AH55" i="31"/>
  <c r="AH54" i="31"/>
  <c r="AH53" i="31"/>
  <c r="AH52" i="31"/>
  <c r="AH51" i="31"/>
  <c r="AH50" i="31"/>
  <c r="AH49" i="31"/>
  <c r="AH48" i="31"/>
  <c r="AH47" i="31"/>
  <c r="AH46" i="31"/>
  <c r="AH45" i="31"/>
  <c r="AH44" i="31"/>
  <c r="AH43" i="31"/>
  <c r="AH42" i="31"/>
  <c r="AH41" i="31"/>
  <c r="AH40" i="31"/>
  <c r="AH39" i="31"/>
  <c r="AH38" i="31"/>
  <c r="AH37" i="31"/>
  <c r="AH36" i="31"/>
  <c r="AH35" i="31"/>
  <c r="AH34" i="31"/>
  <c r="AH33" i="31"/>
  <c r="AH32" i="31"/>
  <c r="AH31" i="31"/>
  <c r="AH30" i="31"/>
  <c r="AH29" i="31"/>
  <c r="AH28" i="31"/>
  <c r="AH27" i="31"/>
  <c r="AH26" i="31"/>
  <c r="AH25" i="31"/>
  <c r="AH24" i="31"/>
  <c r="AH23" i="31"/>
  <c r="AH22" i="31"/>
  <c r="AH21" i="31"/>
  <c r="AH20" i="31"/>
  <c r="AH19" i="31"/>
  <c r="AH18" i="31"/>
  <c r="AH17" i="31"/>
  <c r="AH16" i="31"/>
  <c r="AH15" i="31"/>
  <c r="AH14" i="31"/>
  <c r="AH13" i="31"/>
  <c r="AH12" i="31"/>
  <c r="AH11" i="31"/>
  <c r="AH10" i="31"/>
  <c r="AH9" i="31"/>
  <c r="AF7" i="30"/>
  <c r="AE7" i="30"/>
  <c r="AD7" i="30"/>
  <c r="AC7" i="30"/>
  <c r="AB7" i="30"/>
  <c r="AA7" i="30"/>
  <c r="Z7" i="30"/>
  <c r="Y7" i="30"/>
  <c r="X7" i="30"/>
  <c r="W7" i="30"/>
  <c r="V7" i="30"/>
  <c r="U7" i="30"/>
  <c r="T7" i="30"/>
  <c r="S7" i="30"/>
  <c r="R7" i="30"/>
  <c r="Q7" i="30"/>
  <c r="P7" i="30"/>
  <c r="O7" i="30"/>
  <c r="N7" i="30"/>
  <c r="M7" i="30"/>
  <c r="L7" i="30"/>
  <c r="K7" i="30"/>
  <c r="J7" i="30"/>
  <c r="I7" i="30"/>
  <c r="H7" i="30"/>
  <c r="G7" i="30"/>
  <c r="F7" i="30"/>
  <c r="E7" i="30"/>
  <c r="B62" i="30"/>
  <c r="B62" i="29"/>
  <c r="D7" i="30"/>
  <c r="C7" i="30"/>
  <c r="AF62" i="30"/>
  <c r="AE62" i="30"/>
  <c r="AD62" i="30"/>
  <c r="AC62" i="30"/>
  <c r="AB62" i="30"/>
  <c r="AA62" i="30"/>
  <c r="Z62" i="30"/>
  <c r="Y62" i="30"/>
  <c r="X62" i="30"/>
  <c r="W62" i="30"/>
  <c r="V62" i="30"/>
  <c r="U62" i="30"/>
  <c r="T62" i="30"/>
  <c r="S62" i="30"/>
  <c r="R62" i="30"/>
  <c r="Q62" i="30"/>
  <c r="P62" i="30"/>
  <c r="O62" i="30"/>
  <c r="N62" i="30"/>
  <c r="M62" i="30"/>
  <c r="L62" i="30"/>
  <c r="K62" i="30"/>
  <c r="J62" i="30"/>
  <c r="I62" i="30"/>
  <c r="H62" i="30"/>
  <c r="G62" i="30"/>
  <c r="F62" i="30"/>
  <c r="E62" i="30"/>
  <c r="D62" i="30"/>
  <c r="C62" i="30"/>
  <c r="AG61" i="30"/>
  <c r="AG60" i="30"/>
  <c r="AG59" i="30"/>
  <c r="AG58" i="30"/>
  <c r="AG57" i="30"/>
  <c r="AG56" i="30"/>
  <c r="AG55" i="30"/>
  <c r="AG54" i="30"/>
  <c r="AG53" i="30"/>
  <c r="AG52" i="30"/>
  <c r="AG51" i="30"/>
  <c r="AG50" i="30"/>
  <c r="AG49" i="30"/>
  <c r="AG48" i="30"/>
  <c r="AG47" i="30"/>
  <c r="AG46" i="30"/>
  <c r="AG45" i="30"/>
  <c r="AG44" i="30"/>
  <c r="AG43" i="30"/>
  <c r="AG42" i="30"/>
  <c r="AG41" i="30"/>
  <c r="AG40" i="30"/>
  <c r="AG39" i="30"/>
  <c r="AG38" i="30"/>
  <c r="AG37" i="30"/>
  <c r="AG36" i="30"/>
  <c r="AG35" i="30"/>
  <c r="AG34" i="30"/>
  <c r="AG33" i="30"/>
  <c r="AG32" i="30"/>
  <c r="AG31" i="30"/>
  <c r="AG30" i="30"/>
  <c r="AG29" i="30"/>
  <c r="AG28" i="30"/>
  <c r="AG27" i="30"/>
  <c r="AG26" i="30"/>
  <c r="AG25" i="30"/>
  <c r="AG24" i="30"/>
  <c r="AG23" i="30"/>
  <c r="AG22" i="30"/>
  <c r="AG21" i="30"/>
  <c r="AG20" i="30"/>
  <c r="AG19" i="30"/>
  <c r="AG18" i="30"/>
  <c r="AG17" i="30"/>
  <c r="AG16" i="30"/>
  <c r="AG15" i="30"/>
  <c r="AG14" i="30"/>
  <c r="AG13" i="30"/>
  <c r="AG12" i="30"/>
  <c r="AG11" i="30"/>
  <c r="AG10" i="30"/>
  <c r="AG9" i="30"/>
  <c r="AG7" i="29"/>
  <c r="AF7" i="29"/>
  <c r="AE7" i="29"/>
  <c r="AD7" i="29"/>
  <c r="AC7" i="29"/>
  <c r="AB7" i="29"/>
  <c r="AA7" i="29"/>
  <c r="Z7" i="29"/>
  <c r="Y7" i="29"/>
  <c r="X7" i="29"/>
  <c r="W7" i="29"/>
  <c r="V7" i="29"/>
  <c r="U7" i="29"/>
  <c r="T7" i="29"/>
  <c r="S7" i="29"/>
  <c r="R7" i="29"/>
  <c r="Q7" i="29"/>
  <c r="P7" i="29"/>
  <c r="O7" i="29"/>
  <c r="N7" i="29"/>
  <c r="M7" i="29"/>
  <c r="L7" i="29"/>
  <c r="K7" i="29"/>
  <c r="J7" i="29"/>
  <c r="I7" i="29"/>
  <c r="H7" i="29"/>
  <c r="G7" i="29"/>
  <c r="F7" i="29"/>
  <c r="E7" i="29"/>
  <c r="D7" i="29"/>
  <c r="C7" i="29"/>
  <c r="AG62" i="29"/>
  <c r="AF62" i="29"/>
  <c r="AE62" i="29"/>
  <c r="AD62" i="29"/>
  <c r="AC62" i="29"/>
  <c r="AB62" i="29"/>
  <c r="AA62" i="29"/>
  <c r="Z62" i="29"/>
  <c r="Y62" i="29"/>
  <c r="X62" i="29"/>
  <c r="W62" i="29"/>
  <c r="V62" i="29"/>
  <c r="U62" i="29"/>
  <c r="T62" i="29"/>
  <c r="S62" i="29"/>
  <c r="R62" i="29"/>
  <c r="Q62" i="29"/>
  <c r="P62" i="29"/>
  <c r="O62" i="29"/>
  <c r="N62" i="29"/>
  <c r="M62" i="29"/>
  <c r="L62" i="29"/>
  <c r="K62" i="29"/>
  <c r="J62" i="29"/>
  <c r="I62" i="29"/>
  <c r="H62" i="29"/>
  <c r="G62" i="29"/>
  <c r="F62" i="29"/>
  <c r="E62" i="29"/>
  <c r="D62" i="29"/>
  <c r="C62" i="29"/>
  <c r="AH61" i="29"/>
  <c r="AH60" i="29"/>
  <c r="AH59" i="29"/>
  <c r="AH58" i="29"/>
  <c r="AH57" i="29"/>
  <c r="AH56" i="29"/>
  <c r="AH55" i="29"/>
  <c r="AH54" i="29"/>
  <c r="AH53" i="29"/>
  <c r="AH52" i="29"/>
  <c r="AH51" i="29"/>
  <c r="AH50" i="29"/>
  <c r="AH49" i="29"/>
  <c r="AH48" i="29"/>
  <c r="AH47" i="29"/>
  <c r="AH46" i="29"/>
  <c r="AH45" i="29"/>
  <c r="AH44" i="29"/>
  <c r="AH43" i="29"/>
  <c r="AH42" i="29"/>
  <c r="AH41" i="29"/>
  <c r="AH40" i="29"/>
  <c r="AH39" i="29"/>
  <c r="AH38" i="29"/>
  <c r="AH37" i="29"/>
  <c r="AH36" i="29"/>
  <c r="AH35" i="29"/>
  <c r="AH34" i="29"/>
  <c r="AH33" i="29"/>
  <c r="AH32" i="29"/>
  <c r="AH31" i="29"/>
  <c r="AH30" i="29"/>
  <c r="AH29" i="29"/>
  <c r="AH28" i="29"/>
  <c r="AH27" i="29"/>
  <c r="AH26" i="29"/>
  <c r="AH25" i="29"/>
  <c r="AH24" i="29"/>
  <c r="AH23" i="29"/>
  <c r="AH22" i="29"/>
  <c r="AH21" i="29"/>
  <c r="AH20" i="29"/>
  <c r="AH19" i="29"/>
  <c r="AH18" i="29"/>
  <c r="AH17" i="29"/>
  <c r="AH16" i="29"/>
  <c r="AH15" i="29"/>
  <c r="AH14" i="29"/>
  <c r="AH13" i="29"/>
  <c r="AH12" i="29"/>
  <c r="AH11" i="29"/>
  <c r="AH10" i="29"/>
  <c r="AH9" i="29"/>
  <c r="AE9" i="27"/>
  <c r="AE10" i="27"/>
  <c r="AE11" i="27"/>
  <c r="AE12" i="27"/>
  <c r="AE13" i="27"/>
  <c r="AE14" i="27"/>
  <c r="AE15" i="27"/>
  <c r="AE16" i="27"/>
  <c r="AE17" i="27"/>
  <c r="AE18" i="27"/>
  <c r="AE19" i="27"/>
  <c r="AE20" i="27"/>
  <c r="AE21" i="27"/>
  <c r="AE22" i="27"/>
  <c r="AE23" i="27"/>
  <c r="AE24" i="27"/>
  <c r="AE25" i="27"/>
  <c r="AE26" i="27"/>
  <c r="AE27" i="27"/>
  <c r="AE28" i="27"/>
  <c r="AE29" i="27"/>
  <c r="AE30" i="27"/>
  <c r="AE31" i="27"/>
  <c r="AE32" i="27"/>
  <c r="AE33" i="27"/>
  <c r="AE34" i="27"/>
  <c r="AE35" i="27"/>
  <c r="AE36" i="27"/>
  <c r="AE37" i="27"/>
  <c r="AE38" i="27"/>
  <c r="AE39" i="27"/>
  <c r="AE40" i="27"/>
  <c r="AE41" i="27"/>
  <c r="AE42" i="27"/>
  <c r="AE43" i="27"/>
  <c r="AE44" i="27"/>
  <c r="AE45" i="27"/>
  <c r="AE46" i="27"/>
  <c r="AE47" i="27"/>
  <c r="AE48" i="27"/>
  <c r="AE49" i="27"/>
  <c r="AE50" i="27"/>
  <c r="AE51" i="27"/>
  <c r="AE52" i="27"/>
  <c r="AE53" i="27"/>
  <c r="AE54" i="27"/>
  <c r="AE55" i="27"/>
  <c r="AE56" i="27"/>
  <c r="AE57" i="27"/>
  <c r="AE58" i="27"/>
  <c r="AE59" i="27"/>
  <c r="AE60" i="27"/>
  <c r="AE61" i="27"/>
  <c r="B62" i="27"/>
  <c r="AG62" i="37" l="1"/>
  <c r="AH62" i="36"/>
  <c r="AG62" i="35"/>
  <c r="AH62" i="34"/>
  <c r="AH62" i="33"/>
  <c r="AG62" i="32"/>
  <c r="AH62" i="31"/>
  <c r="AG62" i="30"/>
  <c r="AH62" i="29"/>
  <c r="AD7" i="27"/>
  <c r="AC7" i="27"/>
  <c r="AB7" i="27"/>
  <c r="AA7" i="27"/>
  <c r="Z7" i="27"/>
  <c r="Y7" i="27"/>
  <c r="X7" i="27"/>
  <c r="W7" i="27"/>
  <c r="V7" i="27"/>
  <c r="U7" i="27"/>
  <c r="T7" i="27"/>
  <c r="S7" i="27"/>
  <c r="R7" i="27"/>
  <c r="Q7" i="27"/>
  <c r="P7" i="27"/>
  <c r="O7" i="27"/>
  <c r="N7" i="27"/>
  <c r="M7" i="27"/>
  <c r="L7" i="27"/>
  <c r="K7" i="27"/>
  <c r="J7" i="27"/>
  <c r="I7" i="27"/>
  <c r="H7" i="27"/>
  <c r="G7" i="27"/>
  <c r="F7" i="27"/>
  <c r="E7" i="27"/>
  <c r="D7" i="27"/>
  <c r="C7" i="27"/>
  <c r="AD62" i="27"/>
  <c r="AC62" i="27"/>
  <c r="AB62" i="27"/>
  <c r="AA62" i="27"/>
  <c r="Z62" i="27"/>
  <c r="Y62" i="27"/>
  <c r="X62" i="27"/>
  <c r="W62" i="27"/>
  <c r="V62" i="27"/>
  <c r="U62" i="27"/>
  <c r="T62" i="27"/>
  <c r="S62" i="27"/>
  <c r="R62" i="27"/>
  <c r="Q62" i="27"/>
  <c r="P62" i="27"/>
  <c r="O62" i="27"/>
  <c r="N62" i="27"/>
  <c r="M62" i="27"/>
  <c r="L62" i="27"/>
  <c r="K62" i="27"/>
  <c r="J62" i="27"/>
  <c r="I62" i="27"/>
  <c r="H62" i="27"/>
  <c r="G62" i="27"/>
  <c r="F62" i="27"/>
  <c r="E62" i="27"/>
  <c r="D62" i="27"/>
  <c r="C62" i="27"/>
  <c r="AH39" i="4"/>
  <c r="AH40" i="4"/>
  <c r="AH41" i="4"/>
  <c r="AH42" i="4"/>
  <c r="AH43" i="4"/>
  <c r="AH44" i="4"/>
  <c r="AH45" i="4"/>
  <c r="AH46" i="4"/>
  <c r="AH30" i="4"/>
  <c r="AH31" i="4"/>
  <c r="AH32" i="4"/>
  <c r="AH33" i="4"/>
  <c r="AH34" i="4"/>
  <c r="AH35" i="4"/>
  <c r="AH36" i="4"/>
  <c r="AH37" i="4"/>
  <c r="AH38" i="4"/>
  <c r="AH47" i="4"/>
  <c r="AH48" i="4"/>
  <c r="AH49" i="4"/>
  <c r="AH50" i="4"/>
  <c r="AH51" i="4"/>
  <c r="AH52" i="4"/>
  <c r="AH53" i="4"/>
  <c r="AH54" i="4"/>
  <c r="AH55" i="4"/>
  <c r="AH56" i="4"/>
  <c r="AH57" i="4"/>
  <c r="AH13" i="4"/>
  <c r="AH14" i="4"/>
  <c r="AH15" i="4"/>
  <c r="AH16" i="4"/>
  <c r="AH17" i="4"/>
  <c r="AH18" i="4"/>
  <c r="AH19" i="4"/>
  <c r="AH20" i="4"/>
  <c r="AH21" i="4"/>
  <c r="AH22" i="4"/>
  <c r="AH23" i="4"/>
  <c r="AH24" i="4"/>
  <c r="AH25" i="4"/>
  <c r="AH26" i="4"/>
  <c r="AH27" i="4"/>
  <c r="AH28" i="4"/>
  <c r="AH29" i="4"/>
  <c r="AH58" i="4"/>
  <c r="AH59" i="4"/>
  <c r="AH60" i="4"/>
  <c r="AG7" i="4"/>
  <c r="AF7" i="4"/>
  <c r="AE7" i="4"/>
  <c r="AD7" i="4"/>
  <c r="AC7" i="4"/>
  <c r="AB7" i="4"/>
  <c r="AA7" i="4"/>
  <c r="Z7" i="4"/>
  <c r="Y7" i="4"/>
  <c r="X7" i="4"/>
  <c r="W7" i="4"/>
  <c r="V7" i="4"/>
  <c r="U7" i="4"/>
  <c r="T7" i="4"/>
  <c r="S7" i="4"/>
  <c r="R7" i="4"/>
  <c r="Q7" i="4"/>
  <c r="P7" i="4"/>
  <c r="O7" i="4"/>
  <c r="N7" i="4"/>
  <c r="M7" i="4"/>
  <c r="L7" i="4"/>
  <c r="K7" i="4"/>
  <c r="J7" i="4"/>
  <c r="I7" i="4"/>
  <c r="H7" i="4"/>
  <c r="G7" i="4"/>
  <c r="F7" i="4"/>
  <c r="E7" i="4"/>
  <c r="D7" i="4"/>
  <c r="C7" i="4"/>
  <c r="B62" i="4" l="1"/>
  <c r="AH11" i="4"/>
  <c r="AH12" i="4"/>
  <c r="C62" i="4" l="1"/>
  <c r="D62" i="4"/>
  <c r="E62" i="4"/>
  <c r="F62" i="4"/>
  <c r="G62" i="4"/>
  <c r="H62" i="4"/>
  <c r="I62" i="4"/>
  <c r="J62" i="4"/>
  <c r="K62" i="4"/>
  <c r="L62" i="4"/>
  <c r="M62" i="4"/>
  <c r="N62" i="4"/>
  <c r="O62" i="4"/>
  <c r="P62" i="4"/>
  <c r="Q62" i="4"/>
  <c r="R62" i="4"/>
  <c r="S62" i="4"/>
  <c r="T62" i="4"/>
  <c r="U62" i="4"/>
  <c r="V62" i="4"/>
  <c r="W62" i="4"/>
  <c r="X62" i="4"/>
  <c r="Y62" i="4"/>
  <c r="Z62" i="4"/>
  <c r="AA62" i="4"/>
  <c r="AB62" i="4"/>
  <c r="AC62" i="4"/>
  <c r="AD62" i="4"/>
  <c r="AE62" i="4"/>
  <c r="AF62" i="4"/>
  <c r="AG62" i="4"/>
  <c r="AH61" i="4" l="1"/>
  <c r="AH9" i="4" l="1"/>
  <c r="AH10" i="4"/>
  <c r="AH62" i="4" l="1"/>
  <c r="AE62" i="27"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F7A8CE42-A464-4EAC-BD5B-545A09D8E3E4}" keepAlive="1" name="Requête - _NomEmployé" description="Connexion à la requête « _NomEmployé » dans le classeur." type="5" refreshedVersion="8" background="1" saveData="1">
    <dbPr connection="Provider=Microsoft.Mashup.OleDb.1;Data Source=$Workbook$;Location=_NomEmployé;Extended Properties=&quot;&quot;" command="SELECT * FROM [_NomEmployé]"/>
  </connection>
  <connection id="2" xr16:uid="{B1B3B799-B52C-4028-BCA0-ABFAE11654F5}" keepAlive="1" name="Requête - Synthèse" description="Connexion à la requête « Synthèse » dans le classeur." type="5" refreshedVersion="0" background="1">
    <dbPr connection="Provider=Microsoft.Mashup.OleDb.1;Data Source=$Workbook$;Location=Synthèse;Extended Properties=&quot;&quot;" command="SELECT * FROM [Synthèse]"/>
  </connection>
</connections>
</file>

<file path=xl/sharedStrings.xml><?xml version="1.0" encoding="utf-8"?>
<sst xmlns="http://schemas.openxmlformats.org/spreadsheetml/2006/main" count="2860" uniqueCount="116">
  <si>
    <t>Calendrier des absences des employés</t>
  </si>
  <si>
    <t>Janvier</t>
  </si>
  <si>
    <t>Clé de motif d’absence</t>
  </si>
  <si>
    <t>Nom de l’employé</t>
  </si>
  <si>
    <t>C</t>
  </si>
  <si>
    <t>Dates d’absence</t>
  </si>
  <si>
    <t>1</t>
  </si>
  <si>
    <t>2</t>
  </si>
  <si>
    <t>3</t>
  </si>
  <si>
    <t>4</t>
  </si>
  <si>
    <t>M</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</si>
  <si>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</si>
  <si>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</si>
  <si>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</si>
  <si>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</si>
  <si>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</si>
  <si>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</si>
  <si>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</si>
  <si>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</si>
  <si>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</si>
  <si>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</si>
  <si>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</si>
  <si>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</si>
  <si>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</si>
  <si>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</si>
  <si>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</si>
  <si>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</si>
  <si>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</si>
  <si>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</si>
  <si>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</si>
  <si>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</si>
  <si>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</si>
  <si>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</si>
  <si>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</si>
  <si>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</si>
  <si>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</si>
  <si>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</si>
  <si>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</si>
  <si>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Total des jours</t>
  </si>
  <si>
    <t>Noms des employés</t>
  </si>
  <si>
    <t>R</t>
  </si>
  <si>
    <t>CSS</t>
  </si>
  <si>
    <t>AUTRES</t>
  </si>
  <si>
    <t>MALADIE</t>
  </si>
  <si>
    <t>RCR</t>
  </si>
  <si>
    <t>CP</t>
  </si>
  <si>
    <t>c</t>
  </si>
  <si>
    <t>FEVRIER</t>
  </si>
  <si>
    <t>A</t>
  </si>
  <si>
    <t>SS</t>
  </si>
  <si>
    <t>MARS</t>
  </si>
  <si>
    <t>AVRIL</t>
  </si>
  <si>
    <t>MAI</t>
  </si>
  <si>
    <t>JUIN</t>
  </si>
  <si>
    <t>JUILLET</t>
  </si>
  <si>
    <t>AOUT</t>
  </si>
  <si>
    <t>SEPTEMBRE</t>
  </si>
  <si>
    <t>OCTOBRE</t>
  </si>
  <si>
    <t>NOVEMBRE</t>
  </si>
  <si>
    <t>DECEMBRE</t>
  </si>
  <si>
    <t>Maladie</t>
  </si>
  <si>
    <t>Sans Solde</t>
  </si>
  <si>
    <t>Autres</t>
  </si>
  <si>
    <t>X1</t>
  </si>
  <si>
    <t>X2</t>
  </si>
  <si>
    <t>X3</t>
  </si>
  <si>
    <t>X4</t>
  </si>
  <si>
    <t>X5</t>
  </si>
  <si>
    <t>X6</t>
  </si>
  <si>
    <t>X7</t>
  </si>
  <si>
    <t>X8</t>
  </si>
  <si>
    <t>X9</t>
  </si>
  <si>
    <t>X10</t>
  </si>
  <si>
    <t>X11</t>
  </si>
  <si>
    <t>X12</t>
  </si>
  <si>
    <t>X13</t>
  </si>
  <si>
    <t>X14</t>
  </si>
  <si>
    <t>X15</t>
  </si>
  <si>
    <t>X16</t>
  </si>
  <si>
    <t>X17</t>
  </si>
  <si>
    <t>X18</t>
  </si>
  <si>
    <t>X19</t>
  </si>
  <si>
    <t>X20</t>
  </si>
  <si>
    <t>X21</t>
  </si>
  <si>
    <t>X22</t>
  </si>
  <si>
    <t>X23</t>
  </si>
  <si>
    <t>X24</t>
  </si>
  <si>
    <t>X25</t>
  </si>
  <si>
    <t>X26</t>
  </si>
  <si>
    <t>X27</t>
  </si>
  <si>
    <t>X28</t>
  </si>
  <si>
    <t>X29</t>
  </si>
  <si>
    <t>X30</t>
  </si>
  <si>
    <t>X31</t>
  </si>
  <si>
    <t>X32</t>
  </si>
  <si>
    <t>X33</t>
  </si>
  <si>
    <t>X34</t>
  </si>
  <si>
    <t>X35</t>
  </si>
  <si>
    <t>X36</t>
  </si>
  <si>
    <t>X37</t>
  </si>
  <si>
    <t>X38</t>
  </si>
  <si>
    <t>X39</t>
  </si>
  <si>
    <t>X40</t>
  </si>
  <si>
    <t>X41</t>
  </si>
  <si>
    <t>X42</t>
  </si>
  <si>
    <t>X43</t>
  </si>
  <si>
    <t>X44</t>
  </si>
  <si>
    <t>X45</t>
  </si>
  <si>
    <t>X46</t>
  </si>
  <si>
    <t>X47</t>
  </si>
  <si>
    <t>X48</t>
  </si>
  <si>
    <t>X49</t>
  </si>
  <si>
    <t>X50</t>
  </si>
  <si>
    <t>X51</t>
  </si>
  <si>
    <t>X52</t>
  </si>
  <si>
    <t>X53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</si>
</sst>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31">
    <font>
      <sz val="11"/>
      <color theme="0"/>
      <name val="Calibri"/>
      <family val="2"/>
    </font>
    <font>
      <sz val="11"/>
      <color theme="1"/>
      <name val="Calibri"/>
      <family val="2"/>
      <scheme val="minor"/>
    </font>
    <font>
      <sz val="11"/>
      <color theme="1"/>
      <name val="Calibri"/>
      <family val="2"/>
      <scheme val="minor"/>
    </font>
    <font>
      <sz val="11"/>
      <color theme="0"/>
      <name val="Calibri"/>
      <family val="2"/>
      <scheme val="minor"/>
    </font>
    <font>
      <sz val="11"/>
      <color rgb="FF000000"/>
      <name val="Calibri"/>
      <family val="2"/>
      <scheme val="minor"/>
    </font>
    <font>
      <b/>
      <sz val="18"/>
      <color theme="3"/>
      <name val="Calibri"/>
      <family val="2"/>
      <scheme val="minor"/>
    </font>
    <font>
      <b/>
      <sz val="72"/>
      <color theme="6" tint="0.39997558519241921"/>
      <name val="Calibri"/>
      <family val="2"/>
      <scheme val="minor"/>
    </font>
    <font>
      <b/>
      <sz val="18"/>
      <color theme="4" tint="9.9948118533890809E-2"/>
      <name val="Calibri"/>
      <family val="2"/>
      <scheme val="minor"/>
    </font>
    <font>
      <b/>
      <sz val="11"/>
      <name val="Calibri"/>
      <family val="2"/>
      <scheme val="minor"/>
    </font>
    <font>
      <sz val="11"/>
      <color theme="1"/>
      <name val="Calibri"/>
      <family val="2"/>
      <charset val="134"/>
    </font>
    <font>
      <sz val="11"/>
      <color theme="1"/>
      <name val="Calibri"/>
      <family val="2"/>
    </font>
    <font>
      <b/>
      <sz val="11"/>
      <color theme="1"/>
      <name val="Calibri"/>
      <family val="2"/>
    </font>
    <font>
      <sz val="11"/>
      <color theme="0"/>
      <name val="Calibri"/>
      <family val="2"/>
    </font>
    <font>
      <sz val="11"/>
      <color theme="0"/>
      <name val="Calibri"/>
      <family val="2"/>
      <charset val="134"/>
    </font>
    <font>
      <sz val="11"/>
      <color rgb="FF9C0006"/>
      <name val="Calibri"/>
      <family val="2"/>
      <charset val="134"/>
    </font>
    <font>
      <b/>
      <sz val="11"/>
      <color rgb="FFFA7D00"/>
      <name val="Calibri"/>
      <family val="2"/>
      <charset val="134"/>
    </font>
    <font>
      <b/>
      <sz val="11"/>
      <color theme="0"/>
      <name val="Calibri"/>
      <family val="2"/>
      <charset val="134"/>
    </font>
    <font>
      <sz val="11"/>
      <color theme="4" tint="-0.499984740745262"/>
      <name val="Calibri"/>
      <family val="2"/>
    </font>
    <font>
      <i/>
      <sz val="11"/>
      <color rgb="FF7F7F7F"/>
      <name val="Calibri"/>
      <family val="2"/>
      <charset val="134"/>
    </font>
    <font>
      <sz val="11"/>
      <color rgb="FF006100"/>
      <name val="Calibri"/>
      <family val="2"/>
      <charset val="134"/>
    </font>
    <font>
      <b/>
      <sz val="26"/>
      <color theme="3" tint="-0.24994659260841701"/>
      <name val="Calibri"/>
      <family val="2"/>
    </font>
    <font>
      <b/>
      <sz val="18"/>
      <color theme="4" tint="-0.24994659260841701"/>
      <name val="Calibri"/>
      <family val="2"/>
    </font>
    <font>
      <sz val="11"/>
      <color rgb="FF3F3F76"/>
      <name val="Calibri"/>
      <family val="2"/>
      <charset val="134"/>
    </font>
    <font>
      <sz val="11"/>
      <color rgb="FFFA7D00"/>
      <name val="Calibri"/>
      <family val="2"/>
      <charset val="134"/>
    </font>
    <font>
      <sz val="11"/>
      <color rgb="FF9C5700"/>
      <name val="Calibri"/>
      <family val="2"/>
      <charset val="134"/>
    </font>
    <font>
      <b/>
      <sz val="11"/>
      <color rgb="FF3F3F3F"/>
      <name val="Calibri"/>
      <family val="2"/>
      <charset val="134"/>
    </font>
    <font>
      <b/>
      <sz val="26"/>
      <color theme="3"/>
      <name val="Calibri"/>
      <family val="2"/>
    </font>
    <font>
      <sz val="11"/>
      <color rgb="FFFF0000"/>
      <name val="Calibri"/>
      <family val="2"/>
      <charset val="134"/>
    </font>
    <font>
      <sz val="9"/>
      <name val="DengXian"/>
      <family val="3"/>
      <charset val="134"/>
    </font>
    <font>
      <sz val="11"/>
      <name val="Calibri"/>
      <family val="2"/>
    </font>
    <font>
      <sz val="8"/>
      <name val="Calibri"/>
      <family val="2"/>
    </font>
  </fonts>
  <fills count="3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8"/>
        <bgColor indexed="64"/>
      </patternFill>
    </fill>
  </fills>
  <borders count="10">
    <border>
      <left/>
      <right/>
      <top/>
      <bottom/>
      <diagonal/>
    </border>
    <border>
      <left/>
      <right/>
      <top style="thin">
        <color theme="4"/>
      </top>
      <bottom/>
      <diagonal/>
    </border>
    <border>
      <left/>
      <right/>
      <top style="thin">
        <color auto="1"/>
      </top>
      <bottom/>
      <diagonal/>
    </border>
    <border>
      <left/>
      <right/>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s>
  <cellStyleXfs count="50">
    <xf numFmtId="0" fontId="0" fillId="0" borderId="0">
      <alignment horizontal="left" vertical="center"/>
    </xf>
    <xf numFmtId="0" fontId="26" fillId="0" borderId="0" applyNumberFormat="0" applyFill="0" applyBorder="0" applyProtection="0">
      <alignment vertical="top"/>
    </xf>
    <xf numFmtId="0" fontId="20" fillId="0" borderId="0" applyNumberFormat="0" applyFill="0" applyBorder="0" applyProtection="0">
      <alignment vertical="top"/>
    </xf>
    <xf numFmtId="0" fontId="21" fillId="2" borderId="0" applyNumberFormat="0" applyBorder="0" applyProtection="0">
      <alignment horizontal="center" vertical="center"/>
    </xf>
    <xf numFmtId="0" fontId="11" fillId="20" borderId="0" applyNumberFormat="0" applyProtection="0">
      <alignment horizontal="right" vertical="center" indent="1"/>
    </xf>
    <xf numFmtId="0" fontId="10" fillId="0" borderId="0" applyNumberFormat="0" applyFill="0" applyBorder="0" applyProtection="0">
      <alignment horizontal="left" vertical="center" indent="2"/>
    </xf>
    <xf numFmtId="0" fontId="12" fillId="3" borderId="0" applyNumberFormat="0" applyBorder="0" applyAlignment="0" applyProtection="0"/>
    <xf numFmtId="0" fontId="10" fillId="4" borderId="0" applyNumberFormat="0" applyBorder="0" applyProtection="0">
      <alignment horizontal="center" vertical="center"/>
    </xf>
    <xf numFmtId="0" fontId="11" fillId="9" borderId="0" applyNumberFormat="0" applyBorder="0" applyAlignment="0" applyProtection="0"/>
    <xf numFmtId="0" fontId="10" fillId="5" borderId="0" applyNumberFormat="0" applyBorder="0" applyAlignment="0" applyProtection="0"/>
    <xf numFmtId="0" fontId="12" fillId="7" borderId="0" applyNumberFormat="0" applyBorder="0" applyAlignment="0" applyProtection="0"/>
    <xf numFmtId="0" fontId="10" fillId="6" borderId="0" applyNumberFormat="0" applyBorder="0" applyAlignment="0" applyProtection="0"/>
    <xf numFmtId="0" fontId="11" fillId="15" borderId="0" applyNumberFormat="0" applyBorder="0" applyAlignment="0" applyProtection="0"/>
    <xf numFmtId="0" fontId="10" fillId="8" borderId="0" applyNumberFormat="0" applyBorder="0" applyAlignment="0" applyProtection="0"/>
    <xf numFmtId="0" fontId="12" fillId="15" borderId="0" applyNumberFormat="0" applyBorder="0" applyAlignment="0" applyProtection="0"/>
    <xf numFmtId="0" fontId="10" fillId="18" borderId="0" applyNumberFormat="0" applyBorder="0" applyAlignment="0" applyProtection="0"/>
    <xf numFmtId="0" fontId="11" fillId="17" borderId="0" applyNumberFormat="0" applyBorder="0" applyAlignment="0" applyProtection="0"/>
    <xf numFmtId="0" fontId="12" fillId="16" borderId="0" applyNumberFormat="0" applyBorder="0" applyAlignment="0" applyProtection="0"/>
    <xf numFmtId="0" fontId="12" fillId="19" borderId="0" applyNumberFormat="0" applyBorder="0" applyAlignment="0" applyProtection="0"/>
    <xf numFmtId="0" fontId="11" fillId="10" borderId="0" applyNumberFormat="0" applyBorder="0" applyAlignment="0" applyProtection="0"/>
    <xf numFmtId="0" fontId="12" fillId="11" borderId="0" applyNumberFormat="0" applyBorder="0" applyAlignment="0" applyProtection="0"/>
    <xf numFmtId="0" fontId="10" fillId="2" borderId="0" applyNumberFormat="0" applyBorder="0" applyAlignment="0" applyProtection="0"/>
    <xf numFmtId="0" fontId="11" fillId="12" borderId="0" applyNumberFormat="0" applyBorder="0" applyProtection="0">
      <alignment horizontal="left" vertical="center" indent="1"/>
    </xf>
    <xf numFmtId="0" fontId="11" fillId="13" borderId="0" applyNumberFormat="0" applyBorder="0" applyAlignment="0" applyProtection="0"/>
    <xf numFmtId="0" fontId="11" fillId="14" borderId="0" applyNumberFormat="0" applyBorder="0" applyAlignment="0" applyProtection="0"/>
    <xf numFmtId="1" fontId="10" fillId="0" borderId="0" applyFill="0" applyBorder="0" applyProtection="0">
      <alignment horizontal="center" vertical="center"/>
    </xf>
    <xf numFmtId="0" fontId="10" fillId="0" borderId="0" applyNumberFormat="0" applyFill="0" applyBorder="0">
      <alignment horizontal="left" vertical="center" wrapText="1" indent="2"/>
    </xf>
    <xf numFmtId="0" fontId="17" fillId="0" borderId="0">
      <alignment horizontal="center"/>
    </xf>
    <xf numFmtId="165" fontId="12" fillId="0" borderId="0" applyFont="0" applyFill="0" applyBorder="0" applyAlignment="0" applyProtection="0">
      <alignment vertical="center"/>
    </xf>
    <xf numFmtId="164" fontId="12" fillId="0" borderId="0" applyFont="0" applyFill="0" applyBorder="0" applyAlignment="0" applyProtection="0">
      <alignment vertical="center"/>
    </xf>
    <xf numFmtId="44" fontId="12" fillId="0" borderId="0" applyFont="0" applyFill="0" applyBorder="0" applyAlignment="0" applyProtection="0">
      <alignment vertical="center"/>
    </xf>
    <xf numFmtId="42" fontId="12" fillId="0" borderId="0" applyFont="0" applyFill="0" applyBorder="0" applyAlignment="0" applyProtection="0">
      <alignment vertical="center"/>
    </xf>
    <xf numFmtId="9" fontId="12" fillId="0" borderId="0" applyFont="0" applyFill="0" applyBorder="0" applyAlignment="0" applyProtection="0">
      <alignment vertical="center"/>
    </xf>
    <xf numFmtId="0" fontId="19" fillId="22" borderId="0" applyNumberFormat="0" applyBorder="0" applyAlignment="0" applyProtection="0">
      <alignment vertical="center"/>
    </xf>
    <xf numFmtId="0" fontId="14" fillId="23" borderId="0" applyNumberFormat="0" applyBorder="0" applyAlignment="0" applyProtection="0">
      <alignment vertical="center"/>
    </xf>
    <xf numFmtId="0" fontId="24" fillId="24" borderId="0" applyNumberFormat="0" applyBorder="0" applyAlignment="0" applyProtection="0">
      <alignment vertical="center"/>
    </xf>
    <xf numFmtId="0" fontId="22" fillId="25" borderId="4" applyNumberFormat="0" applyAlignment="0" applyProtection="0">
      <alignment vertical="center"/>
    </xf>
    <xf numFmtId="0" fontId="25" fillId="26" borderId="5" applyNumberFormat="0" applyAlignment="0" applyProtection="0">
      <alignment vertical="center"/>
    </xf>
    <xf numFmtId="0" fontId="15" fillId="26" borderId="4" applyNumberFormat="0" applyAlignment="0" applyProtection="0">
      <alignment vertical="center"/>
    </xf>
    <xf numFmtId="0" fontId="23" fillId="0" borderId="6" applyNumberFormat="0" applyFill="0" applyAlignment="0" applyProtection="0">
      <alignment vertical="center"/>
    </xf>
    <xf numFmtId="0" fontId="16" fillId="27" borderId="7" applyNumberFormat="0" applyAlignment="0" applyProtection="0">
      <alignment vertical="center"/>
    </xf>
    <xf numFmtId="0" fontId="27" fillId="0" borderId="0" applyNumberFormat="0" applyFill="0" applyBorder="0" applyAlignment="0" applyProtection="0">
      <alignment vertical="center"/>
    </xf>
    <xf numFmtId="0" fontId="12" fillId="28" borderId="8" applyNumberFormat="0" applyFont="0" applyAlignment="0" applyProtection="0">
      <alignment vertical="center"/>
    </xf>
    <xf numFmtId="0" fontId="18" fillId="0" borderId="0" applyNumberFormat="0" applyFill="0" applyBorder="0" applyAlignment="0" applyProtection="0">
      <alignment vertical="center"/>
    </xf>
    <xf numFmtId="0" fontId="9" fillId="29" borderId="0" applyNumberFormat="0" applyBorder="0" applyAlignment="0" applyProtection="0">
      <alignment vertical="center"/>
    </xf>
    <xf numFmtId="0" fontId="9" fillId="30" borderId="0" applyNumberFormat="0" applyBorder="0" applyAlignment="0" applyProtection="0">
      <alignment vertical="center"/>
    </xf>
    <xf numFmtId="0" fontId="13" fillId="31" borderId="0" applyNumberFormat="0" applyBorder="0" applyAlignment="0" applyProtection="0">
      <alignment vertical="center"/>
    </xf>
    <xf numFmtId="0" fontId="9" fillId="32" borderId="0" applyNumberFormat="0" applyBorder="0" applyAlignment="0" applyProtection="0">
      <alignment vertical="center"/>
    </xf>
    <xf numFmtId="0" fontId="9" fillId="33" borderId="0" applyNumberFormat="0" applyBorder="0" applyAlignment="0" applyProtection="0">
      <alignment vertical="center"/>
    </xf>
    <xf numFmtId="0" fontId="1" fillId="0" borderId="0"/>
  </cellStyleXfs>
  <cellXfs count="41">
    <xf numFmtId="0" fontId="0" fillId="0" borderId="0" xfId="0">
      <alignment horizontal="left" vertical="center"/>
    </xf>
    <xf numFmtId="0" fontId="0" fillId="0" borderId="0" xfId="0" applyAlignment="1">
      <alignment horizontal="center" vertical="center"/>
    </xf>
    <xf numFmtId="1" fontId="10" fillId="0" borderId="0" xfId="25" applyFill="1" applyBorder="1" applyProtection="1">
      <alignment horizontal="center" vertical="center"/>
    </xf>
    <xf numFmtId="166" fontId="0" fillId="0" borderId="0" xfId="0" applyNumberFormat="1" applyAlignment="1">
      <alignment horizontal="center" vertical="center"/>
    </xf>
    <xf numFmtId="0" fontId="0" fillId="0" borderId="0" xfId="0" applyAlignment="1">
      <alignment horizontal="left" vertical="center" indent="1"/>
    </xf>
    <xf numFmtId="0" fontId="21" fillId="0" borderId="0" xfId="3" applyFill="1" applyProtection="1">
      <alignment horizontal="center" vertical="center"/>
    </xf>
    <xf numFmtId="0" fontId="11" fillId="0" borderId="0" xfId="4" applyFill="1" applyAlignment="1" applyProtection="1">
      <alignment horizontal="left" vertical="center" indent="1"/>
    </xf>
    <xf numFmtId="0" fontId="26" fillId="0" borderId="1" xfId="1" applyBorder="1" applyAlignment="1" applyProtection="1">
      <alignment vertical="center"/>
    </xf>
    <xf numFmtId="0" fontId="0" fillId="0" borderId="0" xfId="0" applyAlignment="1">
      <alignment horizontal="left" wrapText="1" indent="1"/>
    </xf>
    <xf numFmtId="0" fontId="0" fillId="0" borderId="0" xfId="0" applyAlignment="1">
      <alignment horizontal="left" indent="1"/>
    </xf>
    <xf numFmtId="0" fontId="0" fillId="0" borderId="2" xfId="0" applyBorder="1" applyAlignment="1">
      <alignment horizontal="left" indent="1"/>
    </xf>
    <xf numFmtId="0" fontId="0" fillId="0" borderId="3" xfId="0" applyBorder="1">
      <alignment horizontal="left" vertical="center"/>
    </xf>
    <xf numFmtId="0" fontId="17" fillId="0" borderId="3" xfId="27" applyBorder="1">
      <alignment horizontal="center"/>
    </xf>
    <xf numFmtId="0" fontId="3" fillId="0" borderId="0" xfId="0" applyFont="1" applyAlignment="1">
      <alignment horizontal="center" vertical="center"/>
    </xf>
    <xf numFmtId="0" fontId="10" fillId="0" borderId="0" xfId="21" applyFill="1" applyBorder="1" applyAlignment="1" applyProtection="1">
      <alignment horizontal="left" vertical="center" indent="1"/>
    </xf>
    <xf numFmtId="0" fontId="2" fillId="0" borderId="0" xfId="0" applyFont="1" applyAlignment="1">
      <alignment horizontal="center" vertical="center"/>
    </xf>
    <xf numFmtId="0" fontId="10" fillId="21" borderId="0" xfId="21" applyFill="1" applyBorder="1" applyAlignment="1" applyProtection="1">
      <alignment horizontal="center" vertical="center"/>
    </xf>
    <xf numFmtId="0" fontId="6" fillId="0" borderId="0" xfId="3" applyFont="1" applyFill="1" applyAlignment="1" applyProtection="1">
      <alignment horizontal="left" vertical="top"/>
    </xf>
    <xf numFmtId="0" fontId="7" fillId="0" borderId="0" xfId="1" applyFont="1" applyAlignment="1" applyProtection="1">
      <alignment horizontal="left" indent="1"/>
    </xf>
    <xf numFmtId="0" fontId="8" fillId="10" borderId="0" xfId="19" applyFont="1" applyAlignment="1" applyProtection="1">
      <alignment horizontal="center" vertical="center"/>
    </xf>
    <xf numFmtId="0" fontId="8" fillId="13" borderId="0" xfId="23" applyFont="1" applyAlignment="1" applyProtection="1">
      <alignment horizontal="center" vertical="center"/>
    </xf>
    <xf numFmtId="0" fontId="8" fillId="15" borderId="0" xfId="12" applyFont="1" applyAlignment="1" applyProtection="1">
      <alignment horizontal="center" vertical="center"/>
    </xf>
    <xf numFmtId="0" fontId="10" fillId="0" borderId="0" xfId="21" applyFill="1" applyAlignment="1" applyProtection="1">
      <alignment vertical="center"/>
    </xf>
    <xf numFmtId="1" fontId="10" fillId="0" borderId="0" xfId="25">
      <alignment horizontal="center" vertical="center"/>
    </xf>
    <xf numFmtId="1" fontId="10" fillId="0" borderId="0" xfId="25" applyProtection="1">
      <alignment horizontal="center" vertical="center"/>
    </xf>
    <xf numFmtId="0" fontId="10" fillId="0" borderId="0" xfId="26" applyFill="1" applyBorder="1" applyAlignment="1">
      <alignment horizontal="left" vertical="center" indent="2"/>
    </xf>
    <xf numFmtId="166" fontId="8" fillId="9" borderId="0" xfId="8" applyNumberFormat="1" applyFont="1" applyAlignment="1" applyProtection="1">
      <alignment horizontal="center" vertical="center"/>
    </xf>
    <xf numFmtId="166" fontId="8" fillId="3" borderId="0" xfId="24" applyNumberFormat="1" applyFont="1" applyFill="1" applyAlignment="1" applyProtection="1">
      <alignment horizontal="center" vertical="center"/>
    </xf>
    <xf numFmtId="166" fontId="8" fillId="34" borderId="0" xfId="24" applyNumberFormat="1" applyFont="1" applyFill="1" applyAlignment="1" applyProtection="1">
      <alignment horizontal="center" vertical="center"/>
    </xf>
    <xf numFmtId="0" fontId="10" fillId="0" borderId="0" xfId="26" applyAlignment="1">
      <alignment horizontal="left" vertical="center" wrapText="1"/>
    </xf>
    <xf numFmtId="0" fontId="10" fillId="0" borderId="9" xfId="21" applyFill="1" applyBorder="1" applyAlignment="1" applyProtection="1">
      <alignment horizontal="center" vertical="center" textRotation="45"/>
    </xf>
    <xf numFmtId="0" fontId="29" fillId="0" borderId="9" xfId="0" applyFont="1" applyBorder="1" applyAlignment="1">
      <alignment horizontal="center" vertical="center" textRotation="45"/>
    </xf>
    <xf numFmtId="0" fontId="5" fillId="0" borderId="0" xfId="1" applyFont="1" applyAlignment="1" applyProtection="1">
      <alignment horizontal="left" vertical="center"/>
    </xf>
    <xf numFmtId="0" fontId="4" fillId="0" borderId="0" xfId="0" applyFont="1" applyAlignment="1">
      <alignment horizontal="left" vertical="center" wrapText="1"/>
    </xf>
    <xf numFmtId="0" fontId="4" fillId="0" borderId="0" xfId="0" applyFont="1">
      <alignment horizontal="left" vertical="center"/>
    </xf>
    <xf numFmtId="0" fontId="21" fillId="0" borderId="0" xfId="3" applyFill="1" applyAlignment="1" applyProtection="1">
      <alignment horizontal="left" vertical="center"/>
    </xf>
    <xf numFmtId="0" fontId="10" fillId="0" borderId="0" xfId="21" applyFill="1" applyAlignment="1" applyProtection="1">
      <alignment horizontal="left" vertical="center" indent="1"/>
    </xf>
    <xf numFmtId="0" fontId="10" fillId="0" borderId="0" xfId="49" applyFont="1" applyAlignment="1">
      <alignment vertical="center"/>
    </xf>
    <xf numFmtId="0" fontId="10" fillId="0" borderId="0" xfId="49" applyNumberFormat="1" applyFont="1" applyAlignment="1">
      <alignment vertical="center"/>
    </xf>
    <xf numFmtId="0" fontId="10" fillId="0" borderId="0" xfId="49" applyFont="1" applyFill="1" applyAlignment="1">
      <alignment vertical="center"/>
    </xf>
    <xf numFmtId="1" fontId="0" fillId="0" borderId="0" xfId="0" applyNumberFormat="1" applyAlignment="1">
      <alignment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2" xfId="49" xr:uid="{6D55FBD0-7EE2-4CFB-ABA3-47E5426BA2FE}"/>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895">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none"/>
      </font>
      <numFmt numFmtId="1" formatCode="0"/>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 formatCode="0"/>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 formatCode="0"/>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 formatCode="0"/>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1" formatCode="0"/>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numFmt numFmtId="0" formatCode="General"/>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none"/>
      </font>
      <alignment horizontal="general" vertical="center" textRotation="0" wrapText="0" indent="0" justifyLastLine="0" shrinkToFit="0" readingOrder="0"/>
    </dxf>
    <dxf>
      <alignment horizontal="left" vertical="center" textRotation="0" indent="0" justifyLastLine="0" shrinkToFit="0" readingOrder="0"/>
    </dxf>
    <dxf>
      <alignment horizontal="left" vertical="center" textRotation="0" indent="0" justifyLastLine="0" shrinkToFit="0" readingOrder="0"/>
    </dxf>
    <dxf>
      <alignment horizontal="left" vertical="center" textRotation="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alignment horizontal="left" vertical="center" textRotation="0" wrapText="0" indent="2" justifyLastLine="0" shrinkToFit="0" readingOrder="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fill>
        <patternFill patternType="none">
          <fgColor indexed="64"/>
          <bgColor indexed="65"/>
        </patternFill>
      </fill>
    </dxf>
    <dxf>
      <protection locked="1" hidden="0"/>
    </dxf>
    <dxf>
      <protection locked="1" hidden="0"/>
    </dxf>
    <dxf>
      <alignment horizontal="center" vertical="center" textRotation="0" wrapText="0" indent="0" justifyLastLine="0" shrinkToFit="0" readingOrder="0"/>
    </dxf>
    <dxf>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top style="thick">
          <color theme="5" tint="0.59996337778862885"/>
        </top>
        <bottom style="thick">
          <color theme="5" tint="0.59996337778862885"/>
        </bottom>
        <vertical style="thin">
          <color theme="0"/>
        </vertical>
        <horizontal style="thick">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b/>
        <i val="0"/>
        <color theme="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theme="1"/>
      </font>
      <fill>
        <patternFill patternType="none">
          <bgColor auto="1"/>
        </patternFill>
      </fill>
      <border>
        <left/>
        <right/>
        <top style="thin">
          <color theme="5" tint="0.59996337778862885"/>
        </top>
        <bottom style="thin">
          <color theme="5" tint="0.59996337778862885"/>
        </bottom>
        <vertical/>
        <horizontal style="thin">
          <color theme="5" tint="0.59996337778862885"/>
        </horizontal>
      </border>
    </dxf>
    <dxf>
      <font>
        <color theme="1"/>
      </font>
      <fill>
        <patternFill>
          <bgColor theme="5" tint="0.39994506668294322"/>
        </patternFill>
      </fill>
      <border diagonalUp="0" diagonalDown="0">
        <left style="thin">
          <color theme="0"/>
        </left>
        <right style="thin">
          <color theme="0"/>
        </right>
        <top style="thick">
          <color theme="0"/>
        </top>
        <bottom style="thick">
          <color theme="5"/>
        </bottom>
        <vertical style="thick">
          <color theme="0"/>
        </vertical>
        <horizontal/>
      </border>
    </dxf>
    <dxf>
      <font>
        <color theme="0"/>
      </font>
      <fill>
        <patternFill>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theme="0"/>
      </font>
      <border diagonalUp="0" diagonalDown="0">
        <left/>
        <right/>
        <top/>
        <bottom style="thick">
          <color theme="0"/>
        </bottom>
        <vertical style="thick">
          <color theme="0"/>
        </vertical>
        <horizontal style="thick">
          <color theme="0"/>
        </horizontal>
      </border>
    </dxf>
    <dxf>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color auto="1"/>
      </font>
      <fill>
        <patternFill>
          <fgColor theme="5" tint="0.39994506668294322"/>
          <bgColor theme="5" tint="0.39991454817346722"/>
        </patternFill>
      </fill>
      <border diagonalUp="0" diagonalDown="0">
        <left style="thin">
          <color theme="0"/>
        </left>
        <right style="thin">
          <color theme="0"/>
        </right>
        <top style="thin">
          <color theme="5" tint="0.59996337778862885"/>
        </top>
        <bottom style="thick">
          <color theme="5"/>
        </bottom>
        <vertical style="thick">
          <color theme="0"/>
        </vertical>
        <horizontal style="thin">
          <color theme="5" tint="0.59996337778862885"/>
        </horizontal>
      </border>
    </dxf>
    <dxf>
      <font>
        <color theme="0"/>
      </font>
      <fill>
        <patternFill>
          <fgColor theme="5" tint="-0.24994659260841701"/>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auto="1"/>
      </font>
      <border diagonalUp="0" diagonalDown="0">
        <left style="thin">
          <color theme="0"/>
        </left>
        <right/>
        <top style="thin">
          <color theme="0"/>
        </top>
        <bottom style="thin">
          <color theme="0"/>
        </bottom>
        <vertical style="thick">
          <color theme="0"/>
        </vertical>
        <horizontal style="thick">
          <color theme="0"/>
        </horizontal>
      </border>
    </dxf>
  </dxfs>
  <tableStyles count="2" defaultPivotStyle="PivotStyleLight16">
    <tableStyle name="Tableau des absences des employés" pivot="0" count="9" xr9:uid="{00000000-0011-0000-FFFF-FFFF00000000}">
      <tableStyleElement type="wholeTable" dxfId="894"/>
      <tableStyleElement type="headerRow" dxfId="893"/>
      <tableStyleElement type="totalRow" dxfId="892"/>
      <tableStyleElement type="firstRowStripe" dxfId="891"/>
      <tableStyleElement type="secondRowStripe" dxfId="890"/>
      <tableStyleElement type="firstHeaderCell" dxfId="889"/>
      <tableStyleElement type="lastHeaderCell" dxfId="888"/>
      <tableStyleElement type="firstTotalCell" dxfId="887"/>
      <tableStyleElement type="lastTotalCell" dxfId="886"/>
    </tableStyle>
    <tableStyle name="Tableau des absences des employés 2" pivot="0" count="13" xr9:uid="{3374F2B5-EC6B-E245-A90B-F84953DFCF99}">
      <tableStyleElement type="wholeTable" dxfId="885"/>
      <tableStyleElement type="headerRow" dxfId="884"/>
      <tableStyleElement type="totalRow" dxfId="883"/>
      <tableStyleElement type="firstColumn" dxfId="882"/>
      <tableStyleElement type="lastColumn" dxfId="881"/>
      <tableStyleElement type="firstRowStripe" dxfId="880"/>
      <tableStyleElement type="secondRowStripe" dxfId="879"/>
      <tableStyleElement type="firstColumnStripe" dxfId="878"/>
      <tableStyleElement type="secondColumnStripe" dxfId="877"/>
      <tableStyleElement type="firstHeaderCell" dxfId="876"/>
      <tableStyleElement type="lastHeaderCell" dxfId="875"/>
      <tableStyleElement type="firstTotalCell" dxfId="874"/>
      <tableStyleElement type="lastTotalCell" dxfId="87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onnections" Target="connections.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23" Type="http://schemas.openxmlformats.org/officeDocument/2006/relationships/customXml" Target="../customXml/item4.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1" xr16:uid="{F673D855-33E9-4762-98D2-2B86484DDEA8}" autoFormatId="16" applyNumberFormats="0" applyBorderFormats="0" applyFontFormats="0" applyPatternFormats="0" applyAlignmentFormats="0" applyWidthHeightFormats="0">
  <queryTableRefresh nextId="7">
    <queryTableFields count="6">
      <queryTableField id="1" name="Noms des employés" tableColumnId="1"/>
      <queryTableField id="2" name="C" tableColumnId="2"/>
      <queryTableField id="3" name="R" tableColumnId="3"/>
      <queryTableField id="4" name="M" tableColumnId="4"/>
      <queryTableField id="5" name="SS" tableColumnId="5"/>
      <queryTableField id="6" name="A" tableColumnId="6"/>
    </queryTableFields>
  </queryTableRefresh>
</queryTable>
</file>

<file path=xl/tables/_rels/table14.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_Janvier" displayName="_Janvier" ref="B8:AH62" totalsRowCount="1" headerRowDxfId="872" dataDxfId="871" totalsRowDxfId="870">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69" totalsRowDxfId="868" dataCellStyle="Employé">
      <totalsRowFormula>NomMois&amp;" total"</totalsRowFormula>
    </tableColumn>
    <tableColumn id="2" xr3:uid="{00000000-0010-0000-0000-000002000000}" name="1" totalsRowFunction="custom" dataDxfId="867" totalsRowDxfId="866" dataCellStyle="Total">
      <totalsRowFormula>SUBTOTAL(103,Janvier!$C$9:$C$61)</totalsRowFormula>
    </tableColumn>
    <tableColumn id="3" xr3:uid="{00000000-0010-0000-0000-000003000000}" name="2" totalsRowFunction="custom" dataDxfId="865" totalsRowDxfId="864" dataCellStyle="Total">
      <totalsRowFormula>SUBTOTAL(103,Janvier!$D$9:$D$61)</totalsRowFormula>
    </tableColumn>
    <tableColumn id="4" xr3:uid="{00000000-0010-0000-0000-000004000000}" name="3" totalsRowFunction="custom" dataDxfId="863" totalsRowDxfId="862" dataCellStyle="Total">
      <totalsRowFormula>SUBTOTAL(103,Janvier!$E$9:$E$61)</totalsRowFormula>
    </tableColumn>
    <tableColumn id="5" xr3:uid="{00000000-0010-0000-0000-000005000000}" name="4" totalsRowFunction="custom" dataDxfId="861" totalsRowDxfId="860" dataCellStyle="Total">
      <totalsRowFormula>SUBTOTAL(103,Janvier!$F$9:$F$61)</totalsRowFormula>
    </tableColumn>
    <tableColumn id="6" xr3:uid="{00000000-0010-0000-0000-000006000000}" name="5" totalsRowFunction="custom" totalsRowDxfId="859" dataCellStyle="Total">
      <totalsRowFormula>SUBTOTAL(103,Janvier!$G$9:$G$61)</totalsRowFormula>
    </tableColumn>
    <tableColumn id="7" xr3:uid="{00000000-0010-0000-0000-000007000000}" name="6" totalsRowFunction="custom" dataDxfId="858" totalsRowDxfId="857" dataCellStyle="Total">
      <totalsRowFormula>SUBTOTAL(103,Janvier!$H$9:$H$61)</totalsRowFormula>
    </tableColumn>
    <tableColumn id="8" xr3:uid="{00000000-0010-0000-0000-000008000000}" name="7" totalsRowFunction="custom" dataDxfId="856" totalsRowDxfId="855" dataCellStyle="Total">
      <totalsRowFormula>SUBTOTAL(103,Janvier!$I$9:$I$61)</totalsRowFormula>
    </tableColumn>
    <tableColumn id="9" xr3:uid="{00000000-0010-0000-0000-000009000000}" name="8" totalsRowFunction="custom" dataDxfId="854" totalsRowDxfId="853" dataCellStyle="Total">
      <totalsRowFormula>SUBTOTAL(103,Janvier!$J$9:$J$61)</totalsRowFormula>
    </tableColumn>
    <tableColumn id="10" xr3:uid="{00000000-0010-0000-0000-00000A000000}" name="9" totalsRowFunction="custom" dataDxfId="852" totalsRowDxfId="851" dataCellStyle="Total">
      <totalsRowFormula>SUBTOTAL(103,Janvier!$K$9:$K$61)</totalsRowFormula>
    </tableColumn>
    <tableColumn id="11" xr3:uid="{00000000-0010-0000-0000-00000B000000}" name="10" totalsRowFunction="custom" dataDxfId="850" totalsRowDxfId="849" dataCellStyle="Total">
      <totalsRowFormula>SUBTOTAL(103,Janvier!$L$9:$L$61)</totalsRowFormula>
    </tableColumn>
    <tableColumn id="12" xr3:uid="{00000000-0010-0000-0000-00000C000000}" name="11" totalsRowFunction="custom" dataDxfId="848" totalsRowDxfId="847" dataCellStyle="Total">
      <totalsRowFormula>SUBTOTAL(103,Janvier!$M$9:$M$61)</totalsRowFormula>
    </tableColumn>
    <tableColumn id="13" xr3:uid="{00000000-0010-0000-0000-00000D000000}" name="12" totalsRowFunction="custom" dataDxfId="846" totalsRowDxfId="845" dataCellStyle="Total">
      <totalsRowFormula>SUBTOTAL(103,Janvier!$N$9:$N$61)</totalsRowFormula>
    </tableColumn>
    <tableColumn id="14" xr3:uid="{00000000-0010-0000-0000-00000E000000}" name="13" totalsRowFunction="custom" dataDxfId="844" totalsRowDxfId="843" dataCellStyle="Total">
      <totalsRowFormula>SUBTOTAL(103,Janvier!$O$9:$O$61)</totalsRowFormula>
    </tableColumn>
    <tableColumn id="15" xr3:uid="{00000000-0010-0000-0000-00000F000000}" name="14" totalsRowFunction="custom" dataDxfId="842" totalsRowDxfId="841" dataCellStyle="Total">
      <totalsRowFormula>SUBTOTAL(103,Janvier!$P$9:$P$61)</totalsRowFormula>
    </tableColumn>
    <tableColumn id="16" xr3:uid="{00000000-0010-0000-0000-000010000000}" name="15" totalsRowFunction="custom" dataDxfId="840" totalsRowDxfId="839" dataCellStyle="Total">
      <totalsRowFormula>SUBTOTAL(103,Janvier!$Q$9:$Q$61)</totalsRowFormula>
    </tableColumn>
    <tableColumn id="17" xr3:uid="{00000000-0010-0000-0000-000011000000}" name="16" totalsRowFunction="custom" dataDxfId="838" totalsRowDxfId="837" dataCellStyle="Total">
      <totalsRowFormula>SUBTOTAL(103,Janvier!$R$9:$R$61)</totalsRowFormula>
    </tableColumn>
    <tableColumn id="18" xr3:uid="{00000000-0010-0000-0000-000012000000}" name="17" totalsRowFunction="custom" dataDxfId="836" totalsRowDxfId="835" dataCellStyle="Total">
      <totalsRowFormula>SUBTOTAL(103,Janvier!$S$9:$S$61)</totalsRowFormula>
    </tableColumn>
    <tableColumn id="19" xr3:uid="{00000000-0010-0000-0000-000013000000}" name="18" totalsRowFunction="custom" dataDxfId="834" totalsRowDxfId="833" dataCellStyle="Total">
      <totalsRowFormula>SUBTOTAL(103,Janvier!$T$9:$T$61)</totalsRowFormula>
    </tableColumn>
    <tableColumn id="20" xr3:uid="{00000000-0010-0000-0000-000014000000}" name="19" totalsRowFunction="custom" dataDxfId="832" totalsRowDxfId="831" dataCellStyle="Total">
      <totalsRowFormula>SUBTOTAL(103,Janvier!$U$9:$U$61)</totalsRowFormula>
    </tableColumn>
    <tableColumn id="21" xr3:uid="{00000000-0010-0000-0000-000015000000}" name="20" totalsRowFunction="custom" dataDxfId="830" totalsRowDxfId="829" dataCellStyle="Total">
      <totalsRowFormula>SUBTOTAL(103,Janvier!$V$9:$V$61)</totalsRowFormula>
    </tableColumn>
    <tableColumn id="22" xr3:uid="{00000000-0010-0000-0000-000016000000}" name="21" totalsRowFunction="custom" dataDxfId="828" totalsRowDxfId="827" dataCellStyle="Total">
      <totalsRowFormula>SUBTOTAL(103,Janvier!$W$9:$W$61)</totalsRowFormula>
    </tableColumn>
    <tableColumn id="23" xr3:uid="{00000000-0010-0000-0000-000017000000}" name="22" totalsRowFunction="custom" dataDxfId="826" totalsRowDxfId="825" dataCellStyle="Total">
      <totalsRowFormula>SUBTOTAL(103,Janvier!$X$9:$X$61)</totalsRowFormula>
    </tableColumn>
    <tableColumn id="24" xr3:uid="{00000000-0010-0000-0000-000018000000}" name="23" totalsRowFunction="custom" dataDxfId="824" totalsRowDxfId="823" dataCellStyle="Total">
      <totalsRowFormula>SUBTOTAL(103,Janvier!$Y$9:$Y$61)</totalsRowFormula>
    </tableColumn>
    <tableColumn id="25" xr3:uid="{00000000-0010-0000-0000-000019000000}" name="24" totalsRowFunction="custom" dataDxfId="822" totalsRowDxfId="821" dataCellStyle="Total">
      <totalsRowFormula>SUBTOTAL(103,Janvier!$Z$9:$Z$61)</totalsRowFormula>
    </tableColumn>
    <tableColumn id="26" xr3:uid="{00000000-0010-0000-0000-00001A000000}" name="25" totalsRowFunction="custom" dataDxfId="820" totalsRowDxfId="819" dataCellStyle="Total">
      <totalsRowFormula>SUBTOTAL(103,Janvier!$AA$9:$AA$61)</totalsRowFormula>
    </tableColumn>
    <tableColumn id="27" xr3:uid="{00000000-0010-0000-0000-00001B000000}" name="26" totalsRowFunction="custom" dataDxfId="818" totalsRowDxfId="817" dataCellStyle="Total">
      <totalsRowFormula>SUBTOTAL(103,Janvier!$AB$9:$AB$61)</totalsRowFormula>
    </tableColumn>
    <tableColumn id="28" xr3:uid="{00000000-0010-0000-0000-00001C000000}" name="27" totalsRowFunction="custom" dataDxfId="816" totalsRowDxfId="815" dataCellStyle="Total">
      <totalsRowFormula>SUBTOTAL(103,Janvier!$AC$9:$AC$61)</totalsRowFormula>
    </tableColumn>
    <tableColumn id="29" xr3:uid="{00000000-0010-0000-0000-00001D000000}" name="28" totalsRowFunction="custom" dataDxfId="814" totalsRowDxfId="813" dataCellStyle="Total">
      <totalsRowFormula>SUBTOTAL(103,Janvier!$AD$9:$AD$61)</totalsRowFormula>
    </tableColumn>
    <tableColumn id="30" xr3:uid="{00000000-0010-0000-0000-00001E000000}" name="29" totalsRowFunction="custom" dataDxfId="812" totalsRowDxfId="811" dataCellStyle="Total">
      <totalsRowFormula>SUBTOTAL(103,Janvier!$AE$9:$AE$61)</totalsRowFormula>
    </tableColumn>
    <tableColumn id="31" xr3:uid="{00000000-0010-0000-0000-00001F000000}" name="30" totalsRowFunction="custom" dataDxfId="810" totalsRowDxfId="809" dataCellStyle="Total">
      <totalsRowFormula>SUBTOTAL(103,Janvier!$AF$9:$AF$61)</totalsRowFormula>
    </tableColumn>
    <tableColumn id="32" xr3:uid="{00000000-0010-0000-0000-000020000000}" name="31" totalsRowFunction="custom" dataDxfId="808" totalsRowDxfId="807" dataCellStyle="Total">
      <totalsRowFormula>SUBTOTAL(103,Janvier!$AG$9:$AG$61)</totalsRowFormula>
    </tableColumn>
    <tableColumn id="33" xr3:uid="{00000000-0010-0000-0000-000021000000}" name="Total des jours" totalsRowFunction="sum" dataDxfId="806" totalsRowDxfId="805" dataCellStyle="Total">
      <calculatedColumnFormula>COUNTA(Janvier!$C9:$AG9)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467463D5-5FC6-442E-A1EF-7F9188DD3309}" name="_Février" displayName="_Février" ref="B8:AE62" totalsRowCount="1" headerRowDxfId="804" dataDxfId="803" totalsRowDxfId="802">
  <autoFilter ref="B8:AE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autoFilter>
  <tableColumns count="30">
    <tableColumn id="1" xr3:uid="{DD792A0E-2D69-48E0-B022-124BECD59909}" name="Nom de l’employé" totalsRowFunction="custom" dataDxfId="801" totalsRowDxfId="800" dataCellStyle="Employé">
      <totalsRowFormula>NomMois&amp;" total"</totalsRowFormula>
    </tableColumn>
    <tableColumn id="2" xr3:uid="{F0714FF2-F36F-4E42-BDED-553204549546}" name="1" totalsRowFunction="custom" dataDxfId="799" totalsRowDxfId="798" dataCellStyle="Total">
      <totalsRowFormula>SUBTOTAL(103,Février!$C$9:$C$61)</totalsRowFormula>
    </tableColumn>
    <tableColumn id="3" xr3:uid="{5ADF528A-E23F-418F-91F9-F4A818B1433B}" name="2" totalsRowFunction="custom" dataDxfId="797" totalsRowDxfId="796" dataCellStyle="Total">
      <totalsRowFormula>SUBTOTAL(103,Février!$D$9:$D$61)</totalsRowFormula>
    </tableColumn>
    <tableColumn id="4" xr3:uid="{49A7850E-42B3-410C-B92E-C4D43DA2E1DF}" name="3" totalsRowFunction="custom" dataDxfId="795" totalsRowDxfId="794" dataCellStyle="Total">
      <totalsRowFormula>SUBTOTAL(103,Février!$E$9:$E$61)</totalsRowFormula>
    </tableColumn>
    <tableColumn id="5" xr3:uid="{2ECC4CF2-5D51-4657-A65F-F448704BEB73}" name="4" totalsRowFunction="custom" dataDxfId="793" totalsRowDxfId="792" dataCellStyle="Total">
      <totalsRowFormula>SUBTOTAL(103,Février!$F$9:$F$61)</totalsRowFormula>
    </tableColumn>
    <tableColumn id="6" xr3:uid="{AFFF6106-BCCC-4151-9FDB-4520C7460BA9}" name="5" totalsRowFunction="custom" totalsRowDxfId="791" dataCellStyle="Total">
      <totalsRowFormula>SUBTOTAL(103,Février!$G$9:$G$61)</totalsRowFormula>
    </tableColumn>
    <tableColumn id="7" xr3:uid="{ABCC5113-4BEB-4F34-8692-F2F77B90AEF1}" name="6" totalsRowFunction="custom" dataDxfId="790" totalsRowDxfId="789" dataCellStyle="Total">
      <totalsRowFormula>SUBTOTAL(103,Février!$H$9:$H$61)</totalsRowFormula>
    </tableColumn>
    <tableColumn id="8" xr3:uid="{5D1E4D85-7B1D-4E5B-B2A5-D34D10004110}" name="7" totalsRowFunction="custom" dataDxfId="788" totalsRowDxfId="787" dataCellStyle="Total">
      <totalsRowFormula>SUBTOTAL(103,Février!$I$9:$I$61)</totalsRowFormula>
    </tableColumn>
    <tableColumn id="9" xr3:uid="{043EC116-92AC-4D33-BF06-CF617ED49947}" name="8" totalsRowFunction="custom" dataDxfId="786" totalsRowDxfId="785" dataCellStyle="Total">
      <totalsRowFormula>SUBTOTAL(103,Février!$J$9:$J$61)</totalsRowFormula>
    </tableColumn>
    <tableColumn id="10" xr3:uid="{C957B350-84FD-485E-AB87-32A29E9A154C}" name="9" totalsRowFunction="custom" dataDxfId="784" totalsRowDxfId="783" dataCellStyle="Total">
      <totalsRowFormula>SUBTOTAL(103,Février!$K$9:$K$61)</totalsRowFormula>
    </tableColumn>
    <tableColumn id="11" xr3:uid="{D16673B3-711D-44EA-BA2D-148B37FFF007}" name="10" totalsRowFunction="custom" dataDxfId="782" totalsRowDxfId="781" dataCellStyle="Total">
      <totalsRowFormula>SUBTOTAL(103,Février!$L$9:$L$61)</totalsRowFormula>
    </tableColumn>
    <tableColumn id="12" xr3:uid="{B397C352-11BB-4EED-8336-87F959C8535F}" name="11" totalsRowFunction="custom" dataDxfId="780" totalsRowDxfId="779" dataCellStyle="Total">
      <totalsRowFormula>SUBTOTAL(103,Février!$M$9:$M$61)</totalsRowFormula>
    </tableColumn>
    <tableColumn id="13" xr3:uid="{BF2AB9D8-F33F-427B-8769-679B925B6E98}" name="12" totalsRowFunction="custom" dataDxfId="778" totalsRowDxfId="777" dataCellStyle="Total">
      <totalsRowFormula>SUBTOTAL(103,Février!$N$9:$N$61)</totalsRowFormula>
    </tableColumn>
    <tableColumn id="14" xr3:uid="{195E8EA4-C8F1-4A40-B8D0-8E393952EC22}" name="13" totalsRowFunction="custom" dataDxfId="776" totalsRowDxfId="775" dataCellStyle="Total">
      <totalsRowFormula>SUBTOTAL(103,Février!$O$9:$O$61)</totalsRowFormula>
    </tableColumn>
    <tableColumn id="15" xr3:uid="{2E1F93E3-0D78-4536-A7BB-444A33742DF7}" name="14" totalsRowFunction="custom" dataDxfId="774" totalsRowDxfId="773" dataCellStyle="Total">
      <totalsRowFormula>SUBTOTAL(103,Février!$P$9:$P$61)</totalsRowFormula>
    </tableColumn>
    <tableColumn id="16" xr3:uid="{894C47E2-E97E-4F19-AC80-2EAD155E556B}" name="15" totalsRowFunction="custom" dataDxfId="772" totalsRowDxfId="771" dataCellStyle="Total">
      <totalsRowFormula>SUBTOTAL(103,Février!$Q$9:$Q$61)</totalsRowFormula>
    </tableColumn>
    <tableColumn id="17" xr3:uid="{7533D0B1-1F8F-4CB3-8416-064D2BF7B76E}" name="16" totalsRowFunction="custom" dataDxfId="770" totalsRowDxfId="769" dataCellStyle="Total">
      <totalsRowFormula>SUBTOTAL(103,Février!$R$9:$R$61)</totalsRowFormula>
    </tableColumn>
    <tableColumn id="18" xr3:uid="{32E72273-0EC9-4FFA-8319-AE37C394AA62}" name="17" totalsRowFunction="custom" dataDxfId="768" totalsRowDxfId="767" dataCellStyle="Total">
      <totalsRowFormula>SUBTOTAL(103,Février!$S$9:$S$61)</totalsRowFormula>
    </tableColumn>
    <tableColumn id="19" xr3:uid="{08FB3483-B65D-4B00-91EA-7ACB25CDC16C}" name="18" totalsRowFunction="custom" dataDxfId="766" totalsRowDxfId="765" dataCellStyle="Total">
      <totalsRowFormula>SUBTOTAL(103,Février!$T$9:$T$61)</totalsRowFormula>
    </tableColumn>
    <tableColumn id="20" xr3:uid="{4707A6B1-5266-452B-8890-796ECB431B5F}" name="19" totalsRowFunction="custom" dataDxfId="764" totalsRowDxfId="763" dataCellStyle="Total">
      <totalsRowFormula>SUBTOTAL(103,Février!$U$9:$U$61)</totalsRowFormula>
    </tableColumn>
    <tableColumn id="21" xr3:uid="{7ECC8960-566A-4589-9E32-CB7FA48220E4}" name="20" totalsRowFunction="custom" dataDxfId="762" totalsRowDxfId="761" dataCellStyle="Total">
      <totalsRowFormula>SUBTOTAL(103,Février!$V$9:$V$61)</totalsRowFormula>
    </tableColumn>
    <tableColumn id="22" xr3:uid="{316C5593-AA28-4E18-B027-356D19FFBE0E}" name="21" totalsRowFunction="custom" dataDxfId="760" totalsRowDxfId="759" dataCellStyle="Total">
      <totalsRowFormula>SUBTOTAL(103,Février!$W$9:$W$61)</totalsRowFormula>
    </tableColumn>
    <tableColumn id="23" xr3:uid="{83AC9C25-17A9-4B38-90F8-D8592E8289EB}" name="22" totalsRowFunction="custom" dataDxfId="758" totalsRowDxfId="757" dataCellStyle="Total">
      <totalsRowFormula>SUBTOTAL(103,Février!$X$9:$X$61)</totalsRowFormula>
    </tableColumn>
    <tableColumn id="24" xr3:uid="{90804D87-1871-4278-B06A-F1BD8E88CCBD}" name="23" totalsRowFunction="custom" dataDxfId="756" totalsRowDxfId="755" dataCellStyle="Total">
      <totalsRowFormula>SUBTOTAL(103,Février!$Y$9:$Y$61)</totalsRowFormula>
    </tableColumn>
    <tableColumn id="25" xr3:uid="{F5DA4466-70EC-4352-BFD4-3D857057953F}" name="24" totalsRowFunction="custom" dataDxfId="754" totalsRowDxfId="753" dataCellStyle="Total">
      <totalsRowFormula>SUBTOTAL(103,Février!$Z$9:$Z$61)</totalsRowFormula>
    </tableColumn>
    <tableColumn id="26" xr3:uid="{3BE7565E-E8C5-49FF-B461-DE873CB2243B}" name="25" totalsRowFunction="custom" dataDxfId="752" totalsRowDxfId="751" dataCellStyle="Total">
      <totalsRowFormula>SUBTOTAL(103,Février!$AA$9:$AA$61)</totalsRowFormula>
    </tableColumn>
    <tableColumn id="27" xr3:uid="{4A57870F-5B3C-4B26-AA71-C0435A2F7975}" name="26" totalsRowFunction="custom" dataDxfId="750" totalsRowDxfId="749" dataCellStyle="Total">
      <totalsRowFormula>SUBTOTAL(103,Février!$AB$9:$AB$61)</totalsRowFormula>
    </tableColumn>
    <tableColumn id="28" xr3:uid="{ACB36E1A-63DB-4EBD-A663-DD026D90CDE3}" name="27" totalsRowFunction="custom" dataDxfId="748" totalsRowDxfId="747" dataCellStyle="Total">
      <totalsRowFormula>SUBTOTAL(103,Février!$AC$9:$AC$61)</totalsRowFormula>
    </tableColumn>
    <tableColumn id="29" xr3:uid="{1D6E1C41-E9CA-4353-B66C-64FC968CA7CB}" name="28" totalsRowFunction="custom" dataDxfId="746" totalsRowDxfId="745" dataCellStyle="Total">
      <totalsRowFormula>SUBTOTAL(103,Février!$AD$9:$AD$61)</totalsRowFormula>
    </tableColumn>
    <tableColumn id="33" xr3:uid="{268F94CE-9A81-4072-AAE5-1AF818D37CA5}" name="Total des jours" totalsRowFunction="sum" dataDxfId="744" totalsRowDxfId="743" dataCellStyle="Total">
      <calculatedColumnFormula>COUNTA(Février!$C9:$AD9)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6A2600A-59E5-4202-BD0D-4F788F98CCB4}" name="_Mars" displayName="_Mars" ref="B8:AH62" totalsRowCount="1" headerRowDxfId="742" dataDxfId="741" totalsRowDxfId="740">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FBDBE7F3-94DF-45F7-8057-9F924BB822FF}" name="Nom de l’employé" totalsRowFunction="custom" dataDxfId="739" totalsRowDxfId="738" dataCellStyle="Employé">
      <totalsRowFormula>NomMois&amp;" total"</totalsRowFormula>
    </tableColumn>
    <tableColumn id="2" xr3:uid="{4CDDD2DB-6235-455A-AC7E-E2759A58C3CF}" name="1" totalsRowFunction="custom" dataDxfId="737" totalsRowDxfId="736" dataCellStyle="Total">
      <totalsRowFormula>SUBTOTAL(103,Mars!$C$9:$C$61)</totalsRowFormula>
    </tableColumn>
    <tableColumn id="3" xr3:uid="{AA87D6CE-89A5-46F8-BD9B-78A7EA41D16F}" name="2" totalsRowFunction="custom" dataDxfId="735" totalsRowDxfId="734" dataCellStyle="Total">
      <totalsRowFormula>SUBTOTAL(103,Mars!$D$9:$D$61)</totalsRowFormula>
    </tableColumn>
    <tableColumn id="4" xr3:uid="{DA0692F5-7E50-4FCA-886B-3D049D7E82AC}" name="3" totalsRowFunction="custom" dataDxfId="733" totalsRowDxfId="732" dataCellStyle="Total">
      <totalsRowFormula>SUBTOTAL(103,Mars!$E$9:$E$61)</totalsRowFormula>
    </tableColumn>
    <tableColumn id="5" xr3:uid="{BFBF2208-C8DF-413F-9201-FE7DAAB193BE}" name="4" totalsRowFunction="custom" dataDxfId="731" totalsRowDxfId="730" dataCellStyle="Total">
      <totalsRowFormula>SUBTOTAL(103,Mars!$F$9:$F$61)</totalsRowFormula>
    </tableColumn>
    <tableColumn id="6" xr3:uid="{C4C0C328-8B37-4A27-BF3D-33E1FF04843E}" name="5" totalsRowFunction="custom" totalsRowDxfId="729" dataCellStyle="Total">
      <totalsRowFormula>SUBTOTAL(103,Mars!$G$9:$G$61)</totalsRowFormula>
    </tableColumn>
    <tableColumn id="7" xr3:uid="{3A53862D-E374-469A-B94F-E66CD3EB8A3A}" name="6" totalsRowFunction="custom" dataDxfId="728" totalsRowDxfId="727" dataCellStyle="Total">
      <totalsRowFormula>SUBTOTAL(103,Mars!$H$9:$H$61)</totalsRowFormula>
    </tableColumn>
    <tableColumn id="8" xr3:uid="{8CD2BDAA-1883-45F3-9131-D016ADF4CC9E}" name="7" totalsRowFunction="custom" dataDxfId="726" totalsRowDxfId="725" dataCellStyle="Total">
      <totalsRowFormula>SUBTOTAL(103,Mars!$I$9:$I$61)</totalsRowFormula>
    </tableColumn>
    <tableColumn id="9" xr3:uid="{3189A7D6-A9F8-4BFE-B5B2-2ABCB357E533}" name="8" totalsRowFunction="custom" dataDxfId="724" totalsRowDxfId="723" dataCellStyle="Total">
      <totalsRowFormula>SUBTOTAL(103,Mars!$J$9:$J$61)</totalsRowFormula>
    </tableColumn>
    <tableColumn id="10" xr3:uid="{ABEEA372-3C57-4949-9757-B49EA00F37E2}" name="9" totalsRowFunction="custom" dataDxfId="722" totalsRowDxfId="721" dataCellStyle="Total">
      <totalsRowFormula>SUBTOTAL(103,Mars!$K$9:$K$61)</totalsRowFormula>
    </tableColumn>
    <tableColumn id="11" xr3:uid="{B7428072-0E8F-40F3-8C7A-E2E57F2742C5}" name="10" totalsRowFunction="custom" dataDxfId="720" totalsRowDxfId="719" dataCellStyle="Total">
      <totalsRowFormula>SUBTOTAL(103,Mars!$L$9:$L$61)</totalsRowFormula>
    </tableColumn>
    <tableColumn id="12" xr3:uid="{90E5264C-4120-4F84-85C2-836F2C5D28BF}" name="11" totalsRowFunction="custom" dataDxfId="718" totalsRowDxfId="717" dataCellStyle="Total">
      <totalsRowFormula>SUBTOTAL(103,Mars!$M$9:$M$61)</totalsRowFormula>
    </tableColumn>
    <tableColumn id="13" xr3:uid="{F49E1401-EC8C-4720-9600-E6C8924D79A7}" name="12" totalsRowFunction="custom" dataDxfId="716" totalsRowDxfId="715" dataCellStyle="Total">
      <totalsRowFormula>SUBTOTAL(103,Mars!$N$9:$N$61)</totalsRowFormula>
    </tableColumn>
    <tableColumn id="14" xr3:uid="{82C37365-BA80-479E-BB8A-A64AEFE8B7AB}" name="13" totalsRowFunction="custom" dataDxfId="714" totalsRowDxfId="713" dataCellStyle="Total">
      <totalsRowFormula>SUBTOTAL(103,Mars!$O$9:$O$61)</totalsRowFormula>
    </tableColumn>
    <tableColumn id="15" xr3:uid="{723076E7-565B-4262-9736-5E1D4C097CB3}" name="14" totalsRowFunction="custom" dataDxfId="712" totalsRowDxfId="711" dataCellStyle="Total">
      <totalsRowFormula>SUBTOTAL(103,Mars!$P$9:$P$61)</totalsRowFormula>
    </tableColumn>
    <tableColumn id="16" xr3:uid="{A2A73F01-2C48-4E5D-9248-997D221B3F72}" name="15" totalsRowFunction="custom" dataDxfId="710" totalsRowDxfId="709" dataCellStyle="Total">
      <totalsRowFormula>SUBTOTAL(103,Mars!$Q$9:$Q$61)</totalsRowFormula>
    </tableColumn>
    <tableColumn id="17" xr3:uid="{830424F3-D486-475F-AA8E-F4F9F1F16D2B}" name="16" totalsRowFunction="custom" dataDxfId="708" totalsRowDxfId="707" dataCellStyle="Total">
      <totalsRowFormula>SUBTOTAL(103,Mars!$R$9:$R$61)</totalsRowFormula>
    </tableColumn>
    <tableColumn id="18" xr3:uid="{7180724C-193F-4576-8CE4-E33B2D3420E7}" name="17" totalsRowFunction="custom" dataDxfId="706" totalsRowDxfId="705" dataCellStyle="Total">
      <totalsRowFormula>SUBTOTAL(103,Mars!$S$9:$S$61)</totalsRowFormula>
    </tableColumn>
    <tableColumn id="19" xr3:uid="{92EB34C3-13E9-4D4D-8B90-0EC30D7A84D6}" name="18" totalsRowFunction="custom" dataDxfId="704" totalsRowDxfId="703" dataCellStyle="Total">
      <totalsRowFormula>SUBTOTAL(103,Mars!$T$9:$T$61)</totalsRowFormula>
    </tableColumn>
    <tableColumn id="20" xr3:uid="{37593EF8-2FCA-4404-A272-9B7ABAD8FAE1}" name="19" totalsRowFunction="custom" dataDxfId="702" totalsRowDxfId="701" dataCellStyle="Total">
      <totalsRowFormula>SUBTOTAL(103,Mars!$U$9:$U$61)</totalsRowFormula>
    </tableColumn>
    <tableColumn id="21" xr3:uid="{0BE6CD01-7F12-43BC-815A-33508EE64E54}" name="20" totalsRowFunction="custom" dataDxfId="700" totalsRowDxfId="699" dataCellStyle="Total">
      <totalsRowFormula>SUBTOTAL(103,Mars!$V$9:$V$61)</totalsRowFormula>
    </tableColumn>
    <tableColumn id="22" xr3:uid="{EA5B062E-0FC3-429C-B912-54D5E8BFC869}" name="21" totalsRowFunction="custom" dataDxfId="698" totalsRowDxfId="697" dataCellStyle="Total">
      <totalsRowFormula>SUBTOTAL(103,Mars!$W$9:$W$61)</totalsRowFormula>
    </tableColumn>
    <tableColumn id="23" xr3:uid="{98E8FEB0-C617-4A09-9658-F8924E7BD4A2}" name="22" totalsRowFunction="custom" dataDxfId="696" totalsRowDxfId="695" dataCellStyle="Total">
      <totalsRowFormula>SUBTOTAL(103,Mars!$X$9:$X$61)</totalsRowFormula>
    </tableColumn>
    <tableColumn id="24" xr3:uid="{CED04175-6357-4467-B1FE-CBA93FDAAD28}" name="23" totalsRowFunction="custom" dataDxfId="694" totalsRowDxfId="693" dataCellStyle="Total">
      <totalsRowFormula>SUBTOTAL(103,Mars!$Y$9:$Y$61)</totalsRowFormula>
    </tableColumn>
    <tableColumn id="25" xr3:uid="{01538D46-DB95-4587-92C4-E999D38BECFE}" name="24" totalsRowFunction="custom" dataDxfId="692" totalsRowDxfId="691" dataCellStyle="Total">
      <totalsRowFormula>SUBTOTAL(103,Mars!$Z$9:$Z$61)</totalsRowFormula>
    </tableColumn>
    <tableColumn id="26" xr3:uid="{5FA3C10B-51BE-436A-B19D-B5E16D7978EA}" name="25" totalsRowFunction="custom" dataDxfId="690" totalsRowDxfId="689" dataCellStyle="Total">
      <totalsRowFormula>SUBTOTAL(103,Mars!$AA$9:$AA$61)</totalsRowFormula>
    </tableColumn>
    <tableColumn id="27" xr3:uid="{361CF333-3496-4EF5-A9B0-A20A5EAFB7B9}" name="26" totalsRowFunction="custom" dataDxfId="688" totalsRowDxfId="687" dataCellStyle="Total">
      <totalsRowFormula>SUBTOTAL(103,Mars!$AB$9:$AB$61)</totalsRowFormula>
    </tableColumn>
    <tableColumn id="28" xr3:uid="{FD530BC6-8C40-48D0-AF01-F9B6A2A56973}" name="27" totalsRowFunction="custom" dataDxfId="686" totalsRowDxfId="685" dataCellStyle="Total">
      <totalsRowFormula>SUBTOTAL(103,Mars!$AC$9:$AC$61)</totalsRowFormula>
    </tableColumn>
    <tableColumn id="29" xr3:uid="{55AF9FE1-9DE3-4D5D-9257-092FC7CF8A19}" name="28" totalsRowFunction="custom" dataDxfId="684" totalsRowDxfId="683" dataCellStyle="Total">
      <totalsRowFormula>SUBTOTAL(103,Mars!$AD$9:$AD$61)</totalsRowFormula>
    </tableColumn>
    <tableColumn id="30" xr3:uid="{70470D34-5EAF-4771-BF7B-287FB7586362}" name="29" totalsRowFunction="custom" dataDxfId="682" totalsRowDxfId="681" dataCellStyle="Total">
      <totalsRowFormula>SUBTOTAL(103,Mars!$AE$9:$AE$61)</totalsRowFormula>
    </tableColumn>
    <tableColumn id="31" xr3:uid="{414C750E-3C39-4487-8F57-0E9E7B17183E}" name="30" totalsRowFunction="custom" dataDxfId="680" totalsRowDxfId="679" dataCellStyle="Total">
      <totalsRowFormula>SUBTOTAL(103,Mars!$AF$9:$AF$61)</totalsRowFormula>
    </tableColumn>
    <tableColumn id="32" xr3:uid="{D398D3BB-290E-40B5-A8C6-26382E3E287B}" name="31" totalsRowFunction="custom" dataDxfId="678" totalsRowDxfId="677" dataCellStyle="Total">
      <totalsRowFormula>SUBTOTAL(103,Mars!$AG$9:$AG$61)</totalsRowFormula>
    </tableColumn>
    <tableColumn id="33" xr3:uid="{CE75AC01-C97F-44EE-B970-3A4492D28C35}" name="Total des jours" totalsRowFunction="sum" dataDxfId="676" totalsRowDxfId="675" dataCellStyle="Total">
      <calculatedColumnFormula>COUNTA(Mars!$C9:$AG9)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582240F-1216-457F-B79C-0FE5B42D6319}" name="_Avril" displayName="_Avril" ref="B8:AG62" totalsRowCount="1" headerRowDxfId="674" dataDxfId="673" totalsRowDxfId="672">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FD0B649A-AAAF-4BE6-8EEE-2B0D345A427C}" name="Nom de l’employé" totalsRowFunction="custom" dataDxfId="671" totalsRowDxfId="670" dataCellStyle="Employé">
      <totalsRowFormula>NomMois&amp;" total"</totalsRowFormula>
    </tableColumn>
    <tableColumn id="2" xr3:uid="{0D188AB5-5225-4F44-84DC-977FCCE2746E}" name="1" totalsRowFunction="custom" dataDxfId="669" totalsRowDxfId="668" dataCellStyle="Total">
      <totalsRowFormula>SUBTOTAL(103,Avril!$C$9:$C$61)</totalsRowFormula>
    </tableColumn>
    <tableColumn id="3" xr3:uid="{8AC3A993-F840-4F4B-A22B-A5FA06C99F88}" name="2" totalsRowFunction="custom" dataDxfId="667" totalsRowDxfId="666" dataCellStyle="Total">
      <totalsRowFormula>SUBTOTAL(103,Avril!$D$9:$D$61)</totalsRowFormula>
    </tableColumn>
    <tableColumn id="4" xr3:uid="{79274609-8B51-44AA-8233-2839C8348ACA}" name="3" totalsRowFunction="custom" dataDxfId="665" totalsRowDxfId="664" dataCellStyle="Total">
      <totalsRowFormula>SUBTOTAL(103,Avril!$E$9:$E$61)</totalsRowFormula>
    </tableColumn>
    <tableColumn id="5" xr3:uid="{37A4DC50-3821-4907-A4E1-FCC7C7D65D87}" name="4" totalsRowFunction="custom" dataDxfId="663" totalsRowDxfId="662" dataCellStyle="Total">
      <totalsRowFormula>SUBTOTAL(103,Avril!$F$9:$F$61)</totalsRowFormula>
    </tableColumn>
    <tableColumn id="6" xr3:uid="{23643143-C797-423D-96D6-C81A06E1E90F}" name="5" totalsRowFunction="custom" totalsRowDxfId="661" dataCellStyle="Total">
      <totalsRowFormula>SUBTOTAL(103,Avril!$G$9:$G$61)</totalsRowFormula>
    </tableColumn>
    <tableColumn id="7" xr3:uid="{565A79A4-42B6-4B5A-8749-0AE863BB199E}" name="6" totalsRowFunction="custom" dataDxfId="660" totalsRowDxfId="659" dataCellStyle="Total">
      <totalsRowFormula>SUBTOTAL(103,Avril!$H$9:$H$61)</totalsRowFormula>
    </tableColumn>
    <tableColumn id="8" xr3:uid="{1686F442-397A-4C6F-B63D-99F3ACD96CF1}" name="7" totalsRowFunction="custom" dataDxfId="658" totalsRowDxfId="657" dataCellStyle="Total">
      <totalsRowFormula>SUBTOTAL(103,Avril!$I$9:$I$61)</totalsRowFormula>
    </tableColumn>
    <tableColumn id="9" xr3:uid="{FC0F106B-5CF2-40B4-ACC2-D32450F296C3}" name="8" totalsRowFunction="custom" dataDxfId="656" totalsRowDxfId="655" dataCellStyle="Total">
      <totalsRowFormula>SUBTOTAL(103,Avril!$J$9:$J$61)</totalsRowFormula>
    </tableColumn>
    <tableColumn id="10" xr3:uid="{DC89C846-9FD1-43C4-AC63-168394247C81}" name="9" totalsRowFunction="custom" dataDxfId="654" totalsRowDxfId="653" dataCellStyle="Total">
      <totalsRowFormula>SUBTOTAL(103,Avril!$K$9:$K$61)</totalsRowFormula>
    </tableColumn>
    <tableColumn id="11" xr3:uid="{DFC97292-CCE6-42DA-B03F-09DD317DAA18}" name="10" totalsRowFunction="custom" dataDxfId="652" totalsRowDxfId="651" dataCellStyle="Total">
      <totalsRowFormula>SUBTOTAL(103,Avril!$L$9:$L$61)</totalsRowFormula>
    </tableColumn>
    <tableColumn id="12" xr3:uid="{8424E1B3-84A1-4691-B97F-9462FDD1A44F}" name="11" totalsRowFunction="custom" dataDxfId="650" totalsRowDxfId="649" dataCellStyle="Total">
      <totalsRowFormula>SUBTOTAL(103,Avril!$M$9:$M$61)</totalsRowFormula>
    </tableColumn>
    <tableColumn id="13" xr3:uid="{5EC7189A-7768-4FF4-85AC-8B7EED206421}" name="12" totalsRowFunction="custom" dataDxfId="648" totalsRowDxfId="647" dataCellStyle="Total">
      <totalsRowFormula>SUBTOTAL(103,Avril!$N$9:$N$61)</totalsRowFormula>
    </tableColumn>
    <tableColumn id="14" xr3:uid="{DE83DE60-F581-4A37-A18B-88B2BD64220F}" name="13" totalsRowFunction="custom" dataDxfId="646" totalsRowDxfId="645" dataCellStyle="Total">
      <totalsRowFormula>SUBTOTAL(103,Avril!$O$9:$O$61)</totalsRowFormula>
    </tableColumn>
    <tableColumn id="15" xr3:uid="{EE00F7CF-C977-4D88-8A16-4CC61A35D87B}" name="14" totalsRowFunction="custom" dataDxfId="644" totalsRowDxfId="643" dataCellStyle="Total">
      <totalsRowFormula>SUBTOTAL(103,Avril!$P$9:$P$61)</totalsRowFormula>
    </tableColumn>
    <tableColumn id="16" xr3:uid="{FDC63D4C-152C-40F6-A5B5-C69F55111D64}" name="15" totalsRowFunction="custom" dataDxfId="642" totalsRowDxfId="641" dataCellStyle="Total">
      <totalsRowFormula>SUBTOTAL(103,Avril!$Q$9:$Q$61)</totalsRowFormula>
    </tableColumn>
    <tableColumn id="17" xr3:uid="{CCD28C35-C56D-4E98-AC5F-1F1D422DE814}" name="16" totalsRowFunction="custom" dataDxfId="640" totalsRowDxfId="639" dataCellStyle="Total">
      <totalsRowFormula>SUBTOTAL(103,Avril!$R$9:$R$61)</totalsRowFormula>
    </tableColumn>
    <tableColumn id="18" xr3:uid="{4852BC54-6450-4BCE-8CDF-EE03785FB998}" name="17" totalsRowFunction="custom" dataDxfId="638" totalsRowDxfId="637" dataCellStyle="Total">
      <totalsRowFormula>SUBTOTAL(103,Avril!$S$9:$S$61)</totalsRowFormula>
    </tableColumn>
    <tableColumn id="19" xr3:uid="{19E978BC-30A8-40C3-9EA0-A16B46E7F329}" name="18" totalsRowFunction="custom" dataDxfId="636" totalsRowDxfId="635" dataCellStyle="Total">
      <totalsRowFormula>SUBTOTAL(103,Avril!$T$9:$T$61)</totalsRowFormula>
    </tableColumn>
    <tableColumn id="20" xr3:uid="{DC6EF4B2-D3EB-4076-980C-C06AADA6C2BC}" name="19" totalsRowFunction="custom" dataDxfId="634" totalsRowDxfId="633" dataCellStyle="Total">
      <totalsRowFormula>SUBTOTAL(103,Avril!$U$9:$U$61)</totalsRowFormula>
    </tableColumn>
    <tableColumn id="21" xr3:uid="{F0C91242-5DB2-42CC-AA5B-4DDE2E97BC97}" name="20" totalsRowFunction="custom" dataDxfId="632" totalsRowDxfId="631" dataCellStyle="Total">
      <totalsRowFormula>SUBTOTAL(103,Avril!$V$9:$V$61)</totalsRowFormula>
    </tableColumn>
    <tableColumn id="22" xr3:uid="{5F8B7355-6A7C-4E7C-BD93-7B84C3944B5A}" name="21" totalsRowFunction="custom" dataDxfId="630" totalsRowDxfId="629" dataCellStyle="Total">
      <totalsRowFormula>SUBTOTAL(103,Avril!$W$9:$W$61)</totalsRowFormula>
    </tableColumn>
    <tableColumn id="23" xr3:uid="{11410774-CF76-4AEB-9B14-211ABAB00C81}" name="22" totalsRowFunction="custom" dataDxfId="628" totalsRowDxfId="627" dataCellStyle="Total">
      <totalsRowFormula>SUBTOTAL(103,Avril!$X$9:$X$61)</totalsRowFormula>
    </tableColumn>
    <tableColumn id="24" xr3:uid="{8851444D-2C47-469B-A68F-71A61E53226B}" name="23" totalsRowFunction="custom" dataDxfId="626" totalsRowDxfId="625" dataCellStyle="Total">
      <totalsRowFormula>SUBTOTAL(103,Avril!$Y$9:$Y$61)</totalsRowFormula>
    </tableColumn>
    <tableColumn id="25" xr3:uid="{4F9B9C31-EDAB-4EC8-9C98-D7F68BCBE6A7}" name="24" totalsRowFunction="custom" dataDxfId="624" totalsRowDxfId="623" dataCellStyle="Total">
      <totalsRowFormula>SUBTOTAL(103,Avril!$Z$9:$Z$61)</totalsRowFormula>
    </tableColumn>
    <tableColumn id="26" xr3:uid="{EE943EEE-EFE7-46C9-A8EE-42E5C90B0B00}" name="25" totalsRowFunction="custom" dataDxfId="622" totalsRowDxfId="621" dataCellStyle="Total">
      <totalsRowFormula>SUBTOTAL(103,Avril!$AA$9:$AA$61)</totalsRowFormula>
    </tableColumn>
    <tableColumn id="27" xr3:uid="{4BAA12B4-94DE-4C47-8697-7EFA3919321C}" name="26" totalsRowFunction="custom" dataDxfId="620" totalsRowDxfId="619" dataCellStyle="Total">
      <totalsRowFormula>SUBTOTAL(103,Avril!$AB$9:$AB$61)</totalsRowFormula>
    </tableColumn>
    <tableColumn id="28" xr3:uid="{B5F1E6A7-5FF1-4173-8C38-91012393D6F6}" name="27" totalsRowFunction="custom" dataDxfId="618" totalsRowDxfId="617" dataCellStyle="Total">
      <totalsRowFormula>SUBTOTAL(103,Avril!$AC$9:$AC$61)</totalsRowFormula>
    </tableColumn>
    <tableColumn id="29" xr3:uid="{FF31514D-E8AD-401B-954E-A474FA7CAAD5}" name="28" totalsRowFunction="custom" dataDxfId="616" totalsRowDxfId="615" dataCellStyle="Total">
      <totalsRowFormula>SUBTOTAL(103,Avril!$AD$9:$AD$61)</totalsRowFormula>
    </tableColumn>
    <tableColumn id="30" xr3:uid="{C95224D2-B700-46FD-AFE3-758544C89DD1}" name="29" totalsRowFunction="custom" dataDxfId="614" totalsRowDxfId="613" dataCellStyle="Total">
      <totalsRowFormula>SUBTOTAL(103,Avril!$AE$9:$AE$61)</totalsRowFormula>
    </tableColumn>
    <tableColumn id="31" xr3:uid="{17738493-69A9-4D95-A3E0-E8C8B8ABD6A3}" name="30" totalsRowFunction="custom" dataDxfId="612" totalsRowDxfId="611" dataCellStyle="Total">
      <totalsRowFormula>SUBTOTAL(103,Avril!$AF$9:$AF$61)</totalsRowFormula>
    </tableColumn>
    <tableColumn id="33" xr3:uid="{8ACACAD9-97C6-4085-A965-AAE7A8667D2B}" name="Total des jours" totalsRowFunction="sum" dataDxfId="610" totalsRowDxfId="609" dataCellStyle="Total">
      <calculatedColumnFormula>COUNTA(Avril!$C9:$AF9)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3D29663E-A6A5-46D3-B0A6-09F90627C59C}" name="_Mai" displayName="_Mai" ref="B8:AH62" totalsRowCount="1" headerRowDxfId="608" dataDxfId="607" totalsRowDxfId="606">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E5CFEC8A-79CD-4B66-AE52-5F3F014993CA}" name="Nom de l’employé" totalsRowFunction="custom" dataDxfId="605" totalsRowDxfId="604" dataCellStyle="Employé">
      <totalsRowFormula>NomMois&amp;" total"</totalsRowFormula>
    </tableColumn>
    <tableColumn id="2" xr3:uid="{55F0E632-3176-4131-BB35-516D515C0A30}" name="1" totalsRowFunction="custom" dataDxfId="603" totalsRowDxfId="602" dataCellStyle="Total">
      <totalsRowFormula>SUBTOTAL(103,Mai!$C$9:$C$61)</totalsRowFormula>
    </tableColumn>
    <tableColumn id="3" xr3:uid="{FF03F8CD-98BD-457D-BC23-BF77BB85ACB0}" name="2" totalsRowFunction="custom" dataDxfId="601" totalsRowDxfId="600" dataCellStyle="Total">
      <totalsRowFormula>SUBTOTAL(103,Mai!$D$9:$D$61)</totalsRowFormula>
    </tableColumn>
    <tableColumn id="4" xr3:uid="{32ED33C1-EE5E-4B25-9EAD-7E067ACFC2CD}" name="3" totalsRowFunction="custom" dataDxfId="599" totalsRowDxfId="598" dataCellStyle="Total">
      <totalsRowFormula>SUBTOTAL(103,Mai!$E$9:$E$61)</totalsRowFormula>
    </tableColumn>
    <tableColumn id="5" xr3:uid="{9F8154D5-7F0D-4A31-8786-6A43826A7C12}" name="4" totalsRowFunction="custom" dataDxfId="597" totalsRowDxfId="596" dataCellStyle="Total">
      <totalsRowFormula>SUBTOTAL(103,Mai!$F$9:$F$61)</totalsRowFormula>
    </tableColumn>
    <tableColumn id="6" xr3:uid="{B34A4320-D9C3-4A4B-9AEF-A2E8C6599A54}" name="5" totalsRowFunction="custom" totalsRowDxfId="595" dataCellStyle="Total">
      <totalsRowFormula>SUBTOTAL(103,Mai!$G$9:$G$61)</totalsRowFormula>
    </tableColumn>
    <tableColumn id="7" xr3:uid="{DDE3023C-8401-4BF4-AB9C-30A0AB9D48CB}" name="6" totalsRowFunction="custom" dataDxfId="594" totalsRowDxfId="593" dataCellStyle="Total">
      <totalsRowFormula>SUBTOTAL(103,Mai!$H$9:$H$61)</totalsRowFormula>
    </tableColumn>
    <tableColumn id="8" xr3:uid="{A05769F2-B33E-46E4-89A9-C1634A2744F6}" name="7" totalsRowFunction="custom" dataDxfId="592" totalsRowDxfId="591" dataCellStyle="Total">
      <totalsRowFormula>SUBTOTAL(103,Mai!$I$9:$I$61)</totalsRowFormula>
    </tableColumn>
    <tableColumn id="9" xr3:uid="{311A69C8-62A7-48FB-A402-6C25157CAEF9}" name="8" totalsRowFunction="custom" dataDxfId="590" totalsRowDxfId="589" dataCellStyle="Total">
      <totalsRowFormula>SUBTOTAL(103,Mai!$J$9:$J$61)</totalsRowFormula>
    </tableColumn>
    <tableColumn id="10" xr3:uid="{5BF0E673-0731-461F-B4F6-5E350D77C729}" name="9" totalsRowFunction="custom" dataDxfId="588" totalsRowDxfId="587" dataCellStyle="Total">
      <totalsRowFormula>SUBTOTAL(103,Mai!$K$9:$K$61)</totalsRowFormula>
    </tableColumn>
    <tableColumn id="11" xr3:uid="{DF2D8D81-3231-4C2B-BBEA-F77B9148C750}" name="10" totalsRowFunction="custom" dataDxfId="586" totalsRowDxfId="585" dataCellStyle="Total">
      <totalsRowFormula>SUBTOTAL(103,Mai!$L$9:$L$61)</totalsRowFormula>
    </tableColumn>
    <tableColumn id="12" xr3:uid="{DC012F82-665F-49F8-BB04-B7674527F301}" name="11" totalsRowFunction="custom" dataDxfId="584" totalsRowDxfId="583" dataCellStyle="Total">
      <totalsRowFormula>SUBTOTAL(103,Mai!$M$9:$M$61)</totalsRowFormula>
    </tableColumn>
    <tableColumn id="13" xr3:uid="{5855EB73-D496-4823-8446-BBA47A83BC33}" name="12" totalsRowFunction="custom" dataDxfId="582" totalsRowDxfId="581" dataCellStyle="Total">
      <totalsRowFormula>SUBTOTAL(103,Mai!$N$9:$N$61)</totalsRowFormula>
    </tableColumn>
    <tableColumn id="14" xr3:uid="{EE56A8EB-5B14-4ECE-94A4-49B69F7BD2CC}" name="13" totalsRowFunction="custom" dataDxfId="580" totalsRowDxfId="579" dataCellStyle="Total">
      <totalsRowFormula>SUBTOTAL(103,Mai!$O$9:$O$61)</totalsRowFormula>
    </tableColumn>
    <tableColumn id="15" xr3:uid="{4AE259F3-6329-4AEB-81A3-837AC59985FE}" name="14" totalsRowFunction="custom" dataDxfId="578" totalsRowDxfId="577" dataCellStyle="Total">
      <totalsRowFormula>SUBTOTAL(103,Mai!$P$9:$P$61)</totalsRowFormula>
    </tableColumn>
    <tableColumn id="16" xr3:uid="{200B736D-BA49-4568-8B77-15CA3DDDC783}" name="15" totalsRowFunction="custom" dataDxfId="576" totalsRowDxfId="575" dataCellStyle="Total">
      <totalsRowFormula>SUBTOTAL(103,Mai!$Q$9:$Q$61)</totalsRowFormula>
    </tableColumn>
    <tableColumn id="17" xr3:uid="{17EA6123-91D9-4111-82DC-F92E95E9B1F1}" name="16" totalsRowFunction="custom" dataDxfId="574" totalsRowDxfId="573" dataCellStyle="Total">
      <totalsRowFormula>SUBTOTAL(103,Mai!$R$9:$R$61)</totalsRowFormula>
    </tableColumn>
    <tableColumn id="18" xr3:uid="{4B3D0A20-9625-4A7F-BE31-FF5644A0571C}" name="17" totalsRowFunction="custom" dataDxfId="572" totalsRowDxfId="571" dataCellStyle="Total">
      <totalsRowFormula>SUBTOTAL(103,Mai!$S$9:$S$61)</totalsRowFormula>
    </tableColumn>
    <tableColumn id="19" xr3:uid="{D9A72E8D-22EC-4E95-A30A-F2FA77A41E5D}" name="18" totalsRowFunction="custom" dataDxfId="570" totalsRowDxfId="569" dataCellStyle="Total">
      <totalsRowFormula>SUBTOTAL(103,Mai!$T$9:$T$61)</totalsRowFormula>
    </tableColumn>
    <tableColumn id="20" xr3:uid="{F4B7DB0F-9F9A-4BCF-93CC-97E0149F9621}" name="19" totalsRowFunction="custom" dataDxfId="568" totalsRowDxfId="567" dataCellStyle="Total">
      <totalsRowFormula>SUBTOTAL(103,Mai!$U$9:$U$61)</totalsRowFormula>
    </tableColumn>
    <tableColumn id="21" xr3:uid="{2269D8AC-0082-4AE5-8A24-DF4EC8AA9A68}" name="20" totalsRowFunction="custom" dataDxfId="566" totalsRowDxfId="565" dataCellStyle="Total">
      <totalsRowFormula>SUBTOTAL(103,Mai!$V$9:$V$61)</totalsRowFormula>
    </tableColumn>
    <tableColumn id="22" xr3:uid="{DC77F9F8-0D4E-4261-86A7-5CDB7913DDD4}" name="21" totalsRowFunction="custom" dataDxfId="564" totalsRowDxfId="563" dataCellStyle="Total">
      <totalsRowFormula>SUBTOTAL(103,Mai!$W$9:$W$61)</totalsRowFormula>
    </tableColumn>
    <tableColumn id="23" xr3:uid="{22867238-9514-4EA2-B1A2-214300C78051}" name="22" totalsRowFunction="custom" dataDxfId="562" totalsRowDxfId="561" dataCellStyle="Total">
      <totalsRowFormula>SUBTOTAL(103,Mai!$X$9:$X$61)</totalsRowFormula>
    </tableColumn>
    <tableColumn id="24" xr3:uid="{55C8F769-3CB3-41B9-9391-4995A28BC36F}" name="23" totalsRowFunction="custom" dataDxfId="560" totalsRowDxfId="559" dataCellStyle="Total">
      <totalsRowFormula>SUBTOTAL(103,Mai!$Y$9:$Y$61)</totalsRowFormula>
    </tableColumn>
    <tableColumn id="25" xr3:uid="{B34E502A-D4F2-4E29-ABC6-39A779833F67}" name="24" totalsRowFunction="custom" dataDxfId="558" totalsRowDxfId="557" dataCellStyle="Total">
      <totalsRowFormula>SUBTOTAL(103,Mai!$Z$9:$Z$61)</totalsRowFormula>
    </tableColumn>
    <tableColumn id="26" xr3:uid="{3DA70130-D7C3-453D-A6A0-1FCC894FE808}" name="25" totalsRowFunction="custom" dataDxfId="556" totalsRowDxfId="555" dataCellStyle="Total">
      <totalsRowFormula>SUBTOTAL(103,Mai!$AA$9:$AA$61)</totalsRowFormula>
    </tableColumn>
    <tableColumn id="27" xr3:uid="{6FE13BD9-8AC7-42E4-9B3F-880DDCFE28A6}" name="26" totalsRowFunction="custom" dataDxfId="554" totalsRowDxfId="553" dataCellStyle="Total">
      <totalsRowFormula>SUBTOTAL(103,Mai!$AB$9:$AB$61)</totalsRowFormula>
    </tableColumn>
    <tableColumn id="28" xr3:uid="{A885EB8E-204A-4C9A-9575-90AA11C0A858}" name="27" totalsRowFunction="custom" dataDxfId="552" totalsRowDxfId="551" dataCellStyle="Total">
      <totalsRowFormula>SUBTOTAL(103,Mai!$AC$9:$AC$61)</totalsRowFormula>
    </tableColumn>
    <tableColumn id="29" xr3:uid="{3592B497-B09E-4510-8A16-B20D571AAB84}" name="28" totalsRowFunction="custom" dataDxfId="550" totalsRowDxfId="549" dataCellStyle="Total">
      <totalsRowFormula>SUBTOTAL(103,Mai!$AD$9:$AD$61)</totalsRowFormula>
    </tableColumn>
    <tableColumn id="30" xr3:uid="{4C9DD1A4-4682-468C-AE1A-E12A99A5EE8F}" name="29" totalsRowFunction="custom" dataDxfId="548" totalsRowDxfId="547" dataCellStyle="Total">
      <totalsRowFormula>SUBTOTAL(103,Mai!$AE$9:$AE$61)</totalsRowFormula>
    </tableColumn>
    <tableColumn id="31" xr3:uid="{0490CF86-9778-429F-9D97-43754E085A1E}" name="30" totalsRowFunction="custom" dataDxfId="546" totalsRowDxfId="545" dataCellStyle="Total">
      <totalsRowFormula>SUBTOTAL(103,Mai!$AF$9:$AF$61)</totalsRowFormula>
    </tableColumn>
    <tableColumn id="32" xr3:uid="{52AABD0F-815E-410E-A52C-52E925C0BE0D}" name="31" totalsRowFunction="custom" dataDxfId="544" totalsRowDxfId="543" dataCellStyle="Total">
      <totalsRowFormula>SUBTOTAL(103,Mai!$AG$9:$AG$61)</totalsRowFormula>
    </tableColumn>
    <tableColumn id="33" xr3:uid="{D551C9DD-8BD5-4220-85D6-DA5113CF0E51}" name="Total des jours" totalsRowFunction="sum" dataDxfId="542" totalsRowDxfId="541" dataCellStyle="Total">
      <calculatedColumnFormula>COUNTA(Mai!$C9:$AG9)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24794811-A0C7-450A-A19C-83B1DB3EAA1E}" name="_Juin" displayName="_Juin" ref="B8:AG62" totalsRowCount="1" headerRowDxfId="540" dataDxfId="539" totalsRowDxfId="538">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25771E38-6D25-4486-9371-7E62CAC8FDDA}" name="Nom de l’employé" totalsRowFunction="custom" dataDxfId="537" totalsRowDxfId="536" dataCellStyle="Employé">
      <totalsRowFormula>NomMois&amp;" total"</totalsRowFormula>
    </tableColumn>
    <tableColumn id="2" xr3:uid="{DC14BB86-7F4C-4981-8F63-D407A19B3A97}" name="1" totalsRowFunction="custom" dataDxfId="535" totalsRowDxfId="534" dataCellStyle="Total">
      <totalsRowFormula>SUBTOTAL(103,Juin!$C$9:$C$61)</totalsRowFormula>
    </tableColumn>
    <tableColumn id="3" xr3:uid="{A126B87A-A5B1-4414-9613-8B8204FDC0D5}" name="2" totalsRowFunction="custom" dataDxfId="533" totalsRowDxfId="532" dataCellStyle="Total">
      <totalsRowFormula>SUBTOTAL(103,Juin!$D$9:$D$61)</totalsRowFormula>
    </tableColumn>
    <tableColumn id="4" xr3:uid="{CF7FC930-AE21-4FF8-8378-24E9E0C07EB7}" name="3" totalsRowFunction="custom" dataDxfId="531" totalsRowDxfId="530" dataCellStyle="Total">
      <totalsRowFormula>SUBTOTAL(103,Juin!$E$9:$E$61)</totalsRowFormula>
    </tableColumn>
    <tableColumn id="5" xr3:uid="{C631D487-A230-438F-881C-C719496D62D9}" name="4" totalsRowFunction="custom" dataDxfId="529" totalsRowDxfId="528" dataCellStyle="Total">
      <totalsRowFormula>SUBTOTAL(103,Juin!$F$9:$F$61)</totalsRowFormula>
    </tableColumn>
    <tableColumn id="6" xr3:uid="{FF5A3761-2693-4A92-A784-E1E3B7228379}" name="5" totalsRowFunction="custom" totalsRowDxfId="527" dataCellStyle="Total">
      <totalsRowFormula>SUBTOTAL(103,Juin!$G$9:$G$61)</totalsRowFormula>
    </tableColumn>
    <tableColumn id="7" xr3:uid="{5C9705BA-3464-453E-A867-C9FC83A38151}" name="6" totalsRowFunction="custom" dataDxfId="526" totalsRowDxfId="525" dataCellStyle="Total">
      <totalsRowFormula>SUBTOTAL(103,Juin!$H$9:$H$61)</totalsRowFormula>
    </tableColumn>
    <tableColumn id="8" xr3:uid="{FF4337D6-3528-481F-98F9-2A0DA40B4726}" name="7" totalsRowFunction="custom" dataDxfId="524" totalsRowDxfId="523" dataCellStyle="Total">
      <totalsRowFormula>SUBTOTAL(103,Juin!$I$9:$I$61)</totalsRowFormula>
    </tableColumn>
    <tableColumn id="9" xr3:uid="{1E459D23-22EF-444E-9241-7C8F4A3F14C0}" name="8" totalsRowFunction="custom" dataDxfId="522" totalsRowDxfId="521" dataCellStyle="Total">
      <totalsRowFormula>SUBTOTAL(103,Juin!$J$9:$J$61)</totalsRowFormula>
    </tableColumn>
    <tableColumn id="10" xr3:uid="{22618A08-1D35-40DD-969B-FC5ACC6F8763}" name="9" totalsRowFunction="custom" dataDxfId="520" totalsRowDxfId="519" dataCellStyle="Total">
      <totalsRowFormula>SUBTOTAL(103,Juin!$K$9:$K$61)</totalsRowFormula>
    </tableColumn>
    <tableColumn id="11" xr3:uid="{301AD089-44DF-436C-919A-18E9F99AEA8A}" name="10" totalsRowFunction="custom" dataDxfId="518" totalsRowDxfId="517" dataCellStyle="Total">
      <totalsRowFormula>SUBTOTAL(103,Juin!$L$9:$L$61)</totalsRowFormula>
    </tableColumn>
    <tableColumn id="12" xr3:uid="{322B3664-95CB-43CD-8C6B-B725D28E29F4}" name="11" totalsRowFunction="custom" dataDxfId="516" totalsRowDxfId="515" dataCellStyle="Total">
      <totalsRowFormula>SUBTOTAL(103,Juin!$M$9:$M$61)</totalsRowFormula>
    </tableColumn>
    <tableColumn id="13" xr3:uid="{8AC160BF-F962-459B-96DE-BB2E64363727}" name="12" totalsRowFunction="custom" dataDxfId="514" totalsRowDxfId="513" dataCellStyle="Total">
      <totalsRowFormula>SUBTOTAL(103,Juin!$N$9:$N$61)</totalsRowFormula>
    </tableColumn>
    <tableColumn id="14" xr3:uid="{F3B7C146-FF2C-469E-8963-9238A2773B12}" name="13" totalsRowFunction="custom" dataDxfId="512" totalsRowDxfId="511" dataCellStyle="Total">
      <totalsRowFormula>SUBTOTAL(103,Juin!$O$9:$O$61)</totalsRowFormula>
    </tableColumn>
    <tableColumn id="15" xr3:uid="{B31B8106-7C9F-45B8-B373-0BDB57ACB0F0}" name="14" totalsRowFunction="custom" dataDxfId="510" totalsRowDxfId="509" dataCellStyle="Total">
      <totalsRowFormula>SUBTOTAL(103,Juin!$P$9:$P$61)</totalsRowFormula>
    </tableColumn>
    <tableColumn id="16" xr3:uid="{E83012B5-CCB3-4ADC-B43B-2E6618864F1D}" name="15" totalsRowFunction="custom" dataDxfId="508" totalsRowDxfId="507" dataCellStyle="Total">
      <totalsRowFormula>SUBTOTAL(103,Juin!$Q$9:$Q$61)</totalsRowFormula>
    </tableColumn>
    <tableColumn id="17" xr3:uid="{D05241E6-DCA8-4767-8982-B04A68F6E225}" name="16" totalsRowFunction="custom" dataDxfId="506" totalsRowDxfId="505" dataCellStyle="Total">
      <totalsRowFormula>SUBTOTAL(103,Juin!$R$9:$R$61)</totalsRowFormula>
    </tableColumn>
    <tableColumn id="18" xr3:uid="{38A39521-52FF-41C6-B37F-AF0EBD37DEF9}" name="17" totalsRowFunction="custom" dataDxfId="504" totalsRowDxfId="503" dataCellStyle="Total">
      <totalsRowFormula>SUBTOTAL(103,Juin!$S$9:$S$61)</totalsRowFormula>
    </tableColumn>
    <tableColumn id="19" xr3:uid="{ED7313BE-870E-42EE-8219-16275A4B883F}" name="18" totalsRowFunction="custom" dataDxfId="502" totalsRowDxfId="501" dataCellStyle="Total">
      <totalsRowFormula>SUBTOTAL(103,Juin!$T$9:$T$61)</totalsRowFormula>
    </tableColumn>
    <tableColumn id="20" xr3:uid="{1C70E0C8-16D0-492A-8018-AE6018950A17}" name="19" totalsRowFunction="custom" dataDxfId="500" totalsRowDxfId="499" dataCellStyle="Total">
      <totalsRowFormula>SUBTOTAL(103,Juin!$U$9:$U$61)</totalsRowFormula>
    </tableColumn>
    <tableColumn id="21" xr3:uid="{A4409141-C03F-43A6-913A-070E29BAD518}" name="20" totalsRowFunction="custom" dataDxfId="498" totalsRowDxfId="497" dataCellStyle="Total">
      <totalsRowFormula>SUBTOTAL(103,Juin!$V$9:$V$61)</totalsRowFormula>
    </tableColumn>
    <tableColumn id="22" xr3:uid="{E9DE5FB7-5385-468A-8514-1FD31453A9BB}" name="21" totalsRowFunction="custom" dataDxfId="496" totalsRowDxfId="495" dataCellStyle="Total">
      <totalsRowFormula>SUBTOTAL(103,Juin!$W$9:$W$61)</totalsRowFormula>
    </tableColumn>
    <tableColumn id="23" xr3:uid="{FAACA021-79FE-43DD-A0AE-4ADB52E1847A}" name="22" totalsRowFunction="custom" dataDxfId="494" totalsRowDxfId="493" dataCellStyle="Total">
      <totalsRowFormula>SUBTOTAL(103,Juin!$X$9:$X$61)</totalsRowFormula>
    </tableColumn>
    <tableColumn id="24" xr3:uid="{6559BD86-7E36-4355-B0E9-B97CAF35564A}" name="23" totalsRowFunction="custom" dataDxfId="492" totalsRowDxfId="491" dataCellStyle="Total">
      <totalsRowFormula>SUBTOTAL(103,Juin!$Y$9:$Y$61)</totalsRowFormula>
    </tableColumn>
    <tableColumn id="25" xr3:uid="{083ABBEF-A9D0-45FC-ABE1-018DA8349092}" name="24" totalsRowFunction="custom" dataDxfId="490" totalsRowDxfId="489" dataCellStyle="Total">
      <totalsRowFormula>SUBTOTAL(103,Juin!$Z$9:$Z$61)</totalsRowFormula>
    </tableColumn>
    <tableColumn id="26" xr3:uid="{809BC34F-36AF-45E4-85B6-59D7C6A89A47}" name="25" totalsRowFunction="custom" dataDxfId="488" totalsRowDxfId="487" dataCellStyle="Total">
      <totalsRowFormula>SUBTOTAL(103,Juin!$AA$9:$AA$61)</totalsRowFormula>
    </tableColumn>
    <tableColumn id="27" xr3:uid="{41CF8A6A-7F91-42C9-9D7C-3E740639B4C3}" name="26" totalsRowFunction="custom" dataDxfId="486" totalsRowDxfId="485" dataCellStyle="Total">
      <totalsRowFormula>SUBTOTAL(103,Juin!$AB$9:$AB$61)</totalsRowFormula>
    </tableColumn>
    <tableColumn id="28" xr3:uid="{95FE60C9-990D-4872-B906-692E64E3C67A}" name="27" totalsRowFunction="custom" dataDxfId="484" totalsRowDxfId="483" dataCellStyle="Total">
      <totalsRowFormula>SUBTOTAL(103,Juin!$AC$9:$AC$61)</totalsRowFormula>
    </tableColumn>
    <tableColumn id="29" xr3:uid="{E54CCE70-2341-407F-954F-B3FF5A5EF163}" name="28" totalsRowFunction="custom" dataDxfId="482" totalsRowDxfId="481" dataCellStyle="Total">
      <totalsRowFormula>SUBTOTAL(103,Juin!$AD$9:$AD$61)</totalsRowFormula>
    </tableColumn>
    <tableColumn id="30" xr3:uid="{8B89EA47-7104-4D92-9BBA-25D54544F878}" name="29" totalsRowFunction="custom" dataDxfId="480" totalsRowDxfId="479" dataCellStyle="Total">
      <totalsRowFormula>SUBTOTAL(103,Juin!$AE$9:$AE$61)</totalsRowFormula>
    </tableColumn>
    <tableColumn id="31" xr3:uid="{B4DF2570-E088-4439-A135-C0B68FD4CB9A}" name="30" totalsRowFunction="custom" dataDxfId="478" totalsRowDxfId="477" dataCellStyle="Total">
      <totalsRowFormula>SUBTOTAL(103,Juin!$AF$9:$AF$61)</totalsRowFormula>
    </tableColumn>
    <tableColumn id="33" xr3:uid="{F10A1A6B-46CB-455E-B833-D95E23ED1FB7}" name="Total des jours" totalsRowFunction="sum" dataDxfId="476" totalsRowDxfId="475" dataCellStyle="Total">
      <calculatedColumnFormula>COUNTA(Juin!$C9:$AF9)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6E95CE54-BA66-406B-AF95-6880DEDA2AEA}" name="_Juillet" displayName="_Juillet" ref="B8:AH62" totalsRowCount="1" headerRowDxfId="474" dataDxfId="473" totalsRowDxfId="472">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19384038-94B2-4D86-9117-C20B2269EC66}" name="Nom de l’employé" totalsRowFunction="custom" dataDxfId="471" totalsRowDxfId="470" dataCellStyle="Employé">
      <totalsRowFormula>NomMois&amp;" total"</totalsRowFormula>
    </tableColumn>
    <tableColumn id="2" xr3:uid="{0E75D12C-F6F7-4228-832C-E602FB453342}" name="1" totalsRowFunction="custom" dataDxfId="469" totalsRowDxfId="468" dataCellStyle="Total">
      <totalsRowFormula>SUBTOTAL(103,Juillet!$C$9:$C$61)</totalsRowFormula>
    </tableColumn>
    <tableColumn id="3" xr3:uid="{A111B7E8-7415-4D89-B392-03A8C0350642}" name="2" totalsRowFunction="custom" dataDxfId="467" totalsRowDxfId="466" dataCellStyle="Total">
      <totalsRowFormula>SUBTOTAL(103,Juillet!$D$9:$D$61)</totalsRowFormula>
    </tableColumn>
    <tableColumn id="4" xr3:uid="{7F6E2F02-69E6-4D3E-826A-DDC28B35A6DE}" name="3" totalsRowFunction="custom" dataDxfId="465" totalsRowDxfId="464" dataCellStyle="Total">
      <totalsRowFormula>SUBTOTAL(103,Juillet!$E$9:$E$61)</totalsRowFormula>
    </tableColumn>
    <tableColumn id="5" xr3:uid="{340861F2-80A2-42F5-8290-8A359111B71C}" name="4" totalsRowFunction="custom" dataDxfId="463" totalsRowDxfId="462" dataCellStyle="Total">
      <totalsRowFormula>SUBTOTAL(103,Juillet!$F$9:$F$61)</totalsRowFormula>
    </tableColumn>
    <tableColumn id="6" xr3:uid="{83A76338-A4C0-4E54-8302-90FAC42A4A74}" name="5" totalsRowFunction="custom" totalsRowDxfId="461" dataCellStyle="Total">
      <totalsRowFormula>SUBTOTAL(103,Juillet!$G$9:$G$61)</totalsRowFormula>
    </tableColumn>
    <tableColumn id="7" xr3:uid="{D61576F1-F8AF-49BF-B9BC-B2BCA2E873BC}" name="6" totalsRowFunction="custom" dataDxfId="460" totalsRowDxfId="459" dataCellStyle="Total">
      <totalsRowFormula>SUBTOTAL(103,Juillet!$H$9:$H$61)</totalsRowFormula>
    </tableColumn>
    <tableColumn id="8" xr3:uid="{1F23D59B-44B9-4290-B8EE-7FACF57723A1}" name="7" totalsRowFunction="custom" dataDxfId="458" totalsRowDxfId="457" dataCellStyle="Total">
      <totalsRowFormula>SUBTOTAL(103,Juillet!$I$9:$I$61)</totalsRowFormula>
    </tableColumn>
    <tableColumn id="9" xr3:uid="{FB764C9E-77FB-4A09-929A-EDD9AF200118}" name="8" totalsRowFunction="custom" dataDxfId="456" totalsRowDxfId="455" dataCellStyle="Total">
      <totalsRowFormula>SUBTOTAL(103,Juillet!$J$9:$J$61)</totalsRowFormula>
    </tableColumn>
    <tableColumn id="10" xr3:uid="{6FF8DEFD-5F05-4984-A9C0-80108B224872}" name="9" totalsRowFunction="custom" dataDxfId="454" totalsRowDxfId="453" dataCellStyle="Total">
      <totalsRowFormula>SUBTOTAL(103,Juillet!$K$9:$K$61)</totalsRowFormula>
    </tableColumn>
    <tableColumn id="11" xr3:uid="{3AFA33C6-2E88-402F-AC4D-4216AA4C8766}" name="10" totalsRowFunction="custom" dataDxfId="452" totalsRowDxfId="451" dataCellStyle="Total">
      <totalsRowFormula>SUBTOTAL(103,Juillet!$L$9:$L$61)</totalsRowFormula>
    </tableColumn>
    <tableColumn id="12" xr3:uid="{CB5E1736-1CD4-4AD3-B42F-40C5D48684E2}" name="11" totalsRowFunction="custom" dataDxfId="450" totalsRowDxfId="449" dataCellStyle="Total">
      <totalsRowFormula>SUBTOTAL(103,Juillet!$M$9:$M$61)</totalsRowFormula>
    </tableColumn>
    <tableColumn id="13" xr3:uid="{A58D0DEE-429E-4852-B7EB-15A56D0F1371}" name="12" totalsRowFunction="custom" dataDxfId="448" totalsRowDxfId="447" dataCellStyle="Total">
      <totalsRowFormula>SUBTOTAL(103,Juillet!$N$9:$N$61)</totalsRowFormula>
    </tableColumn>
    <tableColumn id="14" xr3:uid="{2455DFF8-6A4E-45FA-9B6C-D58D785034C6}" name="13" totalsRowFunction="custom" dataDxfId="446" totalsRowDxfId="445" dataCellStyle="Total">
      <totalsRowFormula>SUBTOTAL(103,Juillet!$O$9:$O$61)</totalsRowFormula>
    </tableColumn>
    <tableColumn id="15" xr3:uid="{960F111B-1E99-4232-AA5F-157ABEC2DC91}" name="14" totalsRowFunction="custom" dataDxfId="444" totalsRowDxfId="443" dataCellStyle="Total">
      <totalsRowFormula>SUBTOTAL(103,Juillet!$P$9:$P$61)</totalsRowFormula>
    </tableColumn>
    <tableColumn id="16" xr3:uid="{24DFFED4-DD19-4A5A-A40C-7DF51A97E994}" name="15" totalsRowFunction="custom" dataDxfId="442" totalsRowDxfId="441" dataCellStyle="Total">
      <totalsRowFormula>SUBTOTAL(103,Juillet!$Q$9:$Q$61)</totalsRowFormula>
    </tableColumn>
    <tableColumn id="17" xr3:uid="{EDBEF6A4-CCFF-4389-9115-0211000AEA11}" name="16" totalsRowFunction="custom" dataDxfId="440" totalsRowDxfId="439" dataCellStyle="Total">
      <totalsRowFormula>SUBTOTAL(103,Juillet!$R$9:$R$61)</totalsRowFormula>
    </tableColumn>
    <tableColumn id="18" xr3:uid="{8381A619-A604-4512-924A-A4DAE6175C53}" name="17" totalsRowFunction="custom" dataDxfId="438" totalsRowDxfId="437" dataCellStyle="Total">
      <totalsRowFormula>SUBTOTAL(103,Juillet!$S$9:$S$61)</totalsRowFormula>
    </tableColumn>
    <tableColumn id="19" xr3:uid="{27E76B29-32E8-48EF-81D3-6EE934785F72}" name="18" totalsRowFunction="custom" dataDxfId="436" totalsRowDxfId="435" dataCellStyle="Total">
      <totalsRowFormula>SUBTOTAL(103,Juillet!$T$9:$T$61)</totalsRowFormula>
    </tableColumn>
    <tableColumn id="20" xr3:uid="{C13C3BBE-03CF-4861-8FE9-764FF88E27DC}" name="19" totalsRowFunction="custom" dataDxfId="434" totalsRowDxfId="433" dataCellStyle="Total">
      <totalsRowFormula>SUBTOTAL(103,Juillet!$U$9:$U$61)</totalsRowFormula>
    </tableColumn>
    <tableColumn id="21" xr3:uid="{8DB37269-2E7F-4EBA-8D53-520CD60606C9}" name="20" totalsRowFunction="custom" dataDxfId="432" totalsRowDxfId="431" dataCellStyle="Total">
      <totalsRowFormula>SUBTOTAL(103,Juillet!$V$9:$V$61)</totalsRowFormula>
    </tableColumn>
    <tableColumn id="22" xr3:uid="{162A0C6C-92A0-4C6C-9B7C-395AC90A2986}" name="21" totalsRowFunction="custom" dataDxfId="430" totalsRowDxfId="429" dataCellStyle="Total">
      <totalsRowFormula>SUBTOTAL(103,Juillet!$W$9:$W$61)</totalsRowFormula>
    </tableColumn>
    <tableColumn id="23" xr3:uid="{F468CC0A-7468-4E95-84A7-5DAB1D82BC70}" name="22" totalsRowFunction="custom" dataDxfId="428" totalsRowDxfId="427" dataCellStyle="Total">
      <totalsRowFormula>SUBTOTAL(103,Juillet!$X$9:$X$61)</totalsRowFormula>
    </tableColumn>
    <tableColumn id="24" xr3:uid="{58E7A138-C99D-4643-9C2B-2E40E0B57A9B}" name="23" totalsRowFunction="custom" dataDxfId="426" totalsRowDxfId="425" dataCellStyle="Total">
      <totalsRowFormula>SUBTOTAL(103,Juillet!$Y$9:$Y$61)</totalsRowFormula>
    </tableColumn>
    <tableColumn id="25" xr3:uid="{97595D64-0844-43AD-B9E1-6701AD5D54C8}" name="24" totalsRowFunction="custom" dataDxfId="424" totalsRowDxfId="423" dataCellStyle="Total">
      <totalsRowFormula>SUBTOTAL(103,Juillet!$Z$9:$Z$61)</totalsRowFormula>
    </tableColumn>
    <tableColumn id="26" xr3:uid="{5FDC9FE9-4E3C-4C21-A6B5-E6C79B751870}" name="25" totalsRowFunction="custom" dataDxfId="422" totalsRowDxfId="421" dataCellStyle="Total">
      <totalsRowFormula>SUBTOTAL(103,Juillet!$AA$9:$AA$61)</totalsRowFormula>
    </tableColumn>
    <tableColumn id="27" xr3:uid="{88CC07CD-8EDD-4EDE-8E45-42F2968AB04C}" name="26" totalsRowFunction="custom" dataDxfId="420" totalsRowDxfId="419" dataCellStyle="Total">
      <totalsRowFormula>SUBTOTAL(103,Juillet!$AB$9:$AB$61)</totalsRowFormula>
    </tableColumn>
    <tableColumn id="28" xr3:uid="{0875BED7-148F-48B6-A3CD-789673189EA2}" name="27" totalsRowFunction="custom" dataDxfId="418" totalsRowDxfId="417" dataCellStyle="Total">
      <totalsRowFormula>SUBTOTAL(103,Juillet!$AC$9:$AC$61)</totalsRowFormula>
    </tableColumn>
    <tableColumn id="29" xr3:uid="{81397AC9-28C4-4BE4-B21F-717E8340C793}" name="28" totalsRowFunction="custom" dataDxfId="416" totalsRowDxfId="415" dataCellStyle="Total">
      <totalsRowFormula>SUBTOTAL(103,Juillet!$AD$9:$AD$61)</totalsRowFormula>
    </tableColumn>
    <tableColumn id="30" xr3:uid="{CF7F7600-BAB1-4231-BE4F-FC05562EC391}" name="29" totalsRowFunction="custom" dataDxfId="414" totalsRowDxfId="413" dataCellStyle="Total">
      <totalsRowFormula>SUBTOTAL(103,Juillet!$AE$9:$AE$61)</totalsRowFormula>
    </tableColumn>
    <tableColumn id="31" xr3:uid="{0EE2A116-B7F7-48FD-B077-EDD5597A47B8}" name="30" totalsRowFunction="custom" dataDxfId="412" totalsRowDxfId="411" dataCellStyle="Total">
      <totalsRowFormula>SUBTOTAL(103,Juillet!$AF$9:$AF$61)</totalsRowFormula>
    </tableColumn>
    <tableColumn id="32" xr3:uid="{AABABEBD-1441-45AA-AD75-660B632A596B}" name="31" totalsRowFunction="custom" dataDxfId="410" totalsRowDxfId="409" dataCellStyle="Total">
      <totalsRowFormula>SUBTOTAL(103,Juillet!$AG$9:$AG$61)</totalsRowFormula>
    </tableColumn>
    <tableColumn id="33" xr3:uid="{7BB2EDB0-A201-46A3-9324-F13049BC265B}" name="Total des jours" totalsRowFunction="sum" dataDxfId="408" totalsRowDxfId="407" dataCellStyle="Total">
      <calculatedColumnFormula>COUNTA(Juillet!$C9:$AG9)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19AFC0CB-49E4-4BE7-8A2B-89302A58AD87}" name="_Août" displayName="_Août" ref="B8:AH62" totalsRowCount="1" headerRowDxfId="406" dataDxfId="405" totalsRowDxfId="404">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910C65DD-DA1E-4BC6-8DFF-D85DD85CC87D}" name="Nom de l’employé" totalsRowFunction="custom" dataDxfId="403" totalsRowDxfId="402" dataCellStyle="Employé">
      <totalsRowFormula>NomMois&amp;" total"</totalsRowFormula>
    </tableColumn>
    <tableColumn id="2" xr3:uid="{6ABB20BA-AF3A-4BCE-9170-67354367FFA4}" name="1" totalsRowFunction="custom" dataDxfId="401" totalsRowDxfId="400" dataCellStyle="Total">
      <totalsRowFormula>SUBTOTAL(103,Aout!$C$9:$C$61)</totalsRowFormula>
    </tableColumn>
    <tableColumn id="3" xr3:uid="{5350AC2F-7856-4209-9EE5-40319671861A}" name="2" totalsRowFunction="custom" dataDxfId="399" totalsRowDxfId="398" dataCellStyle="Total">
      <totalsRowFormula>SUBTOTAL(103,Aout!$D$9:$D$61)</totalsRowFormula>
    </tableColumn>
    <tableColumn id="4" xr3:uid="{A3F5454E-3A6E-48F0-8FB1-375B364DF6F9}" name="3" totalsRowFunction="custom" dataDxfId="397" totalsRowDxfId="396" dataCellStyle="Total">
      <totalsRowFormula>SUBTOTAL(103,Aout!$E$9:$E$61)</totalsRowFormula>
    </tableColumn>
    <tableColumn id="5" xr3:uid="{39CAA876-B307-4ECF-8780-2292E4CD08C6}" name="4" totalsRowFunction="custom" dataDxfId="395" totalsRowDxfId="394" dataCellStyle="Total">
      <totalsRowFormula>SUBTOTAL(103,Aout!$F$9:$F$61)</totalsRowFormula>
    </tableColumn>
    <tableColumn id="6" xr3:uid="{BA44B81B-2751-4F99-995B-E4DE23FC56BC}" name="5" totalsRowFunction="custom" totalsRowDxfId="393" dataCellStyle="Total">
      <totalsRowFormula>SUBTOTAL(103,Aout!$G$9:$G$61)</totalsRowFormula>
    </tableColumn>
    <tableColumn id="7" xr3:uid="{3A4AA510-992B-4D32-9C16-118661844090}" name="6" totalsRowFunction="custom" dataDxfId="392" totalsRowDxfId="391" dataCellStyle="Total">
      <totalsRowFormula>SUBTOTAL(103,Aout!$H$9:$H$61)</totalsRowFormula>
    </tableColumn>
    <tableColumn id="8" xr3:uid="{8A4567B0-2C96-42FC-A529-4036F05C3706}" name="7" totalsRowFunction="custom" dataDxfId="390" totalsRowDxfId="389" dataCellStyle="Total">
      <totalsRowFormula>SUBTOTAL(103,Aout!$I$9:$I$61)</totalsRowFormula>
    </tableColumn>
    <tableColumn id="9" xr3:uid="{59064F5A-B5BF-4764-8FB0-F74DD90BE616}" name="8" totalsRowFunction="custom" dataDxfId="388" totalsRowDxfId="387" dataCellStyle="Total">
      <totalsRowFormula>SUBTOTAL(103,Aout!$J$9:$J$61)</totalsRowFormula>
    </tableColumn>
    <tableColumn id="10" xr3:uid="{71437F37-B53E-4CAE-9B8A-AD241910D76D}" name="9" totalsRowFunction="custom" dataDxfId="386" totalsRowDxfId="385" dataCellStyle="Total">
      <totalsRowFormula>SUBTOTAL(103,Aout!$K$9:$K$61)</totalsRowFormula>
    </tableColumn>
    <tableColumn id="11" xr3:uid="{1E3C16F6-1B9A-4AC2-A913-95E662F064DE}" name="10" totalsRowFunction="custom" dataDxfId="384" totalsRowDxfId="383" dataCellStyle="Total">
      <totalsRowFormula>SUBTOTAL(103,Aout!$L$9:$L$61)</totalsRowFormula>
    </tableColumn>
    <tableColumn id="12" xr3:uid="{B6FB98C3-FAA9-4075-B4D3-2AAFF4141B78}" name="11" totalsRowFunction="custom" dataDxfId="382" totalsRowDxfId="381" dataCellStyle="Total">
      <totalsRowFormula>SUBTOTAL(103,Aout!$M$9:$M$61)</totalsRowFormula>
    </tableColumn>
    <tableColumn id="13" xr3:uid="{D200FC0E-0D11-4BFC-92AC-60ECEA1B7DE1}" name="12" totalsRowFunction="custom" dataDxfId="380" totalsRowDxfId="379" dataCellStyle="Total">
      <totalsRowFormula>SUBTOTAL(103,Aout!$N$9:$N$61)</totalsRowFormula>
    </tableColumn>
    <tableColumn id="14" xr3:uid="{B3309BCE-02EE-4566-A1A8-748E338157DC}" name="13" totalsRowFunction="custom" dataDxfId="378" totalsRowDxfId="377" dataCellStyle="Total">
      <totalsRowFormula>SUBTOTAL(103,Aout!$O$9:$O$61)</totalsRowFormula>
    </tableColumn>
    <tableColumn id="15" xr3:uid="{096EF603-8A44-4ECF-A145-3944554D1298}" name="14" totalsRowFunction="custom" dataDxfId="376" totalsRowDxfId="375" dataCellStyle="Total">
      <totalsRowFormula>SUBTOTAL(103,Aout!$P$9:$P$61)</totalsRowFormula>
    </tableColumn>
    <tableColumn id="16" xr3:uid="{3D321BA2-FB0F-48A2-8A4C-49FDA7C47025}" name="15" totalsRowFunction="custom" dataDxfId="374" totalsRowDxfId="373" dataCellStyle="Total">
      <totalsRowFormula>SUBTOTAL(103,Aout!$Q$9:$Q$61)</totalsRowFormula>
    </tableColumn>
    <tableColumn id="17" xr3:uid="{E617A435-0BDC-4959-ABD7-4BA827C9F94E}" name="16" totalsRowFunction="custom" dataDxfId="372" totalsRowDxfId="371" dataCellStyle="Total">
      <totalsRowFormula>SUBTOTAL(103,Aout!$R$9:$R$61)</totalsRowFormula>
    </tableColumn>
    <tableColumn id="18" xr3:uid="{DA254E48-E047-43FF-8966-8B24252938AA}" name="17" totalsRowFunction="custom" dataDxfId="370" totalsRowDxfId="369" dataCellStyle="Total">
      <totalsRowFormula>SUBTOTAL(103,Aout!$S$9:$S$61)</totalsRowFormula>
    </tableColumn>
    <tableColumn id="19" xr3:uid="{CA3ACB12-492B-4C24-A80C-6863ADC7AA42}" name="18" totalsRowFunction="custom" dataDxfId="368" totalsRowDxfId="367" dataCellStyle="Total">
      <totalsRowFormula>SUBTOTAL(103,Aout!$T$9:$T$61)</totalsRowFormula>
    </tableColumn>
    <tableColumn id="20" xr3:uid="{A3D88E0D-2A0A-45CB-A457-E41450031916}" name="19" totalsRowFunction="custom" dataDxfId="366" totalsRowDxfId="365" dataCellStyle="Total">
      <totalsRowFormula>SUBTOTAL(103,Aout!$U$9:$U$61)</totalsRowFormula>
    </tableColumn>
    <tableColumn id="21" xr3:uid="{1047B29E-D301-430F-A7E1-43794D018438}" name="20" totalsRowFunction="custom" dataDxfId="364" totalsRowDxfId="363" dataCellStyle="Total">
      <totalsRowFormula>SUBTOTAL(103,Aout!$V$9:$V$61)</totalsRowFormula>
    </tableColumn>
    <tableColumn id="22" xr3:uid="{5EB97E1C-E5CC-489F-976E-5B9D1ED654D6}" name="21" totalsRowFunction="custom" dataDxfId="362" totalsRowDxfId="361" dataCellStyle="Total">
      <totalsRowFormula>SUBTOTAL(103,Aout!$W$9:$W$61)</totalsRowFormula>
    </tableColumn>
    <tableColumn id="23" xr3:uid="{8F5274B7-A2D1-4445-AD16-6B9BDBD3AB86}" name="22" totalsRowFunction="custom" dataDxfId="360" totalsRowDxfId="359" dataCellStyle="Total">
      <totalsRowFormula>SUBTOTAL(103,Aout!$X$9:$X$61)</totalsRowFormula>
    </tableColumn>
    <tableColumn id="24" xr3:uid="{998AFBE3-EDD4-4327-B9A1-79256F8557CC}" name="23" totalsRowFunction="custom" dataDxfId="358" totalsRowDxfId="357" dataCellStyle="Total">
      <totalsRowFormula>SUBTOTAL(103,Aout!$Y$9:$Y$61)</totalsRowFormula>
    </tableColumn>
    <tableColumn id="25" xr3:uid="{0E2173B5-FB7A-4085-954C-A399ED375FDB}" name="24" totalsRowFunction="custom" dataDxfId="356" totalsRowDxfId="355" dataCellStyle="Total">
      <totalsRowFormula>SUBTOTAL(103,Aout!$Z$9:$Z$61)</totalsRowFormula>
    </tableColumn>
    <tableColumn id="26" xr3:uid="{2394D445-C792-4764-BEC1-A955DD183673}" name="25" totalsRowFunction="custom" dataDxfId="354" totalsRowDxfId="353" dataCellStyle="Total">
      <totalsRowFormula>SUBTOTAL(103,Aout!$AA$9:$AA$61)</totalsRowFormula>
    </tableColumn>
    <tableColumn id="27" xr3:uid="{F0EC8BB3-05E0-4968-8279-A85D9C04D8FC}" name="26" totalsRowFunction="custom" dataDxfId="352" totalsRowDxfId="351" dataCellStyle="Total">
      <totalsRowFormula>SUBTOTAL(103,Aout!$AB$9:$AB$61)</totalsRowFormula>
    </tableColumn>
    <tableColumn id="28" xr3:uid="{243CAF6B-C78D-4228-BC84-B3C8A9559CAF}" name="27" totalsRowFunction="custom" dataDxfId="350" totalsRowDxfId="349" dataCellStyle="Total">
      <totalsRowFormula>SUBTOTAL(103,Aout!$AC$9:$AC$61)</totalsRowFormula>
    </tableColumn>
    <tableColumn id="29" xr3:uid="{284C2504-E49A-4EAA-AE93-96452310C824}" name="28" totalsRowFunction="custom" dataDxfId="348" totalsRowDxfId="347" dataCellStyle="Total">
      <totalsRowFormula>SUBTOTAL(103,Aout!$AD$9:$AD$61)</totalsRowFormula>
    </tableColumn>
    <tableColumn id="30" xr3:uid="{5DCB2684-3E9C-41C7-BDF1-3B56EEFD41FD}" name="29" totalsRowFunction="custom" dataDxfId="346" totalsRowDxfId="345" dataCellStyle="Total">
      <totalsRowFormula>SUBTOTAL(103,Aout!$AE$9:$AE$61)</totalsRowFormula>
    </tableColumn>
    <tableColumn id="31" xr3:uid="{7DBDC82B-3838-4369-BCC8-2446E1E41F27}" name="30" totalsRowFunction="custom" dataDxfId="344" totalsRowDxfId="343" dataCellStyle="Total">
      <totalsRowFormula>SUBTOTAL(103,Aout!$AF$9:$AF$61)</totalsRowFormula>
    </tableColumn>
    <tableColumn id="32" xr3:uid="{7336AAB5-1878-4A8E-A81A-4082D8037C0C}" name="31" totalsRowFunction="custom" dataDxfId="342" totalsRowDxfId="341" dataCellStyle="Total">
      <totalsRowFormula>SUBTOTAL(103,Aout!$AG$9:$AG$61)</totalsRowFormula>
    </tableColumn>
    <tableColumn id="33" xr3:uid="{2866D395-F53F-4335-AB0C-C8F611EF964A}" name="Total des jours" totalsRowFunction="sum" dataDxfId="340" totalsRowDxfId="339" dataCellStyle="Total">
      <calculatedColumnFormula>COUNTA(Aout!$C9:$AG9)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53ED34EA-0EFE-4C18-9A47-3DE374C1AA87}" name="_Septembre" displayName="_Septembre" ref="B8:AG62" totalsRowCount="1" headerRowDxfId="338" dataDxfId="337" totalsRowDxfId="336">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1AE75C74-8465-4558-98D7-8F6855449113}" name="Nom de l’employé" totalsRowFunction="custom" dataDxfId="335" totalsRowDxfId="334" dataCellStyle="Employé">
      <totalsRowFormula>NomMois&amp;" total"</totalsRowFormula>
    </tableColumn>
    <tableColumn id="2" xr3:uid="{D750AD55-21BF-4C3A-ADEC-0FF2DC90FF2A}" name="1" totalsRowFunction="custom" dataDxfId="333" totalsRowDxfId="332" dataCellStyle="Total">
      <totalsRowFormula>SUBTOTAL(103,Septembre!$C$9:$C$61)</totalsRowFormula>
    </tableColumn>
    <tableColumn id="3" xr3:uid="{B18382C6-6DFB-413F-9B86-0192F7361696}" name="2" totalsRowFunction="custom" dataDxfId="331" totalsRowDxfId="330" dataCellStyle="Total">
      <totalsRowFormula>SUBTOTAL(103,Septembre!$D$9:$D$61)</totalsRowFormula>
    </tableColumn>
    <tableColumn id="4" xr3:uid="{9C6E42BC-A0BB-45EB-9382-8C837BD5D2B4}" name="3" totalsRowFunction="custom" dataDxfId="329" totalsRowDxfId="328" dataCellStyle="Total">
      <totalsRowFormula>SUBTOTAL(103,Septembre!$E$9:$E$61)</totalsRowFormula>
    </tableColumn>
    <tableColumn id="5" xr3:uid="{64B390B7-14C6-4709-BD08-668501E4B4B4}" name="4" totalsRowFunction="custom" dataDxfId="327" totalsRowDxfId="326" dataCellStyle="Total">
      <totalsRowFormula>SUBTOTAL(103,Septembre!$F$9:$F$61)</totalsRowFormula>
    </tableColumn>
    <tableColumn id="6" xr3:uid="{7FBCC093-CA0E-48F9-95C1-4AF4CB6052E7}" name="5" totalsRowFunction="custom" totalsRowDxfId="325" dataCellStyle="Total">
      <totalsRowFormula>SUBTOTAL(103,Septembre!$G$9:$G$61)</totalsRowFormula>
    </tableColumn>
    <tableColumn id="7" xr3:uid="{FFE39BBA-39E8-4178-A8F3-B266ED88650E}" name="6" totalsRowFunction="custom" dataDxfId="324" totalsRowDxfId="323" dataCellStyle="Total">
      <totalsRowFormula>SUBTOTAL(103,Septembre!$H$9:$H$61)</totalsRowFormula>
    </tableColumn>
    <tableColumn id="8" xr3:uid="{F65237D6-64A5-4988-9F7F-CBAAACCD155B}" name="7" totalsRowFunction="custom" dataDxfId="322" totalsRowDxfId="321" dataCellStyle="Total">
      <totalsRowFormula>SUBTOTAL(103,Septembre!$I$9:$I$61)</totalsRowFormula>
    </tableColumn>
    <tableColumn id="9" xr3:uid="{AEC45FCF-F3E3-499E-A43E-344E5083CAF4}" name="8" totalsRowFunction="custom" dataDxfId="320" totalsRowDxfId="319" dataCellStyle="Total">
      <totalsRowFormula>SUBTOTAL(103,Septembre!$J$9:$J$61)</totalsRowFormula>
    </tableColumn>
    <tableColumn id="10" xr3:uid="{4FACAC07-138E-4D2F-951E-32883FEBBDD5}" name="9" totalsRowFunction="custom" dataDxfId="318" totalsRowDxfId="317" dataCellStyle="Total">
      <totalsRowFormula>SUBTOTAL(103,Septembre!$K$9:$K$61)</totalsRowFormula>
    </tableColumn>
    <tableColumn id="11" xr3:uid="{F68132FF-8C91-44CE-A721-7E6E16FEFAF8}" name="10" totalsRowFunction="custom" dataDxfId="316" totalsRowDxfId="315" dataCellStyle="Total">
      <totalsRowFormula>SUBTOTAL(103,Septembre!$L$9:$L$61)</totalsRowFormula>
    </tableColumn>
    <tableColumn id="12" xr3:uid="{FC5781C3-A9A5-4552-AE49-AD33C56C35AB}" name="11" totalsRowFunction="custom" dataDxfId="314" totalsRowDxfId="313" dataCellStyle="Total">
      <totalsRowFormula>SUBTOTAL(103,Septembre!$M$9:$M$61)</totalsRowFormula>
    </tableColumn>
    <tableColumn id="13" xr3:uid="{7FC68C4C-84B8-4273-B185-3C4D66A73536}" name="12" totalsRowFunction="custom" dataDxfId="312" totalsRowDxfId="311" dataCellStyle="Total">
      <totalsRowFormula>SUBTOTAL(103,Septembre!$N$9:$N$61)</totalsRowFormula>
    </tableColumn>
    <tableColumn id="14" xr3:uid="{A9F4DC6E-E170-4C59-BCD7-33527FCF29E1}" name="13" totalsRowFunction="custom" dataDxfId="310" totalsRowDxfId="309" dataCellStyle="Total">
      <totalsRowFormula>SUBTOTAL(103,Septembre!$O$9:$O$61)</totalsRowFormula>
    </tableColumn>
    <tableColumn id="15" xr3:uid="{1A0E9881-1402-4205-A302-84CC98C266A2}" name="14" totalsRowFunction="custom" dataDxfId="308" totalsRowDxfId="307" dataCellStyle="Total">
      <totalsRowFormula>SUBTOTAL(103,Septembre!$P$9:$P$61)</totalsRowFormula>
    </tableColumn>
    <tableColumn id="16" xr3:uid="{F4A10BAE-1173-4D6A-B540-0E5349B0F2E1}" name="15" totalsRowFunction="custom" dataDxfId="306" totalsRowDxfId="305" dataCellStyle="Total">
      <totalsRowFormula>SUBTOTAL(103,Septembre!$Q$9:$Q$61)</totalsRowFormula>
    </tableColumn>
    <tableColumn id="17" xr3:uid="{6E451FF9-18AB-410A-87DC-B6815CACAF7A}" name="16" totalsRowFunction="custom" dataDxfId="304" totalsRowDxfId="303" dataCellStyle="Total">
      <totalsRowFormula>SUBTOTAL(103,Septembre!$R$9:$R$61)</totalsRowFormula>
    </tableColumn>
    <tableColumn id="18" xr3:uid="{8837B3D9-C5D8-478C-B73E-F9B2FCE2BE0A}" name="17" totalsRowFunction="custom" dataDxfId="302" totalsRowDxfId="301" dataCellStyle="Total">
      <totalsRowFormula>SUBTOTAL(103,Septembre!$S$9:$S$61)</totalsRowFormula>
    </tableColumn>
    <tableColumn id="19" xr3:uid="{BD3BB12B-9819-4E95-A07E-4540201467A2}" name="18" totalsRowFunction="custom" dataDxfId="300" totalsRowDxfId="299" dataCellStyle="Total">
      <totalsRowFormula>SUBTOTAL(103,Septembre!$T$9:$T$61)</totalsRowFormula>
    </tableColumn>
    <tableColumn id="20" xr3:uid="{762FE081-847E-43E4-A8CD-83344F6728D2}" name="19" totalsRowFunction="custom" dataDxfId="298" totalsRowDxfId="297" dataCellStyle="Total">
      <totalsRowFormula>SUBTOTAL(103,Septembre!$U$9:$U$61)</totalsRowFormula>
    </tableColumn>
    <tableColumn id="21" xr3:uid="{3FE1728A-0D1F-48EB-9086-7C186A8F6BAA}" name="20" totalsRowFunction="custom" dataDxfId="296" totalsRowDxfId="295" dataCellStyle="Total">
      <totalsRowFormula>SUBTOTAL(103,Septembre!$V$9:$V$61)</totalsRowFormula>
    </tableColumn>
    <tableColumn id="22" xr3:uid="{E31159AA-390F-424A-B240-C4B8BC7CD940}" name="21" totalsRowFunction="custom" dataDxfId="294" totalsRowDxfId="293" dataCellStyle="Total">
      <totalsRowFormula>SUBTOTAL(103,Septembre!$W$9:$W$61)</totalsRowFormula>
    </tableColumn>
    <tableColumn id="23" xr3:uid="{4CDB0EDB-CF08-4F16-B1B7-8B824D68DE93}" name="22" totalsRowFunction="custom" dataDxfId="292" totalsRowDxfId="291" dataCellStyle="Total">
      <totalsRowFormula>SUBTOTAL(103,Septembre!$X$9:$X$61)</totalsRowFormula>
    </tableColumn>
    <tableColumn id="24" xr3:uid="{E84B1FAC-7579-4761-85E6-3F47D6DB17BB}" name="23" totalsRowFunction="custom" dataDxfId="290" totalsRowDxfId="289" dataCellStyle="Total">
      <totalsRowFormula>SUBTOTAL(103,Septembre!$Y$9:$Y$61)</totalsRowFormula>
    </tableColumn>
    <tableColumn id="25" xr3:uid="{CBB6A76E-FB0A-4927-8140-D7EED32F4690}" name="24" totalsRowFunction="custom" dataDxfId="288" totalsRowDxfId="287" dataCellStyle="Total">
      <totalsRowFormula>SUBTOTAL(103,Septembre!$Z$9:$Z$61)</totalsRowFormula>
    </tableColumn>
    <tableColumn id="26" xr3:uid="{9D47A0EC-067F-4E56-BE6E-C78E30B9E601}" name="25" totalsRowFunction="custom" dataDxfId="286" totalsRowDxfId="285" dataCellStyle="Total">
      <totalsRowFormula>SUBTOTAL(103,Septembre!$AA$9:$AA$61)</totalsRowFormula>
    </tableColumn>
    <tableColumn id="27" xr3:uid="{6329016F-661F-4237-BAC8-79F21587AB15}" name="26" totalsRowFunction="custom" dataDxfId="284" totalsRowDxfId="283" dataCellStyle="Total">
      <totalsRowFormula>SUBTOTAL(103,Septembre!$AB$9:$AB$61)</totalsRowFormula>
    </tableColumn>
    <tableColumn id="28" xr3:uid="{C4585192-E013-4B31-941D-A8080D881A72}" name="27" totalsRowFunction="custom" dataDxfId="282" totalsRowDxfId="281" dataCellStyle="Total">
      <totalsRowFormula>SUBTOTAL(103,Septembre!$AC$9:$AC$61)</totalsRowFormula>
    </tableColumn>
    <tableColumn id="29" xr3:uid="{ABADF3D7-4497-4C81-B9A5-BA037A12EF7B}" name="28" totalsRowFunction="custom" dataDxfId="280" totalsRowDxfId="279" dataCellStyle="Total">
      <totalsRowFormula>SUBTOTAL(103,Septembre!$AD$9:$AD$61)</totalsRowFormula>
    </tableColumn>
    <tableColumn id="30" xr3:uid="{880038F8-ACD7-4198-8EC3-2D95833CE168}" name="29" totalsRowFunction="custom" dataDxfId="278" totalsRowDxfId="277" dataCellStyle="Total">
      <totalsRowFormula>SUBTOTAL(103,Septembre!$AE$9:$AE$61)</totalsRowFormula>
    </tableColumn>
    <tableColumn id="31" xr3:uid="{3E4FD4DA-0007-49C9-916D-8152FB70D2C6}" name="30" totalsRowFunction="custom" dataDxfId="276" totalsRowDxfId="275" dataCellStyle="Total">
      <totalsRowFormula>SUBTOTAL(103,Septembre!$AF$9:$AF$61)</totalsRowFormula>
    </tableColumn>
    <tableColumn id="33" xr3:uid="{E183EA70-E003-417F-BF77-DF37C47BD1C7}" name="Total des jours" totalsRowFunction="sum" dataDxfId="274" totalsRowDxfId="273" dataCellStyle="Total">
      <calculatedColumnFormula>COUNTA(Septembre!$C9:$AF9)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F9557287-9BDA-482E-99B5-0BF4A71A827E}" name="_Octobre" displayName="_Octobre" ref="B8:AH62" totalsRowCount="1" headerRowDxfId="272" dataDxfId="271" totalsRowDxfId="270">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B81A0771-CFEF-478D-B16A-E4F490F60121}" name="Nom de l’employé" totalsRowFunction="custom" dataDxfId="269" totalsRowDxfId="268" dataCellStyle="Employé">
      <totalsRowFormula>NomMois&amp;" total"</totalsRowFormula>
    </tableColumn>
    <tableColumn id="2" xr3:uid="{1F3B15A6-8732-43A3-94E5-43DAEE97D55D}" name="1" totalsRowFunction="custom" dataDxfId="267" totalsRowDxfId="266" dataCellStyle="Total">
      <totalsRowFormula>SUBTOTAL(103,Octobre!$C$9:$C$61)</totalsRowFormula>
    </tableColumn>
    <tableColumn id="3" xr3:uid="{BAD8066D-77A3-4B40-B0C1-36776525A633}" name="2" totalsRowFunction="custom" dataDxfId="265" totalsRowDxfId="264" dataCellStyle="Total">
      <totalsRowFormula>SUBTOTAL(103,Octobre!$D$9:$D$61)</totalsRowFormula>
    </tableColumn>
    <tableColumn id="4" xr3:uid="{3F17299E-5F4F-40E2-8097-83994C25BF66}" name="3" totalsRowFunction="custom" dataDxfId="263" totalsRowDxfId="262" dataCellStyle="Total">
      <totalsRowFormula>SUBTOTAL(103,Octobre!$E$9:$E$61)</totalsRowFormula>
    </tableColumn>
    <tableColumn id="5" xr3:uid="{EE3DCB49-3FB1-4975-AFAA-90C1F376F1B4}" name="4" totalsRowFunction="custom" dataDxfId="261" totalsRowDxfId="260" dataCellStyle="Total">
      <totalsRowFormula>SUBTOTAL(103,Octobre!$F$9:$F$61)</totalsRowFormula>
    </tableColumn>
    <tableColumn id="6" xr3:uid="{1FE5AF05-DEEC-4C77-95BD-AEEA68D29F93}" name="5" totalsRowFunction="custom" totalsRowDxfId="259" dataCellStyle="Total">
      <totalsRowFormula>SUBTOTAL(103,Octobre!$G$9:$G$61)</totalsRowFormula>
    </tableColumn>
    <tableColumn id="7" xr3:uid="{2B5809F4-8280-408E-A401-FF6BC088DA27}" name="6" totalsRowFunction="custom" dataDxfId="258" totalsRowDxfId="257" dataCellStyle="Total">
      <totalsRowFormula>SUBTOTAL(103,Octobre!$H$9:$H$61)</totalsRowFormula>
    </tableColumn>
    <tableColumn id="8" xr3:uid="{D95A96DC-50EB-4C65-BC73-36E8EB1C5F04}" name="7" totalsRowFunction="custom" dataDxfId="256" totalsRowDxfId="255" dataCellStyle="Total">
      <totalsRowFormula>SUBTOTAL(103,Octobre!$I$9:$I$61)</totalsRowFormula>
    </tableColumn>
    <tableColumn id="9" xr3:uid="{41ACA89A-5338-4E2C-9DAC-342954ED0EA5}" name="8" totalsRowFunction="custom" dataDxfId="254" totalsRowDxfId="253" dataCellStyle="Total">
      <totalsRowFormula>SUBTOTAL(103,Octobre!$J$9:$J$61)</totalsRowFormula>
    </tableColumn>
    <tableColumn id="10" xr3:uid="{C6E26981-6D93-4649-A3D4-061C41065FAB}" name="9" totalsRowFunction="custom" dataDxfId="252" totalsRowDxfId="251" dataCellStyle="Total">
      <totalsRowFormula>SUBTOTAL(103,Octobre!$K$9:$K$61)</totalsRowFormula>
    </tableColumn>
    <tableColumn id="11" xr3:uid="{CE00A88F-AD7D-44EE-AD47-674DF60F8C9C}" name="10" totalsRowFunction="custom" dataDxfId="250" totalsRowDxfId="249" dataCellStyle="Total">
      <totalsRowFormula>SUBTOTAL(103,Octobre!$L$9:$L$61)</totalsRowFormula>
    </tableColumn>
    <tableColumn id="12" xr3:uid="{EE22BDCC-D5EC-44A1-91BE-AC904DCA35DE}" name="11" totalsRowFunction="custom" dataDxfId="248" totalsRowDxfId="247" dataCellStyle="Total">
      <totalsRowFormula>SUBTOTAL(103,Octobre!$M$9:$M$61)</totalsRowFormula>
    </tableColumn>
    <tableColumn id="13" xr3:uid="{3D4DA93C-8AFF-42EF-B83A-5F2AB9617DD0}" name="12" totalsRowFunction="custom" dataDxfId="246" totalsRowDxfId="245" dataCellStyle="Total">
      <totalsRowFormula>SUBTOTAL(103,Octobre!$N$9:$N$61)</totalsRowFormula>
    </tableColumn>
    <tableColumn id="14" xr3:uid="{0C6F277F-0D6E-4009-8089-C128EA9ADCB1}" name="13" totalsRowFunction="custom" dataDxfId="244" totalsRowDxfId="243" dataCellStyle="Total">
      <totalsRowFormula>SUBTOTAL(103,Octobre!$O$9:$O$61)</totalsRowFormula>
    </tableColumn>
    <tableColumn id="15" xr3:uid="{220C139C-AEE6-45CA-8693-153829C71891}" name="14" totalsRowFunction="custom" dataDxfId="242" totalsRowDxfId="241" dataCellStyle="Total">
      <totalsRowFormula>SUBTOTAL(103,Octobre!$P$9:$P$61)</totalsRowFormula>
    </tableColumn>
    <tableColumn id="16" xr3:uid="{9D4E3D9A-6406-4039-A4BD-DDB79B83A1CD}" name="15" totalsRowFunction="custom" dataDxfId="240" totalsRowDxfId="239" dataCellStyle="Total">
      <totalsRowFormula>SUBTOTAL(103,Octobre!$Q$9:$Q$61)</totalsRowFormula>
    </tableColumn>
    <tableColumn id="17" xr3:uid="{83849D2C-BD58-4F5D-A48D-00F79CDC4118}" name="16" totalsRowFunction="custom" dataDxfId="238" totalsRowDxfId="237" dataCellStyle="Total">
      <totalsRowFormula>SUBTOTAL(103,Octobre!$R$9:$R$61)</totalsRowFormula>
    </tableColumn>
    <tableColumn id="18" xr3:uid="{A0C3BD6B-EB69-441C-8480-3DD726234CF6}" name="17" totalsRowFunction="custom" dataDxfId="236" totalsRowDxfId="235" dataCellStyle="Total">
      <totalsRowFormula>SUBTOTAL(103,Octobre!$S$9:$S$61)</totalsRowFormula>
    </tableColumn>
    <tableColumn id="19" xr3:uid="{E2787C4E-D13A-4A9A-B91F-8206599BA94E}" name="18" totalsRowFunction="custom" dataDxfId="234" totalsRowDxfId="233" dataCellStyle="Total">
      <totalsRowFormula>SUBTOTAL(103,Octobre!$T$9:$T$61)</totalsRowFormula>
    </tableColumn>
    <tableColumn id="20" xr3:uid="{1626E624-E4C4-418A-B5D5-7AEB5552A18B}" name="19" totalsRowFunction="custom" dataDxfId="232" totalsRowDxfId="231" dataCellStyle="Total">
      <totalsRowFormula>SUBTOTAL(103,Octobre!$U$9:$U$61)</totalsRowFormula>
    </tableColumn>
    <tableColumn id="21" xr3:uid="{78F1F033-DFC2-48B4-B3BA-F00F7C5662B3}" name="20" totalsRowFunction="custom" dataDxfId="230" totalsRowDxfId="229" dataCellStyle="Total">
      <totalsRowFormula>SUBTOTAL(103,Octobre!$V$9:$V$61)</totalsRowFormula>
    </tableColumn>
    <tableColumn id="22" xr3:uid="{1462E679-8766-40C0-B33F-0E4C9E685E7A}" name="21" totalsRowFunction="custom" dataDxfId="228" totalsRowDxfId="227" dataCellStyle="Total">
      <totalsRowFormula>SUBTOTAL(103,Octobre!$W$9:$W$61)</totalsRowFormula>
    </tableColumn>
    <tableColumn id="23" xr3:uid="{9460391F-3146-4316-9E0B-FFA2E99769B8}" name="22" totalsRowFunction="custom" dataDxfId="226" totalsRowDxfId="225" dataCellStyle="Total">
      <totalsRowFormula>SUBTOTAL(103,Octobre!$X$9:$X$61)</totalsRowFormula>
    </tableColumn>
    <tableColumn id="24" xr3:uid="{BF2ED94A-AEEE-4F2B-B341-4ADACD16D1C5}" name="23" totalsRowFunction="custom" dataDxfId="224" totalsRowDxfId="223" dataCellStyle="Total">
      <totalsRowFormula>SUBTOTAL(103,Octobre!$Y$9:$Y$61)</totalsRowFormula>
    </tableColumn>
    <tableColumn id="25" xr3:uid="{4CD5A9F7-1D96-4B2D-A6F8-B7EEDE7AF1F6}" name="24" totalsRowFunction="custom" dataDxfId="222" totalsRowDxfId="221" dataCellStyle="Total">
      <totalsRowFormula>SUBTOTAL(103,Octobre!$Z$9:$Z$61)</totalsRowFormula>
    </tableColumn>
    <tableColumn id="26" xr3:uid="{A74F7320-9E8D-47FE-88C8-3A3426318596}" name="25" totalsRowFunction="custom" dataDxfId="220" totalsRowDxfId="219" dataCellStyle="Total">
      <totalsRowFormula>SUBTOTAL(103,Octobre!$AA$9:$AA$61)</totalsRowFormula>
    </tableColumn>
    <tableColumn id="27" xr3:uid="{E552026C-5A21-4576-B0EA-95DE6E842F78}" name="26" totalsRowFunction="custom" dataDxfId="218" totalsRowDxfId="217" dataCellStyle="Total">
      <totalsRowFormula>SUBTOTAL(103,Octobre!$AB$9:$AB$61)</totalsRowFormula>
    </tableColumn>
    <tableColumn id="28" xr3:uid="{3785802E-AE90-4272-A5B5-914079F0CBE9}" name="27" totalsRowFunction="custom" dataDxfId="216" totalsRowDxfId="215" dataCellStyle="Total">
      <totalsRowFormula>SUBTOTAL(103,Octobre!$AC$9:$AC$61)</totalsRowFormula>
    </tableColumn>
    <tableColumn id="29" xr3:uid="{BEA92F3C-2419-4FB7-A4FF-212A0504E46C}" name="28" totalsRowFunction="custom" dataDxfId="214" totalsRowDxfId="213" dataCellStyle="Total">
      <totalsRowFormula>SUBTOTAL(103,Octobre!$AD$9:$AD$61)</totalsRowFormula>
    </tableColumn>
    <tableColumn id="30" xr3:uid="{4EE8EB8D-CF6B-4B94-B7F9-72EB4C5F184B}" name="29" totalsRowFunction="custom" dataDxfId="212" totalsRowDxfId="211" dataCellStyle="Total">
      <totalsRowFormula>SUBTOTAL(103,Octobre!$AE$9:$AE$61)</totalsRowFormula>
    </tableColumn>
    <tableColumn id="31" xr3:uid="{132DAE8D-5F7B-41F4-A5E1-A73BE8D9E780}" name="30" totalsRowFunction="custom" dataDxfId="210" totalsRowDxfId="209" dataCellStyle="Total">
      <totalsRowFormula>SUBTOTAL(103,Octobre!$AF$9:$AF$61)</totalsRowFormula>
    </tableColumn>
    <tableColumn id="32" xr3:uid="{91769A13-9702-4407-9023-EE9E41F2A2D0}" name="31" totalsRowFunction="custom" dataDxfId="208" totalsRowDxfId="207" dataCellStyle="Total">
      <totalsRowFormula>SUBTOTAL(103,Octobre!$AG$9:$AG$61)</totalsRowFormula>
    </tableColumn>
    <tableColumn id="33" xr3:uid="{5A49F155-FAFD-44FF-B7E8-8B891340C6CE}" name="Total des jours" totalsRowFunction="sum" dataDxfId="206" totalsRowDxfId="205" dataCellStyle="Total">
      <calculatedColumnFormula>COUNTA(Octobre!$C9:$AG9)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B54F243B-686E-4F79-A7B7-645A1B65622A}" name="_Novembre" displayName="_Novembre" ref="B8:AG62" totalsRowCount="1" headerRowDxfId="204" dataDxfId="203" totalsRowDxfId="202">
  <autoFilter ref="B8:AG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xr3:uid="{EFA073BE-041A-4664-AEAD-571FD83B385E}" name="Nom de l’employé" totalsRowFunction="custom" dataDxfId="201" totalsRowDxfId="200" dataCellStyle="Employé">
      <totalsRowFormula>NomMois&amp;" total"</totalsRowFormula>
    </tableColumn>
    <tableColumn id="2" xr3:uid="{36993C1F-503F-401F-8AE1-234D462940BA}" name="1" totalsRowFunction="custom" dataDxfId="199" totalsRowDxfId="198" dataCellStyle="Total">
      <totalsRowFormula>SUBTOTAL(103,Novembre!$C$9:$C$61)</totalsRowFormula>
    </tableColumn>
    <tableColumn id="3" xr3:uid="{66249C9D-737F-417E-A6E3-117862E27A23}" name="2" totalsRowFunction="custom" dataDxfId="197" totalsRowDxfId="196" dataCellStyle="Total">
      <totalsRowFormula>SUBTOTAL(103,Novembre!$D$9:$D$61)</totalsRowFormula>
    </tableColumn>
    <tableColumn id="4" xr3:uid="{66A97B1E-F0AB-4391-A9D6-653C3A35627E}" name="3" totalsRowFunction="custom" dataDxfId="195" totalsRowDxfId="194" dataCellStyle="Total">
      <totalsRowFormula>SUBTOTAL(103,Novembre!$E$9:$E$61)</totalsRowFormula>
    </tableColumn>
    <tableColumn id="5" xr3:uid="{8AA91BE4-C362-4F5D-82A8-689DD893E05B}" name="4" totalsRowFunction="custom" dataDxfId="193" totalsRowDxfId="192" dataCellStyle="Total">
      <totalsRowFormula>SUBTOTAL(103,Novembre!$F$9:$F$61)</totalsRowFormula>
    </tableColumn>
    <tableColumn id="6" xr3:uid="{095D1E75-A5A9-4B08-A467-55BE4EB8CFB6}" name="5" totalsRowFunction="custom" totalsRowDxfId="191" dataCellStyle="Total">
      <totalsRowFormula>SUBTOTAL(103,Novembre!$G$9:$G$61)</totalsRowFormula>
    </tableColumn>
    <tableColumn id="7" xr3:uid="{DF5B97B4-EE29-4BFE-B348-47075CC3D250}" name="6" totalsRowFunction="custom" dataDxfId="190" totalsRowDxfId="189" dataCellStyle="Total">
      <totalsRowFormula>SUBTOTAL(103,Novembre!$H$9:$H$61)</totalsRowFormula>
    </tableColumn>
    <tableColumn id="8" xr3:uid="{D1BCE25F-CDFD-4854-B71C-7E00CA20C87C}" name="7" totalsRowFunction="custom" dataDxfId="188" totalsRowDxfId="187" dataCellStyle="Total">
      <totalsRowFormula>SUBTOTAL(103,Novembre!$I$9:$I$61)</totalsRowFormula>
    </tableColumn>
    <tableColumn id="9" xr3:uid="{73687890-EAF4-4961-8C6B-1934BDFC62EA}" name="8" totalsRowFunction="custom" dataDxfId="186" totalsRowDxfId="185" dataCellStyle="Total">
      <totalsRowFormula>SUBTOTAL(103,Novembre!$J$9:$J$61)</totalsRowFormula>
    </tableColumn>
    <tableColumn id="10" xr3:uid="{C34303FD-46C7-490C-B4BC-049AFB69A246}" name="9" totalsRowFunction="custom" dataDxfId="184" totalsRowDxfId="183" dataCellStyle="Total">
      <totalsRowFormula>SUBTOTAL(103,Novembre!$K$9:$K$61)</totalsRowFormula>
    </tableColumn>
    <tableColumn id="11" xr3:uid="{92A44140-F012-4C4B-B062-2AFEF0543137}" name="10" totalsRowFunction="custom" dataDxfId="182" totalsRowDxfId="181" dataCellStyle="Total">
      <totalsRowFormula>SUBTOTAL(103,Novembre!$L$9:$L$61)</totalsRowFormula>
    </tableColumn>
    <tableColumn id="12" xr3:uid="{1AACA4D6-A943-478F-8BFA-A109195674B9}" name="11" totalsRowFunction="custom" dataDxfId="180" totalsRowDxfId="179" dataCellStyle="Total">
      <totalsRowFormula>SUBTOTAL(103,Novembre!$M$9:$M$61)</totalsRowFormula>
    </tableColumn>
    <tableColumn id="13" xr3:uid="{D1E0F91B-905A-4A6B-A457-47E73B0A05CB}" name="12" totalsRowFunction="custom" dataDxfId="178" totalsRowDxfId="177" dataCellStyle="Total">
      <totalsRowFormula>SUBTOTAL(103,Novembre!$N$9:$N$61)</totalsRowFormula>
    </tableColumn>
    <tableColumn id="14" xr3:uid="{4FBD7B93-82F0-4781-B75D-685B372E559C}" name="13" totalsRowFunction="custom" dataDxfId="176" totalsRowDxfId="175" dataCellStyle="Total">
      <totalsRowFormula>SUBTOTAL(103,Novembre!$O$9:$O$61)</totalsRowFormula>
    </tableColumn>
    <tableColumn id="15" xr3:uid="{083C3922-4208-4A65-BB47-D3C5912B6C9E}" name="14" totalsRowFunction="custom" dataDxfId="174" totalsRowDxfId="173" dataCellStyle="Total">
      <totalsRowFormula>SUBTOTAL(103,Novembre!$P$9:$P$61)</totalsRowFormula>
    </tableColumn>
    <tableColumn id="16" xr3:uid="{4992E4A8-A684-4750-BB9E-5821D9F04B90}" name="15" totalsRowFunction="custom" dataDxfId="172" totalsRowDxfId="171" dataCellStyle="Total">
      <totalsRowFormula>SUBTOTAL(103,Novembre!$Q$9:$Q$61)</totalsRowFormula>
    </tableColumn>
    <tableColumn id="17" xr3:uid="{815F592F-1EF0-44CD-A155-F898653A02C2}" name="16" totalsRowFunction="custom" dataDxfId="170" totalsRowDxfId="169" dataCellStyle="Total">
      <totalsRowFormula>SUBTOTAL(103,Novembre!$R$9:$R$61)</totalsRowFormula>
    </tableColumn>
    <tableColumn id="18" xr3:uid="{9C208B14-19C5-4BEF-9FA6-8B989CACBD57}" name="17" totalsRowFunction="custom" dataDxfId="168" totalsRowDxfId="167" dataCellStyle="Total">
      <totalsRowFormula>SUBTOTAL(103,Novembre!$S$9:$S$61)</totalsRowFormula>
    </tableColumn>
    <tableColumn id="19" xr3:uid="{6C584AC1-519A-4DB0-A33E-0D2A644752E4}" name="18" totalsRowFunction="custom" dataDxfId="166" totalsRowDxfId="165" dataCellStyle="Total">
      <totalsRowFormula>SUBTOTAL(103,Novembre!$T$9:$T$61)</totalsRowFormula>
    </tableColumn>
    <tableColumn id="20" xr3:uid="{3D0AFAC1-F663-47BF-BAE3-53A656CE1E9A}" name="19" totalsRowFunction="custom" dataDxfId="164" totalsRowDxfId="163" dataCellStyle="Total">
      <totalsRowFormula>SUBTOTAL(103,Novembre!$U$9:$U$61)</totalsRowFormula>
    </tableColumn>
    <tableColumn id="21" xr3:uid="{33541DDC-83EE-4B88-86ED-72808F1FA07E}" name="20" totalsRowFunction="custom" dataDxfId="162" totalsRowDxfId="161" dataCellStyle="Total">
      <totalsRowFormula>SUBTOTAL(103,Novembre!$V$9:$V$61)</totalsRowFormula>
    </tableColumn>
    <tableColumn id="22" xr3:uid="{3D9B30B1-43D0-4582-BB92-59B8019762FC}" name="21" totalsRowFunction="custom" dataDxfId="160" totalsRowDxfId="159" dataCellStyle="Total">
      <totalsRowFormula>SUBTOTAL(103,Novembre!$W$9:$W$61)</totalsRowFormula>
    </tableColumn>
    <tableColumn id="23" xr3:uid="{299D1242-EA17-4A29-8EFF-C49A9BB24550}" name="22" totalsRowFunction="custom" dataDxfId="158" totalsRowDxfId="157" dataCellStyle="Total">
      <totalsRowFormula>SUBTOTAL(103,Novembre!$X$9:$X$61)</totalsRowFormula>
    </tableColumn>
    <tableColumn id="24" xr3:uid="{56C01366-9419-4B1D-A8C8-77D7F84CBDE0}" name="23" totalsRowFunction="custom" dataDxfId="156" totalsRowDxfId="155" dataCellStyle="Total">
      <totalsRowFormula>SUBTOTAL(103,Novembre!$Y$9:$Y$61)</totalsRowFormula>
    </tableColumn>
    <tableColumn id="25" xr3:uid="{B58DC94A-339C-424C-9FC4-F83D233A1FDB}" name="24" totalsRowFunction="custom" dataDxfId="154" totalsRowDxfId="153" dataCellStyle="Total">
      <totalsRowFormula>SUBTOTAL(103,Novembre!$Z$9:$Z$61)</totalsRowFormula>
    </tableColumn>
    <tableColumn id="26" xr3:uid="{3AF58D25-4783-4443-8DC7-126774D3345A}" name="25" totalsRowFunction="custom" dataDxfId="152" totalsRowDxfId="151" dataCellStyle="Total">
      <totalsRowFormula>SUBTOTAL(103,Novembre!$AA$9:$AA$61)</totalsRowFormula>
    </tableColumn>
    <tableColumn id="27" xr3:uid="{0C16C4C6-1A5E-4395-97D2-8727C47A3FC4}" name="26" totalsRowFunction="custom" dataDxfId="150" totalsRowDxfId="149" dataCellStyle="Total">
      <totalsRowFormula>SUBTOTAL(103,Novembre!$AB$9:$AB$61)</totalsRowFormula>
    </tableColumn>
    <tableColumn id="28" xr3:uid="{BA936B96-A620-4926-80DB-216B4DA7846F}" name="27" totalsRowFunction="custom" dataDxfId="148" totalsRowDxfId="147" dataCellStyle="Total">
      <totalsRowFormula>SUBTOTAL(103,Novembre!$AC$9:$AC$61)</totalsRowFormula>
    </tableColumn>
    <tableColumn id="29" xr3:uid="{9A8A6746-F4A3-482C-BC67-7963B8EA735B}" name="28" totalsRowFunction="custom" dataDxfId="146" totalsRowDxfId="145" dataCellStyle="Total">
      <totalsRowFormula>SUBTOTAL(103,Novembre!$AD$9:$AD$61)</totalsRowFormula>
    </tableColumn>
    <tableColumn id="30" xr3:uid="{2A72CBCD-0592-4A37-A9B5-824CA054F913}" name="29" totalsRowFunction="custom" dataDxfId="144" totalsRowDxfId="143" dataCellStyle="Total">
      <totalsRowFormula>SUBTOTAL(103,Novembre!$AE$9:$AE$61)</totalsRowFormula>
    </tableColumn>
    <tableColumn id="31" xr3:uid="{9AC08617-4D4F-4D23-A81A-03E4F1C288A0}" name="30" totalsRowFunction="custom" dataDxfId="142" totalsRowDxfId="141" dataCellStyle="Total">
      <totalsRowFormula>SUBTOTAL(103,Novembre!$AF$9:$AF$61)</totalsRowFormula>
    </tableColumn>
    <tableColumn id="33" xr3:uid="{6D2E2655-23CC-497F-97EF-B8EB70C39D32}" name="Total des jours" totalsRowFunction="sum" dataDxfId="140" totalsRowDxfId="139" dataCellStyle="Total">
      <calculatedColumnFormula>COUNTA(Novembre!$C9:$AF9)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96E62BA-7B6A-476A-8E95-525A561C4740}" name="_Décembre" displayName="_Décembre" ref="B8:AH62" totalsRowCount="1" headerRowDxfId="138" dataDxfId="137" totalsRowDxfId="136">
  <autoFilter ref="B8:AH6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A87A6F07-63B0-4B88-B376-A07979F0FB59}" name="Nom de l’employé" totalsRowFunction="custom" dataDxfId="135" totalsRowDxfId="134" dataCellStyle="Employé">
      <totalsRowFormula>NomMois&amp;" total"</totalsRowFormula>
    </tableColumn>
    <tableColumn id="2" xr3:uid="{D4BB4FAB-DB63-4B03-A11D-BE8318CE11C8}" name="1" totalsRowFunction="custom" dataDxfId="133" totalsRowDxfId="132" dataCellStyle="Total">
      <totalsRowFormula>SUBTOTAL(103,Décembre!$C$9:$C$61)</totalsRowFormula>
    </tableColumn>
    <tableColumn id="3" xr3:uid="{C292526E-DD7A-4578-AD0B-EF80710889CC}" name="2" totalsRowFunction="custom" dataDxfId="131" totalsRowDxfId="130" dataCellStyle="Total">
      <totalsRowFormula>SUBTOTAL(103,Décembre!$D$9:$D$61)</totalsRowFormula>
    </tableColumn>
    <tableColumn id="4" xr3:uid="{75C622F7-439C-45D6-BEBC-32ADC9C4FC14}" name="3" totalsRowFunction="custom" dataDxfId="129" totalsRowDxfId="128" dataCellStyle="Total">
      <totalsRowFormula>SUBTOTAL(103,Décembre!$E$9:$E$61)</totalsRowFormula>
    </tableColumn>
    <tableColumn id="5" xr3:uid="{7511869A-E966-472A-8A09-349B45A56281}" name="4" totalsRowFunction="custom" dataDxfId="127" totalsRowDxfId="126" dataCellStyle="Total">
      <totalsRowFormula>SUBTOTAL(103,Décembre!$F$9:$F$61)</totalsRowFormula>
    </tableColumn>
    <tableColumn id="6" xr3:uid="{2A599993-D55E-477B-A50B-4A7C660B4A6E}" name="5" totalsRowFunction="custom" totalsRowDxfId="125" dataCellStyle="Total">
      <totalsRowFormula>SUBTOTAL(103,Décembre!$G$9:$G$61)</totalsRowFormula>
    </tableColumn>
    <tableColumn id="7" xr3:uid="{339FB3AC-CF51-4974-9326-6F9465DB5BF7}" name="6" totalsRowFunction="custom" dataDxfId="124" totalsRowDxfId="123" dataCellStyle="Total">
      <totalsRowFormula>SUBTOTAL(103,Décembre!$H$9:$H$61)</totalsRowFormula>
    </tableColumn>
    <tableColumn id="8" xr3:uid="{12215177-0EA1-47A3-82BA-5BE09479907B}" name="7" totalsRowFunction="custom" dataDxfId="122" totalsRowDxfId="121" dataCellStyle="Total">
      <totalsRowFormula>SUBTOTAL(103,Décembre!$I$9:$I$61)</totalsRowFormula>
    </tableColumn>
    <tableColumn id="9" xr3:uid="{74372AE7-81C8-404D-9AF9-AD980D28779B}" name="8" totalsRowFunction="custom" dataDxfId="120" totalsRowDxfId="119" dataCellStyle="Total">
      <totalsRowFormula>SUBTOTAL(103,Décembre!$J$9:$J$61)</totalsRowFormula>
    </tableColumn>
    <tableColumn id="10" xr3:uid="{686B5B8F-B3CE-4FD4-AA65-9898CCA25518}" name="9" totalsRowFunction="custom" dataDxfId="118" totalsRowDxfId="117" dataCellStyle="Total">
      <totalsRowFormula>SUBTOTAL(103,Décembre!$K$9:$K$61)</totalsRowFormula>
    </tableColumn>
    <tableColumn id="11" xr3:uid="{1D22EFC3-FE6A-4890-ADEC-17A397F575E1}" name="10" totalsRowFunction="custom" dataDxfId="116" totalsRowDxfId="115" dataCellStyle="Total">
      <totalsRowFormula>SUBTOTAL(103,Décembre!$L$9:$L$61)</totalsRowFormula>
    </tableColumn>
    <tableColumn id="12" xr3:uid="{FAC6DB1A-9B61-4502-A7F2-1F59AE9945EB}" name="11" totalsRowFunction="custom" dataDxfId="114" totalsRowDxfId="113" dataCellStyle="Total">
      <totalsRowFormula>SUBTOTAL(103,Décembre!$M$9:$M$61)</totalsRowFormula>
    </tableColumn>
    <tableColumn id="13" xr3:uid="{43944199-6A38-4EE2-A8A3-DAA2E4ED48BA}" name="12" totalsRowFunction="custom" dataDxfId="112" totalsRowDxfId="111" dataCellStyle="Total">
      <totalsRowFormula>SUBTOTAL(103,Décembre!$N$9:$N$61)</totalsRowFormula>
    </tableColumn>
    <tableColumn id="14" xr3:uid="{536A8FD0-5011-4D4D-9A24-C64375D64CD2}" name="13" totalsRowFunction="custom" dataDxfId="110" totalsRowDxfId="109" dataCellStyle="Total">
      <totalsRowFormula>SUBTOTAL(103,Décembre!$O$9:$O$61)</totalsRowFormula>
    </tableColumn>
    <tableColumn id="15" xr3:uid="{CE2ECABF-418B-42A3-8A20-0CA039EEC819}" name="14" totalsRowFunction="custom" dataDxfId="108" totalsRowDxfId="107" dataCellStyle="Total">
      <totalsRowFormula>SUBTOTAL(103,Décembre!$P$9:$P$61)</totalsRowFormula>
    </tableColumn>
    <tableColumn id="16" xr3:uid="{35A62FB1-BC77-40D4-A328-B4B3820A724F}" name="15" totalsRowFunction="custom" dataDxfId="106" totalsRowDxfId="105" dataCellStyle="Total">
      <totalsRowFormula>SUBTOTAL(103,Décembre!$Q$9:$Q$61)</totalsRowFormula>
    </tableColumn>
    <tableColumn id="17" xr3:uid="{15D527B5-856C-46D1-9532-16D6927812D4}" name="16" totalsRowFunction="custom" dataDxfId="104" totalsRowDxfId="103" dataCellStyle="Total">
      <totalsRowFormula>SUBTOTAL(103,Décembre!$R$9:$R$61)</totalsRowFormula>
    </tableColumn>
    <tableColumn id="18" xr3:uid="{9F186E28-0D7A-4012-9E8A-7A9414E0E970}" name="17" totalsRowFunction="custom" dataDxfId="102" totalsRowDxfId="101" dataCellStyle="Total">
      <totalsRowFormula>SUBTOTAL(103,Décembre!$S$9:$S$61)</totalsRowFormula>
    </tableColumn>
    <tableColumn id="19" xr3:uid="{8AEAEBD9-1D81-4B8D-964C-B2E1C188A4FD}" name="18" totalsRowFunction="custom" dataDxfId="100" totalsRowDxfId="99" dataCellStyle="Total">
      <totalsRowFormula>SUBTOTAL(103,Décembre!$T$9:$T$61)</totalsRowFormula>
    </tableColumn>
    <tableColumn id="20" xr3:uid="{ADCCB3D4-B715-4FAE-A575-3E550CBECAA7}" name="19" totalsRowFunction="custom" dataDxfId="98" totalsRowDxfId="97" dataCellStyle="Total">
      <totalsRowFormula>SUBTOTAL(103,Décembre!$U$9:$U$61)</totalsRowFormula>
    </tableColumn>
    <tableColumn id="21" xr3:uid="{C0957FEB-EE0C-4E60-855D-A385806F1776}" name="20" totalsRowFunction="custom" dataDxfId="96" totalsRowDxfId="95" dataCellStyle="Total">
      <totalsRowFormula>SUBTOTAL(103,Décembre!$V$9:$V$61)</totalsRowFormula>
    </tableColumn>
    <tableColumn id="22" xr3:uid="{96C35053-880B-4CCA-BCEC-68C631DFF898}" name="21" totalsRowFunction="custom" dataDxfId="94" totalsRowDxfId="93" dataCellStyle="Total">
      <totalsRowFormula>SUBTOTAL(103,Décembre!$W$9:$W$61)</totalsRowFormula>
    </tableColumn>
    <tableColumn id="23" xr3:uid="{1FCE5FE5-4FC1-4098-99D6-2E09FF7215A3}" name="22" totalsRowFunction="custom" dataDxfId="92" totalsRowDxfId="91" dataCellStyle="Total">
      <totalsRowFormula>SUBTOTAL(103,Décembre!$X$9:$X$61)</totalsRowFormula>
    </tableColumn>
    <tableColumn id="24" xr3:uid="{51EEEA56-B147-45C9-9E83-C73E98382DDD}" name="23" totalsRowFunction="custom" dataDxfId="90" totalsRowDxfId="89" dataCellStyle="Total">
      <totalsRowFormula>SUBTOTAL(103,Décembre!$Y$9:$Y$61)</totalsRowFormula>
    </tableColumn>
    <tableColumn id="25" xr3:uid="{0C77F426-9E19-4B2A-AE4B-707D9314D866}" name="24" totalsRowFunction="custom" dataDxfId="88" totalsRowDxfId="87" dataCellStyle="Total">
      <totalsRowFormula>SUBTOTAL(103,Décembre!$Z$9:$Z$61)</totalsRowFormula>
    </tableColumn>
    <tableColumn id="26" xr3:uid="{827DC361-6EA1-4271-BE94-F2E555110EE4}" name="25" totalsRowFunction="custom" dataDxfId="86" totalsRowDxfId="85" dataCellStyle="Total">
      <totalsRowFormula>SUBTOTAL(103,Décembre!$AA$9:$AA$61)</totalsRowFormula>
    </tableColumn>
    <tableColumn id="27" xr3:uid="{96126321-6E4D-4025-8EF6-5E0A730F554E}" name="26" totalsRowFunction="custom" dataDxfId="84" totalsRowDxfId="83" dataCellStyle="Total">
      <totalsRowFormula>SUBTOTAL(103,Décembre!$AB$9:$AB$61)</totalsRowFormula>
    </tableColumn>
    <tableColumn id="28" xr3:uid="{493560BF-DD96-4D6B-8481-E3BC4198ADE3}" name="27" totalsRowFunction="custom" dataDxfId="82" totalsRowDxfId="81" dataCellStyle="Total">
      <totalsRowFormula>SUBTOTAL(103,Décembre!$AC$9:$AC$61)</totalsRowFormula>
    </tableColumn>
    <tableColumn id="29" xr3:uid="{8554AF6F-B6DE-4DB9-974E-8235E22F2F10}" name="28" totalsRowFunction="custom" dataDxfId="80" totalsRowDxfId="79" dataCellStyle="Total">
      <totalsRowFormula>SUBTOTAL(103,Décembre!$AD$9:$AD$61)</totalsRowFormula>
    </tableColumn>
    <tableColumn id="30" xr3:uid="{1212B847-1F17-46BF-B79E-3BF2753438ED}" name="29" totalsRowFunction="custom" dataDxfId="78" totalsRowDxfId="77" dataCellStyle="Total">
      <totalsRowFormula>SUBTOTAL(103,Décembre!$AE$9:$AE$61)</totalsRowFormula>
    </tableColumn>
    <tableColumn id="31" xr3:uid="{B277A7CF-0717-4258-9F92-AB2A7CF9BF94}" name="30" totalsRowFunction="custom" dataDxfId="76" totalsRowDxfId="75" dataCellStyle="Total">
      <totalsRowFormula>SUBTOTAL(103,Décembre!$AF$9:$AF$61)</totalsRowFormula>
    </tableColumn>
    <tableColumn id="32" xr3:uid="{DFF5490B-F9A7-430C-8414-D42BE51E69DF}" name="31" totalsRowFunction="custom" dataDxfId="74" totalsRowDxfId="73" dataCellStyle="Total">
      <totalsRowFormula>SUBTOTAL(103,Décembre!$AG$9:$AG$61)</totalsRowFormula>
    </tableColumn>
    <tableColumn id="33" xr3:uid="{D0796C85-9D29-47B3-A04B-133359D39E52}" name="Total des jours" totalsRowFunction="sum" dataDxfId="72" totalsRowDxfId="71" dataCellStyle="Total">
      <calculatedColumnFormula>COUNTA(Décembre!$C9:$AG9)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_NomEmployé" displayName="_NomEmployé" ref="B3:B75" totalsRowShown="0" headerRowDxfId="70" dataDxfId="69">
  <autoFilter ref="B3:B75" xr:uid="{00000000-0009-0000-0100-00000D000000}"/>
  <tableColumns count="1">
    <tableColumn id="1" xr3:uid="{00000000-0010-0000-0C00-000001000000}" name="Noms des employés" dataDxfId="68"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DD52145-6989-46C4-9972-EFDE9878B4E7}" name="_NomEmployé_" displayName="_NomEmployé_" ref="A3:F56" tableType="queryTable" totalsRowShown="0" headerRowDxfId="66" dataDxfId="67" headerRowCellStyle="Normal 2" dataCellStyle="Normal 2">
  <tableColumns count="6">
    <tableColumn id="1" xr3:uid="{6763FA95-C8D2-4C6B-BDE2-561ED26DBD4B}" uniqueName="1" name="Noms des employés" queryTableFieldId="1" dataDxfId="65" dataCellStyle="Normal 2"/>
    <tableColumn id="2" xr3:uid="{7469BC46-E5CE-4FF5-9758-9918B6A02D16}" uniqueName="2" name="C" queryTableFieldId="2" dataDxfId="64" dataCellStyle="Normal 2"/>
    <tableColumn id="3" xr3:uid="{5556E681-7F4C-44AB-AB8F-368B5CE14D38}" uniqueName="3" name="R" queryTableFieldId="3" dataDxfId="63" dataCellStyle="Normal 2"/>
    <tableColumn id="4" xr3:uid="{00EFE175-B804-4706-9B06-D5CEAD140C16}" uniqueName="4" name="M" queryTableFieldId="4" dataDxfId="62" dataCellStyle="Normal 2"/>
    <tableColumn id="5" xr3:uid="{C844E905-8701-4024-9F24-5DF7B057134E}" uniqueName="5" name="SS" queryTableFieldId="5" dataDxfId="61" dataCellStyle="Normal 2"/>
    <tableColumn id="6" xr3:uid="{1CBC6E67-0DCF-4BEB-952C-88545DD24AB3}" uniqueName="6" name="A" queryTableFieldId="6" dataDxfId="60" dataCellStyle="Normal 2"/>
  </tableColumns>
  <tableStyleInfo name="Tableau des absences des employés" showFirstColumn="0" showLastColumn="0" showRowStripes="1" showColumnStripes="0"/>
</table>
</file>

<file path=xl/theme/theme1.xml><?xml version="1.0" encoding="utf-8"?>
<a:theme xmlns:a="http://schemas.openxmlformats.org/drawingml/2006/main" name="Office Theme">
  <a:themeElements>
    <a:clrScheme name="TM03987167">
      <a:dk1>
        <a:srgbClr val="000000"/>
      </a:dk1>
      <a:lt1>
        <a:srgbClr val="FFFFFF"/>
      </a:lt1>
      <a:dk2>
        <a:srgbClr val="44546A"/>
      </a:dk2>
      <a:lt2>
        <a:srgbClr val="E7E6E6"/>
      </a:lt2>
      <a:accent1>
        <a:srgbClr val="1F452F"/>
      </a:accent1>
      <a:accent2>
        <a:srgbClr val="709A97"/>
      </a:accent2>
      <a:accent3>
        <a:srgbClr val="1B417C"/>
      </a:accent3>
      <a:accent4>
        <a:srgbClr val="D8A141"/>
      </a:accent4>
      <a:accent5>
        <a:srgbClr val="CAAFF3"/>
      </a:accent5>
      <a:accent6>
        <a:srgbClr val="EF5C37"/>
      </a:accent6>
      <a:hlink>
        <a:srgbClr val="0563C1"/>
      </a:hlink>
      <a:folHlink>
        <a:srgbClr val="954F72"/>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4.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6" tint="0.39997558519241921"/>
  </sheetPr>
  <dimension ref="A1:AH62"/>
  <sheetViews>
    <sheetView showGridLines="0" topLeftCell="A4" zoomScaleNormal="100" workbookViewId="0">
      <selection activeCell="D11" sqref="D1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1</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TEXT(WEEKDAY(DATE(CalendarYear,1,1),1),"jjj")</f>
        <v>dim</v>
      </c>
      <c r="D7" s="15" t="str">
        <f>TEXT(WEEKDAY(DATE(CalendarYear,1,2),1),"jjj")</f>
        <v>lun</v>
      </c>
      <c r="E7" s="15" t="str">
        <f>TEXT(WEEKDAY(DATE(CalendarYear,1,3),1),"jjj")</f>
        <v>mar</v>
      </c>
      <c r="F7" s="15" t="str">
        <f>TEXT(WEEKDAY(DATE(CalendarYear,1,4),1),"jjj")</f>
        <v>mer</v>
      </c>
      <c r="G7" s="15" t="str">
        <f>TEXT(WEEKDAY(DATE(CalendarYear,1,5),1),"jjj")</f>
        <v>jeu</v>
      </c>
      <c r="H7" s="15" t="str">
        <f>TEXT(WEEKDAY(DATE(CalendarYear,1,6),1),"jjj")</f>
        <v>ven</v>
      </c>
      <c r="I7" s="15" t="str">
        <f>TEXT(WEEKDAY(DATE(CalendarYear,1,7),1),"jjj")</f>
        <v>sam</v>
      </c>
      <c r="J7" s="15" t="str">
        <f>TEXT(WEEKDAY(DATE(CalendarYear,1,8),1),"jjj")</f>
        <v>dim</v>
      </c>
      <c r="K7" s="15" t="str">
        <f>TEXT(WEEKDAY(DATE(CalendarYear,1,9),1),"jjj")</f>
        <v>lun</v>
      </c>
      <c r="L7" s="15" t="str">
        <f>TEXT(WEEKDAY(DATE(CalendarYear,1,10),1),"jjj")</f>
        <v>mar</v>
      </c>
      <c r="M7" s="15" t="str">
        <f>TEXT(WEEKDAY(DATE(CalendarYear,1,11),1),"jjj")</f>
        <v>mer</v>
      </c>
      <c r="N7" s="15" t="str">
        <f>TEXT(WEEKDAY(DATE(CalendarYear,1,12),1),"jjj")</f>
        <v>jeu</v>
      </c>
      <c r="O7" s="15" t="str">
        <f>TEXT(WEEKDAY(DATE(CalendarYear,1,13),1),"jjj")</f>
        <v>ven</v>
      </c>
      <c r="P7" s="15" t="str">
        <f>TEXT(WEEKDAY(DATE(CalendarYear,1,14),1),"jjj")</f>
        <v>sam</v>
      </c>
      <c r="Q7" s="15" t="str">
        <f>TEXT(WEEKDAY(DATE(CalendarYear,1,15),1),"jjj")</f>
        <v>dim</v>
      </c>
      <c r="R7" s="15" t="str">
        <f>TEXT(WEEKDAY(DATE(CalendarYear,1,16),1),"jjj")</f>
        <v>lun</v>
      </c>
      <c r="S7" s="15" t="str">
        <f>TEXT(WEEKDAY(DATE(CalendarYear,1,17),1),"jjj")</f>
        <v>mar</v>
      </c>
      <c r="T7" s="15" t="str">
        <f>TEXT(WEEKDAY(DATE(CalendarYear,1,18),1),"jjj")</f>
        <v>mer</v>
      </c>
      <c r="U7" s="15" t="str">
        <f>TEXT(WEEKDAY(DATE(CalendarYear,1,19),1),"jjj")</f>
        <v>jeu</v>
      </c>
      <c r="V7" s="15" t="str">
        <f>TEXT(WEEKDAY(DATE(CalendarYear,1,20),1),"jjj")</f>
        <v>ven</v>
      </c>
      <c r="W7" s="15" t="str">
        <f>TEXT(WEEKDAY(DATE(CalendarYear,1,21),1),"jjj")</f>
        <v>sam</v>
      </c>
      <c r="X7" s="15" t="str">
        <f>TEXT(WEEKDAY(DATE(CalendarYear,1,22),1),"jjj")</f>
        <v>dim</v>
      </c>
      <c r="Y7" s="15" t="str">
        <f>TEXT(WEEKDAY(DATE(CalendarYear,1,23),1),"jjj")</f>
        <v>lun</v>
      </c>
      <c r="Z7" s="15" t="str">
        <f>TEXT(WEEKDAY(DATE(CalendarYear,1,24),1),"jjj")</f>
        <v>mar</v>
      </c>
      <c r="AA7" s="15" t="str">
        <f>TEXT(WEEKDAY(DATE(CalendarYear,1,25),1),"jjj")</f>
        <v>mer</v>
      </c>
      <c r="AB7" s="15" t="str">
        <f>TEXT(WEEKDAY(DATE(CalendarYear,1,26),1),"jjj")</f>
        <v>jeu</v>
      </c>
      <c r="AC7" s="15" t="str">
        <f>TEXT(WEEKDAY(DATE(CalendarYear,1,27),1),"jjj")</f>
        <v>ven</v>
      </c>
      <c r="AD7" s="15" t="str">
        <f>TEXT(WEEKDAY(DATE(CalendarYear,1,28),1),"jjj")</f>
        <v>sam</v>
      </c>
      <c r="AE7" s="15" t="str">
        <f>TEXT(WEEKDAY(DATE(CalendarYear,1,29),1),"jjj")</f>
        <v>dim</v>
      </c>
      <c r="AF7" s="15" t="str">
        <f>TEXT(WEEKDAY(DATE(CalendarYear,1,30),1),"jjj")</f>
        <v>lun</v>
      </c>
      <c r="AG7" s="15" t="str">
        <f>TEXT(WEEKDAY(DATE(CalendarYear,1,31),1),"jjj")</f>
        <v>mar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COUNTA(Janvier!$C9:$AG9)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COUNTA(Janvier!$C10:$AG10)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t="s">
        <v>40</v>
      </c>
      <c r="AH11" s="2">
        <f>COUNTA(Janvier!$C11:$AG11)</f>
        <v>1</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COUNTA(Janvier!$C12:$AG12)</f>
        <v>0</v>
      </c>
    </row>
    <row r="13" spans="1:34" ht="30" customHeight="1">
      <c r="B13" s="25" t="s">
        <v>67</v>
      </c>
      <c r="C13" s="24"/>
      <c r="D13" s="24" t="s">
        <v>4</v>
      </c>
      <c r="E13" s="24"/>
      <c r="F13" s="24"/>
      <c r="G13" s="23" t="s">
        <v>4</v>
      </c>
      <c r="H13" s="24" t="s">
        <v>4</v>
      </c>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COUNTA(Janvier!$C13:$AG13)</f>
        <v>3</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COUNTA(Janvier!$C14:$AG14)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COUNTA(Janvier!$C15:$AG15)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COUNTA(Janvier!$C16:$AG16)</f>
        <v>0</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COUNTA(Janvier!$C17:$AG17)</f>
        <v>0</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COUNTA(Janvier!$C18:$AG18)</f>
        <v>0</v>
      </c>
    </row>
    <row r="19" spans="2:34" ht="30" customHeight="1">
      <c r="B19" s="25" t="s">
        <v>73</v>
      </c>
      <c r="C19" s="24"/>
      <c r="D19" s="24"/>
      <c r="E19" s="24"/>
      <c r="F19" s="24" t="s">
        <v>10</v>
      </c>
      <c r="G19" s="23" t="s">
        <v>10</v>
      </c>
      <c r="H19" s="24" t="s">
        <v>10</v>
      </c>
      <c r="I19" s="24" t="s">
        <v>10</v>
      </c>
      <c r="J19" s="24" t="s">
        <v>10</v>
      </c>
      <c r="K19" s="24" t="s">
        <v>10</v>
      </c>
      <c r="L19" s="24" t="s">
        <v>10</v>
      </c>
      <c r="M19" s="24"/>
      <c r="N19" s="24"/>
      <c r="O19" s="24"/>
      <c r="P19" s="24"/>
      <c r="Q19" s="24"/>
      <c r="R19" s="24"/>
      <c r="S19" s="24"/>
      <c r="T19" s="24"/>
      <c r="U19" s="24"/>
      <c r="V19" s="24"/>
      <c r="W19" s="24"/>
      <c r="X19" s="24"/>
      <c r="Y19" s="24"/>
      <c r="Z19" s="24"/>
      <c r="AA19" s="24"/>
      <c r="AB19" s="24"/>
      <c r="AC19" s="24"/>
      <c r="AD19" s="24"/>
      <c r="AE19" s="24"/>
      <c r="AF19" s="24"/>
      <c r="AG19" s="24"/>
      <c r="AH19" s="2">
        <f>COUNTA(Janvier!$C19:$AG19)</f>
        <v>7</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t="s">
        <v>10</v>
      </c>
      <c r="Z20" s="24"/>
      <c r="AA20" s="24"/>
      <c r="AB20" s="24"/>
      <c r="AC20" s="24"/>
      <c r="AD20" s="24"/>
      <c r="AE20" s="24"/>
      <c r="AF20" s="24"/>
      <c r="AG20" s="24"/>
      <c r="AH20" s="2">
        <f>COUNTA(Janvier!$C20:$AG20)</f>
        <v>1</v>
      </c>
    </row>
    <row r="21" spans="2:34" ht="30" customHeight="1">
      <c r="B21" s="25" t="s">
        <v>75</v>
      </c>
      <c r="C21" s="24"/>
      <c r="D21" s="24"/>
      <c r="E21" s="24"/>
      <c r="F21" s="24"/>
      <c r="G21" s="23" t="s">
        <v>40</v>
      </c>
      <c r="H21" s="24" t="s">
        <v>40</v>
      </c>
      <c r="I21" s="24"/>
      <c r="J21" s="24"/>
      <c r="K21" s="24"/>
      <c r="L21" s="24"/>
      <c r="M21" s="24"/>
      <c r="N21" s="24"/>
      <c r="O21" s="24"/>
      <c r="P21" s="24"/>
      <c r="Q21" s="24"/>
      <c r="R21" s="24"/>
      <c r="S21" s="24"/>
      <c r="T21" s="24"/>
      <c r="U21" s="24"/>
      <c r="V21" s="24"/>
      <c r="W21" s="24"/>
      <c r="X21" s="24"/>
      <c r="Y21" s="24"/>
      <c r="Z21" s="24"/>
      <c r="AA21" s="24"/>
      <c r="AB21" s="24"/>
      <c r="AC21" s="24"/>
      <c r="AD21" s="24"/>
      <c r="AE21" s="24"/>
      <c r="AF21" s="24" t="s">
        <v>40</v>
      </c>
      <c r="AG21" s="24"/>
      <c r="AH21" s="2">
        <f>COUNTA(Janvier!$C21:$AG21)</f>
        <v>3</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COUNTA(Janvier!$C22:$AG22)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COUNTA(Janvier!$C23:$AG23)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COUNTA(Janvier!$C24:$AG24)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
        <f>COUNTA(Janvier!$C25:$AG25)</f>
        <v>0</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
        <f>COUNTA(Janvier!$C26:$AG26)</f>
        <v>0</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COUNTA(Janvier!$C27:$AG27)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COUNTA(Janvier!$C28:$AG28)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COUNTA(Janvier!$C29:$AG29)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COUNTA(Janvier!$C30:$AG30)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
        <f>COUNTA(Janvier!$C31:$AG31)</f>
        <v>0</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COUNTA(Janvier!$C32:$AG32)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COUNTA(Janvier!$C33:$AG33)</f>
        <v>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
        <f>COUNTA(Janvier!$C34:$AG34)</f>
        <v>0</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COUNTA(Janvier!$C35:$AG35)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COUNTA(Janvier!$C36:$AG36)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COUNTA(Janvier!$C37:$AG37)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COUNTA(Janvier!$C38:$AG38)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COUNTA(Janvier!$C39:$AG39)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COUNTA(Janvier!$C40:$AG40)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COUNTA(Janvier!$C41:$AG41)</f>
        <v>0</v>
      </c>
    </row>
    <row r="42" spans="2:34" ht="30" customHeight="1">
      <c r="B42" s="25" t="s">
        <v>96</v>
      </c>
      <c r="C42" s="24"/>
      <c r="D42" s="24"/>
      <c r="E42" s="24"/>
      <c r="F42" s="24"/>
      <c r="G42" s="23"/>
      <c r="H42" s="24"/>
      <c r="I42" s="24"/>
      <c r="J42" s="24"/>
      <c r="K42" s="24" t="s">
        <v>40</v>
      </c>
      <c r="L42" s="24"/>
      <c r="M42" s="24"/>
      <c r="N42" s="24"/>
      <c r="O42" s="24"/>
      <c r="P42" s="24"/>
      <c r="Q42" s="24"/>
      <c r="R42" s="24"/>
      <c r="S42" s="24"/>
      <c r="T42" s="24"/>
      <c r="U42" s="24"/>
      <c r="V42" s="24"/>
      <c r="W42" s="24"/>
      <c r="X42" s="24"/>
      <c r="Y42" s="24"/>
      <c r="Z42" s="24"/>
      <c r="AA42" s="24"/>
      <c r="AB42" s="24"/>
      <c r="AC42" s="24"/>
      <c r="AD42" s="24"/>
      <c r="AE42" s="24"/>
      <c r="AF42" s="24"/>
      <c r="AG42" s="24"/>
      <c r="AH42" s="2">
        <f>COUNTA(Janvier!$C42:$AG42)</f>
        <v>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COUNTA(Janvier!$C43:$AG43)</f>
        <v>0</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COUNTA(Janvier!$C44:$AG44)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COUNTA(Janvier!$C45:$AG45)</f>
        <v>0</v>
      </c>
    </row>
    <row r="46" spans="2:34" ht="30" customHeight="1">
      <c r="B46" s="25" t="s">
        <v>100</v>
      </c>
      <c r="C46" s="24"/>
      <c r="D46" s="24"/>
      <c r="E46" s="24"/>
      <c r="F46" s="24"/>
      <c r="G46" s="23" t="s">
        <v>4</v>
      </c>
      <c r="H46" s="24" t="s">
        <v>4</v>
      </c>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COUNTA(Janvier!$C46:$AG46)</f>
        <v>2</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COUNTA(Janvier!$C47:$AG47)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t="s">
        <v>40</v>
      </c>
      <c r="AA48" s="24"/>
      <c r="AB48" s="24"/>
      <c r="AC48" s="24"/>
      <c r="AD48" s="24"/>
      <c r="AE48" s="24"/>
      <c r="AF48" s="24"/>
      <c r="AG48" s="24" t="s">
        <v>40</v>
      </c>
      <c r="AH48" s="2">
        <f>COUNTA(Janvier!$C48:$AG48)</f>
        <v>2</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4"/>
      <c r="AH49" s="2">
        <f>COUNTA(Janvier!$C49:$AG49)</f>
        <v>0</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t="s">
        <v>10</v>
      </c>
      <c r="Z50" s="24"/>
      <c r="AA50" s="24"/>
      <c r="AB50" s="24"/>
      <c r="AC50" s="24"/>
      <c r="AD50" s="24"/>
      <c r="AE50" s="24"/>
      <c r="AF50" s="24"/>
      <c r="AG50" s="24"/>
      <c r="AH50" s="2">
        <f>COUNTA(Janvier!$C50:$AG50)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COUNTA(Janvier!$C51:$AG51)</f>
        <v>0</v>
      </c>
    </row>
    <row r="52" spans="2:34" ht="30" customHeight="1">
      <c r="B52" s="25" t="s">
        <v>106</v>
      </c>
      <c r="C52" s="24"/>
      <c r="D52" s="24"/>
      <c r="E52" s="24"/>
      <c r="F52" s="24"/>
      <c r="G52" s="23"/>
      <c r="H52" s="24"/>
      <c r="I52" s="24"/>
      <c r="J52" s="24"/>
      <c r="K52" s="24"/>
      <c r="L52" s="24"/>
      <c r="M52" s="24"/>
      <c r="N52" s="24"/>
      <c r="O52" s="24"/>
      <c r="P52" s="24"/>
      <c r="Q52" s="24"/>
      <c r="R52" s="24" t="s">
        <v>49</v>
      </c>
      <c r="S52" s="24" t="s">
        <v>49</v>
      </c>
      <c r="T52" s="24" t="s">
        <v>49</v>
      </c>
      <c r="U52" s="24"/>
      <c r="V52" s="24"/>
      <c r="W52" s="24"/>
      <c r="X52" s="24"/>
      <c r="Y52" s="24"/>
      <c r="Z52" s="24"/>
      <c r="AA52" s="24"/>
      <c r="AB52" s="24"/>
      <c r="AC52" s="24"/>
      <c r="AD52" s="24"/>
      <c r="AE52" s="24"/>
      <c r="AF52" s="24"/>
      <c r="AG52" s="24"/>
      <c r="AH52" s="2">
        <f>COUNTA(Janvier!$C52:$AG52)</f>
        <v>3</v>
      </c>
    </row>
    <row r="53" spans="2:34" ht="30" customHeight="1">
      <c r="B53" s="25" t="s">
        <v>107</v>
      </c>
      <c r="C53" s="24"/>
      <c r="D53" s="24"/>
      <c r="E53" s="24"/>
      <c r="F53" s="24"/>
      <c r="G53" s="23"/>
      <c r="H53" s="24" t="s">
        <v>40</v>
      </c>
      <c r="I53" s="24" t="s">
        <v>40</v>
      </c>
      <c r="J53" s="24" t="s">
        <v>40</v>
      </c>
      <c r="K53" s="24" t="s">
        <v>40</v>
      </c>
      <c r="L53" s="24"/>
      <c r="M53" s="24"/>
      <c r="N53" s="24"/>
      <c r="O53" s="24"/>
      <c r="P53" s="24"/>
      <c r="Q53" s="24"/>
      <c r="R53" s="24"/>
      <c r="S53" s="24"/>
      <c r="T53" s="24"/>
      <c r="U53" s="24"/>
      <c r="V53" s="24"/>
      <c r="W53" s="24"/>
      <c r="X53" s="24"/>
      <c r="Y53" s="24"/>
      <c r="Z53" s="24"/>
      <c r="AA53" s="24"/>
      <c r="AB53" s="24"/>
      <c r="AC53" s="24"/>
      <c r="AD53" s="24"/>
      <c r="AE53" s="24"/>
      <c r="AF53" s="24"/>
      <c r="AG53" s="24"/>
      <c r="AH53" s="2">
        <f>COUNTA(Janvier!$C53:$AG53)</f>
        <v>4</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COUNTA(Janvier!$C54:$AG54)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COUNTA(Janvier!$C55:$AG55)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COUNTA(Janvier!$C56:$AG56)</f>
        <v>1</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COUNTA(Janvier!$C57:$AG57)</f>
        <v>0</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COUNTA(Janvier!$C58:$AG58)</f>
        <v>0</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COUNTA(Janvier!$C59:$AG59)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4"/>
      <c r="AH60" s="2">
        <f>COUNTA(Janvier!$C60:$AG60)</f>
        <v>0</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COUNTA(Janvier!$C61:$AG61)</f>
        <v>0</v>
      </c>
    </row>
    <row r="62" spans="2:34" ht="30" customHeight="1">
      <c r="B62" s="4" t="str">
        <f>NomMois&amp;" total"</f>
        <v>Janvier total</v>
      </c>
      <c r="C62" s="3">
        <f>SUBTOTAL(103,Janvier!$C$9:$C$61)</f>
        <v>0</v>
      </c>
      <c r="D62" s="3">
        <f>SUBTOTAL(103,Janvier!$D$9:$D$61)</f>
        <v>1</v>
      </c>
      <c r="E62" s="3">
        <f>SUBTOTAL(103,Janvier!$E$9:$E$61)</f>
        <v>0</v>
      </c>
      <c r="F62" s="3">
        <f>SUBTOTAL(103,Janvier!$F$9:$F$61)</f>
        <v>1</v>
      </c>
      <c r="G62" s="3">
        <f>SUBTOTAL(103,Janvier!$G$9:$G$61)</f>
        <v>4</v>
      </c>
      <c r="H62" s="3">
        <f>SUBTOTAL(103,Janvier!$H$9:$H$61)</f>
        <v>5</v>
      </c>
      <c r="I62" s="3">
        <f>SUBTOTAL(103,Janvier!$I$9:$I$61)</f>
        <v>2</v>
      </c>
      <c r="J62" s="3">
        <f>SUBTOTAL(103,Janvier!$J$9:$J$61)</f>
        <v>2</v>
      </c>
      <c r="K62" s="3">
        <f>SUBTOTAL(103,Janvier!$K$9:$K$61)</f>
        <v>3</v>
      </c>
      <c r="L62" s="3">
        <f>SUBTOTAL(103,Janvier!$L$9:$L$61)</f>
        <v>1</v>
      </c>
      <c r="M62" s="3">
        <f>SUBTOTAL(103,Janvier!$M$9:$M$61)</f>
        <v>0</v>
      </c>
      <c r="N62" s="3">
        <f>SUBTOTAL(103,Janvier!$N$9:$N$61)</f>
        <v>0</v>
      </c>
      <c r="O62" s="3">
        <f>SUBTOTAL(103,Janvier!$O$9:$O$61)</f>
        <v>0</v>
      </c>
      <c r="P62" s="3">
        <f>SUBTOTAL(103,Janvier!$P$9:$P$61)</f>
        <v>0</v>
      </c>
      <c r="Q62" s="3">
        <f>SUBTOTAL(103,Janvier!$Q$9:$Q$61)</f>
        <v>0</v>
      </c>
      <c r="R62" s="3">
        <f>SUBTOTAL(103,Janvier!$R$9:$R$61)</f>
        <v>1</v>
      </c>
      <c r="S62" s="3">
        <f>SUBTOTAL(103,Janvier!$S$9:$S$61)</f>
        <v>1</v>
      </c>
      <c r="T62" s="3">
        <f>SUBTOTAL(103,Janvier!$T$9:$T$61)</f>
        <v>1</v>
      </c>
      <c r="U62" s="3">
        <f>SUBTOTAL(103,Janvier!$U$9:$U$61)</f>
        <v>0</v>
      </c>
      <c r="V62" s="3">
        <f>SUBTOTAL(103,Janvier!$V$9:$V$61)</f>
        <v>0</v>
      </c>
      <c r="W62" s="3">
        <f>SUBTOTAL(103,Janvier!$W$9:$W$61)</f>
        <v>0</v>
      </c>
      <c r="X62" s="3">
        <f>SUBTOTAL(103,Janvier!$X$9:$X$61)</f>
        <v>0</v>
      </c>
      <c r="Y62" s="3">
        <f>SUBTOTAL(103,Janvier!$Y$9:$Y$61)</f>
        <v>2</v>
      </c>
      <c r="Z62" s="3">
        <f>SUBTOTAL(103,Janvier!$Z$9:$Z$61)</f>
        <v>1</v>
      </c>
      <c r="AA62" s="3">
        <f>SUBTOTAL(103,Janvier!$AA$9:$AA$61)</f>
        <v>0</v>
      </c>
      <c r="AB62" s="3">
        <f>SUBTOTAL(103,Janvier!$AB$9:$AB$61)</f>
        <v>0</v>
      </c>
      <c r="AC62" s="3">
        <f>SUBTOTAL(103,Janvier!$AC$9:$AC$61)</f>
        <v>0</v>
      </c>
      <c r="AD62" s="3">
        <f>SUBTOTAL(103,Janvier!$AD$9:$AD$61)</f>
        <v>0</v>
      </c>
      <c r="AE62" s="3">
        <f>SUBTOTAL(103,Janvier!$AE$9:$AE$61)</f>
        <v>0</v>
      </c>
      <c r="AF62" s="3">
        <f>SUBTOTAL(103,Janvier!$AF$9:$AF$61)</f>
        <v>1</v>
      </c>
      <c r="AG62" s="3">
        <f>SUBTOTAL(103,Janvier!$AG$9:$AG$61)</f>
        <v>3</v>
      </c>
      <c r="AH62" s="3">
        <f>SUBTOTAL(109,_Janvier[Total des jours])</f>
        <v>29</v>
      </c>
    </row>
  </sheetData>
  <mergeCells count="6">
    <mergeCell ref="C6:AG6"/>
    <mergeCell ref="D4:E4"/>
    <mergeCell ref="G4:I4"/>
    <mergeCell ref="K4:L4"/>
    <mergeCell ref="O4:R4"/>
    <mergeCell ref="T4:W4"/>
  </mergeCells>
  <phoneticPr fontId="28" type="noConversion"/>
  <conditionalFormatting sqref="C9:AG10 C11:AF11 C12:AG61">
    <cfRule type="expression" priority="3" stopIfTrue="1">
      <formula>C9=""</formula>
    </cfRule>
    <cfRule type="expression" dxfId="59" priority="8" stopIfTrue="1">
      <formula>C9=CléPersonnalisée2</formula>
    </cfRule>
    <cfRule type="expression" dxfId="58" priority="9" stopIfTrue="1">
      <formula>C9=CléPersonnalisée1</formula>
    </cfRule>
    <cfRule type="expression" dxfId="57" priority="10" stopIfTrue="1">
      <formula>C9=CléMaladie</formula>
    </cfRule>
    <cfRule type="expression" dxfId="56" priority="11" stopIfTrue="1">
      <formula>C9=CléPersonnel</formula>
    </cfRule>
    <cfRule type="expression" dxfId="55" priority="12" stopIfTrue="1">
      <formula>C9=CléCongé</formula>
    </cfRule>
  </conditionalFormatting>
  <conditionalFormatting sqref="AH9:AH61">
    <cfRule type="dataBar" priority="170">
      <dataBar>
        <cfvo type="num" val="0"/>
        <cfvo type="num" val="31"/>
        <color theme="4"/>
      </dataBar>
      <extLst>
        <ext xmlns:x14="http://schemas.microsoft.com/office/spreadsheetml/2009/9/main" uri="{B025F937-C7B1-47D3-B67F-A62EFF666E3E}">
          <x14:id>{ECCE2C3C-1B01-4700-B60E-DAAAB19A9C1A}</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B55708-481E-2E48-9F66-3C8E8545F6B0}"/>
    <dataValidation allowBlank="1" showInputMessage="1" showErrorMessage="1" prompt="La lettre « C » indique une absence pour cause de congé" sqref="C4" xr:uid="{9058FE4E-B17F-E943-9A83-5582DE92BDB6}"/>
    <dataValidation allowBlank="1" showInputMessage="1" showErrorMessage="1" prompt="La lettre « P » indique une absence pour motifs personnels" sqref="F4" xr:uid="{C4744D51-42B4-0342-B86A-BE9D6063B807}"/>
    <dataValidation allowBlank="1" showInputMessage="1" showErrorMessage="1" prompt="La lettre « M » indique une absence pour cause de maladie" sqref="J4" xr:uid="{EBA2AA00-2D66-0547-8889-4D34A2A72241}"/>
    <dataValidation allowBlank="1" showInputMessage="1" showErrorMessage="1" prompt="Entrez une lettre et personnalisez l’étiquette à droite pour ajouter un élément de clé" sqref="N4 S4" xr:uid="{FEABEF84-83D3-7D42-BA7C-926AE09CBA1E}"/>
    <dataValidation allowBlank="1" showInputMessage="1" showErrorMessage="1" prompt="Entrez une étiquette pour décrire la clé personnalisée à gauche" sqref="O4 T4" xr:uid="{12884A59-5F75-0848-A6CD-363E691B1D2A}"/>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5" xr:uid="{00000000-0002-0000-0000-00000E00000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4494D1-42F6-BB47-AFAB-18021A3441AC}"/>
    <dataValidation allowBlank="1" showInputMessage="1" showErrorMessage="1" prompt="Le titre mis à jour automatiquement figure dans cette cellule. Pour modifier le titre, mettez à jour la cellule B1 de la feuille de calcul Janvier" sqref="B2" xr:uid="{20FFCBA6-5698-4E4B-9E75-1B2FD678A86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E3C1916-A13B-EF44-83B6-EF87C12834B2}"/>
    <dataValidation allowBlank="1" showInputMessage="1" showErrorMessage="1" prompt="Calcule automatiquement le nombre total de jours d’absence d’un employé ce mois-ci dans cette colonne" sqref="AH8" xr:uid="{17D68424-3ED0-774F-A440-37779B4905D7}"/>
    <dataValidation allowBlank="1" showInputMessage="1" showErrorMessage="1" prompt="Entrez l’année dans cette cellule" sqref="AH6" xr:uid="{00000000-0002-0000-0000-000000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F6CAA384-C773-F044-845D-980CB65F95B2}"/>
    <dataValidation allowBlank="1" showInputMessage="1" showErrorMessage="1" prompt="Cette ligne définit les clés utilisées dans le tableau : la cellule C4 un congé, la G4 personnel, et K4 un congé maladie. Les cellules N4 et R4 sont personnalisables " sqref="B4" xr:uid="{254C5299-B8DC-4E28-AD10-F93B45AED253}"/>
    <dataValidation allowBlank="1" showInputMessage="1" showErrorMessage="1" prompt="Le titre de la feuille de calcul figure dans cette cellule. " sqref="B1" xr:uid="{F61E6882-FE5C-43CD-B756-4B881652736D}"/>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employés'!$B$4:$B$75</xm:f>
          </x14:formula1>
          <xm:sqref>B9:B61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9BFEEE-8C5E-411E-8655-677552F6496C}">
  <sheetPr>
    <tabColor theme="6" tint="0.39997558519241921"/>
  </sheetPr>
  <dimension ref="A1:AE62"/>
  <sheetViews>
    <sheetView showGridLines="0" zoomScaleNormal="100" workbookViewId="0">
      <selection activeCell="B9" sqref="B9"/>
    </sheetView>
  </sheetViews>
  <sheetFormatPr baseColWidth="10" defaultColWidth="8.7109375" defaultRowHeight="30" customHeight="1"/>
  <cols>
    <col min="1" max="1" width="2.7109375" customWidth="1"/>
    <col min="2" max="2" width="30.28515625" customWidth="1"/>
    <col min="3" max="30" width="4.7109375" customWidth="1"/>
    <col min="31" max="31" width="13.42578125" customWidth="1"/>
    <col min="32" max="32" width="2.7109375" customWidth="1"/>
  </cols>
  <sheetData>
    <row r="1" spans="1:31" s="9" customFormat="1" ht="50.1" customHeight="1">
      <c r="A1" s="8"/>
      <c r="B1" s="18" t="s">
        <v>0</v>
      </c>
    </row>
    <row r="2" spans="1:31" s="9" customFormat="1" ht="100.35" customHeight="1">
      <c r="A2"/>
      <c r="B2" s="17" t="s">
        <v>47</v>
      </c>
    </row>
    <row r="3" spans="1:31"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row>
    <row r="4" spans="1:31"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8" t="s">
        <v>48</v>
      </c>
      <c r="T4" s="36" t="s">
        <v>42</v>
      </c>
      <c r="U4" s="36"/>
      <c r="V4" s="36"/>
      <c r="W4" s="36"/>
    </row>
    <row r="5" spans="1:31"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2"/>
    </row>
    <row r="6" spans="1:31"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5">
        <v>2023</v>
      </c>
    </row>
    <row r="7" spans="1:31" ht="30" customHeight="1">
      <c r="B7" s="5"/>
      <c r="C7" s="15" t="str">
        <f>TEXT(WEEKDAY(DATE(CalendarYear,2,1),1),"jjj")</f>
        <v>mer</v>
      </c>
      <c r="D7" s="15" t="str">
        <f>TEXT(WEEKDAY(DATE(CalendarYear,2,2),1),"jjj")</f>
        <v>jeu</v>
      </c>
      <c r="E7" s="15" t="str">
        <f>TEXT(WEEKDAY(DATE(CalendarYear,2,3),1),"jjj")</f>
        <v>ven</v>
      </c>
      <c r="F7" s="15" t="str">
        <f>TEXT(WEEKDAY(DATE(CalendarYear,2,4),1),"jjj")</f>
        <v>sam</v>
      </c>
      <c r="G7" s="15" t="str">
        <f>TEXT(WEEKDAY(DATE(CalendarYear,2,5),1),"jjj")</f>
        <v>dim</v>
      </c>
      <c r="H7" s="15" t="str">
        <f>TEXT(WEEKDAY(DATE(CalendarYear,2,6),1),"jjj")</f>
        <v>lun</v>
      </c>
      <c r="I7" s="15" t="str">
        <f>TEXT(WEEKDAY(DATE(CalendarYear,2,7),1),"jjj")</f>
        <v>mar</v>
      </c>
      <c r="J7" s="15" t="str">
        <f>TEXT(WEEKDAY(DATE(CalendarYear,2,8),1),"jjj")</f>
        <v>mer</v>
      </c>
      <c r="K7" s="15" t="str">
        <f>TEXT(WEEKDAY(DATE(CalendarYear,2,9),1),"jjj")</f>
        <v>jeu</v>
      </c>
      <c r="L7" s="15" t="str">
        <f>TEXT(WEEKDAY(DATE(CalendarYear,2,10),1),"jjj")</f>
        <v>ven</v>
      </c>
      <c r="M7" s="15" t="str">
        <f>TEXT(WEEKDAY(DATE(CalendarYear,2,11),1),"jjj")</f>
        <v>sam</v>
      </c>
      <c r="N7" s="15" t="str">
        <f>TEXT(WEEKDAY(DATE(CalendarYear,2,12),1),"jjj")</f>
        <v>dim</v>
      </c>
      <c r="O7" s="15" t="str">
        <f>TEXT(WEEKDAY(DATE(CalendarYear,2,13),1),"jjj")</f>
        <v>lun</v>
      </c>
      <c r="P7" s="15" t="str">
        <f>TEXT(WEEKDAY(DATE(CalendarYear,2,14),1),"jjj")</f>
        <v>mar</v>
      </c>
      <c r="Q7" s="15" t="str">
        <f>TEXT(WEEKDAY(DATE(CalendarYear,2,15),1),"jjj")</f>
        <v>mer</v>
      </c>
      <c r="R7" s="15" t="str">
        <f>TEXT(WEEKDAY(DATE(CalendarYear,2,16),1),"jjj")</f>
        <v>jeu</v>
      </c>
      <c r="S7" s="15" t="str">
        <f>TEXT(WEEKDAY(DATE(CalendarYear,2,17),1),"jjj")</f>
        <v>ven</v>
      </c>
      <c r="T7" s="15" t="str">
        <f>TEXT(WEEKDAY(DATE(CalendarYear,2,18),1),"jjj")</f>
        <v>sam</v>
      </c>
      <c r="U7" s="15" t="str">
        <f>TEXT(WEEKDAY(DATE(CalendarYear,2,19),1),"jjj")</f>
        <v>dim</v>
      </c>
      <c r="V7" s="15" t="str">
        <f>TEXT(WEEKDAY(DATE(CalendarYear,2,20),1),"jjj")</f>
        <v>lun</v>
      </c>
      <c r="W7" s="15" t="str">
        <f>TEXT(WEEKDAY(DATE(CalendarYear,2,21),1),"jjj")</f>
        <v>mar</v>
      </c>
      <c r="X7" s="15" t="str">
        <f>TEXT(WEEKDAY(DATE(CalendarYear,2,22),1),"jjj")</f>
        <v>mer</v>
      </c>
      <c r="Y7" s="15" t="str">
        <f>TEXT(WEEKDAY(DATE(CalendarYear,2,23),1),"jjj")</f>
        <v>jeu</v>
      </c>
      <c r="Z7" s="15" t="str">
        <f>TEXT(WEEKDAY(DATE(CalendarYear,2,24),1),"jjj")</f>
        <v>ven</v>
      </c>
      <c r="AA7" s="15" t="str">
        <f>TEXT(WEEKDAY(DATE(CalendarYear,2,25),1),"jjj")</f>
        <v>sam</v>
      </c>
      <c r="AB7" s="15" t="str">
        <f>TEXT(WEEKDAY(DATE(CalendarYear,2,26),1),"jjj")</f>
        <v>dim</v>
      </c>
      <c r="AC7" s="15" t="str">
        <f>TEXT(WEEKDAY(DATE(CalendarYear,2,27),1),"jjj")</f>
        <v>lun</v>
      </c>
      <c r="AD7" s="15" t="str">
        <f>TEXT(WEEKDAY(DATE(CalendarYear,2,28),1),"jjj")</f>
        <v>mar</v>
      </c>
    </row>
    <row r="8" spans="1:31"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6" t="s">
        <v>38</v>
      </c>
    </row>
    <row r="9" spans="1:31"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2">
        <f>COUNTA(Février!$C9:$AD9)</f>
        <v>0</v>
      </c>
    </row>
    <row r="10" spans="1:31"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2">
        <f>COUNTA(Février!$C10:$AD10)</f>
        <v>0</v>
      </c>
    </row>
    <row r="11" spans="1:31"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2">
        <f>COUNTA(Février!$C11:$AD11)</f>
        <v>0</v>
      </c>
    </row>
    <row r="12" spans="1:31"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2">
        <f>COUNTA(Février!$C12:$AD12)</f>
        <v>0</v>
      </c>
    </row>
    <row r="13" spans="1:31" ht="30" customHeight="1">
      <c r="B13" s="25" t="s">
        <v>67</v>
      </c>
      <c r="C13" s="24"/>
      <c r="D13" s="24"/>
      <c r="E13" s="24"/>
      <c r="F13" s="24"/>
      <c r="G13" s="23"/>
      <c r="H13" s="24"/>
      <c r="I13" s="24"/>
      <c r="J13" s="24"/>
      <c r="K13" s="24"/>
      <c r="L13" s="24"/>
      <c r="M13" s="24"/>
      <c r="N13" s="24"/>
      <c r="O13" s="24"/>
      <c r="P13" s="24"/>
      <c r="Q13" s="24"/>
      <c r="R13" s="24" t="s">
        <v>48</v>
      </c>
      <c r="S13" s="24" t="s">
        <v>40</v>
      </c>
      <c r="T13" s="24" t="s">
        <v>48</v>
      </c>
      <c r="U13" s="24" t="s">
        <v>48</v>
      </c>
      <c r="V13" s="24" t="s">
        <v>48</v>
      </c>
      <c r="W13" s="24"/>
      <c r="X13" s="24"/>
      <c r="Y13" s="24"/>
      <c r="Z13" s="24"/>
      <c r="AA13" s="24"/>
      <c r="AB13" s="24"/>
      <c r="AC13" s="24"/>
      <c r="AD13" s="24"/>
      <c r="AE13" s="2">
        <f>COUNTA(Février!$C13:$AD13)</f>
        <v>5</v>
      </c>
    </row>
    <row r="14" spans="1:31"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
        <f>COUNTA(Février!$C14:$AD14)</f>
        <v>0</v>
      </c>
    </row>
    <row r="15" spans="1:31"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
        <f>COUNTA(Février!$C15:$AD15)</f>
        <v>0</v>
      </c>
    </row>
    <row r="16" spans="1:31" ht="30" customHeight="1">
      <c r="B16" s="25" t="s">
        <v>70</v>
      </c>
      <c r="C16" s="24"/>
      <c r="D16" s="24"/>
      <c r="E16" s="24"/>
      <c r="F16" s="24"/>
      <c r="G16" s="23"/>
      <c r="H16" s="24"/>
      <c r="I16" s="24"/>
      <c r="J16" s="24"/>
      <c r="K16" s="24" t="s">
        <v>4</v>
      </c>
      <c r="L16" s="24" t="s">
        <v>4</v>
      </c>
      <c r="M16" s="24" t="s">
        <v>4</v>
      </c>
      <c r="N16" s="24" t="s">
        <v>4</v>
      </c>
      <c r="O16" s="24" t="s">
        <v>4</v>
      </c>
      <c r="P16" s="24"/>
      <c r="Q16" s="24"/>
      <c r="R16" s="24"/>
      <c r="S16" s="24"/>
      <c r="T16" s="24"/>
      <c r="U16" s="24"/>
      <c r="V16" s="24"/>
      <c r="W16" s="24"/>
      <c r="X16" s="24"/>
      <c r="Y16" s="24"/>
      <c r="Z16" s="24"/>
      <c r="AA16" s="24"/>
      <c r="AB16" s="24"/>
      <c r="AC16" s="24"/>
      <c r="AD16" s="24"/>
      <c r="AE16" s="2">
        <f>COUNTA(Février!$C16:$AD16)</f>
        <v>5</v>
      </c>
    </row>
    <row r="17" spans="2:31" ht="30" customHeight="1">
      <c r="B17" s="25" t="s">
        <v>71</v>
      </c>
      <c r="C17" s="24"/>
      <c r="D17" s="24"/>
      <c r="E17" s="24"/>
      <c r="F17" s="24"/>
      <c r="G17" s="23"/>
      <c r="H17" s="24"/>
      <c r="I17" s="24"/>
      <c r="J17" s="24"/>
      <c r="K17" s="24"/>
      <c r="L17" s="24"/>
      <c r="M17" s="24"/>
      <c r="N17" s="24"/>
      <c r="O17" s="24" t="s">
        <v>40</v>
      </c>
      <c r="P17" s="24" t="s">
        <v>40</v>
      </c>
      <c r="Q17" s="24" t="s">
        <v>4</v>
      </c>
      <c r="R17" s="24" t="s">
        <v>4</v>
      </c>
      <c r="S17" s="24" t="s">
        <v>4</v>
      </c>
      <c r="T17" s="24" t="s">
        <v>4</v>
      </c>
      <c r="U17" s="24"/>
      <c r="V17" s="24"/>
      <c r="W17" s="24"/>
      <c r="X17" s="24"/>
      <c r="Y17" s="24"/>
      <c r="Z17" s="24"/>
      <c r="AA17" s="24"/>
      <c r="AB17" s="24"/>
      <c r="AC17" s="24"/>
      <c r="AD17" s="24"/>
      <c r="AE17" s="2">
        <f>COUNTA(Février!$C17:$AD17)</f>
        <v>6</v>
      </c>
    </row>
    <row r="18" spans="2:31"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
        <f>COUNTA(Février!$C18:$AD18)</f>
        <v>0</v>
      </c>
    </row>
    <row r="19" spans="2:31"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
        <f>COUNTA(Février!$C19:$AD19)</f>
        <v>0</v>
      </c>
    </row>
    <row r="20" spans="2:31"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
        <f>COUNTA(Février!$C20:$AD20)</f>
        <v>0</v>
      </c>
    </row>
    <row r="21" spans="2:31"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
        <f>COUNTA(Février!$C21:$AD21)</f>
        <v>0</v>
      </c>
    </row>
    <row r="22" spans="2:31"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
        <f>COUNTA(Février!$C22:$AD22)</f>
        <v>0</v>
      </c>
    </row>
    <row r="23" spans="2:31"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
        <f>COUNTA(Février!$C23:$AD23)</f>
        <v>0</v>
      </c>
    </row>
    <row r="24" spans="2:31"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
        <f>COUNTA(Février!$C24:$AD24)</f>
        <v>0</v>
      </c>
    </row>
    <row r="25" spans="2:31"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
        <f>COUNTA(Février!$C25:$AD25)</f>
        <v>0</v>
      </c>
    </row>
    <row r="26" spans="2:31"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
        <f>COUNTA(Février!$C26:$AD26)</f>
        <v>0</v>
      </c>
    </row>
    <row r="27" spans="2:31"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
        <f>COUNTA(Février!$C27:$AD27)</f>
        <v>0</v>
      </c>
    </row>
    <row r="28" spans="2:31"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
        <f>COUNTA(Février!$C28:$AD28)</f>
        <v>0</v>
      </c>
    </row>
    <row r="29" spans="2:31" ht="30" customHeight="1">
      <c r="B29" s="25" t="s">
        <v>83</v>
      </c>
      <c r="C29" s="24"/>
      <c r="D29" s="24"/>
      <c r="E29" s="24" t="s">
        <v>40</v>
      </c>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
        <f>COUNTA(Février!$C29:$AD29)</f>
        <v>1</v>
      </c>
    </row>
    <row r="30" spans="2:31" ht="30" customHeight="1">
      <c r="B30" s="25" t="s">
        <v>84</v>
      </c>
      <c r="C30" s="24"/>
      <c r="D30" s="24"/>
      <c r="E30" s="24"/>
      <c r="F30" s="24"/>
      <c r="G30" s="23"/>
      <c r="H30" s="24"/>
      <c r="I30" s="24"/>
      <c r="J30" s="24"/>
      <c r="K30" s="24"/>
      <c r="L30" s="24"/>
      <c r="M30" s="24"/>
      <c r="N30" s="24"/>
      <c r="O30" s="24"/>
      <c r="P30" s="24"/>
      <c r="Q30" s="24" t="s">
        <v>4</v>
      </c>
      <c r="R30" s="24" t="s">
        <v>4</v>
      </c>
      <c r="S30" s="24"/>
      <c r="T30" s="24"/>
      <c r="U30" s="24"/>
      <c r="V30" s="24"/>
      <c r="W30" s="24"/>
      <c r="X30" s="24"/>
      <c r="Y30" s="24"/>
      <c r="Z30" s="24"/>
      <c r="AA30" s="24"/>
      <c r="AB30" s="24"/>
      <c r="AC30" s="24"/>
      <c r="AD30" s="24"/>
      <c r="AE30" s="2">
        <f>COUNTA(Février!$C30:$AD30)</f>
        <v>2</v>
      </c>
    </row>
    <row r="31" spans="2:31"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
        <f>COUNTA(Février!$C31:$AD31)</f>
        <v>0</v>
      </c>
    </row>
    <row r="32" spans="2:31"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
        <f>COUNTA(Février!$C32:$AD32)</f>
        <v>0</v>
      </c>
    </row>
    <row r="33" spans="2:31" ht="30" customHeight="1">
      <c r="B33" s="25" t="s">
        <v>87</v>
      </c>
      <c r="C33" s="24"/>
      <c r="D33" s="24"/>
      <c r="E33" s="24"/>
      <c r="F33" s="24"/>
      <c r="G33" s="23"/>
      <c r="H33" s="24"/>
      <c r="I33" s="24"/>
      <c r="J33" s="24"/>
      <c r="K33" s="24"/>
      <c r="L33" s="24"/>
      <c r="M33" s="24"/>
      <c r="N33" s="24"/>
      <c r="O33" s="24"/>
      <c r="P33" s="24"/>
      <c r="Q33" s="24"/>
      <c r="R33" s="24"/>
      <c r="S33" s="24"/>
      <c r="T33" s="24"/>
      <c r="U33" s="24"/>
      <c r="V33" s="24" t="s">
        <v>40</v>
      </c>
      <c r="W33" s="24" t="s">
        <v>40</v>
      </c>
      <c r="X33" s="24" t="s">
        <v>40</v>
      </c>
      <c r="Y33" s="24" t="s">
        <v>40</v>
      </c>
      <c r="Z33" s="24" t="s">
        <v>40</v>
      </c>
      <c r="AA33" s="24"/>
      <c r="AB33" s="24"/>
      <c r="AC33" s="24"/>
      <c r="AD33" s="24"/>
      <c r="AE33" s="2">
        <f>COUNTA(Février!$C33:$AD33)</f>
        <v>5</v>
      </c>
    </row>
    <row r="34" spans="2:31"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
        <f>COUNTA(Février!$C34:$AD34)</f>
        <v>0</v>
      </c>
    </row>
    <row r="35" spans="2:31"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
        <f>COUNTA(Février!$C35:$AD35)</f>
        <v>0</v>
      </c>
    </row>
    <row r="36" spans="2:31"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t="s">
        <v>4</v>
      </c>
      <c r="AD36" s="24" t="s">
        <v>4</v>
      </c>
      <c r="AE36" s="2">
        <f>COUNTA(Février!$C36:$AD36)</f>
        <v>2</v>
      </c>
    </row>
    <row r="37" spans="2:31"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
        <f>COUNTA(Février!$C37:$AD37)</f>
        <v>0</v>
      </c>
    </row>
    <row r="38" spans="2:31"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
        <f>COUNTA(Février!$C38:$AD38)</f>
        <v>0</v>
      </c>
    </row>
    <row r="39" spans="2:31" ht="30" customHeight="1">
      <c r="B39" s="25" t="s">
        <v>93</v>
      </c>
      <c r="C39" s="24"/>
      <c r="D39" s="24" t="s">
        <v>49</v>
      </c>
      <c r="E39" s="24" t="s">
        <v>49</v>
      </c>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
        <f>COUNTA(Février!$C39:$AD39)</f>
        <v>2</v>
      </c>
    </row>
    <row r="40" spans="2:31"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
        <f>COUNTA(Février!$C40:$AD40)</f>
        <v>0</v>
      </c>
    </row>
    <row r="41" spans="2:31"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
        <f>COUNTA(Février!$C41:$AD41)</f>
        <v>0</v>
      </c>
    </row>
    <row r="42" spans="2:31"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
        <f>COUNTA(Février!$C42:$AD42)</f>
        <v>0</v>
      </c>
    </row>
    <row r="43" spans="2:31"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
        <f>COUNTA(Février!$C43:$AD43)</f>
        <v>0</v>
      </c>
    </row>
    <row r="44" spans="2:31"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
        <f>COUNTA(Février!$C44:$AD44)</f>
        <v>0</v>
      </c>
    </row>
    <row r="45" spans="2:31"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
        <f>COUNTA(Février!$C45:$AD45)</f>
        <v>0</v>
      </c>
    </row>
    <row r="46" spans="2:31"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
        <f>COUNTA(Février!$C46:$AD46)</f>
        <v>0</v>
      </c>
    </row>
    <row r="47" spans="2:31"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
        <f>COUNTA(Février!$C47:$AD47)</f>
        <v>0</v>
      </c>
    </row>
    <row r="48" spans="2:31"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
        <f>COUNTA(Février!$C48:$AD48)</f>
        <v>0</v>
      </c>
    </row>
    <row r="49" spans="2:31"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
        <f>COUNTA(Février!$C49:$AD49)</f>
        <v>0</v>
      </c>
    </row>
    <row r="50" spans="2:31"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
        <f>COUNTA(Février!$C50:$AD50)</f>
        <v>0</v>
      </c>
    </row>
    <row r="51" spans="2:31"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
        <f>COUNTA(Février!$C51:$AD51)</f>
        <v>0</v>
      </c>
    </row>
    <row r="52" spans="2:31"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
        <f>COUNTA(Février!$C52:$AD52)</f>
        <v>0</v>
      </c>
    </row>
    <row r="53" spans="2:31"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
        <f>COUNTA(Février!$C53:$AD53)</f>
        <v>0</v>
      </c>
    </row>
    <row r="54" spans="2:31"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
        <f>COUNTA(Février!$C54:$AD54)</f>
        <v>0</v>
      </c>
    </row>
    <row r="55" spans="2:31"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
        <f>COUNTA(Février!$C55:$AD55)</f>
        <v>0</v>
      </c>
    </row>
    <row r="56" spans="2:31"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
        <f>COUNTA(Février!$C56:$AD56)</f>
        <v>0</v>
      </c>
    </row>
    <row r="57" spans="2:31" ht="30" customHeight="1">
      <c r="B57" s="25" t="s">
        <v>111</v>
      </c>
      <c r="C57" s="24"/>
      <c r="D57" s="24"/>
      <c r="E57" s="24"/>
      <c r="F57" s="24"/>
      <c r="G57" s="23"/>
      <c r="H57" s="24"/>
      <c r="I57" s="24"/>
      <c r="J57" s="24"/>
      <c r="K57" s="24"/>
      <c r="L57" s="24"/>
      <c r="M57" s="24"/>
      <c r="N57" s="24"/>
      <c r="O57" s="24"/>
      <c r="P57" s="24"/>
      <c r="Q57" s="24"/>
      <c r="R57" s="24" t="s">
        <v>40</v>
      </c>
      <c r="S57" s="24" t="s">
        <v>40</v>
      </c>
      <c r="T57" s="24"/>
      <c r="U57" s="24"/>
      <c r="V57" s="24"/>
      <c r="W57" s="24"/>
      <c r="X57" s="24"/>
      <c r="Y57" s="24"/>
      <c r="Z57" s="24"/>
      <c r="AA57" s="24"/>
      <c r="AB57" s="24"/>
      <c r="AC57" s="24"/>
      <c r="AD57" s="24"/>
      <c r="AE57" s="2">
        <f>COUNTA(Février!$C57:$AD57)</f>
        <v>2</v>
      </c>
    </row>
    <row r="58" spans="2:31" ht="30" customHeight="1">
      <c r="B58" s="25" t="s">
        <v>112</v>
      </c>
      <c r="C58" s="24"/>
      <c r="D58" s="24"/>
      <c r="E58" s="24"/>
      <c r="F58" s="24"/>
      <c r="G58" s="23"/>
      <c r="H58" s="24"/>
      <c r="I58" s="24"/>
      <c r="J58" s="24"/>
      <c r="K58" s="24"/>
      <c r="L58" s="24"/>
      <c r="M58" s="24"/>
      <c r="N58" s="24"/>
      <c r="O58" s="24"/>
      <c r="P58" s="24"/>
      <c r="Q58" s="24" t="s">
        <v>40</v>
      </c>
      <c r="R58" s="24"/>
      <c r="S58" s="24"/>
      <c r="T58" s="24"/>
      <c r="U58" s="24"/>
      <c r="V58" s="24" t="s">
        <v>40</v>
      </c>
      <c r="W58" s="24" t="s">
        <v>40</v>
      </c>
      <c r="X58" s="24" t="s">
        <v>40</v>
      </c>
      <c r="Y58" s="24" t="s">
        <v>40</v>
      </c>
      <c r="Z58" s="24" t="s">
        <v>40</v>
      </c>
      <c r="AA58" s="24" t="s">
        <v>40</v>
      </c>
      <c r="AB58" s="24" t="s">
        <v>40</v>
      </c>
      <c r="AC58" s="24" t="s">
        <v>40</v>
      </c>
      <c r="AD58" s="24" t="s">
        <v>40</v>
      </c>
      <c r="AE58" s="2">
        <f>COUNTA(Février!$C58:$AD58)</f>
        <v>10</v>
      </c>
    </row>
    <row r="59" spans="2:31"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
        <f>COUNTA(Février!$C59:$AD59)</f>
        <v>0</v>
      </c>
    </row>
    <row r="60" spans="2:31"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
        <f>COUNTA(Février!$C60:$AD60)</f>
        <v>0</v>
      </c>
    </row>
    <row r="61" spans="2:31"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2">
        <f>COUNTA(Février!$C61:$AD61)</f>
        <v>0</v>
      </c>
    </row>
    <row r="62" spans="2:31" ht="30" customHeight="1">
      <c r="B62" s="4" t="str">
        <f>NomMois&amp;" total"</f>
        <v>FEVRIER total</v>
      </c>
      <c r="C62" s="3">
        <f>SUBTOTAL(103,Février!$C$9:$C$61)</f>
        <v>0</v>
      </c>
      <c r="D62" s="3">
        <f>SUBTOTAL(103,Février!$D$9:$D$61)</f>
        <v>1</v>
      </c>
      <c r="E62" s="3">
        <f>SUBTOTAL(103,Février!$E$9:$E$61)</f>
        <v>2</v>
      </c>
      <c r="F62" s="3">
        <f>SUBTOTAL(103,Février!$F$9:$F$61)</f>
        <v>0</v>
      </c>
      <c r="G62" s="3">
        <f>SUBTOTAL(103,Février!$G$9:$G$61)</f>
        <v>0</v>
      </c>
      <c r="H62" s="3">
        <f>SUBTOTAL(103,Février!$H$9:$H$61)</f>
        <v>0</v>
      </c>
      <c r="I62" s="3">
        <f>SUBTOTAL(103,Février!$I$9:$I$61)</f>
        <v>0</v>
      </c>
      <c r="J62" s="3">
        <f>SUBTOTAL(103,Février!$J$9:$J$61)</f>
        <v>0</v>
      </c>
      <c r="K62" s="3">
        <f>SUBTOTAL(103,Février!$K$9:$K$61)</f>
        <v>1</v>
      </c>
      <c r="L62" s="3">
        <f>SUBTOTAL(103,Février!$L$9:$L$61)</f>
        <v>1</v>
      </c>
      <c r="M62" s="3">
        <f>SUBTOTAL(103,Février!$M$9:$M$61)</f>
        <v>1</v>
      </c>
      <c r="N62" s="3">
        <f>SUBTOTAL(103,Février!$N$9:$N$61)</f>
        <v>1</v>
      </c>
      <c r="O62" s="3">
        <f>SUBTOTAL(103,Février!$O$9:$O$61)</f>
        <v>2</v>
      </c>
      <c r="P62" s="3">
        <f>SUBTOTAL(103,Février!$P$9:$P$61)</f>
        <v>1</v>
      </c>
      <c r="Q62" s="3">
        <f>SUBTOTAL(103,Février!$Q$9:$Q$61)</f>
        <v>3</v>
      </c>
      <c r="R62" s="3">
        <f>SUBTOTAL(103,Février!$R$9:$R$61)</f>
        <v>4</v>
      </c>
      <c r="S62" s="3">
        <f>SUBTOTAL(103,Février!$S$9:$S$61)</f>
        <v>3</v>
      </c>
      <c r="T62" s="3">
        <f>SUBTOTAL(103,Février!$T$9:$T$61)</f>
        <v>2</v>
      </c>
      <c r="U62" s="3">
        <f>SUBTOTAL(103,Février!$U$9:$U$61)</f>
        <v>1</v>
      </c>
      <c r="V62" s="3">
        <f>SUBTOTAL(103,Février!$V$9:$V$61)</f>
        <v>3</v>
      </c>
      <c r="W62" s="3">
        <f>SUBTOTAL(103,Février!$W$9:$W$61)</f>
        <v>2</v>
      </c>
      <c r="X62" s="3">
        <f>SUBTOTAL(103,Février!$X$9:$X$61)</f>
        <v>2</v>
      </c>
      <c r="Y62" s="3">
        <f>SUBTOTAL(103,Février!$Y$9:$Y$61)</f>
        <v>2</v>
      </c>
      <c r="Z62" s="3">
        <f>SUBTOTAL(103,Février!$Z$9:$Z$61)</f>
        <v>2</v>
      </c>
      <c r="AA62" s="3">
        <f>SUBTOTAL(103,Février!$AA$9:$AA$61)</f>
        <v>1</v>
      </c>
      <c r="AB62" s="3">
        <f>SUBTOTAL(103,Février!$AB$9:$AB$61)</f>
        <v>1</v>
      </c>
      <c r="AC62" s="3">
        <f>SUBTOTAL(103,Février!$AC$9:$AC$61)</f>
        <v>2</v>
      </c>
      <c r="AD62" s="3">
        <f>SUBTOTAL(103,Février!$AD$9:$AD$61)</f>
        <v>2</v>
      </c>
      <c r="AE62" s="3">
        <f>SUBTOTAL(109,_Février[Total des jours])</f>
        <v>40</v>
      </c>
    </row>
  </sheetData>
  <mergeCells count="6">
    <mergeCell ref="C6:AD6"/>
    <mergeCell ref="D4:E4"/>
    <mergeCell ref="G4:I4"/>
    <mergeCell ref="K4:L4"/>
    <mergeCell ref="O4:R4"/>
    <mergeCell ref="T4:W4"/>
  </mergeCells>
  <phoneticPr fontId="30" type="noConversion"/>
  <conditionalFormatting sqref="C9:AD61">
    <cfRule type="expression" priority="1" stopIfTrue="1">
      <formula>C9=""</formula>
    </cfRule>
    <cfRule type="expression" dxfId="54" priority="2" stopIfTrue="1">
      <formula>C9=CléPersonnalisée2</formula>
    </cfRule>
    <cfRule type="expression" dxfId="53" priority="3" stopIfTrue="1">
      <formula>C9=CléPersonnalisée1</formula>
    </cfRule>
    <cfRule type="expression" dxfId="52" priority="4" stopIfTrue="1">
      <formula>C9=CléMaladie</formula>
    </cfRule>
    <cfRule type="expression" dxfId="51" priority="5" stopIfTrue="1">
      <formula>C9=CléPersonnel</formula>
    </cfRule>
    <cfRule type="expression" dxfId="50" priority="6" stopIfTrue="1">
      <formula>C9=CléCongé</formula>
    </cfRule>
  </conditionalFormatting>
  <conditionalFormatting sqref="AE9:AE61">
    <cfRule type="dataBar" priority="7">
      <dataBar>
        <cfvo type="num" val="0"/>
        <cfvo type="num" val="31"/>
        <color theme="4"/>
      </dataBar>
      <extLst>
        <ext xmlns:x14="http://schemas.microsoft.com/office/spreadsheetml/2009/9/main" uri="{B025F937-C7B1-47D3-B67F-A62EFF666E3E}">
          <x14:id>{1CD8E130-90D4-4DDA-AFBE-1C1EA473E5A8}</x14:id>
        </ext>
      </extLst>
    </cfRule>
  </conditionalFormatting>
  <dataValidations count="16">
    <dataValidation allowBlank="1" showInputMessage="1" showErrorMessage="1" prompt="Le titre de la feuille de calcul figure dans cette cellule. " sqref="B1" xr:uid="{F77C3742-5D1C-4B59-824F-93559E1AD123}"/>
    <dataValidation allowBlank="1" showInputMessage="1" showErrorMessage="1" prompt="Cette ligne définit les clés utilisées dans le tableau : la cellule C4 un congé, la G4 personnel, et K4 un congé maladie. Les cellules N4 et R4 sont personnalisables " sqref="B4" xr:uid="{3E3C637D-9E21-4B49-86F1-CDE15658764C}"/>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AD7" xr:uid="{9C235C11-0EDC-4AB2-B728-D57AB7806CE5}"/>
    <dataValidation allowBlank="1" showInputMessage="1" showErrorMessage="1" prompt="Entrez l’année dans cette cellule" sqref="AE6" xr:uid="{2501B07C-A3A5-4F5F-9CAE-85F8E691E2FC}"/>
    <dataValidation allowBlank="1" showInputMessage="1" showErrorMessage="1" prompt="Calcule automatiquement le nombre total de jours d’absence d’un employé ce mois-ci dans cette colonne" sqref="AE8" xr:uid="{C1995663-471E-476E-AB81-92ECB74A8D5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83B51A33-E129-4598-906C-DE43960CF8EB}"/>
    <dataValidation allowBlank="1" showInputMessage="1" showErrorMessage="1" prompt="Le titre mis à jour automatiquement figure dans cette cellule. Pour modifier le titre, mettez à jour la cellule B1 de la feuille de calcul Janvier" sqref="B2" xr:uid="{702383E4-194B-44AA-840C-8FF47FF4E14D}"/>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54EB3094-BCF8-4776-8B85-BF2314076E04}"/>
    <dataValidation allowBlank="1" showInputMessage="1" showErrorMessage="1" prompt="Entrez l’année dans la cellule ci-dessous" sqref="AE5" xr:uid="{40ED12CF-FD9F-43FE-94E4-BBD938B8A454}"/>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70FCFE58-1831-430D-AE18-42B2648AF5DE}"/>
    <dataValidation allowBlank="1" showInputMessage="1" showErrorMessage="1" prompt="Entrez une étiquette pour décrire la clé personnalisée à gauche" sqref="O4 T4" xr:uid="{43E0CA7E-5363-4EE5-B669-94B996F31DF1}"/>
    <dataValidation allowBlank="1" showInputMessage="1" showErrorMessage="1" prompt="Entrez une lettre et personnalisez l’étiquette à droite pour ajouter un élément de clé" sqref="N4 S4" xr:uid="{1FB95A1E-7205-448C-AB42-284ADA89E9FB}"/>
    <dataValidation allowBlank="1" showInputMessage="1" showErrorMessage="1" prompt="La lettre « M » indique une absence pour cause de maladie" sqref="J4" xr:uid="{3A0CE10A-22D2-4F4E-87C7-E601FA23CBD4}"/>
    <dataValidation allowBlank="1" showInputMessage="1" showErrorMessage="1" prompt="La lettre « P » indique une absence pour motifs personnels" sqref="F4" xr:uid="{2A7C4A83-4626-46A2-B383-F0B72A3476F2}"/>
    <dataValidation allowBlank="1" showInputMessage="1" showErrorMessage="1" prompt="La lettre « C » indique une absence pour cause de congé" sqref="C4" xr:uid="{4E89E36F-1E4F-481C-97A7-55EF5C17A97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B1110CA0-31F6-4951-A948-06C5FF9FDD22}"/>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CD8E130-90D4-4DDA-AFBE-1C1EA473E5A8}">
            <x14:dataBar minLength="0" maxLength="100" gradient="0">
              <x14:cfvo type="num">
                <xm:f>0</xm:f>
              </x14:cfvo>
              <x14:cfvo type="num">
                <xm:f>31</xm:f>
              </x14:cfvo>
              <x14:negativeFillColor rgb="FFFF0000"/>
              <x14:axisColor rgb="FF000000"/>
            </x14:dataBar>
          </x14:cfRule>
          <xm:sqref>AE9:AE61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6D89A2D-2AC0-498E-B7A4-90384C58A934}">
          <x14:formula1>
            <xm:f>'Noms des employés'!$B$4:$B$75</xm:f>
          </x14:formula1>
          <xm:sqref>B9:B61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25F48B-6503-456C-8AB5-5C7A9E8197FE}">
  <sheetPr>
    <tabColor theme="4" tint="0.499984740745262"/>
  </sheetPr>
  <dimension ref="A1:AH62"/>
  <sheetViews>
    <sheetView showGridLines="0" topLeftCell="A58" zoomScaleNormal="100" workbookViewId="0">
      <selection activeCell="E60" sqref="E60"/>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50</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TEXT(WEEKDAY(DATE(CalendarYear,3,1),1),"jjj")</f>
        <v>mer</v>
      </c>
      <c r="D7" s="15" t="str">
        <f>TEXT(WEEKDAY(DATE(CalendarYear,3,2),1),"jjj")</f>
        <v>jeu</v>
      </c>
      <c r="E7" s="15" t="str">
        <f>TEXT(WEEKDAY(DATE(CalendarYear,3,3),1),"jjj")</f>
        <v>ven</v>
      </c>
      <c r="F7" s="15" t="str">
        <f>TEXT(WEEKDAY(DATE(CalendarYear,3,4),1),"jjj")</f>
        <v>sam</v>
      </c>
      <c r="G7" s="15" t="str">
        <f>TEXT(WEEKDAY(DATE(CalendarYear,3,5),1),"jjj")</f>
        <v>dim</v>
      </c>
      <c r="H7" s="15" t="str">
        <f>TEXT(WEEKDAY(DATE(CalendarYear,3,6),1),"jjj")</f>
        <v>lun</v>
      </c>
      <c r="I7" s="15" t="str">
        <f>TEXT(WEEKDAY(DATE(CalendarYear,3,7),1),"jjj")</f>
        <v>mar</v>
      </c>
      <c r="J7" s="15" t="str">
        <f>TEXT(WEEKDAY(DATE(CalendarYear,3,8),1),"jjj")</f>
        <v>mer</v>
      </c>
      <c r="K7" s="15" t="str">
        <f>TEXT(WEEKDAY(DATE(CalendarYear,3,9),1),"jjj")</f>
        <v>jeu</v>
      </c>
      <c r="L7" s="15" t="str">
        <f>TEXT(WEEKDAY(DATE(CalendarYear,3,10),1),"jjj")</f>
        <v>ven</v>
      </c>
      <c r="M7" s="15" t="str">
        <f>TEXT(WEEKDAY(DATE(CalendarYear,3,11),1),"jjj")</f>
        <v>sam</v>
      </c>
      <c r="N7" s="15" t="str">
        <f>TEXT(WEEKDAY(DATE(CalendarYear,3,12),1),"jjj")</f>
        <v>dim</v>
      </c>
      <c r="O7" s="15" t="str">
        <f>TEXT(WEEKDAY(DATE(CalendarYear,3,13),1),"jjj")</f>
        <v>lun</v>
      </c>
      <c r="P7" s="15" t="str">
        <f>TEXT(WEEKDAY(DATE(CalendarYear,3,14),1),"jjj")</f>
        <v>mar</v>
      </c>
      <c r="Q7" s="15" t="str">
        <f>TEXT(WEEKDAY(DATE(CalendarYear,3,15),1),"jjj")</f>
        <v>mer</v>
      </c>
      <c r="R7" s="15" t="str">
        <f>TEXT(WEEKDAY(DATE(CalendarYear,3,16),1),"jjj")</f>
        <v>jeu</v>
      </c>
      <c r="S7" s="15" t="str">
        <f>TEXT(WEEKDAY(DATE(CalendarYear,3,17),1),"jjj")</f>
        <v>ven</v>
      </c>
      <c r="T7" s="15" t="str">
        <f>TEXT(WEEKDAY(DATE(CalendarYear,3,18),1),"jjj")</f>
        <v>sam</v>
      </c>
      <c r="U7" s="15" t="str">
        <f>TEXT(WEEKDAY(DATE(CalendarYear,3,19),1),"jjj")</f>
        <v>dim</v>
      </c>
      <c r="V7" s="15" t="str">
        <f>TEXT(WEEKDAY(DATE(CalendarYear,3,20),1),"jjj")</f>
        <v>lun</v>
      </c>
      <c r="W7" s="15" t="str">
        <f>TEXT(WEEKDAY(DATE(CalendarYear,3,21),1),"jjj")</f>
        <v>mar</v>
      </c>
      <c r="X7" s="15" t="str">
        <f>TEXT(WEEKDAY(DATE(CalendarYear,3,22),1),"jjj")</f>
        <v>mer</v>
      </c>
      <c r="Y7" s="15" t="str">
        <f>TEXT(WEEKDAY(DATE(CalendarYear,3,23),1),"jjj")</f>
        <v>jeu</v>
      </c>
      <c r="Z7" s="15" t="str">
        <f>TEXT(WEEKDAY(DATE(CalendarYear,3,24),1),"jjj")</f>
        <v>ven</v>
      </c>
      <c r="AA7" s="15" t="str">
        <f>TEXT(WEEKDAY(DATE(CalendarYear,3,25),1),"jjj")</f>
        <v>sam</v>
      </c>
      <c r="AB7" s="15" t="str">
        <f>TEXT(WEEKDAY(DATE(CalendarYear,3,26),1),"jjj")</f>
        <v>dim</v>
      </c>
      <c r="AC7" s="15" t="str">
        <f>TEXT(WEEKDAY(DATE(CalendarYear,3,27),1),"jjj")</f>
        <v>lun</v>
      </c>
      <c r="AD7" s="15" t="str">
        <f>TEXT(WEEKDAY(DATE(CalendarYear,3,28),1),"jjj")</f>
        <v>mar</v>
      </c>
      <c r="AE7" s="15" t="str">
        <f>TEXT(WEEKDAY(DATE(CalendarYear,3,29),1),"jjj")</f>
        <v>mer</v>
      </c>
      <c r="AF7" s="15" t="str">
        <f>TEXT(WEEKDAY(DATE(CalendarYear,3,30),1),"jjj")</f>
        <v>jeu</v>
      </c>
      <c r="AG7" s="15" t="str">
        <f>TEXT(WEEKDAY(DATE(CalendarYear,3,31),1),"jjj")</f>
        <v>ven</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COUNTA(Mars!$C9:$AG9)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COUNTA(Mars!$C10:$AG10)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COUNTA(Mars!$C11:$AG11)</f>
        <v>0</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COUNTA(Mars!$C12:$AG12)</f>
        <v>0</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COUNTA(Mars!$C13:$AG13)</f>
        <v>0</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COUNTA(Mars!$C14:$AG14)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COUNTA(Mars!$C15:$AG15)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COUNTA(Mars!$C16:$AG16)</f>
        <v>0</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COUNTA(Mars!$C17:$AG17)</f>
        <v>0</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COUNTA(Mars!$C18:$AG18)</f>
        <v>0</v>
      </c>
    </row>
    <row r="19" spans="2:34" ht="30" customHeight="1">
      <c r="B19" s="25" t="s">
        <v>73</v>
      </c>
      <c r="C19" s="24"/>
      <c r="D19" s="24"/>
      <c r="E19" s="24"/>
      <c r="F19" s="24"/>
      <c r="G19" s="23"/>
      <c r="H19" s="24"/>
      <c r="I19" s="24"/>
      <c r="J19" s="24"/>
      <c r="K19" s="24"/>
      <c r="L19" s="24" t="s">
        <v>4</v>
      </c>
      <c r="M19" s="24" t="s">
        <v>4</v>
      </c>
      <c r="N19" s="24" t="s">
        <v>4</v>
      </c>
      <c r="O19" s="24" t="s">
        <v>4</v>
      </c>
      <c r="P19" s="24" t="s">
        <v>4</v>
      </c>
      <c r="Q19" s="24" t="s">
        <v>4</v>
      </c>
      <c r="R19" s="24"/>
      <c r="S19" s="24"/>
      <c r="T19" s="24"/>
      <c r="U19" s="24"/>
      <c r="V19" s="24"/>
      <c r="W19" s="24"/>
      <c r="X19" s="24"/>
      <c r="Y19" s="24"/>
      <c r="Z19" s="24"/>
      <c r="AA19" s="24"/>
      <c r="AB19" s="24"/>
      <c r="AC19" s="24"/>
      <c r="AD19" s="24"/>
      <c r="AE19" s="24"/>
      <c r="AF19" s="24"/>
      <c r="AG19" s="24"/>
      <c r="AH19" s="2">
        <f>COUNTA(Mars!$C19:$AG19)</f>
        <v>6</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COUNTA(Mars!$C20:$AG20)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COUNTA(Mars!$C21:$AG21)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t="s">
        <v>4</v>
      </c>
      <c r="AD22" s="24" t="s">
        <v>4</v>
      </c>
      <c r="AE22" s="24" t="s">
        <v>4</v>
      </c>
      <c r="AF22" s="24" t="s">
        <v>4</v>
      </c>
      <c r="AG22" s="24" t="s">
        <v>40</v>
      </c>
      <c r="AH22" s="2">
        <f>COUNTA(Mars!$C22:$AG22)</f>
        <v>5</v>
      </c>
    </row>
    <row r="23" spans="2:34" ht="30" customHeight="1">
      <c r="B23" s="25" t="s">
        <v>77</v>
      </c>
      <c r="C23" s="24"/>
      <c r="D23" s="24"/>
      <c r="E23" s="24"/>
      <c r="F23" s="24"/>
      <c r="G23" s="23"/>
      <c r="H23" s="24"/>
      <c r="I23" s="24" t="s">
        <v>40</v>
      </c>
      <c r="J23" s="24"/>
      <c r="K23" s="24"/>
      <c r="L23" s="24"/>
      <c r="M23" s="24"/>
      <c r="N23" s="24"/>
      <c r="O23" s="24"/>
      <c r="P23" s="24"/>
      <c r="Q23" s="24"/>
      <c r="R23" s="24"/>
      <c r="S23" s="24"/>
      <c r="T23" s="24"/>
      <c r="U23" s="24"/>
      <c r="V23" s="24"/>
      <c r="W23" s="24"/>
      <c r="X23" s="24"/>
      <c r="Y23" s="24"/>
      <c r="Z23" s="24"/>
      <c r="AA23" s="24"/>
      <c r="AB23" s="24"/>
      <c r="AC23" s="24"/>
      <c r="AD23" s="24"/>
      <c r="AE23" s="24"/>
      <c r="AF23" s="24" t="s">
        <v>4</v>
      </c>
      <c r="AG23" s="24"/>
      <c r="AH23" s="2">
        <f>COUNTA(Mars!$C23:$AG23)</f>
        <v>2</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COUNTA(Mars!$C24:$AG24)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4"/>
      <c r="AG25" s="24"/>
      <c r="AH25" s="2">
        <f>COUNTA(Mars!$C25:$AG25)</f>
        <v>0</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t="s">
        <v>40</v>
      </c>
      <c r="AD26" s="24"/>
      <c r="AE26" s="24"/>
      <c r="AF26" s="24"/>
      <c r="AG26" s="24"/>
      <c r="AH26" s="2">
        <f>COUNTA(Mars!$C26:$AG26)</f>
        <v>1</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COUNTA(Mars!$C27:$AG27)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COUNTA(Mars!$C28:$AG28)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COUNTA(Mars!$C29:$AG29)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COUNTA(Mars!$C30:$AG30)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c r="AH31" s="2">
        <f>COUNTA(Mars!$C31:$AG31)</f>
        <v>0</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COUNTA(Mars!$C32:$AG32)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COUNTA(Mars!$C33:$AG33)</f>
        <v>0</v>
      </c>
    </row>
    <row r="34" spans="2:34" ht="30" customHeight="1">
      <c r="B34" s="25" t="s">
        <v>88</v>
      </c>
      <c r="C34" s="24"/>
      <c r="D34" s="24"/>
      <c r="E34" s="24"/>
      <c r="F34" s="24"/>
      <c r="G34" s="23"/>
      <c r="H34" s="24"/>
      <c r="I34" s="24"/>
      <c r="J34" s="24"/>
      <c r="K34" s="24" t="s">
        <v>40</v>
      </c>
      <c r="L34" s="24" t="s">
        <v>40</v>
      </c>
      <c r="M34" s="24"/>
      <c r="N34" s="24"/>
      <c r="O34" s="24"/>
      <c r="P34" s="24"/>
      <c r="Q34" s="24"/>
      <c r="R34" s="24"/>
      <c r="S34" s="24"/>
      <c r="T34" s="24"/>
      <c r="U34" s="24"/>
      <c r="V34" s="24"/>
      <c r="W34" s="24"/>
      <c r="X34" s="24"/>
      <c r="Y34" s="24"/>
      <c r="Z34" s="24"/>
      <c r="AA34" s="24"/>
      <c r="AB34" s="24"/>
      <c r="AC34" s="24"/>
      <c r="AD34" s="24"/>
      <c r="AE34" s="24"/>
      <c r="AF34" s="24"/>
      <c r="AG34" s="24"/>
      <c r="AH34" s="2">
        <f>COUNTA(Mars!$C34:$AG34)</f>
        <v>2</v>
      </c>
    </row>
    <row r="35" spans="2:34" ht="30" customHeight="1">
      <c r="B35" s="25" t="s">
        <v>89</v>
      </c>
      <c r="C35" s="24"/>
      <c r="D35" s="24"/>
      <c r="E35" s="24"/>
      <c r="F35" s="24"/>
      <c r="G35" s="23"/>
      <c r="H35" s="24"/>
      <c r="I35" s="24"/>
      <c r="J35" s="24"/>
      <c r="K35" s="24"/>
      <c r="L35" s="24"/>
      <c r="M35" s="24"/>
      <c r="N35" s="24"/>
      <c r="O35" s="24"/>
      <c r="P35" s="24"/>
      <c r="Q35" s="24" t="s">
        <v>10</v>
      </c>
      <c r="R35" s="24" t="s">
        <v>10</v>
      </c>
      <c r="S35" s="24" t="s">
        <v>10</v>
      </c>
      <c r="T35" s="24"/>
      <c r="U35" s="24"/>
      <c r="V35" s="24"/>
      <c r="W35" s="24"/>
      <c r="X35" s="24"/>
      <c r="Y35" s="24"/>
      <c r="Z35" s="24"/>
      <c r="AA35" s="24"/>
      <c r="AB35" s="24"/>
      <c r="AC35" s="24"/>
      <c r="AD35" s="24"/>
      <c r="AE35" s="24"/>
      <c r="AF35" s="24"/>
      <c r="AG35" s="24"/>
      <c r="AH35" s="2">
        <f>COUNTA(Mars!$C35:$AG35)</f>
        <v>3</v>
      </c>
    </row>
    <row r="36" spans="2:34" ht="30" customHeight="1">
      <c r="B36" s="25" t="s">
        <v>90</v>
      </c>
      <c r="C36" s="24" t="s">
        <v>4</v>
      </c>
      <c r="D36" s="24" t="s">
        <v>4</v>
      </c>
      <c r="E36" s="24" t="s">
        <v>4</v>
      </c>
      <c r="F36" s="24" t="s">
        <v>4</v>
      </c>
      <c r="G36" s="23" t="s">
        <v>4</v>
      </c>
      <c r="H36" s="24" t="s">
        <v>4</v>
      </c>
      <c r="I36" s="24" t="s">
        <v>4</v>
      </c>
      <c r="J36" s="24" t="s">
        <v>4</v>
      </c>
      <c r="K36" s="24" t="s">
        <v>4</v>
      </c>
      <c r="L36" s="24" t="s">
        <v>4</v>
      </c>
      <c r="M36" s="24" t="s">
        <v>4</v>
      </c>
      <c r="N36" s="24"/>
      <c r="O36" s="24"/>
      <c r="P36" s="24"/>
      <c r="Q36" s="24"/>
      <c r="R36" s="24"/>
      <c r="S36" s="24"/>
      <c r="T36" s="24"/>
      <c r="U36" s="24"/>
      <c r="V36" s="24"/>
      <c r="W36" s="24"/>
      <c r="X36" s="24"/>
      <c r="Y36" s="24"/>
      <c r="Z36" s="24"/>
      <c r="AA36" s="24"/>
      <c r="AB36" s="24"/>
      <c r="AC36" s="24"/>
      <c r="AD36" s="24"/>
      <c r="AE36" s="24"/>
      <c r="AF36" s="24"/>
      <c r="AG36" s="24"/>
      <c r="AH36" s="2">
        <f>COUNTA(Mars!$C36:$AG36)</f>
        <v>11</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COUNTA(Mars!$C37:$AG37)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COUNTA(Mars!$C38:$AG38)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COUNTA(Mars!$C39:$AG39)</f>
        <v>0</v>
      </c>
    </row>
    <row r="40" spans="2:34" ht="30" customHeight="1">
      <c r="B40" s="25" t="s">
        <v>94</v>
      </c>
      <c r="C40" s="24"/>
      <c r="D40" s="24"/>
      <c r="E40" s="24"/>
      <c r="F40" s="24"/>
      <c r="G40" s="23"/>
      <c r="H40" s="24"/>
      <c r="I40" s="24"/>
      <c r="J40" s="24"/>
      <c r="K40" s="24"/>
      <c r="L40" s="24"/>
      <c r="M40" s="24"/>
      <c r="N40" s="24"/>
      <c r="O40" s="24" t="s">
        <v>4</v>
      </c>
      <c r="P40" s="24" t="s">
        <v>4</v>
      </c>
      <c r="Q40" s="24" t="s">
        <v>4</v>
      </c>
      <c r="R40" s="24" t="s">
        <v>4</v>
      </c>
      <c r="S40" s="24" t="s">
        <v>4</v>
      </c>
      <c r="T40" s="24" t="s">
        <v>4</v>
      </c>
      <c r="U40" s="24" t="s">
        <v>4</v>
      </c>
      <c r="V40" s="24" t="s">
        <v>4</v>
      </c>
      <c r="W40" s="24" t="s">
        <v>4</v>
      </c>
      <c r="X40" s="24" t="s">
        <v>4</v>
      </c>
      <c r="Y40" s="24" t="s">
        <v>4</v>
      </c>
      <c r="Z40" s="24" t="s">
        <v>4</v>
      </c>
      <c r="AA40" s="24" t="s">
        <v>4</v>
      </c>
      <c r="AB40" s="24" t="s">
        <v>4</v>
      </c>
      <c r="AC40" s="24" t="s">
        <v>4</v>
      </c>
      <c r="AD40" s="24" t="s">
        <v>4</v>
      </c>
      <c r="AE40" s="24" t="s">
        <v>4</v>
      </c>
      <c r="AF40" s="24" t="s">
        <v>4</v>
      </c>
      <c r="AG40" s="24"/>
      <c r="AH40" s="2">
        <f>COUNTA(Mars!$C40:$AG40)</f>
        <v>18</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COUNTA(Mars!$C41:$AG41)</f>
        <v>0</v>
      </c>
    </row>
    <row r="42" spans="2:34"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4"/>
      <c r="AH42" s="2">
        <f>COUNTA(Mars!$C42:$AG42)</f>
        <v>0</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COUNTA(Mars!$C43:$AG43)</f>
        <v>0</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t="s">
        <v>40</v>
      </c>
      <c r="Y44" s="24"/>
      <c r="Z44" s="24"/>
      <c r="AA44" s="24"/>
      <c r="AB44" s="24"/>
      <c r="AC44" s="24"/>
      <c r="AD44" s="24"/>
      <c r="AE44" s="24"/>
      <c r="AF44" s="24"/>
      <c r="AG44" s="24"/>
      <c r="AH44" s="2">
        <f>COUNTA(Mars!$C44:$AG44)</f>
        <v>1</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COUNTA(Mars!$C45:$AG45)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COUNTA(Mars!$C46:$AG46)</f>
        <v>0</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COUNTA(Mars!$C47:$AG47)</f>
        <v>0</v>
      </c>
    </row>
    <row r="48" spans="2:34" ht="30" customHeight="1">
      <c r="B48" s="25" t="s">
        <v>102</v>
      </c>
      <c r="C48" s="24"/>
      <c r="D48" s="24"/>
      <c r="E48" s="24" t="s">
        <v>40</v>
      </c>
      <c r="F48" s="24"/>
      <c r="G48" s="23"/>
      <c r="H48" s="24"/>
      <c r="I48" s="24"/>
      <c r="J48" s="24"/>
      <c r="K48" s="24"/>
      <c r="L48" s="24" t="s">
        <v>40</v>
      </c>
      <c r="M48" s="24"/>
      <c r="N48" s="24"/>
      <c r="O48" s="24"/>
      <c r="P48" s="24"/>
      <c r="Q48" s="24"/>
      <c r="R48" s="24"/>
      <c r="S48" s="24"/>
      <c r="T48" s="24"/>
      <c r="U48" s="24"/>
      <c r="V48" s="24"/>
      <c r="W48" s="24"/>
      <c r="X48" s="24"/>
      <c r="Y48" s="24"/>
      <c r="Z48" s="24"/>
      <c r="AA48" s="24"/>
      <c r="AB48" s="24"/>
      <c r="AC48" s="24"/>
      <c r="AD48" s="24"/>
      <c r="AE48" s="24"/>
      <c r="AF48" s="24"/>
      <c r="AG48" s="24"/>
      <c r="AH48" s="2">
        <f>COUNTA(Mars!$C48:$AG48)</f>
        <v>2</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4"/>
      <c r="AH49" s="2">
        <f>COUNTA(Mars!$C49:$AG49)</f>
        <v>0</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4"/>
      <c r="AH50" s="2">
        <f>COUNTA(Mars!$C50:$AG50)</f>
        <v>0</v>
      </c>
    </row>
    <row r="51" spans="2:34" ht="30" customHeight="1">
      <c r="B51" s="25" t="s">
        <v>105</v>
      </c>
      <c r="C51" s="24" t="s">
        <v>4</v>
      </c>
      <c r="D51" s="24" t="s">
        <v>4</v>
      </c>
      <c r="E51" s="24" t="s">
        <v>4</v>
      </c>
      <c r="F51" s="24" t="s">
        <v>4</v>
      </c>
      <c r="G51" s="23" t="s">
        <v>4</v>
      </c>
      <c r="H51" s="24" t="s">
        <v>4</v>
      </c>
      <c r="I51" s="24" t="s">
        <v>4</v>
      </c>
      <c r="J51" s="24" t="s">
        <v>4</v>
      </c>
      <c r="K51" s="24" t="s">
        <v>4</v>
      </c>
      <c r="L51" s="24" t="s">
        <v>4</v>
      </c>
      <c r="M51" s="24" t="s">
        <v>4</v>
      </c>
      <c r="N51" s="24" t="s">
        <v>4</v>
      </c>
      <c r="O51" s="24" t="s">
        <v>4</v>
      </c>
      <c r="P51" s="24" t="s">
        <v>4</v>
      </c>
      <c r="Q51" s="24" t="s">
        <v>4</v>
      </c>
      <c r="R51" s="24" t="s">
        <v>4</v>
      </c>
      <c r="S51" s="24" t="s">
        <v>4</v>
      </c>
      <c r="T51" s="24" t="s">
        <v>4</v>
      </c>
      <c r="U51" s="24" t="s">
        <v>4</v>
      </c>
      <c r="V51" s="24" t="s">
        <v>4</v>
      </c>
      <c r="W51" s="24" t="s">
        <v>4</v>
      </c>
      <c r="X51" s="24" t="s">
        <v>4</v>
      </c>
      <c r="Y51" s="24" t="s">
        <v>4</v>
      </c>
      <c r="Z51" s="24" t="s">
        <v>4</v>
      </c>
      <c r="AA51" s="24" t="s">
        <v>4</v>
      </c>
      <c r="AB51" s="24" t="s">
        <v>4</v>
      </c>
      <c r="AC51" s="24" t="s">
        <v>4</v>
      </c>
      <c r="AD51" s="24" t="s">
        <v>4</v>
      </c>
      <c r="AE51" s="24" t="s">
        <v>4</v>
      </c>
      <c r="AF51" s="24" t="s">
        <v>4</v>
      </c>
      <c r="AG51" s="24" t="s">
        <v>4</v>
      </c>
      <c r="AH51" s="2">
        <f>COUNTA(Mars!$C51:$AG51)</f>
        <v>31</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COUNTA(Mars!$C52:$AG52)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COUNTA(Mars!$C53:$AG53)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COUNTA(Mars!$C54:$AG54)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COUNTA(Mars!$C55:$AG55)</f>
        <v>0</v>
      </c>
    </row>
    <row r="56" spans="2:34" ht="30" customHeight="1">
      <c r="B56" s="25" t="s">
        <v>110</v>
      </c>
      <c r="C56" s="24" t="s">
        <v>4</v>
      </c>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COUNTA(Mars!$C56:$AG56)</f>
        <v>2</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COUNTA(Mars!$C57:$AG57)</f>
        <v>0</v>
      </c>
    </row>
    <row r="58" spans="2:34" ht="30" customHeight="1">
      <c r="B58" s="25" t="s">
        <v>112</v>
      </c>
      <c r="C58" s="24" t="s">
        <v>40</v>
      </c>
      <c r="D58" s="24" t="s">
        <v>40</v>
      </c>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COUNTA(Mars!$C58:$AG58)</f>
        <v>2</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COUNTA(Mars!$C59:$AG59)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4"/>
      <c r="AH60" s="2">
        <f>COUNTA(Mars!$C60:$AG60)</f>
        <v>0</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COUNTA(Mars!$C61:$AG61)</f>
        <v>0</v>
      </c>
    </row>
    <row r="62" spans="2:34" ht="30" customHeight="1">
      <c r="B62" s="4" t="str">
        <f>NomMois&amp;" total"</f>
        <v>MARS total</v>
      </c>
      <c r="C62" s="3">
        <f>SUBTOTAL(103,Mars!$C$9:$C$61)</f>
        <v>4</v>
      </c>
      <c r="D62" s="3">
        <f>SUBTOTAL(103,Mars!$D$9:$D$61)</f>
        <v>3</v>
      </c>
      <c r="E62" s="3">
        <f>SUBTOTAL(103,Mars!$E$9:$E$61)</f>
        <v>3</v>
      </c>
      <c r="F62" s="3">
        <f>SUBTOTAL(103,Mars!$F$9:$F$61)</f>
        <v>2</v>
      </c>
      <c r="G62" s="3">
        <f>SUBTOTAL(103,Mars!$G$9:$G$61)</f>
        <v>2</v>
      </c>
      <c r="H62" s="3">
        <f>SUBTOTAL(103,Mars!$H$9:$H$61)</f>
        <v>2</v>
      </c>
      <c r="I62" s="3">
        <f>SUBTOTAL(103,Mars!$I$9:$I$61)</f>
        <v>3</v>
      </c>
      <c r="J62" s="3">
        <f>SUBTOTAL(103,Mars!$J$9:$J$61)</f>
        <v>2</v>
      </c>
      <c r="K62" s="3">
        <f>SUBTOTAL(103,Mars!$K$9:$K$61)</f>
        <v>3</v>
      </c>
      <c r="L62" s="3">
        <f>SUBTOTAL(103,Mars!$L$9:$L$61)</f>
        <v>5</v>
      </c>
      <c r="M62" s="3">
        <f>SUBTOTAL(103,Mars!$M$9:$M$61)</f>
        <v>3</v>
      </c>
      <c r="N62" s="3">
        <f>SUBTOTAL(103,Mars!$N$9:$N$61)</f>
        <v>2</v>
      </c>
      <c r="O62" s="3">
        <f>SUBTOTAL(103,Mars!$O$9:$O$61)</f>
        <v>3</v>
      </c>
      <c r="P62" s="3">
        <f>SUBTOTAL(103,Mars!$P$9:$P$61)</f>
        <v>3</v>
      </c>
      <c r="Q62" s="3">
        <f>SUBTOTAL(103,Mars!$Q$9:$Q$61)</f>
        <v>4</v>
      </c>
      <c r="R62" s="3">
        <f>SUBTOTAL(103,Mars!$R$9:$R$61)</f>
        <v>3</v>
      </c>
      <c r="S62" s="3">
        <f>SUBTOTAL(103,Mars!$S$9:$S$61)</f>
        <v>3</v>
      </c>
      <c r="T62" s="3">
        <f>SUBTOTAL(103,Mars!$T$9:$T$61)</f>
        <v>2</v>
      </c>
      <c r="U62" s="3">
        <f>SUBTOTAL(103,Mars!$U$9:$U$61)</f>
        <v>2</v>
      </c>
      <c r="V62" s="3">
        <f>SUBTOTAL(103,Mars!$V$9:$V$61)</f>
        <v>2</v>
      </c>
      <c r="W62" s="3">
        <f>SUBTOTAL(103,Mars!$W$9:$W$61)</f>
        <v>2</v>
      </c>
      <c r="X62" s="3">
        <f>SUBTOTAL(103,Mars!$X$9:$X$61)</f>
        <v>3</v>
      </c>
      <c r="Y62" s="3">
        <f>SUBTOTAL(103,Mars!$Y$9:$Y$61)</f>
        <v>2</v>
      </c>
      <c r="Z62" s="3">
        <f>SUBTOTAL(103,Mars!$Z$9:$Z$61)</f>
        <v>2</v>
      </c>
      <c r="AA62" s="3">
        <f>SUBTOTAL(103,Mars!$AA$9:$AA$61)</f>
        <v>2</v>
      </c>
      <c r="AB62" s="3">
        <f>SUBTOTAL(103,Mars!$AB$9:$AB$61)</f>
        <v>2</v>
      </c>
      <c r="AC62" s="3">
        <f>SUBTOTAL(103,Mars!$AC$9:$AC$61)</f>
        <v>4</v>
      </c>
      <c r="AD62" s="3">
        <f>SUBTOTAL(103,Mars!$AD$9:$AD$61)</f>
        <v>3</v>
      </c>
      <c r="AE62" s="3">
        <f>SUBTOTAL(103,Mars!$AE$9:$AE$61)</f>
        <v>3</v>
      </c>
      <c r="AF62" s="3">
        <f>SUBTOTAL(103,Mars!$AF$9:$AF$61)</f>
        <v>4</v>
      </c>
      <c r="AG62" s="3">
        <f>SUBTOTAL(103,Mars!$AG$9:$AG$61)</f>
        <v>3</v>
      </c>
      <c r="AH62" s="3">
        <f>SUBTOTAL(109,_Mars[Total des jours])</f>
        <v>86</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9" priority="2" stopIfTrue="1">
      <formula>C9=CléPersonnalisée2</formula>
    </cfRule>
    <cfRule type="expression" dxfId="48" priority="3" stopIfTrue="1">
      <formula>C9=CléPersonnalisée1</formula>
    </cfRule>
    <cfRule type="expression" dxfId="47" priority="4" stopIfTrue="1">
      <formula>C9=CléMaladie</formula>
    </cfRule>
    <cfRule type="expression" dxfId="46" priority="5" stopIfTrue="1">
      <formula>C9=CléPersonnel</formula>
    </cfRule>
    <cfRule type="expression" dxfId="45"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{FE054212-FD42-4CBC-8F38-26B49E7BE8C6}</x14:id>
        </ext>
      </extLst>
    </cfRule>
  </conditionalFormatting>
  <dataValidations count="16">
    <dataValidation allowBlank="1" showInputMessage="1" showErrorMessage="1" prompt="Le titre de la feuille de calcul figure dans cette cellule. " sqref="B1" xr:uid="{653D5330-829A-492B-B1C5-A4919ED7B991}"/>
    <dataValidation allowBlank="1" showInputMessage="1" showErrorMessage="1" prompt="Cette ligne définit les clés utilisées dans le tableau : la cellule C4 un congé, la G4 personnel, et K4 un congé maladie. Les cellules N4 et R4 sont personnalisables " sqref="B4" xr:uid="{EC3DF99E-1D30-4500-B49D-917522B35FA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7F659EF-ED0F-4563-97F1-22EF1C1F6221}"/>
    <dataValidation allowBlank="1" showInputMessage="1" showErrorMessage="1" prompt="Entrez l’année dans cette cellule" sqref="AH6" xr:uid="{47A01A72-8C55-487F-8381-03553EFF19A5}"/>
    <dataValidation allowBlank="1" showInputMessage="1" showErrorMessage="1" prompt="Calcule automatiquement le nombre total de jours d’absence d’un employé ce mois-ci dans cette colonne" sqref="AH8" xr:uid="{72A77FF6-B91A-4AD4-AC3F-2041D587EE1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5413F84-4D59-43D3-98CB-04EDBDB90F4B}"/>
    <dataValidation allowBlank="1" showInputMessage="1" showErrorMessage="1" prompt="Le titre mis à jour automatiquement figure dans cette cellule. Pour modifier le titre, mettez à jour la cellule B1 de la feuille de calcul Janvier" sqref="B2" xr:uid="{A7A3CED5-2605-441B-AF49-DF0C95F23325}"/>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7CAE17D2-0FB3-4582-A95E-39B484707CD8}"/>
    <dataValidation allowBlank="1" showInputMessage="1" showErrorMessage="1" prompt="Entrez l’année dans la cellule ci-dessous" sqref="AH5" xr:uid="{CBA7D991-AA28-4A32-8D63-3EBD3C8DB99D}"/>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4352F8F2-2945-45AC-9AA0-44801EAB4847}"/>
    <dataValidation allowBlank="1" showInputMessage="1" showErrorMessage="1" prompt="Entrez une étiquette pour décrire la clé personnalisée à gauche" sqref="O4 T4" xr:uid="{5743906A-DCC5-4471-9C8F-EFBD06651EEC}"/>
    <dataValidation allowBlank="1" showInputMessage="1" showErrorMessage="1" prompt="Entrez une lettre et personnalisez l’étiquette à droite pour ajouter un élément de clé" sqref="N4 S4" xr:uid="{9049D578-6E18-4D93-AC5E-C3D489C63506}"/>
    <dataValidation allowBlank="1" showInputMessage="1" showErrorMessage="1" prompt="La lettre « M » indique une absence pour cause de maladie" sqref="J4" xr:uid="{75DB81F1-7927-4ADD-99AA-EBFF25A1DAD2}"/>
    <dataValidation allowBlank="1" showInputMessage="1" showErrorMessage="1" prompt="La lettre « P » indique une absence pour motifs personnels" sqref="F4" xr:uid="{BDD9F038-2AA7-4A85-A159-0C2E287D5106}"/>
    <dataValidation allowBlank="1" showInputMessage="1" showErrorMessage="1" prompt="La lettre « C » indique une absence pour cause de congé" sqref="C4" xr:uid="{493DABF6-9EAE-4E2D-8684-A974DB550E0D}"/>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8A6253E0-6848-4C00-9FD1-FC235BE76D77}"/>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E054212-FD42-4CBC-8F38-26B49E7BE8C6}">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26218E6-AE03-433F-BA75-887FECE65A06}">
          <x14:formula1>
            <xm:f>'Noms des employés'!$B$4:$B$75</xm:f>
          </x14:formula1>
          <xm:sqref>B9:B61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A94AAE-C9A6-4839-96D3-D840AEC4514B}">
  <sheetPr>
    <tabColor theme="4" tint="0.499984740745262"/>
  </sheetPr>
  <dimension ref="A1:AG62"/>
  <sheetViews>
    <sheetView showGridLines="0" zoomScaleNormal="100" workbookViewId="0">
      <selection activeCell="G11" sqref="G1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51</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5">
        <v>2023</v>
      </c>
    </row>
    <row r="7" spans="1:33" ht="30" customHeight="1">
      <c r="B7" s="5"/>
      <c r="C7" s="15" t="str">
        <f>TEXT(WEEKDAY(DATE(CalendarYear,4,1),1),"jjj")</f>
        <v>sam</v>
      </c>
      <c r="D7" s="15" t="str">
        <f>TEXT(WEEKDAY(DATE(CalendarYear,4,2),1),"jjj")</f>
        <v>dim</v>
      </c>
      <c r="E7" s="15" t="str">
        <f>TEXT(WEEKDAY(DATE(CalendarYear,4,3),1),"jjj")</f>
        <v>lun</v>
      </c>
      <c r="F7" s="15" t="str">
        <f>TEXT(WEEKDAY(DATE(CalendarYear,4,4),1),"jjj")</f>
        <v>mar</v>
      </c>
      <c r="G7" s="15" t="str">
        <f>TEXT(WEEKDAY(DATE(CalendarYear,4,5),1),"jjj")</f>
        <v>mer</v>
      </c>
      <c r="H7" s="15" t="str">
        <f>TEXT(WEEKDAY(DATE(CalendarYear,4,6),1),"jjj")</f>
        <v>jeu</v>
      </c>
      <c r="I7" s="15" t="str">
        <f>TEXT(WEEKDAY(DATE(CalendarYear,4,7),1),"jjj")</f>
        <v>ven</v>
      </c>
      <c r="J7" s="15" t="str">
        <f>TEXT(WEEKDAY(DATE(CalendarYear,4,8),1),"jjj")</f>
        <v>sam</v>
      </c>
      <c r="K7" s="15" t="str">
        <f>TEXT(WEEKDAY(DATE(CalendarYear,4,9),1),"jjj")</f>
        <v>dim</v>
      </c>
      <c r="L7" s="15" t="str">
        <f>TEXT(WEEKDAY(DATE(CalendarYear,4,10),1),"jjj")</f>
        <v>lun</v>
      </c>
      <c r="M7" s="15" t="str">
        <f>TEXT(WEEKDAY(DATE(CalendarYear,4,11),1),"jjj")</f>
        <v>mar</v>
      </c>
      <c r="N7" s="15" t="str">
        <f>TEXT(WEEKDAY(DATE(CalendarYear,4,12),1),"jjj")</f>
        <v>mer</v>
      </c>
      <c r="O7" s="15" t="str">
        <f>TEXT(WEEKDAY(DATE(CalendarYear,4,13),1),"jjj")</f>
        <v>jeu</v>
      </c>
      <c r="P7" s="15" t="str">
        <f>TEXT(WEEKDAY(DATE(CalendarYear,4,14),1),"jjj")</f>
        <v>ven</v>
      </c>
      <c r="Q7" s="15" t="str">
        <f>TEXT(WEEKDAY(DATE(CalendarYear,4,15),1),"jjj")</f>
        <v>sam</v>
      </c>
      <c r="R7" s="15" t="str">
        <f>TEXT(WEEKDAY(DATE(CalendarYear,4,16),1),"jjj")</f>
        <v>dim</v>
      </c>
      <c r="S7" s="15" t="str">
        <f>TEXT(WEEKDAY(DATE(CalendarYear,4,17),1),"jjj")</f>
        <v>lun</v>
      </c>
      <c r="T7" s="15" t="str">
        <f>TEXT(WEEKDAY(DATE(CalendarYear,4,18),1),"jjj")</f>
        <v>mar</v>
      </c>
      <c r="U7" s="15" t="str">
        <f>TEXT(WEEKDAY(DATE(CalendarYear,4,19),1),"jjj")</f>
        <v>mer</v>
      </c>
      <c r="V7" s="15" t="str">
        <f>TEXT(WEEKDAY(DATE(CalendarYear,4,20),1),"jjj")</f>
        <v>jeu</v>
      </c>
      <c r="W7" s="15" t="str">
        <f>TEXT(WEEKDAY(DATE(CalendarYear,4,21),1),"jjj")</f>
        <v>ven</v>
      </c>
      <c r="X7" s="15" t="str">
        <f>TEXT(WEEKDAY(DATE(CalendarYear,4,22),1),"jjj")</f>
        <v>sam</v>
      </c>
      <c r="Y7" s="15" t="str">
        <f>TEXT(WEEKDAY(DATE(CalendarYear,4,23),1),"jjj")</f>
        <v>dim</v>
      </c>
      <c r="Z7" s="15" t="str">
        <f>TEXT(WEEKDAY(DATE(CalendarYear,4,24),1),"jjj")</f>
        <v>lun</v>
      </c>
      <c r="AA7" s="15" t="str">
        <f>TEXT(WEEKDAY(DATE(CalendarYear,4,25),1),"jjj")</f>
        <v>mar</v>
      </c>
      <c r="AB7" s="15" t="str">
        <f>TEXT(WEEKDAY(DATE(CalendarYear,4,26),1),"jjj")</f>
        <v>mer</v>
      </c>
      <c r="AC7" s="15" t="str">
        <f>TEXT(WEEKDAY(DATE(CalendarYear,4,27),1),"jjj")</f>
        <v>jeu</v>
      </c>
      <c r="AD7" s="15" t="str">
        <f>TEXT(WEEKDAY(DATE(CalendarYear,4,28),1),"jjj")</f>
        <v>ven</v>
      </c>
      <c r="AE7" s="15" t="str">
        <f>TEXT(WEEKDAY(DATE(CalendarYear,4,29),1),"jjj")</f>
        <v>sam</v>
      </c>
      <c r="AF7" s="15" t="str">
        <f>TEXT(WEEKDAY(DATE(CalendarYear,4,30),1),"jjj")</f>
        <v>dim</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COUNTA(Avril!$C9:$AF9)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COUNTA(Avril!$C10:$AF10)</f>
        <v>0</v>
      </c>
    </row>
    <row r="11" spans="1:33" ht="30" customHeight="1">
      <c r="B11" s="25" t="s">
        <v>65</v>
      </c>
      <c r="C11" s="1"/>
      <c r="D11" s="1"/>
      <c r="E11" s="1"/>
      <c r="F11" s="1"/>
      <c r="G11" s="1"/>
      <c r="H11" s="1"/>
      <c r="I11" s="1"/>
      <c r="J11" s="1"/>
      <c r="K11" s="1"/>
      <c r="L11" s="1"/>
      <c r="M11" s="1" t="s">
        <v>4</v>
      </c>
      <c r="N11" s="1" t="s">
        <v>4</v>
      </c>
      <c r="O11" s="1" t="s">
        <v>4</v>
      </c>
      <c r="P11" s="1" t="s">
        <v>4</v>
      </c>
      <c r="Q11" s="1" t="s">
        <v>4</v>
      </c>
      <c r="R11" s="1" t="s">
        <v>4</v>
      </c>
      <c r="S11" s="1" t="s">
        <v>4</v>
      </c>
      <c r="T11" s="1" t="s">
        <v>4</v>
      </c>
      <c r="U11" s="1" t="s">
        <v>4</v>
      </c>
      <c r="V11" s="1" t="s">
        <v>4</v>
      </c>
      <c r="W11" s="1" t="s">
        <v>4</v>
      </c>
      <c r="X11" s="1"/>
      <c r="Y11" s="1"/>
      <c r="Z11" s="1"/>
      <c r="AA11" s="1"/>
      <c r="AB11" s="1"/>
      <c r="AC11" s="1"/>
      <c r="AD11" s="1"/>
      <c r="AE11" s="1"/>
      <c r="AF11" s="1"/>
      <c r="AG11" s="2">
        <f>COUNTA(Avril!$C11:$AF11)</f>
        <v>11</v>
      </c>
    </row>
    <row r="12" spans="1:33" ht="30" customHeight="1">
      <c r="B12" s="25" t="s">
        <v>66</v>
      </c>
      <c r="C12" s="1"/>
      <c r="D12" s="1"/>
      <c r="E12" s="1"/>
      <c r="F12" s="1"/>
      <c r="G12" s="1"/>
      <c r="H12" s="1"/>
      <c r="I12" s="1" t="s">
        <v>40</v>
      </c>
      <c r="J12" s="1"/>
      <c r="K12" s="1"/>
      <c r="L12" s="1"/>
      <c r="M12" s="1"/>
      <c r="N12" s="1"/>
      <c r="O12" s="1"/>
      <c r="P12" s="1"/>
      <c r="Q12" s="1"/>
      <c r="R12" s="1"/>
      <c r="S12" s="1"/>
      <c r="T12" s="1"/>
      <c r="U12" s="1"/>
      <c r="V12" s="1"/>
      <c r="W12" s="1"/>
      <c r="X12" s="1"/>
      <c r="Y12" s="1"/>
      <c r="Z12" s="1"/>
      <c r="AA12" s="1"/>
      <c r="AB12" s="1"/>
      <c r="AC12" s="1"/>
      <c r="AD12" s="1"/>
      <c r="AE12" s="1"/>
      <c r="AF12" s="1"/>
      <c r="AG12" s="2">
        <f>COUNTA(Avril!$C12:$AF12)</f>
        <v>1</v>
      </c>
    </row>
    <row r="13" spans="1:33" ht="30" customHeight="1">
      <c r="B13" s="25" t="s">
        <v>67</v>
      </c>
      <c r="C13" s="24"/>
      <c r="D13" s="24"/>
      <c r="E13" s="24"/>
      <c r="F13" s="24"/>
      <c r="G13" s="23"/>
      <c r="H13" s="24"/>
      <c r="I13" s="24" t="s">
        <v>40</v>
      </c>
      <c r="J13" s="24"/>
      <c r="K13" s="24"/>
      <c r="L13" s="24"/>
      <c r="M13" s="24"/>
      <c r="N13" s="24"/>
      <c r="O13" s="24"/>
      <c r="P13" s="24"/>
      <c r="Q13" s="24"/>
      <c r="R13" s="24"/>
      <c r="S13" s="24"/>
      <c r="T13" s="24"/>
      <c r="U13" s="24"/>
      <c r="V13" s="24"/>
      <c r="W13" s="24"/>
      <c r="X13" s="24"/>
      <c r="Y13" s="24"/>
      <c r="Z13" s="24"/>
      <c r="AA13" s="24"/>
      <c r="AB13" s="24"/>
      <c r="AC13" s="24"/>
      <c r="AD13" s="24"/>
      <c r="AE13" s="24"/>
      <c r="AF13" s="24"/>
      <c r="AG13" s="2">
        <f>COUNTA(Avril!$C13:$AF13)</f>
        <v>1</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COUNTA(Avril!$C14:$AF14)</f>
        <v>0</v>
      </c>
    </row>
    <row r="15" spans="1:33" ht="30" customHeight="1">
      <c r="B15" s="25" t="s">
        <v>69</v>
      </c>
      <c r="C15" s="24"/>
      <c r="D15" s="24"/>
      <c r="E15" s="24"/>
      <c r="F15" s="24"/>
      <c r="G15" s="23"/>
      <c r="H15" s="24"/>
      <c r="I15" s="24" t="s">
        <v>40</v>
      </c>
      <c r="J15" s="24"/>
      <c r="K15" s="24"/>
      <c r="L15" s="24"/>
      <c r="M15" s="24"/>
      <c r="N15" s="24"/>
      <c r="O15" s="24"/>
      <c r="P15" s="24"/>
      <c r="Q15" s="24"/>
      <c r="R15" s="24"/>
      <c r="S15" s="24"/>
      <c r="T15" s="24"/>
      <c r="U15" s="24"/>
      <c r="V15" s="24"/>
      <c r="W15" s="24"/>
      <c r="X15" s="24"/>
      <c r="Y15" s="24"/>
      <c r="Z15" s="24"/>
      <c r="AA15" s="24"/>
      <c r="AB15" s="24"/>
      <c r="AC15" s="24"/>
      <c r="AD15" s="24"/>
      <c r="AE15" s="24"/>
      <c r="AF15" s="24"/>
      <c r="AG15" s="2">
        <f>COUNTA(Avril!$C15:$AF15)</f>
        <v>1</v>
      </c>
    </row>
    <row r="16" spans="1:33" ht="30" customHeight="1">
      <c r="B16" s="25" t="s">
        <v>70</v>
      </c>
      <c r="C16" s="24"/>
      <c r="D16" s="24"/>
      <c r="E16" s="24"/>
      <c r="F16" s="24"/>
      <c r="G16" s="23"/>
      <c r="H16" s="24"/>
      <c r="I16" s="24"/>
      <c r="J16" s="24"/>
      <c r="K16" s="24"/>
      <c r="L16" s="24"/>
      <c r="M16" s="24"/>
      <c r="N16" s="24"/>
      <c r="O16" s="24"/>
      <c r="P16" s="24"/>
      <c r="Q16" s="24"/>
      <c r="R16" s="24"/>
      <c r="S16" s="24" t="s">
        <v>4</v>
      </c>
      <c r="T16" s="24" t="s">
        <v>4</v>
      </c>
      <c r="U16" s="24" t="s">
        <v>4</v>
      </c>
      <c r="V16" s="24" t="s">
        <v>4</v>
      </c>
      <c r="W16" s="24" t="s">
        <v>4</v>
      </c>
      <c r="X16" s="24" t="s">
        <v>4</v>
      </c>
      <c r="Y16" s="24"/>
      <c r="Z16" s="24"/>
      <c r="AA16" s="24"/>
      <c r="AB16" s="24"/>
      <c r="AC16" s="24"/>
      <c r="AD16" s="24"/>
      <c r="AE16" s="24"/>
      <c r="AF16" s="24"/>
      <c r="AG16" s="2">
        <f>COUNTA(Avril!$C16:$AF16)</f>
        <v>6</v>
      </c>
    </row>
    <row r="17" spans="2:33" ht="30" customHeight="1">
      <c r="B17" s="25" t="s">
        <v>71</v>
      </c>
      <c r="C17" s="24"/>
      <c r="D17" s="24"/>
      <c r="E17" s="24"/>
      <c r="F17" s="24"/>
      <c r="G17" s="23"/>
      <c r="H17" s="24"/>
      <c r="I17" s="24"/>
      <c r="J17" s="24"/>
      <c r="K17" s="24"/>
      <c r="L17" s="24"/>
      <c r="M17" s="24"/>
      <c r="N17" s="24"/>
      <c r="O17" s="24"/>
      <c r="P17" s="24"/>
      <c r="Q17" s="24"/>
      <c r="R17" s="24"/>
      <c r="S17" s="24" t="s">
        <v>4</v>
      </c>
      <c r="T17" s="24" t="s">
        <v>4</v>
      </c>
      <c r="U17" s="24" t="s">
        <v>4</v>
      </c>
      <c r="V17" s="24" t="s">
        <v>4</v>
      </c>
      <c r="W17" s="24" t="s">
        <v>4</v>
      </c>
      <c r="X17" s="24" t="s">
        <v>4</v>
      </c>
      <c r="Y17" s="24"/>
      <c r="Z17" s="24"/>
      <c r="AA17" s="24"/>
      <c r="AB17" s="24"/>
      <c r="AC17" s="24"/>
      <c r="AD17" s="24"/>
      <c r="AE17" s="24"/>
      <c r="AF17" s="24"/>
      <c r="AG17" s="2">
        <f>COUNTA(Avril!$C17:$AF17)</f>
        <v>6</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
        <f>COUNTA(Avril!$C18:$AF18)</f>
        <v>0</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COUNTA(Avril!$C19:$AF19)</f>
        <v>0</v>
      </c>
    </row>
    <row r="20" spans="2:33" ht="30" customHeight="1">
      <c r="B20" s="25" t="s">
        <v>74</v>
      </c>
      <c r="C20" s="24"/>
      <c r="D20" s="24"/>
      <c r="E20" s="24"/>
      <c r="F20" s="24"/>
      <c r="G20" s="23"/>
      <c r="H20" s="24"/>
      <c r="I20" s="24" t="s">
        <v>40</v>
      </c>
      <c r="J20" s="24"/>
      <c r="K20" s="24"/>
      <c r="L20" s="24"/>
      <c r="M20" s="24"/>
      <c r="N20" s="24"/>
      <c r="O20" s="24"/>
      <c r="P20" s="24"/>
      <c r="Q20" s="24"/>
      <c r="R20" s="24"/>
      <c r="S20" s="24"/>
      <c r="T20" s="24"/>
      <c r="U20" s="24"/>
      <c r="V20" s="24"/>
      <c r="W20" s="24"/>
      <c r="X20" s="24"/>
      <c r="Y20" s="24"/>
      <c r="Z20" s="24"/>
      <c r="AA20" s="24"/>
      <c r="AB20" s="24"/>
      <c r="AC20" s="24"/>
      <c r="AD20" s="24"/>
      <c r="AE20" s="24"/>
      <c r="AF20" s="24"/>
      <c r="AG20" s="2">
        <f>COUNTA(Avril!$C20:$AF20)</f>
        <v>1</v>
      </c>
    </row>
    <row r="21" spans="2:33" ht="30" customHeight="1">
      <c r="B21" s="25" t="s">
        <v>75</v>
      </c>
      <c r="C21" s="24"/>
      <c r="D21" s="24"/>
      <c r="E21" s="24"/>
      <c r="F21" s="24"/>
      <c r="G21" s="23"/>
      <c r="H21" s="24"/>
      <c r="I21" s="24" t="s">
        <v>40</v>
      </c>
      <c r="J21" s="24"/>
      <c r="K21" s="24"/>
      <c r="L21" s="24"/>
      <c r="M21" s="24"/>
      <c r="N21" s="24"/>
      <c r="O21" s="24"/>
      <c r="P21" s="24"/>
      <c r="Q21" s="24"/>
      <c r="R21" s="24"/>
      <c r="S21" s="24"/>
      <c r="T21" s="24"/>
      <c r="U21" s="24"/>
      <c r="V21" s="24"/>
      <c r="W21" s="24"/>
      <c r="X21" s="24"/>
      <c r="Y21" s="24"/>
      <c r="Z21" s="24"/>
      <c r="AA21" s="24"/>
      <c r="AB21" s="24"/>
      <c r="AC21" s="24"/>
      <c r="AD21" s="24"/>
      <c r="AE21" s="24"/>
      <c r="AF21" s="24"/>
      <c r="AG21" s="2">
        <f>COUNTA(Avril!$C21:$AF21)</f>
        <v>1</v>
      </c>
    </row>
    <row r="22" spans="2:33" ht="30" customHeight="1">
      <c r="B22" s="25" t="s">
        <v>76</v>
      </c>
      <c r="C22" s="24"/>
      <c r="D22" s="24"/>
      <c r="E22" s="24"/>
      <c r="F22" s="24"/>
      <c r="G22" s="23"/>
      <c r="H22" s="24"/>
      <c r="I22" s="24" t="s">
        <v>40</v>
      </c>
      <c r="J22" s="24"/>
      <c r="K22" s="24"/>
      <c r="L22" s="24"/>
      <c r="M22" s="24" t="s">
        <v>4</v>
      </c>
      <c r="N22" s="24" t="s">
        <v>4</v>
      </c>
      <c r="O22" s="24" t="s">
        <v>4</v>
      </c>
      <c r="P22" s="24" t="s">
        <v>4</v>
      </c>
      <c r="Q22" s="24" t="s">
        <v>4</v>
      </c>
      <c r="R22" s="24" t="s">
        <v>4</v>
      </c>
      <c r="S22" s="24" t="s">
        <v>4</v>
      </c>
      <c r="T22" s="24" t="s">
        <v>4</v>
      </c>
      <c r="U22" s="24" t="s">
        <v>4</v>
      </c>
      <c r="V22" s="24" t="s">
        <v>4</v>
      </c>
      <c r="W22" s="24" t="s">
        <v>4</v>
      </c>
      <c r="X22" s="24" t="s">
        <v>4</v>
      </c>
      <c r="Y22" s="24"/>
      <c r="Z22" s="24" t="s">
        <v>4</v>
      </c>
      <c r="AA22" s="24" t="s">
        <v>4</v>
      </c>
      <c r="AB22" s="24" t="s">
        <v>4</v>
      </c>
      <c r="AC22" s="24"/>
      <c r="AD22" s="24"/>
      <c r="AE22" s="24"/>
      <c r="AF22" s="24"/>
      <c r="AG22" s="2">
        <f>COUNTA(Avril!$C22:$AF22)</f>
        <v>16</v>
      </c>
    </row>
    <row r="23" spans="2:33" ht="30" customHeight="1">
      <c r="B23" s="25" t="s">
        <v>77</v>
      </c>
      <c r="C23" s="24"/>
      <c r="D23" s="24"/>
      <c r="E23" s="24"/>
      <c r="F23" s="24" t="s">
        <v>4</v>
      </c>
      <c r="G23" s="23"/>
      <c r="H23" s="24"/>
      <c r="I23" s="24"/>
      <c r="J23" s="24"/>
      <c r="K23" s="24"/>
      <c r="L23" s="24"/>
      <c r="M23" s="24"/>
      <c r="N23" s="24"/>
      <c r="O23" s="24"/>
      <c r="P23" s="24"/>
      <c r="Q23" s="24"/>
      <c r="R23" s="24"/>
      <c r="S23" s="24" t="s">
        <v>4</v>
      </c>
      <c r="T23" s="24" t="s">
        <v>4</v>
      </c>
      <c r="U23" s="24" t="s">
        <v>4</v>
      </c>
      <c r="V23" s="24" t="s">
        <v>4</v>
      </c>
      <c r="W23" s="24" t="s">
        <v>4</v>
      </c>
      <c r="X23" s="24" t="s">
        <v>4</v>
      </c>
      <c r="Y23" s="24"/>
      <c r="Z23" s="24"/>
      <c r="AA23" s="24"/>
      <c r="AB23" s="24"/>
      <c r="AC23" s="24" t="s">
        <v>40</v>
      </c>
      <c r="AD23" s="24"/>
      <c r="AE23" s="24"/>
      <c r="AF23" s="24"/>
      <c r="AG23" s="2">
        <f>COUNTA(Avril!$C23:$AF23)</f>
        <v>8</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COUNTA(Avril!$C24:$AF24)</f>
        <v>0</v>
      </c>
    </row>
    <row r="25" spans="2:33" ht="30" customHeight="1">
      <c r="B25" s="25" t="s">
        <v>79</v>
      </c>
      <c r="C25" s="24"/>
      <c r="D25" s="24"/>
      <c r="E25" s="24" t="s">
        <v>40</v>
      </c>
      <c r="F25" s="24" t="s">
        <v>40</v>
      </c>
      <c r="G25" s="23" t="s">
        <v>40</v>
      </c>
      <c r="H25" s="24" t="s">
        <v>40</v>
      </c>
      <c r="I25" s="24" t="s">
        <v>40</v>
      </c>
      <c r="J25" s="24"/>
      <c r="K25" s="24"/>
      <c r="L25" s="24"/>
      <c r="M25" s="24"/>
      <c r="N25" s="24"/>
      <c r="O25" s="24"/>
      <c r="P25" s="24"/>
      <c r="Q25" s="24"/>
      <c r="R25" s="24"/>
      <c r="S25" s="24"/>
      <c r="T25" s="24"/>
      <c r="U25" s="24"/>
      <c r="V25" s="24"/>
      <c r="W25" s="24"/>
      <c r="X25" s="24"/>
      <c r="Y25" s="24"/>
      <c r="Z25" s="24"/>
      <c r="AA25" s="24"/>
      <c r="AB25" s="24"/>
      <c r="AC25" s="24"/>
      <c r="AD25" s="24"/>
      <c r="AE25" s="24"/>
      <c r="AF25" s="24"/>
      <c r="AG25" s="2">
        <f>COUNTA(Avril!$C25:$AF25)</f>
        <v>5</v>
      </c>
    </row>
    <row r="26" spans="2:33"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t="s">
        <v>4</v>
      </c>
      <c r="AA26" s="24" t="s">
        <v>4</v>
      </c>
      <c r="AB26" s="24"/>
      <c r="AC26" s="24"/>
      <c r="AD26" s="24"/>
      <c r="AE26" s="24"/>
      <c r="AF26" s="24"/>
      <c r="AG26" s="2">
        <f>COUNTA(Avril!$C26:$AF26)</f>
        <v>2</v>
      </c>
    </row>
    <row r="27" spans="2:33" ht="30" customHeight="1">
      <c r="B27" s="25" t="s">
        <v>81</v>
      </c>
      <c r="C27" s="24"/>
      <c r="D27" s="24"/>
      <c r="E27" s="24"/>
      <c r="F27" s="24"/>
      <c r="G27" s="23"/>
      <c r="H27" s="24"/>
      <c r="I27" s="24" t="s">
        <v>40</v>
      </c>
      <c r="J27" s="24"/>
      <c r="K27" s="24"/>
      <c r="L27" s="24"/>
      <c r="M27" s="24"/>
      <c r="N27" s="24"/>
      <c r="O27" s="24"/>
      <c r="P27" s="24"/>
      <c r="Q27" s="24"/>
      <c r="R27" s="24"/>
      <c r="S27" s="24"/>
      <c r="T27" s="24"/>
      <c r="U27" s="24"/>
      <c r="V27" s="24"/>
      <c r="W27" s="24"/>
      <c r="X27" s="24"/>
      <c r="Y27" s="24"/>
      <c r="Z27" s="24"/>
      <c r="AA27" s="24"/>
      <c r="AB27" s="24"/>
      <c r="AC27" s="24" t="s">
        <v>49</v>
      </c>
      <c r="AD27" s="24" t="s">
        <v>40</v>
      </c>
      <c r="AE27" s="24"/>
      <c r="AF27" s="24"/>
      <c r="AG27" s="2">
        <f>COUNTA(Avril!$C27:$AF27)</f>
        <v>3</v>
      </c>
    </row>
    <row r="28" spans="2:33" ht="30" customHeight="1">
      <c r="B28" s="25" t="s">
        <v>82</v>
      </c>
      <c r="C28" s="24"/>
      <c r="D28" s="24"/>
      <c r="E28" s="24" t="s">
        <v>4</v>
      </c>
      <c r="F28" s="24" t="s">
        <v>4</v>
      </c>
      <c r="G28" s="23" t="s">
        <v>4</v>
      </c>
      <c r="H28" s="24" t="s">
        <v>4</v>
      </c>
      <c r="I28" s="24" t="s">
        <v>40</v>
      </c>
      <c r="J28" s="24"/>
      <c r="K28" s="24"/>
      <c r="L28" s="24"/>
      <c r="M28" s="24"/>
      <c r="N28" s="24"/>
      <c r="O28" s="24"/>
      <c r="P28" s="24"/>
      <c r="Q28" s="24"/>
      <c r="R28" s="24"/>
      <c r="S28" s="24"/>
      <c r="T28" s="24"/>
      <c r="U28" s="24"/>
      <c r="V28" s="24"/>
      <c r="W28" s="24"/>
      <c r="X28" s="24"/>
      <c r="Y28" s="24"/>
      <c r="Z28" s="24"/>
      <c r="AA28" s="24"/>
      <c r="AB28" s="24"/>
      <c r="AC28" s="24"/>
      <c r="AD28" s="24"/>
      <c r="AE28" s="24"/>
      <c r="AF28" s="24"/>
      <c r="AG28" s="2">
        <f>COUNTA(Avril!$C28:$AF28)</f>
        <v>5</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COUNTA(Avril!$C29:$AF29)</f>
        <v>0</v>
      </c>
    </row>
    <row r="30" spans="2:33"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
        <f>COUNTA(Avril!$C30:$AF30)</f>
        <v>0</v>
      </c>
    </row>
    <row r="31" spans="2:33" ht="30" customHeight="1">
      <c r="B31" s="25" t="s">
        <v>85</v>
      </c>
      <c r="C31" s="24"/>
      <c r="D31" s="24"/>
      <c r="E31" s="24"/>
      <c r="F31" s="24"/>
      <c r="G31" s="23"/>
      <c r="H31" s="24"/>
      <c r="I31" s="24"/>
      <c r="J31" s="24"/>
      <c r="K31" s="24"/>
      <c r="L31" s="24"/>
      <c r="M31" s="24" t="s">
        <v>4</v>
      </c>
      <c r="N31" s="24" t="s">
        <v>4</v>
      </c>
      <c r="O31" s="24" t="s">
        <v>4</v>
      </c>
      <c r="P31" s="24" t="s">
        <v>4</v>
      </c>
      <c r="Q31" s="24" t="s">
        <v>4</v>
      </c>
      <c r="R31" s="24" t="s">
        <v>4</v>
      </c>
      <c r="S31" s="24" t="s">
        <v>4</v>
      </c>
      <c r="T31" s="24" t="s">
        <v>4</v>
      </c>
      <c r="U31" s="24" t="s">
        <v>4</v>
      </c>
      <c r="V31" s="24" t="s">
        <v>4</v>
      </c>
      <c r="W31" s="24" t="s">
        <v>4</v>
      </c>
      <c r="X31" s="24" t="s">
        <v>4</v>
      </c>
      <c r="Y31" s="24" t="s">
        <v>4</v>
      </c>
      <c r="Z31" s="24" t="s">
        <v>4</v>
      </c>
      <c r="AA31" s="24" t="s">
        <v>4</v>
      </c>
      <c r="AB31" s="24" t="s">
        <v>4</v>
      </c>
      <c r="AC31" s="24" t="s">
        <v>40</v>
      </c>
      <c r="AD31" s="24" t="s">
        <v>40</v>
      </c>
      <c r="AE31" s="24"/>
      <c r="AF31" s="24"/>
      <c r="AG31" s="2">
        <f>COUNTA(Avril!$C31:$AF31)</f>
        <v>18</v>
      </c>
    </row>
    <row r="32" spans="2:33" ht="30" customHeight="1">
      <c r="B32" s="25" t="s">
        <v>86</v>
      </c>
      <c r="C32" s="24"/>
      <c r="D32" s="24"/>
      <c r="E32" s="24"/>
      <c r="F32" s="24"/>
      <c r="G32" s="23"/>
      <c r="H32" s="24" t="s">
        <v>40</v>
      </c>
      <c r="I32" s="24" t="s">
        <v>40</v>
      </c>
      <c r="J32" s="24"/>
      <c r="K32" s="24"/>
      <c r="L32" s="24"/>
      <c r="M32" s="24"/>
      <c r="N32" s="24"/>
      <c r="O32" s="24"/>
      <c r="P32" s="24"/>
      <c r="Q32" s="24"/>
      <c r="R32" s="24"/>
      <c r="S32" s="24" t="s">
        <v>10</v>
      </c>
      <c r="T32" s="24" t="s">
        <v>10</v>
      </c>
      <c r="U32" s="24" t="s">
        <v>10</v>
      </c>
      <c r="V32" s="24" t="s">
        <v>10</v>
      </c>
      <c r="W32" s="24" t="s">
        <v>10</v>
      </c>
      <c r="X32" s="24" t="s">
        <v>10</v>
      </c>
      <c r="Y32" s="24"/>
      <c r="Z32" s="24"/>
      <c r="AA32" s="24"/>
      <c r="AB32" s="24"/>
      <c r="AC32" s="24"/>
      <c r="AD32" s="24"/>
      <c r="AE32" s="24"/>
      <c r="AF32" s="24"/>
      <c r="AG32" s="2">
        <f>COUNTA(Avril!$C32:$AF32)</f>
        <v>8</v>
      </c>
    </row>
    <row r="33" spans="2:33" ht="30" customHeight="1">
      <c r="B33" s="25" t="s">
        <v>87</v>
      </c>
      <c r="C33" s="24"/>
      <c r="D33" s="24"/>
      <c r="E33" s="24" t="s">
        <v>49</v>
      </c>
      <c r="F33" s="24" t="s">
        <v>49</v>
      </c>
      <c r="G33" s="23" t="s">
        <v>49</v>
      </c>
      <c r="H33" s="24" t="s">
        <v>49</v>
      </c>
      <c r="I33" s="24" t="s">
        <v>49</v>
      </c>
      <c r="J33" s="24"/>
      <c r="K33" s="24"/>
      <c r="L33" s="24"/>
      <c r="M33" s="24"/>
      <c r="N33" s="24"/>
      <c r="O33" s="24"/>
      <c r="P33" s="24"/>
      <c r="Q33" s="24"/>
      <c r="R33" s="24"/>
      <c r="S33" s="24"/>
      <c r="T33" s="24"/>
      <c r="U33" s="24"/>
      <c r="V33" s="24"/>
      <c r="W33" s="24"/>
      <c r="X33" s="24"/>
      <c r="Y33" s="24"/>
      <c r="Z33" s="24"/>
      <c r="AA33" s="24"/>
      <c r="AB33" s="24"/>
      <c r="AC33" s="24"/>
      <c r="AD33" s="24"/>
      <c r="AE33" s="24"/>
      <c r="AF33" s="24"/>
      <c r="AG33" s="2">
        <f>COUNTA(Avril!$C33:$AF33)</f>
        <v>5</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COUNTA(Avril!$C34:$AF34)</f>
        <v>0</v>
      </c>
    </row>
    <row r="35" spans="2:33" ht="30" customHeight="1">
      <c r="B35" s="25" t="s">
        <v>89</v>
      </c>
      <c r="C35" s="24"/>
      <c r="D35" s="24"/>
      <c r="E35" s="24"/>
      <c r="F35" s="24"/>
      <c r="G35" s="23"/>
      <c r="H35" s="24"/>
      <c r="I35" s="24" t="s">
        <v>40</v>
      </c>
      <c r="J35" s="24"/>
      <c r="K35" s="24"/>
      <c r="L35" s="24"/>
      <c r="M35" s="24" t="s">
        <v>4</v>
      </c>
      <c r="N35" s="24" t="s">
        <v>4</v>
      </c>
      <c r="O35" s="24"/>
      <c r="P35" s="24"/>
      <c r="Q35" s="24"/>
      <c r="R35" s="24"/>
      <c r="S35" s="24"/>
      <c r="T35" s="24"/>
      <c r="U35" s="24"/>
      <c r="V35" s="24"/>
      <c r="W35" s="24"/>
      <c r="X35" s="24"/>
      <c r="Y35" s="24"/>
      <c r="Z35" s="24"/>
      <c r="AA35" s="24"/>
      <c r="AB35" s="24"/>
      <c r="AC35" s="24"/>
      <c r="AD35" s="24"/>
      <c r="AE35" s="24"/>
      <c r="AF35" s="24"/>
      <c r="AG35" s="2">
        <f>COUNTA(Avril!$C35:$AF35)</f>
        <v>3</v>
      </c>
    </row>
    <row r="36" spans="2:33" ht="30" customHeight="1">
      <c r="B36" s="25" t="s">
        <v>90</v>
      </c>
      <c r="C36" s="24"/>
      <c r="D36" s="24"/>
      <c r="E36" s="24" t="s">
        <v>4</v>
      </c>
      <c r="F36" s="24" t="s">
        <v>4</v>
      </c>
      <c r="G36" s="23" t="s">
        <v>4</v>
      </c>
      <c r="H36" s="24" t="s">
        <v>4</v>
      </c>
      <c r="I36" s="24" t="s">
        <v>40</v>
      </c>
      <c r="J36" s="24"/>
      <c r="K36" s="24"/>
      <c r="L36" s="24"/>
      <c r="M36" s="24"/>
      <c r="N36" s="24"/>
      <c r="O36" s="24"/>
      <c r="P36" s="24"/>
      <c r="Q36" s="24"/>
      <c r="R36" s="24"/>
      <c r="S36" s="24"/>
      <c r="T36" s="24"/>
      <c r="U36" s="24"/>
      <c r="V36" s="24"/>
      <c r="W36" s="24"/>
      <c r="X36" s="24"/>
      <c r="Y36" s="24"/>
      <c r="Z36" s="24"/>
      <c r="AA36" s="24" t="s">
        <v>4</v>
      </c>
      <c r="AB36" s="24" t="s">
        <v>4</v>
      </c>
      <c r="AC36" s="24" t="s">
        <v>4</v>
      </c>
      <c r="AD36" s="24" t="s">
        <v>4</v>
      </c>
      <c r="AE36" s="24" t="s">
        <v>4</v>
      </c>
      <c r="AF36" s="24"/>
      <c r="AG36" s="2">
        <f>COUNTA(Avril!$C36:$AF36)</f>
        <v>10</v>
      </c>
    </row>
    <row r="37" spans="2:33" ht="30" customHeight="1">
      <c r="B37" s="25" t="s">
        <v>91</v>
      </c>
      <c r="C37" s="24"/>
      <c r="D37" s="24"/>
      <c r="E37" s="24" t="s">
        <v>40</v>
      </c>
      <c r="F37" s="24"/>
      <c r="G37" s="23"/>
      <c r="H37" s="24"/>
      <c r="I37" s="24" t="s">
        <v>40</v>
      </c>
      <c r="J37" s="24"/>
      <c r="K37" s="24"/>
      <c r="L37" s="24"/>
      <c r="M37" s="24"/>
      <c r="N37" s="24"/>
      <c r="O37" s="24" t="s">
        <v>40</v>
      </c>
      <c r="P37" s="24" t="s">
        <v>40</v>
      </c>
      <c r="Q37" s="24" t="s">
        <v>4</v>
      </c>
      <c r="R37" s="24" t="s">
        <v>4</v>
      </c>
      <c r="S37" s="24" t="s">
        <v>4</v>
      </c>
      <c r="T37" s="24" t="s">
        <v>4</v>
      </c>
      <c r="U37" s="24" t="s">
        <v>4</v>
      </c>
      <c r="V37" s="24" t="s">
        <v>4</v>
      </c>
      <c r="W37" s="24" t="s">
        <v>4</v>
      </c>
      <c r="X37" s="24" t="s">
        <v>4</v>
      </c>
      <c r="Y37" s="24" t="s">
        <v>4</v>
      </c>
      <c r="Z37" s="24" t="s">
        <v>4</v>
      </c>
      <c r="AA37" s="24" t="s">
        <v>4</v>
      </c>
      <c r="AB37" s="24" t="s">
        <v>4</v>
      </c>
      <c r="AC37" s="24" t="s">
        <v>4</v>
      </c>
      <c r="AD37" s="24" t="s">
        <v>4</v>
      </c>
      <c r="AE37" s="24"/>
      <c r="AF37" s="24"/>
      <c r="AG37" s="2">
        <f>COUNTA(Avril!$C37:$AF37)</f>
        <v>18</v>
      </c>
    </row>
    <row r="38" spans="2:33" ht="30" customHeight="1">
      <c r="B38" s="25" t="s">
        <v>92</v>
      </c>
      <c r="C38" s="24"/>
      <c r="D38" s="24"/>
      <c r="E38" s="24"/>
      <c r="F38" s="24"/>
      <c r="G38" s="23"/>
      <c r="H38" s="24"/>
      <c r="I38" s="24" t="s">
        <v>4</v>
      </c>
      <c r="J38" s="24"/>
      <c r="K38" s="24"/>
      <c r="L38" s="24"/>
      <c r="M38" s="24"/>
      <c r="N38" s="24"/>
      <c r="O38" s="24"/>
      <c r="P38" s="24"/>
      <c r="Q38" s="24"/>
      <c r="R38" s="24"/>
      <c r="S38" s="24"/>
      <c r="T38" s="24"/>
      <c r="U38" s="24"/>
      <c r="V38" s="24"/>
      <c r="W38" s="24" t="s">
        <v>4</v>
      </c>
      <c r="X38" s="24"/>
      <c r="Y38" s="24"/>
      <c r="Z38" s="24"/>
      <c r="AA38" s="24"/>
      <c r="AB38" s="24"/>
      <c r="AC38" s="24"/>
      <c r="AD38" s="24"/>
      <c r="AE38" s="24"/>
      <c r="AF38" s="24"/>
      <c r="AG38" s="2">
        <f>COUNTA(Avril!$C38:$AF38)</f>
        <v>2</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COUNTA(Avril!$C39:$AF39)</f>
        <v>0</v>
      </c>
    </row>
    <row r="40" spans="2:33" ht="30" customHeight="1">
      <c r="B40" s="25" t="s">
        <v>94</v>
      </c>
      <c r="C40" s="24"/>
      <c r="D40" s="24"/>
      <c r="E40" s="24"/>
      <c r="F40" s="24"/>
      <c r="G40" s="23"/>
      <c r="H40" s="24"/>
      <c r="I40" s="24" t="s">
        <v>40</v>
      </c>
      <c r="J40" s="24"/>
      <c r="K40" s="24"/>
      <c r="L40" s="24"/>
      <c r="M40" s="24"/>
      <c r="N40" s="24"/>
      <c r="O40" s="24"/>
      <c r="P40" s="24"/>
      <c r="Q40" s="24"/>
      <c r="R40" s="24"/>
      <c r="S40" s="24"/>
      <c r="T40" s="24"/>
      <c r="U40" s="24"/>
      <c r="V40" s="24"/>
      <c r="W40" s="24"/>
      <c r="X40" s="24"/>
      <c r="Y40" s="24"/>
      <c r="Z40" s="24"/>
      <c r="AA40" s="24"/>
      <c r="AB40" s="24"/>
      <c r="AC40" s="24"/>
      <c r="AD40" s="24"/>
      <c r="AE40" s="24"/>
      <c r="AF40" s="24"/>
      <c r="AG40" s="2">
        <f>COUNTA(Avril!$C40:$AF40)</f>
        <v>1</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COUNTA(Avril!$C41:$AF41)</f>
        <v>0</v>
      </c>
    </row>
    <row r="42" spans="2:33" ht="30" customHeight="1">
      <c r="B42" s="25" t="s">
        <v>96</v>
      </c>
      <c r="C42" s="24"/>
      <c r="D42" s="24"/>
      <c r="E42" s="24"/>
      <c r="F42" s="24"/>
      <c r="G42" s="23"/>
      <c r="H42" s="24"/>
      <c r="I42" s="24" t="s">
        <v>40</v>
      </c>
      <c r="J42" s="24"/>
      <c r="K42" s="24"/>
      <c r="L42" s="24"/>
      <c r="M42" s="24"/>
      <c r="N42" s="24"/>
      <c r="O42" s="24"/>
      <c r="P42" s="24"/>
      <c r="Q42" s="24"/>
      <c r="R42" s="24"/>
      <c r="S42" s="24"/>
      <c r="T42" s="24"/>
      <c r="U42" s="24"/>
      <c r="V42" s="24"/>
      <c r="W42" s="24"/>
      <c r="X42" s="24"/>
      <c r="Y42" s="24"/>
      <c r="Z42" s="24"/>
      <c r="AA42" s="24"/>
      <c r="AB42" s="24"/>
      <c r="AC42" s="24"/>
      <c r="AD42" s="24"/>
      <c r="AE42" s="24"/>
      <c r="AF42" s="24"/>
      <c r="AG42" s="2">
        <f>COUNTA(Avril!$C42:$AF42)</f>
        <v>1</v>
      </c>
    </row>
    <row r="43" spans="2:33" ht="30" customHeight="1">
      <c r="B43" s="25" t="s">
        <v>97</v>
      </c>
      <c r="C43" s="24"/>
      <c r="D43" s="24"/>
      <c r="E43" s="24"/>
      <c r="F43" s="24"/>
      <c r="G43" s="23"/>
      <c r="H43" s="24"/>
      <c r="I43" s="24" t="s">
        <v>40</v>
      </c>
      <c r="J43" s="24"/>
      <c r="K43" s="24"/>
      <c r="L43" s="24"/>
      <c r="M43" s="24"/>
      <c r="N43" s="24"/>
      <c r="O43" s="24"/>
      <c r="P43" s="24"/>
      <c r="Q43" s="24"/>
      <c r="R43" s="24"/>
      <c r="S43" s="24"/>
      <c r="T43" s="24"/>
      <c r="U43" s="24"/>
      <c r="V43" s="24"/>
      <c r="W43" s="24"/>
      <c r="X43" s="24"/>
      <c r="Y43" s="24"/>
      <c r="Z43" s="24"/>
      <c r="AA43" s="24"/>
      <c r="AB43" s="24"/>
      <c r="AC43" s="24"/>
      <c r="AD43" s="24"/>
      <c r="AE43" s="24"/>
      <c r="AF43" s="24"/>
      <c r="AG43" s="2">
        <f>COUNTA(Avril!$C43:$AF43)</f>
        <v>1</v>
      </c>
    </row>
    <row r="44" spans="2:33" ht="30" customHeight="1">
      <c r="B44" s="25" t="s">
        <v>98</v>
      </c>
      <c r="C44" s="24"/>
      <c r="D44" s="24"/>
      <c r="E44" s="24"/>
      <c r="F44" s="24"/>
      <c r="G44" s="23"/>
      <c r="H44" s="24"/>
      <c r="I44" s="24" t="s">
        <v>40</v>
      </c>
      <c r="J44" s="24"/>
      <c r="K44" s="24"/>
      <c r="L44" s="24"/>
      <c r="M44" s="24"/>
      <c r="N44" s="24"/>
      <c r="O44" s="24"/>
      <c r="P44" s="24"/>
      <c r="Q44" s="24"/>
      <c r="R44" s="24"/>
      <c r="S44" s="24"/>
      <c r="T44" s="24"/>
      <c r="U44" s="24"/>
      <c r="V44" s="24"/>
      <c r="W44" s="24"/>
      <c r="X44" s="24"/>
      <c r="Y44" s="24"/>
      <c r="Z44" s="24"/>
      <c r="AA44" s="24"/>
      <c r="AB44" s="24"/>
      <c r="AC44" s="24"/>
      <c r="AD44" s="24"/>
      <c r="AE44" s="24"/>
      <c r="AF44" s="24"/>
      <c r="AG44" s="2">
        <f>COUNTA(Avril!$C44:$AF44)</f>
        <v>1</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COUNTA(Avril!$C45:$AF45)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COUNTA(Avril!$C46:$AF46)</f>
        <v>0</v>
      </c>
    </row>
    <row r="47" spans="2:33" ht="30" customHeight="1">
      <c r="B47" s="25" t="s">
        <v>101</v>
      </c>
      <c r="C47" s="24"/>
      <c r="D47" s="24"/>
      <c r="E47" s="24"/>
      <c r="F47" s="24"/>
      <c r="G47" s="23"/>
      <c r="H47" s="24" t="s">
        <v>40</v>
      </c>
      <c r="I47" s="24" t="s">
        <v>49</v>
      </c>
      <c r="J47" s="24" t="s">
        <v>49</v>
      </c>
      <c r="K47" s="24" t="s">
        <v>49</v>
      </c>
      <c r="L47" s="24" t="s">
        <v>49</v>
      </c>
      <c r="M47" s="24" t="s">
        <v>49</v>
      </c>
      <c r="N47" s="24"/>
      <c r="O47" s="24"/>
      <c r="P47" s="24"/>
      <c r="Q47" s="24"/>
      <c r="R47" s="24"/>
      <c r="S47" s="24"/>
      <c r="T47" s="24"/>
      <c r="U47" s="24"/>
      <c r="V47" s="24"/>
      <c r="W47" s="24"/>
      <c r="X47" s="24"/>
      <c r="Y47" s="24"/>
      <c r="Z47" s="24"/>
      <c r="AA47" s="24"/>
      <c r="AB47" s="24"/>
      <c r="AC47" s="24"/>
      <c r="AD47" s="24"/>
      <c r="AE47" s="24"/>
      <c r="AF47" s="24"/>
      <c r="AG47" s="2">
        <f>COUNTA(Avril!$C47:$AF47)</f>
        <v>6</v>
      </c>
    </row>
    <row r="48" spans="2:33" ht="30" customHeight="1">
      <c r="B48" s="25" t="s">
        <v>102</v>
      </c>
      <c r="C48" s="24"/>
      <c r="D48" s="24"/>
      <c r="E48" s="24" t="s">
        <v>4</v>
      </c>
      <c r="F48" s="24" t="s">
        <v>4</v>
      </c>
      <c r="G48" s="23" t="s">
        <v>4</v>
      </c>
      <c r="H48" s="24" t="s">
        <v>4</v>
      </c>
      <c r="I48" s="24" t="s">
        <v>4</v>
      </c>
      <c r="J48" s="24" t="s">
        <v>4</v>
      </c>
      <c r="K48" s="24" t="s">
        <v>4</v>
      </c>
      <c r="L48" s="24" t="s">
        <v>4</v>
      </c>
      <c r="M48" s="24" t="s">
        <v>4</v>
      </c>
      <c r="N48" s="24" t="s">
        <v>4</v>
      </c>
      <c r="O48" s="24" t="s">
        <v>4</v>
      </c>
      <c r="P48" s="24" t="s">
        <v>4</v>
      </c>
      <c r="Q48" s="24" t="s">
        <v>4</v>
      </c>
      <c r="R48" s="24" t="s">
        <v>4</v>
      </c>
      <c r="S48" s="24"/>
      <c r="T48" s="24"/>
      <c r="U48" s="24"/>
      <c r="V48" s="24"/>
      <c r="W48" s="24"/>
      <c r="X48" s="24"/>
      <c r="Y48" s="24"/>
      <c r="Z48" s="24"/>
      <c r="AA48" s="24"/>
      <c r="AB48" s="24"/>
      <c r="AC48" s="24"/>
      <c r="AD48" s="24"/>
      <c r="AE48" s="24"/>
      <c r="AF48" s="24"/>
      <c r="AG48" s="2">
        <f>COUNTA(Avril!$C48:$AF48)</f>
        <v>14</v>
      </c>
    </row>
    <row r="49" spans="2:33" ht="30" customHeight="1">
      <c r="B49" s="25" t="s">
        <v>103</v>
      </c>
      <c r="C49" s="24"/>
      <c r="D49" s="24"/>
      <c r="E49" s="24"/>
      <c r="F49" s="24"/>
      <c r="G49" s="23"/>
      <c r="H49" s="24"/>
      <c r="I49" s="24" t="s">
        <v>40</v>
      </c>
      <c r="J49" s="24"/>
      <c r="K49" s="24"/>
      <c r="L49" s="24"/>
      <c r="M49" s="24"/>
      <c r="N49" s="24"/>
      <c r="O49" s="24"/>
      <c r="P49" s="24"/>
      <c r="Q49" s="24"/>
      <c r="R49" s="24"/>
      <c r="S49" s="24"/>
      <c r="T49" s="24"/>
      <c r="U49" s="24"/>
      <c r="V49" s="24" t="s">
        <v>4</v>
      </c>
      <c r="W49" s="24" t="s">
        <v>4</v>
      </c>
      <c r="X49" s="24"/>
      <c r="Y49" s="24"/>
      <c r="Z49" s="24"/>
      <c r="AA49" s="24"/>
      <c r="AB49" s="24"/>
      <c r="AC49" s="24"/>
      <c r="AD49" s="24"/>
      <c r="AE49" s="24"/>
      <c r="AF49" s="24"/>
      <c r="AG49" s="2">
        <f>COUNTA(Avril!$C49:$AF49)</f>
        <v>3</v>
      </c>
    </row>
    <row r="50" spans="2:33" ht="30" customHeight="1">
      <c r="B50" s="25" t="s">
        <v>104</v>
      </c>
      <c r="C50" s="24"/>
      <c r="D50" s="24"/>
      <c r="E50" s="24" t="s">
        <v>4</v>
      </c>
      <c r="F50" s="24" t="s">
        <v>4</v>
      </c>
      <c r="G50" s="23" t="s">
        <v>4</v>
      </c>
      <c r="H50" s="24" t="s">
        <v>4</v>
      </c>
      <c r="I50" s="24" t="s">
        <v>4</v>
      </c>
      <c r="J50" s="24" t="s">
        <v>4</v>
      </c>
      <c r="K50" s="24" t="s">
        <v>4</v>
      </c>
      <c r="L50" s="24" t="s">
        <v>4</v>
      </c>
      <c r="M50" s="24" t="s">
        <v>4</v>
      </c>
      <c r="N50" s="24" t="s">
        <v>4</v>
      </c>
      <c r="O50" s="24" t="s">
        <v>4</v>
      </c>
      <c r="P50" s="24" t="s">
        <v>4</v>
      </c>
      <c r="Q50" s="24" t="s">
        <v>4</v>
      </c>
      <c r="R50" s="24" t="s">
        <v>4</v>
      </c>
      <c r="S50" s="24" t="s">
        <v>4</v>
      </c>
      <c r="T50" s="24" t="s">
        <v>4</v>
      </c>
      <c r="U50" s="24"/>
      <c r="V50" s="24"/>
      <c r="W50" s="24"/>
      <c r="X50" s="24"/>
      <c r="Y50" s="24"/>
      <c r="Z50" s="24"/>
      <c r="AA50" s="24"/>
      <c r="AB50" s="24"/>
      <c r="AC50" s="24"/>
      <c r="AD50" s="24"/>
      <c r="AE50" s="24"/>
      <c r="AF50" s="24"/>
      <c r="AG50" s="2">
        <f>COUNTA(Avril!$C50:$AF50)</f>
        <v>16</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COUNTA(Avril!$C51:$AF51)</f>
        <v>0</v>
      </c>
    </row>
    <row r="52" spans="2:33" ht="30" customHeight="1">
      <c r="B52" s="25" t="s">
        <v>106</v>
      </c>
      <c r="C52" s="24"/>
      <c r="D52" s="24"/>
      <c r="E52" s="24"/>
      <c r="F52" s="24"/>
      <c r="G52" s="23"/>
      <c r="H52" s="24"/>
      <c r="I52" s="24" t="s">
        <v>40</v>
      </c>
      <c r="J52" s="24"/>
      <c r="K52" s="24"/>
      <c r="L52" s="24"/>
      <c r="M52" s="24"/>
      <c r="N52" s="24"/>
      <c r="O52" s="24"/>
      <c r="P52" s="24"/>
      <c r="Q52" s="24"/>
      <c r="R52" s="24"/>
      <c r="S52" s="24"/>
      <c r="T52" s="24"/>
      <c r="U52" s="24"/>
      <c r="V52" s="24"/>
      <c r="W52" s="24"/>
      <c r="X52" s="24"/>
      <c r="Y52" s="24"/>
      <c r="Z52" s="24"/>
      <c r="AA52" s="24"/>
      <c r="AB52" s="24"/>
      <c r="AC52" s="24"/>
      <c r="AD52" s="24"/>
      <c r="AE52" s="24"/>
      <c r="AF52" s="24"/>
      <c r="AG52" s="2">
        <f>COUNTA(Avril!$C52:$AF52)</f>
        <v>1</v>
      </c>
    </row>
    <row r="53" spans="2:33" ht="30" customHeight="1">
      <c r="B53" s="25" t="s">
        <v>107</v>
      </c>
      <c r="C53" s="24"/>
      <c r="D53" s="24"/>
      <c r="E53" s="24" t="s">
        <v>4</v>
      </c>
      <c r="F53" s="24" t="s">
        <v>4</v>
      </c>
      <c r="G53" s="23" t="s">
        <v>4</v>
      </c>
      <c r="H53" s="24" t="s">
        <v>4</v>
      </c>
      <c r="I53" s="24" t="s">
        <v>40</v>
      </c>
      <c r="J53" s="24"/>
      <c r="K53" s="24"/>
      <c r="L53" s="24"/>
      <c r="M53" s="24"/>
      <c r="N53" s="24"/>
      <c r="O53" s="24"/>
      <c r="P53" s="24"/>
      <c r="Q53" s="24"/>
      <c r="R53" s="24"/>
      <c r="S53" s="24"/>
      <c r="T53" s="24"/>
      <c r="U53" s="24"/>
      <c r="V53" s="24"/>
      <c r="W53" s="24"/>
      <c r="X53" s="24"/>
      <c r="Y53" s="24"/>
      <c r="Z53" s="24"/>
      <c r="AA53" s="24"/>
      <c r="AB53" s="24"/>
      <c r="AC53" s="24"/>
      <c r="AD53" s="24"/>
      <c r="AE53" s="24"/>
      <c r="AF53" s="24"/>
      <c r="AG53" s="2">
        <f>COUNTA(Avril!$C53:$AF53)</f>
        <v>5</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COUNTA(Avril!$C54:$AF54)</f>
        <v>0</v>
      </c>
    </row>
    <row r="55" spans="2:33" ht="30" customHeight="1">
      <c r="B55" s="25" t="s">
        <v>109</v>
      </c>
      <c r="C55" s="24"/>
      <c r="D55" s="24"/>
      <c r="E55" s="24" t="s">
        <v>10</v>
      </c>
      <c r="F55" s="24" t="s">
        <v>10</v>
      </c>
      <c r="G55" s="23" t="s">
        <v>10</v>
      </c>
      <c r="H55" s="24" t="s">
        <v>10</v>
      </c>
      <c r="I55" s="24" t="s">
        <v>10</v>
      </c>
      <c r="J55" s="24"/>
      <c r="K55" s="24"/>
      <c r="L55" s="24"/>
      <c r="M55" s="24" t="s">
        <v>48</v>
      </c>
      <c r="N55" s="24" t="s">
        <v>48</v>
      </c>
      <c r="O55" s="24" t="s">
        <v>48</v>
      </c>
      <c r="P55" s="24" t="s">
        <v>4</v>
      </c>
      <c r="Q55" s="24" t="s">
        <v>4</v>
      </c>
      <c r="R55" s="24" t="s">
        <v>4</v>
      </c>
      <c r="S55" s="24" t="s">
        <v>4</v>
      </c>
      <c r="T55" s="24" t="s">
        <v>4</v>
      </c>
      <c r="U55" s="24" t="s">
        <v>4</v>
      </c>
      <c r="V55" s="24" t="s">
        <v>4</v>
      </c>
      <c r="W55" s="24" t="s">
        <v>4</v>
      </c>
      <c r="X55" s="24" t="s">
        <v>4</v>
      </c>
      <c r="Y55" s="24" t="s">
        <v>4</v>
      </c>
      <c r="Z55" s="24" t="s">
        <v>4</v>
      </c>
      <c r="AA55" s="24" t="s">
        <v>4</v>
      </c>
      <c r="AB55" s="24" t="s">
        <v>4</v>
      </c>
      <c r="AC55" s="24" t="s">
        <v>4</v>
      </c>
      <c r="AD55" s="24"/>
      <c r="AE55" s="24"/>
      <c r="AF55" s="24"/>
      <c r="AG55" s="2">
        <f>COUNTA(Avril!$C55:$AF55)</f>
        <v>22</v>
      </c>
    </row>
    <row r="56" spans="2:33" ht="30" customHeight="1">
      <c r="B56" s="25" t="s">
        <v>110</v>
      </c>
      <c r="C56" s="24"/>
      <c r="D56" s="24"/>
      <c r="E56" s="24"/>
      <c r="F56" s="24"/>
      <c r="G56" s="23"/>
      <c r="H56" s="24"/>
      <c r="I56" s="24" t="s">
        <v>40</v>
      </c>
      <c r="J56" s="24"/>
      <c r="K56" s="24"/>
      <c r="L56" s="24"/>
      <c r="M56" s="24" t="s">
        <v>4</v>
      </c>
      <c r="N56" s="24" t="s">
        <v>4</v>
      </c>
      <c r="O56" s="24" t="s">
        <v>4</v>
      </c>
      <c r="P56" s="24" t="s">
        <v>4</v>
      </c>
      <c r="Q56" s="24" t="s">
        <v>4</v>
      </c>
      <c r="R56" s="24"/>
      <c r="S56" s="24"/>
      <c r="T56" s="24"/>
      <c r="U56" s="24"/>
      <c r="V56" s="24"/>
      <c r="W56" s="24"/>
      <c r="X56" s="24"/>
      <c r="Y56" s="24"/>
      <c r="Z56" s="24" t="s">
        <v>4</v>
      </c>
      <c r="AA56" s="24" t="s">
        <v>4</v>
      </c>
      <c r="AB56" s="24"/>
      <c r="AC56" s="24"/>
      <c r="AD56" s="24"/>
      <c r="AE56" s="24"/>
      <c r="AF56" s="24"/>
      <c r="AG56" s="2">
        <f>COUNTA(Avril!$C56:$AF56)</f>
        <v>8</v>
      </c>
    </row>
    <row r="57" spans="2:33" ht="30" customHeight="1">
      <c r="B57" s="25" t="s">
        <v>111</v>
      </c>
      <c r="C57" s="24"/>
      <c r="D57" s="24"/>
      <c r="E57" s="24"/>
      <c r="F57" s="24"/>
      <c r="G57" s="23"/>
      <c r="H57" s="24"/>
      <c r="I57" s="24"/>
      <c r="J57" s="24"/>
      <c r="K57" s="24"/>
      <c r="L57" s="24"/>
      <c r="M57" s="24" t="s">
        <v>4</v>
      </c>
      <c r="N57" s="24" t="s">
        <v>4</v>
      </c>
      <c r="O57" s="24" t="s">
        <v>4</v>
      </c>
      <c r="P57" s="24" t="s">
        <v>4</v>
      </c>
      <c r="Q57" s="24" t="s">
        <v>4</v>
      </c>
      <c r="R57" s="24" t="s">
        <v>4</v>
      </c>
      <c r="S57" s="24" t="s">
        <v>4</v>
      </c>
      <c r="T57" s="24" t="s">
        <v>4</v>
      </c>
      <c r="U57" s="24" t="s">
        <v>4</v>
      </c>
      <c r="V57" s="24" t="s">
        <v>4</v>
      </c>
      <c r="W57" s="24" t="s">
        <v>4</v>
      </c>
      <c r="X57" s="24" t="s">
        <v>4</v>
      </c>
      <c r="Y57" s="24"/>
      <c r="Z57" s="24"/>
      <c r="AA57" s="24"/>
      <c r="AB57" s="24"/>
      <c r="AC57" s="24"/>
      <c r="AD57" s="24"/>
      <c r="AE57" s="24"/>
      <c r="AF57" s="24"/>
      <c r="AG57" s="2">
        <f>COUNTA(Avril!$C57:$AF57)</f>
        <v>12</v>
      </c>
    </row>
    <row r="58" spans="2:33" ht="30" customHeight="1">
      <c r="B58" s="25" t="s">
        <v>112</v>
      </c>
      <c r="C58" s="24"/>
      <c r="D58" s="24"/>
      <c r="E58" s="24" t="s">
        <v>40</v>
      </c>
      <c r="F58" s="24"/>
      <c r="G58" s="23"/>
      <c r="H58" s="24" t="s">
        <v>40</v>
      </c>
      <c r="I58" s="24" t="s">
        <v>40</v>
      </c>
      <c r="J58" s="24"/>
      <c r="K58" s="24"/>
      <c r="L58" s="24"/>
      <c r="M58" s="24"/>
      <c r="N58" s="24"/>
      <c r="O58" s="24"/>
      <c r="P58" s="24"/>
      <c r="Q58" s="24"/>
      <c r="R58" s="24"/>
      <c r="S58" s="24"/>
      <c r="T58" s="24"/>
      <c r="U58" s="24"/>
      <c r="V58" s="24"/>
      <c r="W58" s="24"/>
      <c r="X58" s="24"/>
      <c r="Y58" s="24"/>
      <c r="Z58" s="24"/>
      <c r="AA58" s="24"/>
      <c r="AB58" s="24"/>
      <c r="AC58" s="24"/>
      <c r="AD58" s="24"/>
      <c r="AE58" s="24"/>
      <c r="AF58" s="24"/>
      <c r="AG58" s="2">
        <f>COUNTA(Avril!$C58:$AF58)</f>
        <v>3</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COUNTA(Avril!$C59:$AF59)</f>
        <v>0</v>
      </c>
    </row>
    <row r="60" spans="2:33" ht="30" customHeight="1">
      <c r="B60" s="25" t="s">
        <v>114</v>
      </c>
      <c r="C60" s="24"/>
      <c r="D60" s="24"/>
      <c r="E60" s="24"/>
      <c r="F60" s="24"/>
      <c r="G60" s="23"/>
      <c r="H60" s="24"/>
      <c r="I60" s="24" t="s">
        <v>40</v>
      </c>
      <c r="J60" s="24"/>
      <c r="K60" s="24"/>
      <c r="L60" s="24"/>
      <c r="M60" s="24"/>
      <c r="N60" s="24"/>
      <c r="O60" s="24"/>
      <c r="P60" s="24"/>
      <c r="Q60" s="24"/>
      <c r="R60" s="24"/>
      <c r="S60" s="24"/>
      <c r="T60" s="24"/>
      <c r="U60" s="24"/>
      <c r="V60" s="24"/>
      <c r="W60" s="24" t="s">
        <v>4</v>
      </c>
      <c r="X60" s="24" t="s">
        <v>4</v>
      </c>
      <c r="Y60" s="24"/>
      <c r="Z60" s="24"/>
      <c r="AA60" s="24"/>
      <c r="AB60" s="24"/>
      <c r="AC60" s="24"/>
      <c r="AD60" s="24"/>
      <c r="AE60" s="24"/>
      <c r="AF60" s="24"/>
      <c r="AG60" s="2">
        <f>COUNTA(Avril!$C60:$AF60)</f>
        <v>3</v>
      </c>
    </row>
    <row r="61" spans="2:33" ht="30" customHeight="1">
      <c r="B61" s="25" t="s">
        <v>115</v>
      </c>
      <c r="C61" s="1"/>
      <c r="D61" s="1"/>
      <c r="E61" s="1"/>
      <c r="F61" s="1"/>
      <c r="G61" s="1"/>
      <c r="H61" s="1"/>
      <c r="I61" s="1" t="s">
        <v>40</v>
      </c>
      <c r="J61" s="1"/>
      <c r="K61" s="1"/>
      <c r="L61" s="1"/>
      <c r="M61" s="1"/>
      <c r="N61" s="1"/>
      <c r="O61" s="1"/>
      <c r="P61" s="1"/>
      <c r="Q61" s="1"/>
      <c r="R61" s="1"/>
      <c r="S61" s="1"/>
      <c r="T61" s="1"/>
      <c r="U61" s="1"/>
      <c r="V61" s="1"/>
      <c r="W61" s="1"/>
      <c r="X61" s="1"/>
      <c r="Y61" s="1"/>
      <c r="Z61" s="1"/>
      <c r="AA61" s="1"/>
      <c r="AB61" s="1"/>
      <c r="AC61" s="1"/>
      <c r="AD61" s="1"/>
      <c r="AE61" s="1"/>
      <c r="AF61" s="1"/>
      <c r="AG61" s="2">
        <f>COUNTA(Avril!$C61:$AF61)</f>
        <v>1</v>
      </c>
    </row>
    <row r="62" spans="2:33" ht="30" customHeight="1">
      <c r="B62" s="4" t="str">
        <f>NomMois&amp;" total"</f>
        <v>Janvier total</v>
      </c>
      <c r="C62" s="3">
        <f>SUBTOTAL(103,Avril!$C$9:$C$61)</f>
        <v>0</v>
      </c>
      <c r="D62" s="3">
        <f>SUBTOTAL(103,Avril!$D$9:$D$61)</f>
        <v>0</v>
      </c>
      <c r="E62" s="3">
        <f>SUBTOTAL(103,Avril!$E$9:$E$61)</f>
        <v>10</v>
      </c>
      <c r="F62" s="3">
        <f>SUBTOTAL(103,Avril!$F$9:$F$61)</f>
        <v>9</v>
      </c>
      <c r="G62" s="3">
        <f>SUBTOTAL(103,Avril!$G$9:$G$61)</f>
        <v>8</v>
      </c>
      <c r="H62" s="3">
        <f>SUBTOTAL(103,Avril!$H$9:$H$61)</f>
        <v>11</v>
      </c>
      <c r="I62" s="3">
        <f>SUBTOTAL(103,Avril!$I$9:$I$61)</f>
        <v>30</v>
      </c>
      <c r="J62" s="3">
        <f>SUBTOTAL(103,Avril!$J$9:$J$61)</f>
        <v>3</v>
      </c>
      <c r="K62" s="3">
        <f>SUBTOTAL(103,Avril!$K$9:$K$61)</f>
        <v>3</v>
      </c>
      <c r="L62" s="3">
        <f>SUBTOTAL(103,Avril!$L$9:$L$61)</f>
        <v>3</v>
      </c>
      <c r="M62" s="3">
        <f>SUBTOTAL(103,Avril!$M$9:$M$61)</f>
        <v>10</v>
      </c>
      <c r="N62" s="3">
        <f>SUBTOTAL(103,Avril!$N$9:$N$61)</f>
        <v>9</v>
      </c>
      <c r="O62" s="3">
        <f>SUBTOTAL(103,Avril!$O$9:$O$61)</f>
        <v>9</v>
      </c>
      <c r="P62" s="3">
        <f>SUBTOTAL(103,Avril!$P$9:$P$61)</f>
        <v>9</v>
      </c>
      <c r="Q62" s="3">
        <f>SUBTOTAL(103,Avril!$Q$9:$Q$61)</f>
        <v>9</v>
      </c>
      <c r="R62" s="3">
        <f>SUBTOTAL(103,Avril!$R$9:$R$61)</f>
        <v>8</v>
      </c>
      <c r="S62" s="3">
        <f>SUBTOTAL(103,Avril!$S$9:$S$61)</f>
        <v>11</v>
      </c>
      <c r="T62" s="3">
        <f>SUBTOTAL(103,Avril!$T$9:$T$61)</f>
        <v>11</v>
      </c>
      <c r="U62" s="3">
        <f>SUBTOTAL(103,Avril!$U$9:$U$61)</f>
        <v>10</v>
      </c>
      <c r="V62" s="3">
        <f>SUBTOTAL(103,Avril!$V$9:$V$61)</f>
        <v>11</v>
      </c>
      <c r="W62" s="3">
        <f>SUBTOTAL(103,Avril!$W$9:$W$61)</f>
        <v>13</v>
      </c>
      <c r="X62" s="3">
        <f>SUBTOTAL(103,Avril!$X$9:$X$61)</f>
        <v>10</v>
      </c>
      <c r="Y62" s="3">
        <f>SUBTOTAL(103,Avril!$Y$9:$Y$61)</f>
        <v>3</v>
      </c>
      <c r="Z62" s="3">
        <f>SUBTOTAL(103,Avril!$Z$9:$Z$61)</f>
        <v>6</v>
      </c>
      <c r="AA62" s="3">
        <f>SUBTOTAL(103,Avril!$AA$9:$AA$61)</f>
        <v>7</v>
      </c>
      <c r="AB62" s="3">
        <f>SUBTOTAL(103,Avril!$AB$9:$AB$61)</f>
        <v>5</v>
      </c>
      <c r="AC62" s="3">
        <f>SUBTOTAL(103,Avril!$AC$9:$AC$61)</f>
        <v>6</v>
      </c>
      <c r="AD62" s="3">
        <f>SUBTOTAL(103,Avril!$AD$9:$AD$61)</f>
        <v>4</v>
      </c>
      <c r="AE62" s="3">
        <f>SUBTOTAL(103,Avril!$AE$9:$AE$61)</f>
        <v>1</v>
      </c>
      <c r="AF62" s="3">
        <f>SUBTOTAL(103,Avril!$AF$9:$AF$61)</f>
        <v>0</v>
      </c>
      <c r="AG62" s="3">
        <f>SUBTOTAL(109,_Avril[Total des jours])</f>
        <v>229</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44" priority="2" stopIfTrue="1">
      <formula>C9=CléPersonnalisée2</formula>
    </cfRule>
    <cfRule type="expression" dxfId="43" priority="3" stopIfTrue="1">
      <formula>C9=CléPersonnalisée1</formula>
    </cfRule>
    <cfRule type="expression" dxfId="42" priority="4" stopIfTrue="1">
      <formula>C9=CléMaladie</formula>
    </cfRule>
    <cfRule type="expression" dxfId="41" priority="5" stopIfTrue="1">
      <formula>C9=CléPersonnel</formula>
    </cfRule>
    <cfRule type="expression" dxfId="40"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{B0D708E3-0A8B-4366-B94F-3194E7506C22}</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359CD504-1681-4A84-8D4B-6AB27F5905C6}"/>
    <dataValidation allowBlank="1" showInputMessage="1" showErrorMessage="1" prompt="La lettre « C » indique une absence pour cause de congé" sqref="C4" xr:uid="{009ABE64-7D6A-476D-9E0E-DBEFDFB7A8DB}"/>
    <dataValidation allowBlank="1" showInputMessage="1" showErrorMessage="1" prompt="La lettre « P » indique une absence pour motifs personnels" sqref="F4" xr:uid="{99F458A5-39A0-46C8-AC71-06D934D723AD}"/>
    <dataValidation allowBlank="1" showInputMessage="1" showErrorMessage="1" prompt="La lettre « M » indique une absence pour cause de maladie" sqref="J4" xr:uid="{0AA6D581-8751-4883-98B6-32F178339F4B}"/>
    <dataValidation allowBlank="1" showInputMessage="1" showErrorMessage="1" prompt="Entrez une lettre et personnalisez l’étiquette à droite pour ajouter un élément de clé" sqref="N4 S4" xr:uid="{CA752179-7641-4303-9182-E5B11B1F5E3C}"/>
    <dataValidation allowBlank="1" showInputMessage="1" showErrorMessage="1" prompt="Entrez une étiquette pour décrire la clé personnalisée à gauche" sqref="O4 T4" xr:uid="{B7F6FA16-77BF-45A8-A209-26D6079E9DC4}"/>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F722939-CF8E-4BCB-A4E3-891C45AB3DAE}"/>
    <dataValidation allowBlank="1" showInputMessage="1" showErrorMessage="1" prompt="Entrez l’année dans la cellule ci-dessous" sqref="AG5" xr:uid="{7E33A9D8-28FD-4FB7-807E-5F4CADAD61C2}"/>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FDB61B93-4FAE-46B9-B7F6-8A5586656A01}"/>
    <dataValidation allowBlank="1" showInputMessage="1" showErrorMessage="1" prompt="Le titre mis à jour automatiquement figure dans cette cellule. Pour modifier le titre, mettez à jour la cellule B1 de la feuille de calcul Janvier" sqref="B2" xr:uid="{F37B28DA-4CAD-4CD3-B55C-62245E64434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3481F9C7-A41A-4664-8F8D-ED51265C5A37}"/>
    <dataValidation allowBlank="1" showInputMessage="1" showErrorMessage="1" prompt="Calcule automatiquement le nombre total de jours d’absence d’un employé ce mois-ci dans cette colonne" sqref="AG8" xr:uid="{CFBCA9CD-4DA8-4F1F-AFE2-8B215C006BDF}"/>
    <dataValidation allowBlank="1" showInputMessage="1" showErrorMessage="1" prompt="Entrez l’année dans cette cellule" sqref="AG6" xr:uid="{A851AA4F-55A3-4635-B0B2-8D331118AA8D}"/>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543F9B6-E5E2-477C-A1B7-86885C1521FE}"/>
    <dataValidation allowBlank="1" showInputMessage="1" showErrorMessage="1" prompt="Cette ligne définit les clés utilisées dans le tableau : la cellule C4 un congé, la G4 personnel, et K4 un congé maladie. Les cellules N4 et R4 sont personnalisables " sqref="B4" xr:uid="{B1CC97B9-1F60-41E7-AF83-FE98BB119ABD}"/>
    <dataValidation allowBlank="1" showInputMessage="1" showErrorMessage="1" prompt="Le titre de la feuille de calcul figure dans cette cellule. " sqref="B1" xr:uid="{2A898D71-8894-4250-BE42-4CD82614C4D4}"/>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0D708E3-0A8B-4366-B94F-3194E7506C22}">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26D0F94-54EA-4B14-AF34-ECA6CF3F49FD}">
          <x14:formula1>
            <xm:f>'Noms des employés'!$B$4:$B$75</xm:f>
          </x14:formula1>
          <xm:sqref>B9:B61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B100E6-7ECD-4050-829A-D68BE304DF88}">
  <sheetPr>
    <tabColor theme="4" tint="0.499984740745262"/>
  </sheetPr>
  <dimension ref="A1:AH62"/>
  <sheetViews>
    <sheetView showGridLines="0" topLeftCell="A58" zoomScaleNormal="100" workbookViewId="0">
      <selection activeCell="J60" sqref="J60"/>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52</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TEXT(WEEKDAY(DATE(CalendarYear,5,1),1),"jjj")</f>
        <v>lun</v>
      </c>
      <c r="D7" s="15" t="str">
        <f>TEXT(WEEKDAY(DATE(CalendarYear,5,2),1),"jjj")</f>
        <v>mar</v>
      </c>
      <c r="E7" s="15" t="str">
        <f>TEXT(WEEKDAY(DATE(CalendarYear,5,3),1),"jjj")</f>
        <v>mer</v>
      </c>
      <c r="F7" s="15" t="str">
        <f>TEXT(WEEKDAY(DATE(CalendarYear,5,4),1),"jjj")</f>
        <v>jeu</v>
      </c>
      <c r="G7" s="15" t="str">
        <f>TEXT(WEEKDAY(DATE(CalendarYear,5,5),1),"jjj")</f>
        <v>ven</v>
      </c>
      <c r="H7" s="15" t="str">
        <f>TEXT(WEEKDAY(DATE(CalendarYear,5,6),1),"jjj")</f>
        <v>sam</v>
      </c>
      <c r="I7" s="15" t="str">
        <f>TEXT(WEEKDAY(DATE(CalendarYear,5,7),1),"jjj")</f>
        <v>dim</v>
      </c>
      <c r="J7" s="15" t="str">
        <f>TEXT(WEEKDAY(DATE(CalendarYear,5,8),1),"jjj")</f>
        <v>lun</v>
      </c>
      <c r="K7" s="15" t="str">
        <f>TEXT(WEEKDAY(DATE(CalendarYear,5,9),1),"jjj")</f>
        <v>mar</v>
      </c>
      <c r="L7" s="15" t="str">
        <f>TEXT(WEEKDAY(DATE(CalendarYear,5,10),1),"jjj")</f>
        <v>mer</v>
      </c>
      <c r="M7" s="15" t="str">
        <f>TEXT(WEEKDAY(DATE(CalendarYear,5,11),1),"jjj")</f>
        <v>jeu</v>
      </c>
      <c r="N7" s="15" t="str">
        <f>TEXT(WEEKDAY(DATE(CalendarYear,5,12),1),"jjj")</f>
        <v>ven</v>
      </c>
      <c r="O7" s="15" t="str">
        <f>TEXT(WEEKDAY(DATE(CalendarYear,5,13),1),"jjj")</f>
        <v>sam</v>
      </c>
      <c r="P7" s="15" t="str">
        <f>TEXT(WEEKDAY(DATE(CalendarYear,5,14),1),"jjj")</f>
        <v>dim</v>
      </c>
      <c r="Q7" s="15" t="str">
        <f>TEXT(WEEKDAY(DATE(CalendarYear,5,15),1),"jjj")</f>
        <v>lun</v>
      </c>
      <c r="R7" s="15" t="str">
        <f>TEXT(WEEKDAY(DATE(CalendarYear,5,16),1),"jjj")</f>
        <v>mar</v>
      </c>
      <c r="S7" s="15" t="str">
        <f>TEXT(WEEKDAY(DATE(CalendarYear,5,17),1),"jjj")</f>
        <v>mer</v>
      </c>
      <c r="T7" s="15" t="str">
        <f>TEXT(WEEKDAY(DATE(CalendarYear,5,18),1),"jjj")</f>
        <v>jeu</v>
      </c>
      <c r="U7" s="15" t="str">
        <f>TEXT(WEEKDAY(DATE(CalendarYear,5,19),1),"jjj")</f>
        <v>ven</v>
      </c>
      <c r="V7" s="15" t="str">
        <f>TEXT(WEEKDAY(DATE(CalendarYear,5,20),1),"jjj")</f>
        <v>sam</v>
      </c>
      <c r="W7" s="15" t="str">
        <f>TEXT(WEEKDAY(DATE(CalendarYear,5,21),1),"jjj")</f>
        <v>dim</v>
      </c>
      <c r="X7" s="15" t="str">
        <f>TEXT(WEEKDAY(DATE(CalendarYear,5,22),1),"jjj")</f>
        <v>lun</v>
      </c>
      <c r="Y7" s="15" t="str">
        <f>TEXT(WEEKDAY(DATE(CalendarYear,5,23),1),"jjj")</f>
        <v>mar</v>
      </c>
      <c r="Z7" s="15" t="str">
        <f>TEXT(WEEKDAY(DATE(CalendarYear,5,24),1),"jjj")</f>
        <v>mer</v>
      </c>
      <c r="AA7" s="15" t="str">
        <f>TEXT(WEEKDAY(DATE(CalendarYear,5,25),1),"jjj")</f>
        <v>jeu</v>
      </c>
      <c r="AB7" s="15" t="str">
        <f>TEXT(WEEKDAY(DATE(CalendarYear,5,26),1),"jjj")</f>
        <v>ven</v>
      </c>
      <c r="AC7" s="15" t="str">
        <f>TEXT(WEEKDAY(DATE(CalendarYear,5,27),1),"jjj")</f>
        <v>sam</v>
      </c>
      <c r="AD7" s="15" t="str">
        <f>TEXT(WEEKDAY(DATE(CalendarYear,5,28),1),"jjj")</f>
        <v>dim</v>
      </c>
      <c r="AE7" s="15" t="str">
        <f>TEXT(WEEKDAY(DATE(CalendarYear,5,29),1),"jjj")</f>
        <v>lun</v>
      </c>
      <c r="AF7" s="15" t="str">
        <f>TEXT(WEEKDAY(DATE(CalendarYear,5,30),1),"jjj")</f>
        <v>mar</v>
      </c>
      <c r="AG7" s="15" t="str">
        <f>TEXT(WEEKDAY(DATE(CalendarYear,5,31),1),"jjj")</f>
        <v>mer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COUNTA(Mai!$C9:$AG9)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COUNTA(Mai!$C10:$AG10)</f>
        <v>0</v>
      </c>
    </row>
    <row r="11" spans="1:34" ht="30" customHeight="1">
      <c r="B11" s="25" t="s">
        <v>65</v>
      </c>
      <c r="C11" s="1"/>
      <c r="D11" s="1"/>
      <c r="E11" s="1"/>
      <c r="F11" s="1"/>
      <c r="G11" s="1"/>
      <c r="H11" s="1"/>
      <c r="I11" s="1"/>
      <c r="J11" s="1"/>
      <c r="K11" s="1"/>
      <c r="L11" s="1"/>
      <c r="M11" s="1"/>
      <c r="N11" s="1"/>
      <c r="O11" s="1"/>
      <c r="P11" s="1"/>
      <c r="Q11" s="1"/>
      <c r="R11" s="1"/>
      <c r="S11" s="1"/>
      <c r="T11" s="1"/>
      <c r="U11" s="1" t="s">
        <v>40</v>
      </c>
      <c r="V11" s="1"/>
      <c r="W11" s="1"/>
      <c r="X11" s="1"/>
      <c r="Y11" s="1"/>
      <c r="Z11" s="1"/>
      <c r="AA11" s="1"/>
      <c r="AB11" s="1"/>
      <c r="AC11" s="1"/>
      <c r="AD11" s="1"/>
      <c r="AE11" s="1"/>
      <c r="AF11" s="1"/>
      <c r="AG11" s="19"/>
      <c r="AH11" s="2">
        <f>COUNTA(Mai!$C11:$AG11)</f>
        <v>1</v>
      </c>
    </row>
    <row r="12" spans="1:34" ht="30" customHeight="1">
      <c r="B12" s="25" t="s">
        <v>66</v>
      </c>
      <c r="C12" s="1"/>
      <c r="D12" s="1"/>
      <c r="E12" s="1"/>
      <c r="F12" s="1"/>
      <c r="G12" s="1"/>
      <c r="H12" s="1"/>
      <c r="I12" s="1"/>
      <c r="J12" s="1"/>
      <c r="K12" s="1"/>
      <c r="L12" s="1"/>
      <c r="M12" s="1"/>
      <c r="N12" s="1"/>
      <c r="O12" s="1"/>
      <c r="P12" s="1"/>
      <c r="Q12" s="1"/>
      <c r="R12" s="1"/>
      <c r="S12" s="1"/>
      <c r="T12" s="1"/>
      <c r="U12" s="1" t="s">
        <v>40</v>
      </c>
      <c r="V12" s="1"/>
      <c r="W12" s="1"/>
      <c r="X12" s="1"/>
      <c r="Y12" s="1"/>
      <c r="Z12" s="1"/>
      <c r="AA12" s="1"/>
      <c r="AB12" s="1"/>
      <c r="AC12" s="1"/>
      <c r="AD12" s="1"/>
      <c r="AE12" s="1"/>
      <c r="AF12" s="1"/>
      <c r="AG12" s="1"/>
      <c r="AH12" s="2">
        <f>COUNTA(Mai!$C12:$AG12)</f>
        <v>1</v>
      </c>
    </row>
    <row r="13" spans="1:34" ht="30" customHeight="1">
      <c r="B13" s="25" t="s">
        <v>67</v>
      </c>
      <c r="C13" s="24"/>
      <c r="D13" s="24"/>
      <c r="E13" s="24"/>
      <c r="F13" s="24"/>
      <c r="G13" s="23"/>
      <c r="H13" s="24"/>
      <c r="I13" s="24"/>
      <c r="J13" s="24"/>
      <c r="K13" s="24"/>
      <c r="L13" s="24"/>
      <c r="M13" s="24"/>
      <c r="N13" s="24"/>
      <c r="O13" s="24"/>
      <c r="P13" s="24"/>
      <c r="Q13" s="24"/>
      <c r="R13" s="24"/>
      <c r="S13" s="24"/>
      <c r="T13" s="24"/>
      <c r="U13" s="24" t="s">
        <v>40</v>
      </c>
      <c r="V13" s="24"/>
      <c r="W13" s="24"/>
      <c r="X13" s="24"/>
      <c r="Y13" s="24"/>
      <c r="Z13" s="24"/>
      <c r="AA13" s="24"/>
      <c r="AB13" s="24"/>
      <c r="AC13" s="24"/>
      <c r="AD13" s="24"/>
      <c r="AE13" s="24"/>
      <c r="AF13" s="24"/>
      <c r="AG13" s="24"/>
      <c r="AH13" s="2">
        <f>COUNTA(Mai!$C13:$AG13)</f>
        <v>1</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COUNTA(Mai!$C14:$AG14)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t="s">
        <v>40</v>
      </c>
      <c r="V15" s="24"/>
      <c r="W15" s="24"/>
      <c r="X15" s="24"/>
      <c r="Y15" s="24"/>
      <c r="Z15" s="24"/>
      <c r="AA15" s="24"/>
      <c r="AB15" s="24"/>
      <c r="AC15" s="24"/>
      <c r="AD15" s="24"/>
      <c r="AE15" s="24"/>
      <c r="AF15" s="24"/>
      <c r="AG15" s="24"/>
      <c r="AH15" s="2">
        <f>COUNTA(Mai!$C15:$AG15)</f>
        <v>1</v>
      </c>
    </row>
    <row r="16" spans="1:34" ht="30" customHeight="1">
      <c r="B16" s="25" t="s">
        <v>70</v>
      </c>
      <c r="C16" s="24"/>
      <c r="D16" s="24"/>
      <c r="E16" s="24"/>
      <c r="F16" s="24"/>
      <c r="G16" s="23"/>
      <c r="H16" s="24"/>
      <c r="I16" s="24"/>
      <c r="J16" s="24"/>
      <c r="K16" s="24"/>
      <c r="L16" s="24"/>
      <c r="M16" s="24"/>
      <c r="N16" s="24"/>
      <c r="O16" s="24"/>
      <c r="P16" s="24"/>
      <c r="Q16" s="24"/>
      <c r="R16" s="24"/>
      <c r="S16" s="24"/>
      <c r="T16" s="24"/>
      <c r="U16" s="24" t="s">
        <v>40</v>
      </c>
      <c r="V16" s="24"/>
      <c r="W16" s="24"/>
      <c r="X16" s="24"/>
      <c r="Y16" s="24"/>
      <c r="Z16" s="24"/>
      <c r="AA16" s="24"/>
      <c r="AB16" s="24"/>
      <c r="AC16" s="24"/>
      <c r="AD16" s="24"/>
      <c r="AE16" s="24"/>
      <c r="AF16" s="24"/>
      <c r="AG16" s="24"/>
      <c r="AH16" s="2">
        <f>COUNTA(Mai!$C16:$AG16)</f>
        <v>1</v>
      </c>
    </row>
    <row r="17" spans="2:34" ht="30" customHeight="1">
      <c r="B17" s="25" t="s">
        <v>71</v>
      </c>
      <c r="C17" s="24"/>
      <c r="D17" s="24"/>
      <c r="E17" s="24"/>
      <c r="F17" s="24"/>
      <c r="G17" s="23"/>
      <c r="H17" s="24"/>
      <c r="I17" s="24"/>
      <c r="J17" s="24"/>
      <c r="K17" s="24"/>
      <c r="L17" s="24" t="s">
        <v>40</v>
      </c>
      <c r="M17" s="24"/>
      <c r="N17" s="24"/>
      <c r="O17" s="24"/>
      <c r="P17" s="24"/>
      <c r="Q17" s="24"/>
      <c r="R17" s="24"/>
      <c r="S17" s="24"/>
      <c r="T17" s="24"/>
      <c r="U17" s="24" t="s">
        <v>40</v>
      </c>
      <c r="V17" s="24"/>
      <c r="W17" s="24"/>
      <c r="X17" s="24"/>
      <c r="Y17" s="24"/>
      <c r="Z17" s="24"/>
      <c r="AA17" s="24"/>
      <c r="AB17" s="24"/>
      <c r="AC17" s="24"/>
      <c r="AD17" s="24"/>
      <c r="AE17" s="24"/>
      <c r="AF17" s="24"/>
      <c r="AG17" s="24"/>
      <c r="AH17" s="2">
        <f>COUNTA(Mai!$C17:$AG17)</f>
        <v>2</v>
      </c>
    </row>
    <row r="18" spans="2:34" ht="30" customHeight="1">
      <c r="B18" s="25" t="s">
        <v>72</v>
      </c>
      <c r="C18" s="24"/>
      <c r="D18" s="24"/>
      <c r="E18" s="24"/>
      <c r="F18" s="24"/>
      <c r="G18" s="23"/>
      <c r="H18" s="24"/>
      <c r="I18" s="24"/>
      <c r="J18" s="24"/>
      <c r="K18" s="24"/>
      <c r="L18" s="24"/>
      <c r="M18" s="24"/>
      <c r="N18" s="24"/>
      <c r="O18" s="24"/>
      <c r="P18" s="24"/>
      <c r="Q18" s="24" t="s">
        <v>40</v>
      </c>
      <c r="R18" s="24" t="s">
        <v>40</v>
      </c>
      <c r="S18" s="24" t="s">
        <v>40</v>
      </c>
      <c r="T18" s="24" t="s">
        <v>40</v>
      </c>
      <c r="U18" s="24" t="s">
        <v>40</v>
      </c>
      <c r="V18" s="24" t="s">
        <v>40</v>
      </c>
      <c r="W18" s="24" t="s">
        <v>40</v>
      </c>
      <c r="X18" s="24"/>
      <c r="Y18" s="24"/>
      <c r="Z18" s="24"/>
      <c r="AA18" s="24"/>
      <c r="AB18" s="24"/>
      <c r="AC18" s="24"/>
      <c r="AD18" s="24"/>
      <c r="AE18" s="24"/>
      <c r="AF18" s="24"/>
      <c r="AG18" s="24"/>
      <c r="AH18" s="2">
        <f>COUNTA(Mai!$C18:$AG18)</f>
        <v>7</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COUNTA(Mai!$C19:$AG19)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t="s">
        <v>40</v>
      </c>
      <c r="AB20" s="24"/>
      <c r="AC20" s="24"/>
      <c r="AD20" s="24"/>
      <c r="AE20" s="24"/>
      <c r="AF20" s="24"/>
      <c r="AG20" s="24"/>
      <c r="AH20" s="2">
        <f>COUNTA(Mai!$C20:$AG20)</f>
        <v>1</v>
      </c>
    </row>
    <row r="21" spans="2:34" ht="30" customHeight="1">
      <c r="B21" s="25" t="s">
        <v>75</v>
      </c>
      <c r="C21" s="24"/>
      <c r="D21" s="24"/>
      <c r="E21" s="24"/>
      <c r="F21" s="24"/>
      <c r="G21" s="23"/>
      <c r="H21" s="24"/>
      <c r="I21" s="24"/>
      <c r="J21" s="24"/>
      <c r="K21" s="24"/>
      <c r="L21" s="24"/>
      <c r="M21" s="24"/>
      <c r="N21" s="24"/>
      <c r="O21" s="24"/>
      <c r="P21" s="24"/>
      <c r="Q21" s="24"/>
      <c r="R21" s="24"/>
      <c r="S21" s="24"/>
      <c r="T21" s="24"/>
      <c r="U21" s="24" t="s">
        <v>40</v>
      </c>
      <c r="V21" s="24"/>
      <c r="W21" s="24"/>
      <c r="X21" s="24"/>
      <c r="Y21" s="24"/>
      <c r="Z21" s="24"/>
      <c r="AA21" s="24"/>
      <c r="AB21" s="24"/>
      <c r="AC21" s="24"/>
      <c r="AD21" s="24"/>
      <c r="AE21" s="24"/>
      <c r="AF21" s="24"/>
      <c r="AG21" s="24"/>
      <c r="AH21" s="2">
        <f>COUNTA(Mai!$C21:$AG21)</f>
        <v>1</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COUNTA(Mai!$C22:$AG22)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COUNTA(Mai!$C23:$AG23)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COUNTA(Mai!$C24:$AG24)</f>
        <v>0</v>
      </c>
    </row>
    <row r="25" spans="2:34" ht="30" customHeight="1">
      <c r="B25" s="25" t="s">
        <v>79</v>
      </c>
      <c r="C25" s="24"/>
      <c r="D25" s="24"/>
      <c r="E25" s="24"/>
      <c r="F25" s="24"/>
      <c r="G25" s="23"/>
      <c r="H25" s="24"/>
      <c r="I25" s="24"/>
      <c r="J25" s="24"/>
      <c r="K25" s="24"/>
      <c r="L25" s="24"/>
      <c r="M25" s="24"/>
      <c r="N25" s="24"/>
      <c r="O25" s="24"/>
      <c r="P25" s="24"/>
      <c r="Q25" s="24"/>
      <c r="R25" s="24"/>
      <c r="S25" s="24"/>
      <c r="T25" s="24"/>
      <c r="U25" s="24" t="s">
        <v>40</v>
      </c>
      <c r="V25" s="24"/>
      <c r="W25" s="24"/>
      <c r="X25" s="24"/>
      <c r="Y25" s="24"/>
      <c r="Z25" s="24"/>
      <c r="AA25" s="24"/>
      <c r="AB25" s="24"/>
      <c r="AC25" s="24"/>
      <c r="AD25" s="24"/>
      <c r="AE25" s="24"/>
      <c r="AF25" s="24"/>
      <c r="AG25" s="24"/>
      <c r="AH25" s="2">
        <f>COUNTA(Mai!$C25:$AG25)</f>
        <v>1</v>
      </c>
    </row>
    <row r="26" spans="2:34" ht="30" customHeight="1">
      <c r="B26" s="25" t="s">
        <v>80</v>
      </c>
      <c r="C26" s="24"/>
      <c r="D26" s="24"/>
      <c r="E26" s="24"/>
      <c r="F26" s="24"/>
      <c r="G26" s="23"/>
      <c r="H26" s="24"/>
      <c r="I26" s="24"/>
      <c r="J26" s="24"/>
      <c r="K26" s="24"/>
      <c r="L26" s="24"/>
      <c r="M26" s="24"/>
      <c r="N26" s="24"/>
      <c r="O26" s="24"/>
      <c r="P26" s="24"/>
      <c r="Q26" s="24"/>
      <c r="R26" s="24"/>
      <c r="S26" s="24"/>
      <c r="T26" s="24"/>
      <c r="U26" s="24" t="s">
        <v>40</v>
      </c>
      <c r="V26" s="24"/>
      <c r="W26" s="24"/>
      <c r="X26" s="24"/>
      <c r="Y26" s="24"/>
      <c r="Z26" s="24"/>
      <c r="AA26" s="24"/>
      <c r="AB26" s="24"/>
      <c r="AC26" s="24"/>
      <c r="AD26" s="24"/>
      <c r="AE26" s="24"/>
      <c r="AF26" s="24"/>
      <c r="AG26" s="24"/>
      <c r="AH26" s="2">
        <f>COUNTA(Mai!$C26:$AG26)</f>
        <v>1</v>
      </c>
    </row>
    <row r="27" spans="2:34" ht="30" customHeight="1">
      <c r="B27" s="25" t="s">
        <v>81</v>
      </c>
      <c r="C27" s="24"/>
      <c r="D27" s="24"/>
      <c r="E27" s="24"/>
      <c r="F27" s="24"/>
      <c r="G27" s="23" t="s">
        <v>40</v>
      </c>
      <c r="H27" s="24"/>
      <c r="I27" s="24"/>
      <c r="J27" s="24"/>
      <c r="K27" s="24"/>
      <c r="L27" s="24"/>
      <c r="M27" s="24"/>
      <c r="N27" s="24"/>
      <c r="O27" s="24"/>
      <c r="P27" s="24"/>
      <c r="Q27" s="24"/>
      <c r="R27" s="24"/>
      <c r="S27" s="24"/>
      <c r="T27" s="24"/>
      <c r="U27" s="24" t="s">
        <v>40</v>
      </c>
      <c r="V27" s="24"/>
      <c r="W27" s="24"/>
      <c r="X27" s="24"/>
      <c r="Y27" s="24"/>
      <c r="Z27" s="24"/>
      <c r="AA27" s="24"/>
      <c r="AB27" s="24"/>
      <c r="AC27" s="24"/>
      <c r="AD27" s="24"/>
      <c r="AE27" s="24"/>
      <c r="AF27" s="24"/>
      <c r="AG27" s="24"/>
      <c r="AH27" s="2">
        <f>COUNTA(Mai!$C27:$AG27)</f>
        <v>2</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COUNTA(Mai!$C28:$AG28)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4"/>
      <c r="AH29" s="2">
        <f>COUNTA(Mai!$C29:$AG29)</f>
        <v>0</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COUNTA(Mai!$C30:$AG30)</f>
        <v>0</v>
      </c>
    </row>
    <row r="31" spans="2:34" ht="30" customHeight="1">
      <c r="B31" s="25" t="s">
        <v>85</v>
      </c>
      <c r="C31" s="24"/>
      <c r="D31" s="24"/>
      <c r="E31" s="24"/>
      <c r="F31" s="24"/>
      <c r="G31" s="23"/>
      <c r="H31" s="24"/>
      <c r="I31" s="24"/>
      <c r="J31" s="24"/>
      <c r="K31" s="24"/>
      <c r="L31" s="24"/>
      <c r="M31" s="24"/>
      <c r="N31" s="24"/>
      <c r="O31" s="24"/>
      <c r="P31" s="24"/>
      <c r="Q31" s="24"/>
      <c r="R31" s="24"/>
      <c r="S31" s="24"/>
      <c r="T31" s="24"/>
      <c r="U31" s="24" t="s">
        <v>40</v>
      </c>
      <c r="V31" s="24"/>
      <c r="W31" s="24"/>
      <c r="X31" s="24"/>
      <c r="Y31" s="24"/>
      <c r="Z31" s="24"/>
      <c r="AA31" s="24"/>
      <c r="AB31" s="24"/>
      <c r="AC31" s="24"/>
      <c r="AD31" s="24"/>
      <c r="AE31" s="24"/>
      <c r="AF31" s="24"/>
      <c r="AG31" s="24"/>
      <c r="AH31" s="2">
        <f>COUNTA(Mai!$C31:$AG31)</f>
        <v>1</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t="s">
        <v>4</v>
      </c>
      <c r="AG32" s="24" t="s">
        <v>4</v>
      </c>
      <c r="AH32" s="2">
        <f>COUNTA(Mai!$C32:$AG32)</f>
        <v>2</v>
      </c>
    </row>
    <row r="33" spans="2:34" ht="30" customHeight="1">
      <c r="B33" s="25" t="s">
        <v>87</v>
      </c>
      <c r="C33" s="24"/>
      <c r="D33" s="24"/>
      <c r="E33" s="24"/>
      <c r="F33" s="24"/>
      <c r="G33" s="23"/>
      <c r="H33" s="24"/>
      <c r="I33" s="24"/>
      <c r="J33" s="24"/>
      <c r="K33" s="24"/>
      <c r="L33" s="24"/>
      <c r="M33" s="24" t="s">
        <v>4</v>
      </c>
      <c r="N33" s="24" t="s">
        <v>4</v>
      </c>
      <c r="O33" s="24" t="s">
        <v>4</v>
      </c>
      <c r="P33" s="24" t="s">
        <v>4</v>
      </c>
      <c r="Q33" s="24" t="s">
        <v>4</v>
      </c>
      <c r="R33" s="24" t="s">
        <v>4</v>
      </c>
      <c r="S33" s="24" t="s">
        <v>4</v>
      </c>
      <c r="T33" s="24" t="s">
        <v>4</v>
      </c>
      <c r="U33" s="24" t="s">
        <v>4</v>
      </c>
      <c r="V33" s="24" t="s">
        <v>4</v>
      </c>
      <c r="W33" s="24"/>
      <c r="X33" s="24"/>
      <c r="Y33" s="24"/>
      <c r="Z33" s="24"/>
      <c r="AA33" s="24"/>
      <c r="AB33" s="24"/>
      <c r="AC33" s="24"/>
      <c r="AD33" s="24"/>
      <c r="AE33" s="24"/>
      <c r="AF33" s="24"/>
      <c r="AG33" s="24"/>
      <c r="AH33" s="2">
        <f>COUNTA(Mai!$C33:$AG33)</f>
        <v>10</v>
      </c>
    </row>
    <row r="34" spans="2:34" ht="30" customHeight="1">
      <c r="B34" s="25" t="s">
        <v>88</v>
      </c>
      <c r="C34" s="24"/>
      <c r="D34" s="24"/>
      <c r="E34" s="24"/>
      <c r="F34" s="24"/>
      <c r="G34" s="23"/>
      <c r="H34" s="24"/>
      <c r="I34" s="24"/>
      <c r="J34" s="24"/>
      <c r="K34" s="24"/>
      <c r="L34" s="24"/>
      <c r="M34" s="24"/>
      <c r="N34" s="24"/>
      <c r="O34" s="24"/>
      <c r="P34" s="24"/>
      <c r="Q34" s="24"/>
      <c r="R34" s="24"/>
      <c r="S34" s="24"/>
      <c r="T34" s="24"/>
      <c r="U34" s="24" t="s">
        <v>40</v>
      </c>
      <c r="V34" s="24"/>
      <c r="W34" s="24"/>
      <c r="X34" s="24"/>
      <c r="Y34" s="24"/>
      <c r="Z34" s="24"/>
      <c r="AA34" s="24"/>
      <c r="AB34" s="24"/>
      <c r="AC34" s="24"/>
      <c r="AD34" s="24"/>
      <c r="AE34" s="24"/>
      <c r="AF34" s="24"/>
      <c r="AG34" s="24"/>
      <c r="AH34" s="2">
        <f>COUNTA(Mai!$C34:$AG34)</f>
        <v>1</v>
      </c>
    </row>
    <row r="35" spans="2:34" ht="30" customHeight="1">
      <c r="B35" s="25" t="s">
        <v>89</v>
      </c>
      <c r="C35" s="24"/>
      <c r="D35" s="24"/>
      <c r="E35" s="24"/>
      <c r="F35" s="24"/>
      <c r="G35" s="23"/>
      <c r="H35" s="24"/>
      <c r="I35" s="24"/>
      <c r="J35" s="24"/>
      <c r="K35" s="24"/>
      <c r="L35" s="24"/>
      <c r="M35" s="24"/>
      <c r="N35" s="24"/>
      <c r="O35" s="24"/>
      <c r="P35" s="24"/>
      <c r="Q35" s="24"/>
      <c r="R35" s="24"/>
      <c r="S35" s="24"/>
      <c r="T35" s="24"/>
      <c r="U35" s="24" t="s">
        <v>40</v>
      </c>
      <c r="V35" s="24"/>
      <c r="W35" s="24"/>
      <c r="X35" s="24"/>
      <c r="Y35" s="24"/>
      <c r="Z35" s="24"/>
      <c r="AA35" s="24"/>
      <c r="AB35" s="24"/>
      <c r="AC35" s="24"/>
      <c r="AD35" s="24"/>
      <c r="AE35" s="24"/>
      <c r="AF35" s="24"/>
      <c r="AG35" s="24"/>
      <c r="AH35" s="2">
        <f>COUNTA(Mai!$C35:$AG35)</f>
        <v>1</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COUNTA(Mai!$C36:$AG36)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t="s">
        <v>40</v>
      </c>
      <c r="V37" s="24"/>
      <c r="W37" s="24"/>
      <c r="X37" s="24"/>
      <c r="Y37" s="24"/>
      <c r="Z37" s="24"/>
      <c r="AA37" s="24"/>
      <c r="AB37" s="24"/>
      <c r="AC37" s="24"/>
      <c r="AD37" s="24"/>
      <c r="AE37" s="24"/>
      <c r="AF37" s="24"/>
      <c r="AG37" s="24"/>
      <c r="AH37" s="2">
        <f>COUNTA(Mai!$C37:$AG37)</f>
        <v>1</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COUNTA(Mai!$C38:$AG38)</f>
        <v>0</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COUNTA(Mai!$C39:$AG39)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COUNTA(Mai!$C40:$AG40)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COUNTA(Mai!$C41:$AG41)</f>
        <v>0</v>
      </c>
    </row>
    <row r="42" spans="2:34" ht="30" customHeight="1">
      <c r="B42" s="25" t="s">
        <v>96</v>
      </c>
      <c r="C42" s="24"/>
      <c r="D42" s="24"/>
      <c r="E42" s="24"/>
      <c r="F42" s="24"/>
      <c r="G42" s="23"/>
      <c r="H42" s="24"/>
      <c r="I42" s="24"/>
      <c r="J42" s="24"/>
      <c r="K42" s="24"/>
      <c r="L42" s="24"/>
      <c r="M42" s="24"/>
      <c r="N42" s="24"/>
      <c r="O42" s="24"/>
      <c r="P42" s="24"/>
      <c r="Q42" s="24"/>
      <c r="R42" s="24"/>
      <c r="S42" s="24"/>
      <c r="T42" s="24"/>
      <c r="U42" s="24" t="s">
        <v>40</v>
      </c>
      <c r="V42" s="24"/>
      <c r="W42" s="24"/>
      <c r="X42" s="24"/>
      <c r="Y42" s="24"/>
      <c r="Z42" s="24"/>
      <c r="AA42" s="24"/>
      <c r="AB42" s="24"/>
      <c r="AC42" s="24"/>
      <c r="AD42" s="24"/>
      <c r="AE42" s="24"/>
      <c r="AF42" s="24"/>
      <c r="AG42" s="24"/>
      <c r="AH42" s="2">
        <f>COUNTA(Mai!$C42:$AG42)</f>
        <v>1</v>
      </c>
    </row>
    <row r="43" spans="2:34" ht="30" customHeight="1">
      <c r="B43" s="25" t="s">
        <v>97</v>
      </c>
      <c r="C43" s="24"/>
      <c r="D43" s="24"/>
      <c r="E43" s="24"/>
      <c r="F43" s="24" t="s">
        <v>40</v>
      </c>
      <c r="G43" s="23" t="s">
        <v>40</v>
      </c>
      <c r="H43" s="24"/>
      <c r="I43" s="24"/>
      <c r="J43" s="24"/>
      <c r="K43" s="24"/>
      <c r="L43" s="24"/>
      <c r="M43" s="24"/>
      <c r="N43" s="24"/>
      <c r="O43" s="24"/>
      <c r="P43" s="24"/>
      <c r="Q43" s="24"/>
      <c r="R43" s="24"/>
      <c r="S43" s="24"/>
      <c r="T43" s="24"/>
      <c r="U43" s="24" t="s">
        <v>40</v>
      </c>
      <c r="V43" s="24"/>
      <c r="W43" s="24"/>
      <c r="X43" s="24"/>
      <c r="Y43" s="24"/>
      <c r="Z43" s="24"/>
      <c r="AA43" s="24"/>
      <c r="AB43" s="24"/>
      <c r="AC43" s="24"/>
      <c r="AD43" s="24"/>
      <c r="AE43" s="24"/>
      <c r="AF43" s="24"/>
      <c r="AG43" s="24"/>
      <c r="AH43" s="2">
        <f>COUNTA(Mai!$C43:$AG43)</f>
        <v>3</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COUNTA(Mai!$C44:$AG44)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COUNTA(Mai!$C45:$AG45)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t="s">
        <v>40</v>
      </c>
      <c r="V46" s="24"/>
      <c r="W46" s="24"/>
      <c r="X46" s="24"/>
      <c r="Y46" s="24"/>
      <c r="Z46" s="24"/>
      <c r="AA46" s="24"/>
      <c r="AB46" s="24"/>
      <c r="AC46" s="24"/>
      <c r="AD46" s="24"/>
      <c r="AE46" s="24"/>
      <c r="AF46" s="24"/>
      <c r="AG46" s="24"/>
      <c r="AH46" s="2">
        <f>COUNTA(Mai!$C46:$AG46)</f>
        <v>1</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COUNTA(Mai!$C47:$AG47)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t="s">
        <v>40</v>
      </c>
      <c r="V48" s="24"/>
      <c r="W48" s="24"/>
      <c r="X48" s="24"/>
      <c r="Y48" s="24"/>
      <c r="Z48" s="24"/>
      <c r="AA48" s="24"/>
      <c r="AB48" s="24"/>
      <c r="AC48" s="24"/>
      <c r="AD48" s="24"/>
      <c r="AE48" s="24"/>
      <c r="AF48" s="24"/>
      <c r="AG48" s="24"/>
      <c r="AH48" s="2">
        <f>COUNTA(Mai!$C48:$AG48)</f>
        <v>1</v>
      </c>
    </row>
    <row r="49" spans="2:34" ht="30" customHeight="1">
      <c r="B49" s="25" t="s">
        <v>103</v>
      </c>
      <c r="C49" s="24"/>
      <c r="D49" s="24"/>
      <c r="E49" s="24"/>
      <c r="F49" s="24"/>
      <c r="G49" s="23"/>
      <c r="H49" s="24"/>
      <c r="I49" s="24"/>
      <c r="J49" s="24"/>
      <c r="K49" s="24"/>
      <c r="L49" s="24"/>
      <c r="M49" s="24"/>
      <c r="N49" s="24"/>
      <c r="O49" s="24"/>
      <c r="P49" s="24"/>
      <c r="Q49" s="24"/>
      <c r="R49" s="24"/>
      <c r="S49" s="24" t="s">
        <v>4</v>
      </c>
      <c r="T49" s="24" t="s">
        <v>4</v>
      </c>
      <c r="U49" s="24" t="s">
        <v>4</v>
      </c>
      <c r="V49" s="24" t="s">
        <v>4</v>
      </c>
      <c r="W49" s="24"/>
      <c r="X49" s="24"/>
      <c r="Y49" s="24"/>
      <c r="Z49" s="24"/>
      <c r="AA49" s="24"/>
      <c r="AB49" s="24"/>
      <c r="AC49" s="24"/>
      <c r="AD49" s="24"/>
      <c r="AE49" s="24"/>
      <c r="AF49" s="24"/>
      <c r="AG49" s="24"/>
      <c r="AH49" s="2">
        <f>COUNTA(Mai!$C49:$AG49)</f>
        <v>4</v>
      </c>
    </row>
    <row r="50" spans="2:34" ht="30" customHeight="1">
      <c r="B50" s="25" t="s">
        <v>104</v>
      </c>
      <c r="C50" s="24"/>
      <c r="D50" s="24"/>
      <c r="E50" s="24"/>
      <c r="F50" s="24"/>
      <c r="G50" s="23"/>
      <c r="H50" s="24"/>
      <c r="I50" s="24"/>
      <c r="J50" s="24"/>
      <c r="K50" s="24"/>
      <c r="L50" s="24"/>
      <c r="M50" s="24"/>
      <c r="N50" s="24"/>
      <c r="O50" s="24"/>
      <c r="P50" s="24"/>
      <c r="Q50" s="24"/>
      <c r="R50" s="24"/>
      <c r="S50" s="24"/>
      <c r="T50" s="24"/>
      <c r="U50" s="24" t="s">
        <v>40</v>
      </c>
      <c r="V50" s="24"/>
      <c r="W50" s="24"/>
      <c r="X50" s="24"/>
      <c r="Y50" s="24"/>
      <c r="Z50" s="24"/>
      <c r="AA50" s="24"/>
      <c r="AB50" s="24"/>
      <c r="AC50" s="24"/>
      <c r="AD50" s="24"/>
      <c r="AE50" s="24"/>
      <c r="AF50" s="24"/>
      <c r="AG50" s="24"/>
      <c r="AH50" s="2">
        <f>COUNTA(Mai!$C50:$AG50)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COUNTA(Mai!$C51:$AG51)</f>
        <v>0</v>
      </c>
    </row>
    <row r="52" spans="2:34" ht="30" customHeight="1">
      <c r="B52" s="25" t="s">
        <v>106</v>
      </c>
      <c r="C52" s="24"/>
      <c r="D52" s="24"/>
      <c r="E52" s="24"/>
      <c r="F52" s="24"/>
      <c r="G52" s="23"/>
      <c r="H52" s="24"/>
      <c r="I52" s="24"/>
      <c r="J52" s="24"/>
      <c r="K52" s="24"/>
      <c r="L52" s="24"/>
      <c r="M52" s="24"/>
      <c r="N52" s="24"/>
      <c r="O52" s="24"/>
      <c r="P52" s="24"/>
      <c r="Q52" s="24"/>
      <c r="R52" s="24"/>
      <c r="S52" s="24"/>
      <c r="T52" s="24"/>
      <c r="U52" s="24" t="s">
        <v>40</v>
      </c>
      <c r="V52" s="24"/>
      <c r="W52" s="24"/>
      <c r="X52" s="24"/>
      <c r="Y52" s="24"/>
      <c r="Z52" s="24"/>
      <c r="AA52" s="24"/>
      <c r="AB52" s="24"/>
      <c r="AC52" s="24"/>
      <c r="AD52" s="24"/>
      <c r="AE52" s="24"/>
      <c r="AF52" s="24"/>
      <c r="AG52" s="24"/>
      <c r="AH52" s="2">
        <f>COUNTA(Mai!$C52:$AG52)</f>
        <v>1</v>
      </c>
    </row>
    <row r="53" spans="2:34" ht="30" customHeight="1">
      <c r="B53" s="25" t="s">
        <v>107</v>
      </c>
      <c r="C53" s="24"/>
      <c r="D53" s="24"/>
      <c r="E53" s="24"/>
      <c r="F53" s="24"/>
      <c r="G53" s="23"/>
      <c r="H53" s="24"/>
      <c r="I53" s="24"/>
      <c r="J53" s="24"/>
      <c r="K53" s="24"/>
      <c r="L53" s="24"/>
      <c r="M53" s="24"/>
      <c r="N53" s="24"/>
      <c r="O53" s="24"/>
      <c r="P53" s="24"/>
      <c r="Q53" s="24"/>
      <c r="R53" s="24"/>
      <c r="S53" s="24"/>
      <c r="T53" s="24"/>
      <c r="U53" s="24" t="s">
        <v>40</v>
      </c>
      <c r="V53" s="24"/>
      <c r="W53" s="24"/>
      <c r="X53" s="24"/>
      <c r="Y53" s="24"/>
      <c r="Z53" s="24"/>
      <c r="AA53" s="24"/>
      <c r="AB53" s="24"/>
      <c r="AC53" s="24"/>
      <c r="AD53" s="24"/>
      <c r="AE53" s="24"/>
      <c r="AF53" s="24"/>
      <c r="AG53" s="24"/>
      <c r="AH53" s="2">
        <f>COUNTA(Mai!$C53:$AG53)</f>
        <v>1</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COUNTA(Mai!$C54:$AG54)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t="s">
        <v>4</v>
      </c>
      <c r="Z55" s="24" t="s">
        <v>4</v>
      </c>
      <c r="AA55" s="24" t="s">
        <v>4</v>
      </c>
      <c r="AB55" s="24" t="s">
        <v>4</v>
      </c>
      <c r="AC55" s="24" t="s">
        <v>4</v>
      </c>
      <c r="AD55" s="24" t="s">
        <v>4</v>
      </c>
      <c r="AE55" s="24" t="s">
        <v>4</v>
      </c>
      <c r="AF55" s="24" t="s">
        <v>4</v>
      </c>
      <c r="AG55" s="24" t="s">
        <v>4</v>
      </c>
      <c r="AH55" s="2">
        <f>COUNTA(Mai!$C55:$AG55)</f>
        <v>9</v>
      </c>
    </row>
    <row r="56" spans="2:34" ht="30" customHeight="1">
      <c r="B56" s="25" t="s">
        <v>110</v>
      </c>
      <c r="C56" s="24"/>
      <c r="D56" s="24"/>
      <c r="E56" s="24" t="s">
        <v>40</v>
      </c>
      <c r="F56" s="24" t="s">
        <v>40</v>
      </c>
      <c r="G56" s="23" t="s">
        <v>40</v>
      </c>
      <c r="H56" s="24" t="s">
        <v>40</v>
      </c>
      <c r="I56" s="24" t="s">
        <v>40</v>
      </c>
      <c r="J56" s="24" t="s">
        <v>40</v>
      </c>
      <c r="K56" s="24" t="s">
        <v>40</v>
      </c>
      <c r="L56" s="24" t="s">
        <v>40</v>
      </c>
      <c r="M56" s="24" t="s">
        <v>40</v>
      </c>
      <c r="N56" s="24" t="s">
        <v>40</v>
      </c>
      <c r="O56" s="24"/>
      <c r="P56" s="24"/>
      <c r="Q56" s="24"/>
      <c r="R56" s="24"/>
      <c r="S56" s="24"/>
      <c r="T56" s="24"/>
      <c r="U56" s="24" t="s">
        <v>40</v>
      </c>
      <c r="V56" s="24"/>
      <c r="W56" s="24"/>
      <c r="X56" s="24"/>
      <c r="Y56" s="24"/>
      <c r="Z56" s="24"/>
      <c r="AA56" s="24"/>
      <c r="AB56" s="24"/>
      <c r="AC56" s="24"/>
      <c r="AD56" s="24"/>
      <c r="AE56" s="24"/>
      <c r="AF56" s="24"/>
      <c r="AG56" s="24"/>
      <c r="AH56" s="2">
        <f>COUNTA(Mai!$C56:$AG56)</f>
        <v>11</v>
      </c>
    </row>
    <row r="57" spans="2:34" ht="30" customHeight="1">
      <c r="B57" s="25" t="s">
        <v>111</v>
      </c>
      <c r="C57" s="24"/>
      <c r="D57" s="24"/>
      <c r="E57" s="24"/>
      <c r="F57" s="24"/>
      <c r="G57" s="23"/>
      <c r="H57" s="24"/>
      <c r="I57" s="24"/>
      <c r="J57" s="24"/>
      <c r="K57" s="24"/>
      <c r="L57" s="24"/>
      <c r="M57" s="24"/>
      <c r="N57" s="24"/>
      <c r="O57" s="24"/>
      <c r="P57" s="24"/>
      <c r="Q57" s="24"/>
      <c r="R57" s="24"/>
      <c r="S57" s="24"/>
      <c r="T57" s="24"/>
      <c r="U57" s="24" t="s">
        <v>40</v>
      </c>
      <c r="V57" s="24"/>
      <c r="W57" s="24"/>
      <c r="X57" s="24"/>
      <c r="Y57" s="24"/>
      <c r="Z57" s="24"/>
      <c r="AA57" s="24"/>
      <c r="AB57" s="24"/>
      <c r="AC57" s="24"/>
      <c r="AD57" s="24"/>
      <c r="AE57" s="24"/>
      <c r="AF57" s="24"/>
      <c r="AG57" s="24"/>
      <c r="AH57" s="2">
        <f>COUNTA(Mai!$C57:$AG57)</f>
        <v>1</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4"/>
      <c r="AH58" s="2">
        <f>COUNTA(Mai!$C58:$AG58)</f>
        <v>0</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COUNTA(Mai!$C59:$AG59)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t="s">
        <v>40</v>
      </c>
      <c r="V60" s="24"/>
      <c r="W60" s="24"/>
      <c r="X60" s="24"/>
      <c r="Y60" s="24"/>
      <c r="Z60" s="24"/>
      <c r="AA60" s="24"/>
      <c r="AB60" s="24"/>
      <c r="AC60" s="24"/>
      <c r="AD60" s="24"/>
      <c r="AE60" s="24"/>
      <c r="AF60" s="24"/>
      <c r="AG60" s="24"/>
      <c r="AH60" s="2">
        <f>COUNTA(Mai!$C60:$AG60)</f>
        <v>1</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2">
        <f>COUNTA(Mai!$C61:$AG61)</f>
        <v>0</v>
      </c>
    </row>
    <row r="62" spans="2:34" ht="30" customHeight="1">
      <c r="B62" s="4" t="str">
        <f>NomMois&amp;" total"</f>
        <v>MAI total</v>
      </c>
      <c r="C62" s="3">
        <f>SUBTOTAL(103,Mai!$C$9:$C$61)</f>
        <v>0</v>
      </c>
      <c r="D62" s="3">
        <f>SUBTOTAL(103,Mai!$D$9:$D$61)</f>
        <v>0</v>
      </c>
      <c r="E62" s="3">
        <f>SUBTOTAL(103,Mai!$E$9:$E$61)</f>
        <v>1</v>
      </c>
      <c r="F62" s="3">
        <f>SUBTOTAL(103,Mai!$F$9:$F$61)</f>
        <v>2</v>
      </c>
      <c r="G62" s="3">
        <f>SUBTOTAL(103,Mai!$G$9:$G$61)</f>
        <v>3</v>
      </c>
      <c r="H62" s="3">
        <f>SUBTOTAL(103,Mai!$H$9:$H$61)</f>
        <v>1</v>
      </c>
      <c r="I62" s="3">
        <f>SUBTOTAL(103,Mai!$I$9:$I$61)</f>
        <v>1</v>
      </c>
      <c r="J62" s="3">
        <f>SUBTOTAL(103,Mai!$J$9:$J$61)</f>
        <v>1</v>
      </c>
      <c r="K62" s="3">
        <f>SUBTOTAL(103,Mai!$K$9:$K$61)</f>
        <v>1</v>
      </c>
      <c r="L62" s="3">
        <f>SUBTOTAL(103,Mai!$L$9:$L$61)</f>
        <v>2</v>
      </c>
      <c r="M62" s="3">
        <f>SUBTOTAL(103,Mai!$M$9:$M$61)</f>
        <v>2</v>
      </c>
      <c r="N62" s="3">
        <f>SUBTOTAL(103,Mai!$N$9:$N$61)</f>
        <v>2</v>
      </c>
      <c r="O62" s="3">
        <f>SUBTOTAL(103,Mai!$O$9:$O$61)</f>
        <v>1</v>
      </c>
      <c r="P62" s="3">
        <f>SUBTOTAL(103,Mai!$P$9:$P$61)</f>
        <v>1</v>
      </c>
      <c r="Q62" s="3">
        <f>SUBTOTAL(103,Mai!$Q$9:$Q$61)</f>
        <v>2</v>
      </c>
      <c r="R62" s="3">
        <f>SUBTOTAL(103,Mai!$R$9:$R$61)</f>
        <v>2</v>
      </c>
      <c r="S62" s="3">
        <f>SUBTOTAL(103,Mai!$S$9:$S$61)</f>
        <v>3</v>
      </c>
      <c r="T62" s="3">
        <f>SUBTOTAL(103,Mai!$T$9:$T$61)</f>
        <v>3</v>
      </c>
      <c r="U62" s="3">
        <f>SUBTOTAL(103,Mai!$U$9:$U$61)</f>
        <v>27</v>
      </c>
      <c r="V62" s="3">
        <f>SUBTOTAL(103,Mai!$V$9:$V$61)</f>
        <v>3</v>
      </c>
      <c r="W62" s="3">
        <f>SUBTOTAL(103,Mai!$W$9:$W$61)</f>
        <v>1</v>
      </c>
      <c r="X62" s="3">
        <f>SUBTOTAL(103,Mai!$X$9:$X$61)</f>
        <v>0</v>
      </c>
      <c r="Y62" s="3">
        <f>SUBTOTAL(103,Mai!$Y$9:$Y$61)</f>
        <v>1</v>
      </c>
      <c r="Z62" s="3">
        <f>SUBTOTAL(103,Mai!$Z$9:$Z$61)</f>
        <v>1</v>
      </c>
      <c r="AA62" s="3">
        <f>SUBTOTAL(103,Mai!$AA$9:$AA$61)</f>
        <v>2</v>
      </c>
      <c r="AB62" s="3">
        <f>SUBTOTAL(103,Mai!$AB$9:$AB$61)</f>
        <v>1</v>
      </c>
      <c r="AC62" s="3">
        <f>SUBTOTAL(103,Mai!$AC$9:$AC$61)</f>
        <v>1</v>
      </c>
      <c r="AD62" s="3">
        <f>SUBTOTAL(103,Mai!$AD$9:$AD$61)</f>
        <v>1</v>
      </c>
      <c r="AE62" s="3">
        <f>SUBTOTAL(103,Mai!$AE$9:$AE$61)</f>
        <v>1</v>
      </c>
      <c r="AF62" s="3">
        <f>SUBTOTAL(103,Mai!$AF$9:$AF$61)</f>
        <v>2</v>
      </c>
      <c r="AG62" s="3">
        <f>SUBTOTAL(103,Mai!$AG$9:$AG$61)</f>
        <v>2</v>
      </c>
      <c r="AH62" s="3">
        <f>SUBTOTAL(109,_Mai[Total des jours])</f>
        <v>71</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39" priority="2" stopIfTrue="1">
      <formula>C9=CléPersonnalisée2</formula>
    </cfRule>
    <cfRule type="expression" dxfId="38" priority="3" stopIfTrue="1">
      <formula>C9=CléPersonnalisée1</formula>
    </cfRule>
    <cfRule type="expression" dxfId="37" priority="4" stopIfTrue="1">
      <formula>C9=CléMaladie</formula>
    </cfRule>
    <cfRule type="expression" dxfId="36" priority="5" stopIfTrue="1">
      <formula>C9=CléPersonnel</formula>
    </cfRule>
    <cfRule type="expression" dxfId="35"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{FF3FC3F6-B28F-445F-8C07-AC1E5B4D53B7}</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CC044795-4FFF-4BA1-9862-40451EE06E35}"/>
    <dataValidation allowBlank="1" showInputMessage="1" showErrorMessage="1" prompt="La lettre « C » indique une absence pour cause de congé" sqref="C4" xr:uid="{56652DD4-80CA-49E5-A1A2-BB0C2D25B7F5}"/>
    <dataValidation allowBlank="1" showInputMessage="1" showErrorMessage="1" prompt="La lettre « P » indique une absence pour motifs personnels" sqref="F4" xr:uid="{4CA7C6BE-E399-478D-8411-FEAE5F88C58A}"/>
    <dataValidation allowBlank="1" showInputMessage="1" showErrorMessage="1" prompt="La lettre « M » indique une absence pour cause de maladie" sqref="J4" xr:uid="{0436F1D9-F91E-4192-8FB2-DCE30D9533B5}"/>
    <dataValidation allowBlank="1" showInputMessage="1" showErrorMessage="1" prompt="Entrez une lettre et personnalisez l’étiquette à droite pour ajouter un élément de clé" sqref="N4 S4" xr:uid="{5D3EF459-F568-4068-AB94-C2C6840D1E56}"/>
    <dataValidation allowBlank="1" showInputMessage="1" showErrorMessage="1" prompt="Entrez une étiquette pour décrire la clé personnalisée à gauche" sqref="O4 T4" xr:uid="{B86580E3-9565-42BD-89E9-3F71B1906349}"/>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B7CB592-4863-4958-B8CD-33CA4D79E4A0}"/>
    <dataValidation allowBlank="1" showInputMessage="1" showErrorMessage="1" prompt="Entrez l’année dans la cellule ci-dessous" sqref="AH5" xr:uid="{C6B165D8-C510-4FB3-B83A-0F4A1EC9BC3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C1C75D94-3B9A-41E5-898F-8611AADF2093}"/>
    <dataValidation allowBlank="1" showInputMessage="1" showErrorMessage="1" prompt="Le titre mis à jour automatiquement figure dans cette cellule. Pour modifier le titre, mettez à jour la cellule B1 de la feuille de calcul Janvier" sqref="B2" xr:uid="{C2F02E52-D18E-4C26-8F98-EBD126E73A75}"/>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82AA8A1-D592-49E1-BA10-374E14333C86}"/>
    <dataValidation allowBlank="1" showInputMessage="1" showErrorMessage="1" prompt="Calcule automatiquement le nombre total de jours d’absence d’un employé ce mois-ci dans cette colonne" sqref="AH8" xr:uid="{082B877D-1EEC-4F3B-B202-1941BB0C56D0}"/>
    <dataValidation allowBlank="1" showInputMessage="1" showErrorMessage="1" prompt="Entrez l’année dans cette cellule" sqref="AH6" xr:uid="{B05E619C-19C8-4631-A5F2-4876AB6C7D49}"/>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3B003C09-D9A3-4181-8501-83B758AAC1FC}"/>
    <dataValidation allowBlank="1" showInputMessage="1" showErrorMessage="1" prompt="Cette ligne définit les clés utilisées dans le tableau : la cellule C4 un congé, la G4 personnel, et K4 un congé maladie. Les cellules N4 et R4 sont personnalisables " sqref="B4" xr:uid="{537C7D7F-0B25-4C91-A7ED-420BE2434202}"/>
    <dataValidation allowBlank="1" showInputMessage="1" showErrorMessage="1" prompt="Le titre de la feuille de calcul figure dans cette cellule. " sqref="B1" xr:uid="{902EC588-216A-42B2-8351-7CB074305B3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F3FC3F6-B28F-445F-8C07-AC1E5B4D53B7}">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65A6DDD9-EB18-4937-B6C9-D7F8C8B23C3F}">
          <x14:formula1>
            <xm:f>'Noms des employés'!$B$4:$B$75</xm:f>
          </x14:formula1>
          <xm:sqref>B9:B61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EEDFAC-A2E1-40E1-A38B-1E81EBF65711}">
  <sheetPr>
    <tabColor theme="8"/>
  </sheetPr>
  <dimension ref="A1:AG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53</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5">
        <v>2023</v>
      </c>
    </row>
    <row r="7" spans="1:33" ht="30" customHeight="1">
      <c r="B7" s="5"/>
      <c r="C7" s="15" t="str">
        <f>TEXT(WEEKDAY(DATE(CalendarYear,6,1),1),"jjj")</f>
        <v>jeu</v>
      </c>
      <c r="D7" s="15" t="str">
        <f>TEXT(WEEKDAY(DATE(CalendarYear,6,2),1),"jjj")</f>
        <v>ven</v>
      </c>
      <c r="E7" s="15" t="str">
        <f>TEXT(WEEKDAY(DATE(CalendarYear,6,3),1),"jjj")</f>
        <v>sam</v>
      </c>
      <c r="F7" s="15" t="str">
        <f>TEXT(WEEKDAY(DATE(CalendarYear,6,4),1),"jjj")</f>
        <v>dim</v>
      </c>
      <c r="G7" s="15" t="str">
        <f>TEXT(WEEKDAY(DATE(CalendarYear,6,5),1),"jjj")</f>
        <v>lun</v>
      </c>
      <c r="H7" s="15" t="str">
        <f>TEXT(WEEKDAY(DATE(CalendarYear,6,6),1),"jjj")</f>
        <v>mar</v>
      </c>
      <c r="I7" s="15" t="str">
        <f>TEXT(WEEKDAY(DATE(CalendarYear,6,7),1),"jjj")</f>
        <v>mer</v>
      </c>
      <c r="J7" s="15" t="str">
        <f>TEXT(WEEKDAY(DATE(CalendarYear,6,8),1),"jjj")</f>
        <v>jeu</v>
      </c>
      <c r="K7" s="15" t="str">
        <f>TEXT(WEEKDAY(DATE(CalendarYear,6,9),1),"jjj")</f>
        <v>ven</v>
      </c>
      <c r="L7" s="15" t="str">
        <f>TEXT(WEEKDAY(DATE(CalendarYear,6,10),1),"jjj")</f>
        <v>sam</v>
      </c>
      <c r="M7" s="15" t="str">
        <f>TEXT(WEEKDAY(DATE(CalendarYear,6,11),1),"jjj")</f>
        <v>dim</v>
      </c>
      <c r="N7" s="15" t="str">
        <f>TEXT(WEEKDAY(DATE(CalendarYear,6,12),1),"jjj")</f>
        <v>lun</v>
      </c>
      <c r="O7" s="15" t="str">
        <f>TEXT(WEEKDAY(DATE(CalendarYear,6,13),1),"jjj")</f>
        <v>mar</v>
      </c>
      <c r="P7" s="15" t="str">
        <f>TEXT(WEEKDAY(DATE(CalendarYear,6,14),1),"jjj")</f>
        <v>mer</v>
      </c>
      <c r="Q7" s="15" t="str">
        <f>TEXT(WEEKDAY(DATE(CalendarYear,6,15),1),"jjj")</f>
        <v>jeu</v>
      </c>
      <c r="R7" s="15" t="str">
        <f>TEXT(WEEKDAY(DATE(CalendarYear,6,16),1),"jjj")</f>
        <v>ven</v>
      </c>
      <c r="S7" s="15" t="str">
        <f>TEXT(WEEKDAY(DATE(CalendarYear,6,17),1),"jjj")</f>
        <v>sam</v>
      </c>
      <c r="T7" s="15" t="str">
        <f>TEXT(WEEKDAY(DATE(CalendarYear,6,18),1),"jjj")</f>
        <v>dim</v>
      </c>
      <c r="U7" s="15" t="str">
        <f>TEXT(WEEKDAY(DATE(CalendarYear,6,19),1),"jjj")</f>
        <v>lun</v>
      </c>
      <c r="V7" s="15" t="str">
        <f>TEXT(WEEKDAY(DATE(CalendarYear,6,20),1),"jjj")</f>
        <v>mar</v>
      </c>
      <c r="W7" s="15" t="str">
        <f>TEXT(WEEKDAY(DATE(CalendarYear,6,21),1),"jjj")</f>
        <v>mer</v>
      </c>
      <c r="X7" s="15" t="str">
        <f>TEXT(WEEKDAY(DATE(CalendarYear,6,22),1),"jjj")</f>
        <v>jeu</v>
      </c>
      <c r="Y7" s="15" t="str">
        <f>TEXT(WEEKDAY(DATE(CalendarYear,6,23),1),"jjj")</f>
        <v>ven</v>
      </c>
      <c r="Z7" s="15" t="str">
        <f>TEXT(WEEKDAY(DATE(CalendarYear,6,24),1),"jjj")</f>
        <v>sam</v>
      </c>
      <c r="AA7" s="15" t="str">
        <f>TEXT(WEEKDAY(DATE(CalendarYear,6,25),1),"jjj")</f>
        <v>dim</v>
      </c>
      <c r="AB7" s="15" t="str">
        <f>TEXT(WEEKDAY(DATE(CalendarYear,6,26),1),"jjj")</f>
        <v>lun</v>
      </c>
      <c r="AC7" s="15" t="str">
        <f>TEXT(WEEKDAY(DATE(CalendarYear,6,27),1),"jjj")</f>
        <v>mar</v>
      </c>
      <c r="AD7" s="15" t="str">
        <f>TEXT(WEEKDAY(DATE(CalendarYear,6,28),1),"jjj")</f>
        <v>mer</v>
      </c>
      <c r="AE7" s="15" t="str">
        <f>TEXT(WEEKDAY(DATE(CalendarYear,6,29),1),"jjj")</f>
        <v>jeu</v>
      </c>
      <c r="AF7" s="15" t="str">
        <f>TEXT(WEEKDAY(DATE(CalendarYear,6,30),1),"jjj")</f>
        <v>ven</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COUNTA(Juin!$C9:$AF9)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COUNTA(Juin!$C10:$AF10)</f>
        <v>0</v>
      </c>
    </row>
    <row r="11" spans="1:33" ht="30" customHeight="1">
      <c r="B11" s="25" t="s">
        <v>65</v>
      </c>
      <c r="C11" s="1" t="s">
        <v>40</v>
      </c>
      <c r="D11" s="1" t="s">
        <v>40</v>
      </c>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2">
        <f>COUNTA(Juin!$C11:$AF11)</f>
        <v>2</v>
      </c>
    </row>
    <row r="12" spans="1:33"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2">
        <f>COUNTA(Juin!$C12:$AF12)</f>
        <v>0</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COUNTA(Juin!$C13:$AF13)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COUNTA(Juin!$C14:$AF14)</f>
        <v>0</v>
      </c>
    </row>
    <row r="15" spans="1:33"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
        <f>COUNTA(Juin!$C15:$AF15)</f>
        <v>0</v>
      </c>
    </row>
    <row r="16" spans="1:33" ht="30" customHeight="1">
      <c r="B16" s="25" t="s">
        <v>70</v>
      </c>
      <c r="C16" s="24"/>
      <c r="D16" s="24"/>
      <c r="E16" s="24"/>
      <c r="F16" s="24"/>
      <c r="G16" s="23"/>
      <c r="H16" s="24"/>
      <c r="I16" s="24"/>
      <c r="J16" s="24"/>
      <c r="K16" s="24"/>
      <c r="L16" s="24"/>
      <c r="M16" s="24"/>
      <c r="N16" s="24"/>
      <c r="O16" s="24"/>
      <c r="P16" s="24"/>
      <c r="Q16" s="24"/>
      <c r="R16" s="24" t="s">
        <v>4</v>
      </c>
      <c r="S16" s="24"/>
      <c r="T16" s="24"/>
      <c r="U16" s="24"/>
      <c r="V16" s="24"/>
      <c r="W16" s="24"/>
      <c r="X16" s="24"/>
      <c r="Y16" s="24"/>
      <c r="Z16" s="24"/>
      <c r="AA16" s="24"/>
      <c r="AB16" s="24"/>
      <c r="AC16" s="24"/>
      <c r="AD16" s="24"/>
      <c r="AE16" s="24"/>
      <c r="AF16" s="24"/>
      <c r="AG16" s="2">
        <f>COUNTA(Juin!$C16:$AF16)</f>
        <v>1</v>
      </c>
    </row>
    <row r="17" spans="2:33" ht="30" customHeight="1">
      <c r="B17" s="25" t="s">
        <v>71</v>
      </c>
      <c r="C17" s="24"/>
      <c r="D17" s="24"/>
      <c r="E17" s="24"/>
      <c r="F17" s="24"/>
      <c r="G17" s="23"/>
      <c r="H17" s="24"/>
      <c r="I17" s="24"/>
      <c r="J17" s="24"/>
      <c r="K17" s="24"/>
      <c r="L17" s="24"/>
      <c r="M17" s="24"/>
      <c r="N17" s="24"/>
      <c r="O17" s="24"/>
      <c r="P17" s="24"/>
      <c r="Q17" s="24"/>
      <c r="R17" s="24" t="s">
        <v>40</v>
      </c>
      <c r="S17" s="24"/>
      <c r="T17" s="24"/>
      <c r="U17" s="24" t="s">
        <v>40</v>
      </c>
      <c r="V17" s="24"/>
      <c r="W17" s="24" t="s">
        <v>40</v>
      </c>
      <c r="X17" s="24"/>
      <c r="Y17" s="24"/>
      <c r="Z17" s="24"/>
      <c r="AA17" s="24"/>
      <c r="AB17" s="24" t="s">
        <v>40</v>
      </c>
      <c r="AC17" s="24"/>
      <c r="AD17" s="24"/>
      <c r="AE17" s="24"/>
      <c r="AF17" s="24"/>
      <c r="AG17" s="2">
        <f>COUNTA(Juin!$C17:$AF17)</f>
        <v>4</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t="s">
        <v>40</v>
      </c>
      <c r="AF18" s="24" t="s">
        <v>40</v>
      </c>
      <c r="AG18" s="2">
        <f>COUNTA(Juin!$C18:$AF18)</f>
        <v>2</v>
      </c>
    </row>
    <row r="19" spans="2:33" ht="30" customHeight="1">
      <c r="B19" s="25" t="s">
        <v>73</v>
      </c>
      <c r="C19" s="24"/>
      <c r="D19" s="24"/>
      <c r="E19" s="24"/>
      <c r="F19" s="24"/>
      <c r="G19" s="23"/>
      <c r="H19" s="24"/>
      <c r="I19" s="24"/>
      <c r="J19" s="24"/>
      <c r="K19" s="24"/>
      <c r="L19" s="24"/>
      <c r="M19" s="24"/>
      <c r="N19" s="24" t="s">
        <v>40</v>
      </c>
      <c r="O19" s="24"/>
      <c r="P19" s="24"/>
      <c r="Q19" s="24"/>
      <c r="R19" s="24"/>
      <c r="S19" s="24"/>
      <c r="T19" s="24"/>
      <c r="U19" s="24"/>
      <c r="V19" s="24"/>
      <c r="W19" s="24"/>
      <c r="X19" s="24"/>
      <c r="Y19" s="24"/>
      <c r="Z19" s="24"/>
      <c r="AA19" s="24"/>
      <c r="AB19" s="24"/>
      <c r="AC19" s="24"/>
      <c r="AD19" s="24"/>
      <c r="AE19" s="24"/>
      <c r="AF19" s="24"/>
      <c r="AG19" s="2">
        <f>COUNTA(Juin!$C19:$AF19)</f>
        <v>1</v>
      </c>
    </row>
    <row r="20" spans="2:33"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
        <f>COUNTA(Juin!$C20:$AF20)</f>
        <v>0</v>
      </c>
    </row>
    <row r="21" spans="2:33"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
        <f>COUNTA(Juin!$C21:$AF21)</f>
        <v>0</v>
      </c>
    </row>
    <row r="22" spans="2:33"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
        <f>COUNTA(Juin!$C22:$AF22)</f>
        <v>0</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COUNTA(Juin!$C23:$AF23)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COUNTA(Juin!$C24:$AF24)</f>
        <v>0</v>
      </c>
    </row>
    <row r="25" spans="2:33" ht="30" customHeight="1">
      <c r="B25" s="25" t="s">
        <v>79</v>
      </c>
      <c r="C25" s="24"/>
      <c r="D25" s="24"/>
      <c r="E25" s="24"/>
      <c r="F25" s="24"/>
      <c r="G25" s="23"/>
      <c r="H25" s="24"/>
      <c r="I25" s="24"/>
      <c r="J25" s="24"/>
      <c r="K25" s="24"/>
      <c r="L25" s="24"/>
      <c r="M25" s="24"/>
      <c r="N25" s="24"/>
      <c r="O25" s="24"/>
      <c r="P25" s="24"/>
      <c r="Q25" s="24" t="s">
        <v>4</v>
      </c>
      <c r="R25" s="24" t="s">
        <v>4</v>
      </c>
      <c r="S25" s="24" t="s">
        <v>4</v>
      </c>
      <c r="T25" s="24"/>
      <c r="U25" s="24"/>
      <c r="V25" s="24"/>
      <c r="W25" s="24"/>
      <c r="X25" s="24"/>
      <c r="Y25" s="24"/>
      <c r="Z25" s="24"/>
      <c r="AA25" s="24"/>
      <c r="AB25" s="24"/>
      <c r="AC25" s="24"/>
      <c r="AD25" s="24"/>
      <c r="AE25" s="24"/>
      <c r="AF25" s="24"/>
      <c r="AG25" s="2">
        <f>COUNTA(Juin!$C25:$AF25)</f>
        <v>3</v>
      </c>
    </row>
    <row r="26" spans="2:33" ht="30" customHeight="1">
      <c r="B26" s="25" t="s">
        <v>80</v>
      </c>
      <c r="C26" s="24"/>
      <c r="D26" s="24"/>
      <c r="E26" s="24"/>
      <c r="F26" s="24"/>
      <c r="G26" s="23"/>
      <c r="H26" s="24"/>
      <c r="I26" s="24"/>
      <c r="J26" s="24"/>
      <c r="K26" s="24"/>
      <c r="L26" s="24"/>
      <c r="M26" s="24"/>
      <c r="N26" s="24"/>
      <c r="O26" s="24"/>
      <c r="P26" s="24"/>
      <c r="Q26" s="24"/>
      <c r="R26" s="24"/>
      <c r="S26" s="24"/>
      <c r="T26" s="24"/>
      <c r="U26" s="24" t="s">
        <v>4</v>
      </c>
      <c r="V26" s="24" t="s">
        <v>4</v>
      </c>
      <c r="W26" s="24" t="s">
        <v>4</v>
      </c>
      <c r="X26" s="24" t="s">
        <v>4</v>
      </c>
      <c r="Y26" s="24" t="s">
        <v>4</v>
      </c>
      <c r="Z26" s="24" t="s">
        <v>4</v>
      </c>
      <c r="AA26" s="24"/>
      <c r="AB26" s="24"/>
      <c r="AC26" s="24"/>
      <c r="AD26" s="24"/>
      <c r="AE26" s="24"/>
      <c r="AF26" s="24"/>
      <c r="AG26" s="2">
        <f>COUNTA(Juin!$C26:$AF26)</f>
        <v>6</v>
      </c>
    </row>
    <row r="27" spans="2:33"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
        <f>COUNTA(Juin!$C27:$AF27)</f>
        <v>0</v>
      </c>
    </row>
    <row r="28" spans="2:33"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
        <f>COUNTA(Juin!$C28:$AF28)</f>
        <v>0</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COUNTA(Juin!$C29:$AF29)</f>
        <v>0</v>
      </c>
    </row>
    <row r="30" spans="2:33" ht="30" customHeight="1">
      <c r="B30" s="25" t="s">
        <v>84</v>
      </c>
      <c r="C30" s="24"/>
      <c r="D30" s="24"/>
      <c r="E30" s="24"/>
      <c r="F30" s="24"/>
      <c r="G30" s="23"/>
      <c r="H30" s="24"/>
      <c r="I30" s="24"/>
      <c r="J30" s="24"/>
      <c r="K30" s="24" t="s">
        <v>40</v>
      </c>
      <c r="L30" s="24"/>
      <c r="M30" s="24"/>
      <c r="N30" s="24"/>
      <c r="O30" s="24"/>
      <c r="P30" s="24"/>
      <c r="Q30" s="24"/>
      <c r="R30" s="24"/>
      <c r="S30" s="24"/>
      <c r="T30" s="24"/>
      <c r="U30" s="24"/>
      <c r="V30" s="24"/>
      <c r="W30" s="24"/>
      <c r="X30" s="24"/>
      <c r="Y30" s="24"/>
      <c r="Z30" s="24"/>
      <c r="AA30" s="24"/>
      <c r="AB30" s="24"/>
      <c r="AC30" s="24"/>
      <c r="AD30" s="24"/>
      <c r="AE30" s="24"/>
      <c r="AF30" s="24"/>
      <c r="AG30" s="2">
        <f>COUNTA(Juin!$C30:$AF30)</f>
        <v>1</v>
      </c>
    </row>
    <row r="31" spans="2:33" ht="30" customHeight="1">
      <c r="B31" s="25" t="s">
        <v>85</v>
      </c>
      <c r="C31" s="24"/>
      <c r="D31" s="24"/>
      <c r="E31" s="24"/>
      <c r="F31" s="24"/>
      <c r="G31" s="23"/>
      <c r="H31" s="24"/>
      <c r="I31" s="24"/>
      <c r="J31" s="24"/>
      <c r="K31" s="24" t="s">
        <v>40</v>
      </c>
      <c r="L31" s="24"/>
      <c r="M31" s="24"/>
      <c r="N31" s="24" t="s">
        <v>40</v>
      </c>
      <c r="O31" s="24"/>
      <c r="P31" s="24"/>
      <c r="Q31" s="24"/>
      <c r="R31" s="24"/>
      <c r="S31" s="24"/>
      <c r="T31" s="24"/>
      <c r="U31" s="24"/>
      <c r="V31" s="24"/>
      <c r="W31" s="24"/>
      <c r="X31" s="24"/>
      <c r="Y31" s="24"/>
      <c r="Z31" s="24"/>
      <c r="AA31" s="24"/>
      <c r="AB31" s="24"/>
      <c r="AC31" s="24"/>
      <c r="AD31" s="24"/>
      <c r="AE31" s="24"/>
      <c r="AF31" s="24"/>
      <c r="AG31" s="2">
        <f>COUNTA(Juin!$C31:$AF31)</f>
        <v>2</v>
      </c>
    </row>
    <row r="32" spans="2:33" ht="30" customHeight="1">
      <c r="B32" s="25" t="s">
        <v>86</v>
      </c>
      <c r="C32" s="24" t="s">
        <v>4</v>
      </c>
      <c r="D32" s="24" t="s">
        <v>4</v>
      </c>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
        <f>COUNTA(Juin!$C32:$AF32)</f>
        <v>2</v>
      </c>
    </row>
    <row r="33" spans="2:33"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
        <f>COUNTA(Juin!$C33:$AF33)</f>
        <v>0</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COUNTA(Juin!$C34:$AF34)</f>
        <v>0</v>
      </c>
    </row>
    <row r="35" spans="2:33"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
        <f>COUNTA(Juin!$C35:$AF35)</f>
        <v>0</v>
      </c>
    </row>
    <row r="36" spans="2:33"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
        <f>COUNTA(Juin!$C36:$AF36)</f>
        <v>0</v>
      </c>
    </row>
    <row r="37" spans="2:33"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
        <f>COUNTA(Juin!$C37:$AF37)</f>
        <v>0</v>
      </c>
    </row>
    <row r="38" spans="2:33"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
        <f>COUNTA(Juin!$C38:$AF38)</f>
        <v>0</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COUNTA(Juin!$C39:$AF39)</f>
        <v>0</v>
      </c>
    </row>
    <row r="40" spans="2:33" ht="30" customHeight="1">
      <c r="B40" s="25" t="s">
        <v>94</v>
      </c>
      <c r="C40" s="24"/>
      <c r="D40" s="24"/>
      <c r="E40" s="24"/>
      <c r="F40" s="24"/>
      <c r="G40" s="23"/>
      <c r="H40" s="24"/>
      <c r="I40" s="24"/>
      <c r="J40" s="24"/>
      <c r="K40" s="24"/>
      <c r="L40" s="24"/>
      <c r="M40" s="24"/>
      <c r="N40" s="24"/>
      <c r="O40" s="24"/>
      <c r="P40" s="24"/>
      <c r="Q40" s="24"/>
      <c r="R40" s="24"/>
      <c r="S40" s="24"/>
      <c r="T40" s="24"/>
      <c r="U40" s="24" t="s">
        <v>4</v>
      </c>
      <c r="V40" s="24" t="s">
        <v>4</v>
      </c>
      <c r="W40" s="24" t="s">
        <v>4</v>
      </c>
      <c r="X40" s="24" t="s">
        <v>4</v>
      </c>
      <c r="Y40" s="24" t="s">
        <v>4</v>
      </c>
      <c r="Z40" s="24" t="s">
        <v>4</v>
      </c>
      <c r="AA40" s="24" t="s">
        <v>4</v>
      </c>
      <c r="AB40" s="24" t="s">
        <v>4</v>
      </c>
      <c r="AC40" s="24" t="s">
        <v>4</v>
      </c>
      <c r="AD40" s="24" t="s">
        <v>4</v>
      </c>
      <c r="AE40" s="24" t="s">
        <v>4</v>
      </c>
      <c r="AF40" s="24" t="s">
        <v>4</v>
      </c>
      <c r="AG40" s="2">
        <f>COUNTA(Juin!$C40:$AF40)</f>
        <v>12</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COUNTA(Juin!$C41:$AF41)</f>
        <v>0</v>
      </c>
    </row>
    <row r="42" spans="2:33"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
        <f>COUNTA(Juin!$C42:$AF42)</f>
        <v>0</v>
      </c>
    </row>
    <row r="43" spans="2:33" ht="30" customHeight="1">
      <c r="B43" s="25" t="s">
        <v>97</v>
      </c>
      <c r="C43" s="24"/>
      <c r="D43" s="24"/>
      <c r="E43" s="24"/>
      <c r="F43" s="24"/>
      <c r="G43" s="23"/>
      <c r="H43" s="24"/>
      <c r="I43" s="24" t="s">
        <v>40</v>
      </c>
      <c r="J43" s="24"/>
      <c r="K43" s="24"/>
      <c r="L43" s="24"/>
      <c r="M43" s="24"/>
      <c r="N43" s="24"/>
      <c r="O43" s="24"/>
      <c r="P43" s="24"/>
      <c r="Q43" s="24"/>
      <c r="R43" s="24"/>
      <c r="S43" s="24"/>
      <c r="T43" s="24"/>
      <c r="U43" s="24"/>
      <c r="V43" s="24"/>
      <c r="W43" s="24"/>
      <c r="X43" s="24"/>
      <c r="Y43" s="24"/>
      <c r="Z43" s="24"/>
      <c r="AA43" s="24"/>
      <c r="AB43" s="24"/>
      <c r="AC43" s="24"/>
      <c r="AD43" s="24"/>
      <c r="AE43" s="24"/>
      <c r="AF43" s="24"/>
      <c r="AG43" s="2">
        <f>COUNTA(Juin!$C43:$AF43)</f>
        <v>1</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t="s">
        <v>4</v>
      </c>
      <c r="AE44" s="24" t="s">
        <v>4</v>
      </c>
      <c r="AF44" s="24"/>
      <c r="AG44" s="2">
        <f>COUNTA(Juin!$C44:$AF44)</f>
        <v>2</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COUNTA(Juin!$C45:$AF45)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COUNTA(Juin!$C46:$AF46)</f>
        <v>0</v>
      </c>
    </row>
    <row r="47" spans="2:33"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
        <f>COUNTA(Juin!$C47:$AF47)</f>
        <v>0</v>
      </c>
    </row>
    <row r="48" spans="2:33"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
        <f>COUNTA(Juin!$C48:$AF48)</f>
        <v>0</v>
      </c>
    </row>
    <row r="49" spans="2:33"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
        <f>COUNTA(Juin!$C49:$AF49)</f>
        <v>0</v>
      </c>
    </row>
    <row r="50" spans="2:33" ht="30" customHeight="1">
      <c r="B50" s="25" t="s">
        <v>104</v>
      </c>
      <c r="C50" s="24"/>
      <c r="D50" s="24"/>
      <c r="E50" s="24"/>
      <c r="F50" s="24"/>
      <c r="G50" s="23" t="s">
        <v>4</v>
      </c>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
        <f>COUNTA(Juin!$C50:$AF50)</f>
        <v>1</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COUNTA(Juin!$C51:$AF51)</f>
        <v>0</v>
      </c>
    </row>
    <row r="52" spans="2:33" ht="30" customHeight="1">
      <c r="B52" s="25" t="s">
        <v>106</v>
      </c>
      <c r="C52" s="24"/>
      <c r="D52" s="24"/>
      <c r="E52" s="24"/>
      <c r="F52" s="24"/>
      <c r="G52" s="23"/>
      <c r="H52" s="24"/>
      <c r="I52" s="24"/>
      <c r="J52" s="24"/>
      <c r="K52" s="24"/>
      <c r="L52" s="24"/>
      <c r="M52" s="24"/>
      <c r="N52" s="24"/>
      <c r="O52" s="24"/>
      <c r="P52" s="24"/>
      <c r="Q52" s="24" t="s">
        <v>40</v>
      </c>
      <c r="R52" s="24" t="s">
        <v>40</v>
      </c>
      <c r="S52" s="24"/>
      <c r="T52" s="24"/>
      <c r="U52" s="24"/>
      <c r="V52" s="24"/>
      <c r="W52" s="24"/>
      <c r="X52" s="24"/>
      <c r="Y52" s="24"/>
      <c r="Z52" s="24"/>
      <c r="AA52" s="24"/>
      <c r="AB52" s="24"/>
      <c r="AC52" s="24"/>
      <c r="AD52" s="24"/>
      <c r="AE52" s="24"/>
      <c r="AF52" s="24"/>
      <c r="AG52" s="2">
        <f>COUNTA(Juin!$C52:$AF52)</f>
        <v>2</v>
      </c>
    </row>
    <row r="53" spans="2:33"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COUNTA(Juin!$C53:$AF53)</f>
        <v>0</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COUNTA(Juin!$C54:$AF54)</f>
        <v>0</v>
      </c>
    </row>
    <row r="55" spans="2:33" ht="30" customHeight="1">
      <c r="B55" s="25" t="s">
        <v>109</v>
      </c>
      <c r="C55" s="24" t="s">
        <v>4</v>
      </c>
      <c r="D55" s="24" t="s">
        <v>4</v>
      </c>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
        <f>COUNTA(Juin!$C55:$AF55)</f>
        <v>2</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COUNTA(Juin!$C56:$AF56)</f>
        <v>0</v>
      </c>
    </row>
    <row r="57" spans="2:33"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
        <f>COUNTA(Juin!$C57:$AF57)</f>
        <v>0</v>
      </c>
    </row>
    <row r="58" spans="2:33"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t="s">
        <v>4</v>
      </c>
      <c r="AC58" s="24" t="s">
        <v>4</v>
      </c>
      <c r="AD58" s="24" t="s">
        <v>4</v>
      </c>
      <c r="AE58" s="24" t="s">
        <v>4</v>
      </c>
      <c r="AF58" s="24" t="s">
        <v>4</v>
      </c>
      <c r="AG58" s="2">
        <f>COUNTA(Juin!$C58:$AF58)</f>
        <v>5</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COUNTA(Juin!$C59:$AF59)</f>
        <v>0</v>
      </c>
    </row>
    <row r="60" spans="2:33"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
        <f>COUNTA(Juin!$C60:$AF60)</f>
        <v>0</v>
      </c>
    </row>
    <row r="61" spans="2:33" ht="30" customHeight="1">
      <c r="B61" s="25" t="s">
        <v>115</v>
      </c>
      <c r="C61" s="1"/>
      <c r="D61" s="1"/>
      <c r="E61" s="1"/>
      <c r="F61" s="1"/>
      <c r="G61" s="1"/>
      <c r="H61" s="1"/>
      <c r="I61" s="1"/>
      <c r="J61" s="1" t="s">
        <v>40</v>
      </c>
      <c r="K61" s="1"/>
      <c r="L61" s="1"/>
      <c r="M61" s="1"/>
      <c r="N61" s="1"/>
      <c r="O61" s="1"/>
      <c r="P61" s="1"/>
      <c r="Q61" s="1"/>
      <c r="R61" s="1"/>
      <c r="S61" s="1"/>
      <c r="T61" s="1"/>
      <c r="U61" s="1"/>
      <c r="V61" s="1"/>
      <c r="W61" s="1"/>
      <c r="X61" s="1"/>
      <c r="Y61" s="1"/>
      <c r="Z61" s="1"/>
      <c r="AA61" s="1"/>
      <c r="AB61" s="1"/>
      <c r="AC61" s="1"/>
      <c r="AD61" s="1"/>
      <c r="AE61" s="1"/>
      <c r="AF61" s="1"/>
      <c r="AG61" s="2">
        <f>COUNTA(Juin!$C61:$AF61)</f>
        <v>1</v>
      </c>
    </row>
    <row r="62" spans="2:33" ht="30" customHeight="1">
      <c r="B62" s="4" t="str">
        <f>NomMois&amp;" total"</f>
        <v>Janvier total</v>
      </c>
      <c r="C62" s="3">
        <f>SUBTOTAL(103,Juin!$C$9:$C$61)</f>
        <v>3</v>
      </c>
      <c r="D62" s="3">
        <f>SUBTOTAL(103,Juin!$D$9:$D$61)</f>
        <v>3</v>
      </c>
      <c r="E62" s="3">
        <f>SUBTOTAL(103,Juin!$E$9:$E$61)</f>
        <v>0</v>
      </c>
      <c r="F62" s="3">
        <f>SUBTOTAL(103,Juin!$F$9:$F$61)</f>
        <v>0</v>
      </c>
      <c r="G62" s="3">
        <f>SUBTOTAL(103,Juin!$G$9:$G$61)</f>
        <v>1</v>
      </c>
      <c r="H62" s="3">
        <f>SUBTOTAL(103,Juin!$H$9:$H$61)</f>
        <v>0</v>
      </c>
      <c r="I62" s="3">
        <f>SUBTOTAL(103,Juin!$I$9:$I$61)</f>
        <v>1</v>
      </c>
      <c r="J62" s="3">
        <f>SUBTOTAL(103,Juin!$J$9:$J$61)</f>
        <v>1</v>
      </c>
      <c r="K62" s="3">
        <f>SUBTOTAL(103,Juin!$K$9:$K$61)</f>
        <v>2</v>
      </c>
      <c r="L62" s="3">
        <f>SUBTOTAL(103,Juin!$L$9:$L$61)</f>
        <v>0</v>
      </c>
      <c r="M62" s="3">
        <f>SUBTOTAL(103,Juin!$M$9:$M$61)</f>
        <v>0</v>
      </c>
      <c r="N62" s="3">
        <f>SUBTOTAL(103,Juin!$N$9:$N$61)</f>
        <v>2</v>
      </c>
      <c r="O62" s="3">
        <f>SUBTOTAL(103,Juin!$O$9:$O$61)</f>
        <v>0</v>
      </c>
      <c r="P62" s="3">
        <f>SUBTOTAL(103,Juin!$P$9:$P$61)</f>
        <v>0</v>
      </c>
      <c r="Q62" s="3">
        <f>SUBTOTAL(103,Juin!$Q$9:$Q$61)</f>
        <v>2</v>
      </c>
      <c r="R62" s="3">
        <f>SUBTOTAL(103,Juin!$R$9:$R$61)</f>
        <v>4</v>
      </c>
      <c r="S62" s="3">
        <f>SUBTOTAL(103,Juin!$S$9:$S$61)</f>
        <v>1</v>
      </c>
      <c r="T62" s="3">
        <f>SUBTOTAL(103,Juin!$T$9:$T$61)</f>
        <v>0</v>
      </c>
      <c r="U62" s="3">
        <f>SUBTOTAL(103,Juin!$U$9:$U$61)</f>
        <v>3</v>
      </c>
      <c r="V62" s="3">
        <f>SUBTOTAL(103,Juin!$V$9:$V$61)</f>
        <v>2</v>
      </c>
      <c r="W62" s="3">
        <f>SUBTOTAL(103,Juin!$W$9:$W$61)</f>
        <v>3</v>
      </c>
      <c r="X62" s="3">
        <f>SUBTOTAL(103,Juin!$X$9:$X$61)</f>
        <v>2</v>
      </c>
      <c r="Y62" s="3">
        <f>SUBTOTAL(103,Juin!$Y$9:$Y$61)</f>
        <v>2</v>
      </c>
      <c r="Z62" s="3">
        <f>SUBTOTAL(103,Juin!$Z$9:$Z$61)</f>
        <v>2</v>
      </c>
      <c r="AA62" s="3">
        <f>SUBTOTAL(103,Juin!$AA$9:$AA$61)</f>
        <v>1</v>
      </c>
      <c r="AB62" s="3">
        <f>SUBTOTAL(103,Juin!$AB$9:$AB$61)</f>
        <v>3</v>
      </c>
      <c r="AC62" s="3">
        <f>SUBTOTAL(103,Juin!$AC$9:$AC$61)</f>
        <v>2</v>
      </c>
      <c r="AD62" s="3">
        <f>SUBTOTAL(103,Juin!$AD$9:$AD$61)</f>
        <v>3</v>
      </c>
      <c r="AE62" s="3">
        <f>SUBTOTAL(103,Juin!$AE$9:$AE$61)</f>
        <v>4</v>
      </c>
      <c r="AF62" s="3">
        <f>SUBTOTAL(103,Juin!$AF$9:$AF$61)</f>
        <v>3</v>
      </c>
      <c r="AG62" s="3">
        <f>SUBTOTAL(109,_Juin[Total des jours])</f>
        <v>50</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34" priority="2" stopIfTrue="1">
      <formula>C9=CléPersonnalisée2</formula>
    </cfRule>
    <cfRule type="expression" dxfId="33" priority="3" stopIfTrue="1">
      <formula>C9=CléPersonnalisée1</formula>
    </cfRule>
    <cfRule type="expression" dxfId="32" priority="4" stopIfTrue="1">
      <formula>C9=CléMaladie</formula>
    </cfRule>
    <cfRule type="expression" dxfId="31" priority="5" stopIfTrue="1">
      <formula>C9=CléPersonnel</formula>
    </cfRule>
    <cfRule type="expression" dxfId="30"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{0F894F87-F0E3-46D7-9FC3-FB59BA49E92A}</x14:id>
        </ext>
      </extLst>
    </cfRule>
  </conditionalFormatting>
  <dataValidations count="16">
    <dataValidation allowBlank="1" showInputMessage="1" showErrorMessage="1" prompt="Le titre de la feuille de calcul figure dans cette cellule. " sqref="B1" xr:uid="{46DE75A9-2A58-4783-A2B5-184A8C3E978D}"/>
    <dataValidation allowBlank="1" showInputMessage="1" showErrorMessage="1" prompt="Cette ligne définit les clés utilisées dans le tableau : la cellule C4 un congé, la G4 personnel, et K4 un congé maladie. Les cellules N4 et R4 sont personnalisables " sqref="B4" xr:uid="{0AC3FF1B-74E0-44C8-A602-C799733C2A59}"/>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461B987-B016-4C5A-A456-AF106A5F44E2}"/>
    <dataValidation allowBlank="1" showInputMessage="1" showErrorMessage="1" prompt="Entrez l’année dans cette cellule" sqref="AG6" xr:uid="{3ACFA442-E04F-4ACC-9FE7-582B14D3F26A}"/>
    <dataValidation allowBlank="1" showInputMessage="1" showErrorMessage="1" prompt="Calcule automatiquement le nombre total de jours d’absence d’un employé ce mois-ci dans cette colonne" sqref="AG8" xr:uid="{A41AC148-E090-4F2E-8D62-1380F2D51C5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15596CD2-69F2-4740-8F1C-04B992B2F11A}"/>
    <dataValidation allowBlank="1" showInputMessage="1" showErrorMessage="1" prompt="Le titre mis à jour automatiquement figure dans cette cellule. Pour modifier le titre, mettez à jour la cellule B1 de la feuille de calcul Janvier" sqref="B2" xr:uid="{D3CF45C1-0E20-443E-9D8A-62C5B34C89A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C78492D-8C36-4F3E-B532-E495AF195888}"/>
    <dataValidation allowBlank="1" showInputMessage="1" showErrorMessage="1" prompt="Entrez l’année dans la cellule ci-dessous" sqref="AG5" xr:uid="{6A1349AC-952D-4052-AF52-B2590C9FB52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A092C2E-D407-43F7-9F69-EFB0AA261E07}"/>
    <dataValidation allowBlank="1" showInputMessage="1" showErrorMessage="1" prompt="Entrez une étiquette pour décrire la clé personnalisée à gauche" sqref="O4 T4" xr:uid="{4B8A8265-8552-4E5B-8C08-E56FABA6E643}"/>
    <dataValidation allowBlank="1" showInputMessage="1" showErrorMessage="1" prompt="Entrez une lettre et personnalisez l’étiquette à droite pour ajouter un élément de clé" sqref="N4 S4" xr:uid="{8D11854A-B11F-468C-B983-3D738301BE20}"/>
    <dataValidation allowBlank="1" showInputMessage="1" showErrorMessage="1" prompt="La lettre « M » indique une absence pour cause de maladie" sqref="J4" xr:uid="{16CCE85D-078D-427D-B49D-6246428F5393}"/>
    <dataValidation allowBlank="1" showInputMessage="1" showErrorMessage="1" prompt="La lettre « P » indique une absence pour motifs personnels" sqref="F4" xr:uid="{4AB220ED-28EA-4B8A-B4C8-CCD98FF44909}"/>
    <dataValidation allowBlank="1" showInputMessage="1" showErrorMessage="1" prompt="La lettre « C » indique une absence pour cause de congé" sqref="C4" xr:uid="{6526FE05-54F7-4AC4-B7A8-EEFAA318CA49}"/>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17EBF628-1C82-4D0F-950A-616FA626D767}"/>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F894F87-F0E3-46D7-9FC3-FB59BA49E92A}">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96FB62A1-9CE8-4321-A0A5-5E5140E0C31F}">
          <x14:formula1>
            <xm:f>'Noms des employés'!$B$4:$B$75</xm:f>
          </x14:formula1>
          <xm:sqref>B9:B61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367B1F-C158-486C-A077-A7A11527A786}">
  <sheetPr>
    <tabColor theme="8"/>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54</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TEXT(WEEKDAY(DATE(CalendarYear,7,1),1),"jjj")</f>
        <v>sam</v>
      </c>
      <c r="D7" s="15" t="str">
        <f>TEXT(WEEKDAY(DATE(CalendarYear,7,2),1),"jjj")</f>
        <v>dim</v>
      </c>
      <c r="E7" s="15" t="str">
        <f>TEXT(WEEKDAY(DATE(CalendarYear,7,3),1),"jjj")</f>
        <v>lun</v>
      </c>
      <c r="F7" s="15" t="str">
        <f>TEXT(WEEKDAY(DATE(CalendarYear,7,4),1),"jjj")</f>
        <v>mar</v>
      </c>
      <c r="G7" s="15" t="str">
        <f>TEXT(WEEKDAY(DATE(CalendarYear,7,5),1),"jjj")</f>
        <v>mer</v>
      </c>
      <c r="H7" s="15" t="str">
        <f>TEXT(WEEKDAY(DATE(CalendarYear,7,6),1),"jjj")</f>
        <v>jeu</v>
      </c>
      <c r="I7" s="15" t="str">
        <f>TEXT(WEEKDAY(DATE(CalendarYear,7,7),1),"jjj")</f>
        <v>ven</v>
      </c>
      <c r="J7" s="15" t="str">
        <f>TEXT(WEEKDAY(DATE(CalendarYear,7,8),1),"jjj")</f>
        <v>sam</v>
      </c>
      <c r="K7" s="15" t="str">
        <f>TEXT(WEEKDAY(DATE(CalendarYear,7,9),1),"jjj")</f>
        <v>dim</v>
      </c>
      <c r="L7" s="15" t="str">
        <f>TEXT(WEEKDAY(DATE(CalendarYear,7,10),1),"jjj")</f>
        <v>lun</v>
      </c>
      <c r="M7" s="15" t="str">
        <f>TEXT(WEEKDAY(DATE(CalendarYear,7,11),1),"jjj")</f>
        <v>mar</v>
      </c>
      <c r="N7" s="15" t="str">
        <f>TEXT(WEEKDAY(DATE(CalendarYear,7,12),1),"jjj")</f>
        <v>mer</v>
      </c>
      <c r="O7" s="15" t="str">
        <f>TEXT(WEEKDAY(DATE(CalendarYear,7,13),1),"jjj")</f>
        <v>jeu</v>
      </c>
      <c r="P7" s="15" t="str">
        <f>TEXT(WEEKDAY(DATE(CalendarYear,7,14),1),"jjj")</f>
        <v>ven</v>
      </c>
      <c r="Q7" s="15" t="str">
        <f>TEXT(WEEKDAY(DATE(CalendarYear,7,15),1),"jjj")</f>
        <v>sam</v>
      </c>
      <c r="R7" s="15" t="str">
        <f>TEXT(WEEKDAY(DATE(CalendarYear,7,16),1),"jjj")</f>
        <v>dim</v>
      </c>
      <c r="S7" s="15" t="str">
        <f>TEXT(WEEKDAY(DATE(CalendarYear,7,17),1),"jjj")</f>
        <v>lun</v>
      </c>
      <c r="T7" s="15" t="str">
        <f>TEXT(WEEKDAY(DATE(CalendarYear,7,18),1),"jjj")</f>
        <v>mar</v>
      </c>
      <c r="U7" s="15" t="str">
        <f>TEXT(WEEKDAY(DATE(CalendarYear,7,19),1),"jjj")</f>
        <v>mer</v>
      </c>
      <c r="V7" s="15" t="str">
        <f>TEXT(WEEKDAY(DATE(CalendarYear,7,20),1),"jjj")</f>
        <v>jeu</v>
      </c>
      <c r="W7" s="15" t="str">
        <f>TEXT(WEEKDAY(DATE(CalendarYear,7,21),1),"jjj")</f>
        <v>ven</v>
      </c>
      <c r="X7" s="15" t="str">
        <f>TEXT(WEEKDAY(DATE(CalendarYear,7,22),1),"jjj")</f>
        <v>sam</v>
      </c>
      <c r="Y7" s="15" t="str">
        <f>TEXT(WEEKDAY(DATE(CalendarYear,7,23),1),"jjj")</f>
        <v>dim</v>
      </c>
      <c r="Z7" s="15" t="str">
        <f>TEXT(WEEKDAY(DATE(CalendarYear,7,24),1),"jjj")</f>
        <v>lun</v>
      </c>
      <c r="AA7" s="15" t="str">
        <f>TEXT(WEEKDAY(DATE(CalendarYear,7,25),1),"jjj")</f>
        <v>mar</v>
      </c>
      <c r="AB7" s="15" t="str">
        <f>TEXT(WEEKDAY(DATE(CalendarYear,7,26),1),"jjj")</f>
        <v>mer</v>
      </c>
      <c r="AC7" s="15" t="str">
        <f>TEXT(WEEKDAY(DATE(CalendarYear,7,27),1),"jjj")</f>
        <v>jeu</v>
      </c>
      <c r="AD7" s="15" t="str">
        <f>TEXT(WEEKDAY(DATE(CalendarYear,7,28),1),"jjj")</f>
        <v>ven</v>
      </c>
      <c r="AE7" s="15" t="str">
        <f>TEXT(WEEKDAY(DATE(CalendarYear,7,29),1),"jjj")</f>
        <v>sam</v>
      </c>
      <c r="AF7" s="15" t="str">
        <f>TEXT(WEEKDAY(DATE(CalendarYear,7,30),1),"jjj")</f>
        <v>dim</v>
      </c>
      <c r="AG7" s="15" t="str">
        <f>TEXT(WEEKDAY(DATE(CalendarYear,7,31),1),"jjj")</f>
        <v>lun</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COUNTA(Juillet!$C9:$AG9)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COUNTA(Juillet!$C10:$AG10)</f>
        <v>0</v>
      </c>
    </row>
    <row r="11" spans="1:34" ht="30" customHeight="1">
      <c r="B11" s="25" t="s">
        <v>65</v>
      </c>
      <c r="C11" s="1"/>
      <c r="D11" s="1"/>
      <c r="E11" s="1"/>
      <c r="F11" s="1"/>
      <c r="G11" s="1"/>
      <c r="H11" s="1"/>
      <c r="I11" s="1"/>
      <c r="J11" s="1"/>
      <c r="K11" s="1"/>
      <c r="L11" s="1" t="s">
        <v>4</v>
      </c>
      <c r="M11" s="1" t="s">
        <v>4</v>
      </c>
      <c r="N11" s="1" t="s">
        <v>4</v>
      </c>
      <c r="O11" s="1" t="s">
        <v>4</v>
      </c>
      <c r="P11" s="1" t="s">
        <v>4</v>
      </c>
      <c r="Q11" s="1" t="s">
        <v>4</v>
      </c>
      <c r="R11" s="1" t="s">
        <v>4</v>
      </c>
      <c r="S11" s="1" t="s">
        <v>4</v>
      </c>
      <c r="T11" s="1" t="s">
        <v>4</v>
      </c>
      <c r="U11" s="1" t="s">
        <v>4</v>
      </c>
      <c r="V11" s="1" t="s">
        <v>4</v>
      </c>
      <c r="W11" s="1" t="s">
        <v>4</v>
      </c>
      <c r="X11" s="1" t="s">
        <v>4</v>
      </c>
      <c r="Y11" s="1" t="s">
        <v>4</v>
      </c>
      <c r="Z11" s="1" t="s">
        <v>4</v>
      </c>
      <c r="AA11" s="1" t="s">
        <v>4</v>
      </c>
      <c r="AB11" s="1" t="s">
        <v>4</v>
      </c>
      <c r="AC11" s="1" t="s">
        <v>4</v>
      </c>
      <c r="AD11" s="1" t="s">
        <v>4</v>
      </c>
      <c r="AE11" s="1"/>
      <c r="AF11" s="1"/>
      <c r="AG11" s="19"/>
      <c r="AH11" s="2">
        <f>COUNTA(Juillet!$C11:$AG11)</f>
        <v>19</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t="s">
        <v>4</v>
      </c>
      <c r="AH12" s="2">
        <f>COUNTA(Juillet!$C12:$AG12)</f>
        <v>1</v>
      </c>
    </row>
    <row r="13" spans="1:34" ht="30" customHeight="1">
      <c r="B13" s="25" t="s">
        <v>67</v>
      </c>
      <c r="C13" s="24"/>
      <c r="D13" s="24"/>
      <c r="E13" s="24"/>
      <c r="F13" s="24"/>
      <c r="G13" s="23"/>
      <c r="H13" s="24"/>
      <c r="I13" s="24"/>
      <c r="J13" s="24"/>
      <c r="K13" s="24"/>
      <c r="L13" s="24" t="s">
        <v>4</v>
      </c>
      <c r="M13" s="24" t="s">
        <v>4</v>
      </c>
      <c r="N13" s="24" t="s">
        <v>4</v>
      </c>
      <c r="O13" s="24" t="s">
        <v>4</v>
      </c>
      <c r="P13" s="24" t="s">
        <v>4</v>
      </c>
      <c r="Q13" s="24" t="s">
        <v>4</v>
      </c>
      <c r="R13" s="24" t="s">
        <v>4</v>
      </c>
      <c r="S13" s="24" t="s">
        <v>4</v>
      </c>
      <c r="T13" s="24" t="s">
        <v>4</v>
      </c>
      <c r="U13" s="24" t="s">
        <v>4</v>
      </c>
      <c r="V13" s="24" t="s">
        <v>4</v>
      </c>
      <c r="W13" s="24" t="s">
        <v>4</v>
      </c>
      <c r="X13" s="24" t="s">
        <v>4</v>
      </c>
      <c r="Y13" s="24" t="s">
        <v>4</v>
      </c>
      <c r="Z13" s="24" t="s">
        <v>4</v>
      </c>
      <c r="AA13" s="24" t="s">
        <v>4</v>
      </c>
      <c r="AB13" s="24" t="s">
        <v>4</v>
      </c>
      <c r="AC13" s="24"/>
      <c r="AD13" s="24"/>
      <c r="AE13" s="24"/>
      <c r="AF13" s="24"/>
      <c r="AG13" s="24"/>
      <c r="AH13" s="2">
        <f>COUNTA(Juillet!$C13:$AG13)</f>
        <v>17</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COUNTA(Juillet!$C14:$AG14)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t="s">
        <v>4</v>
      </c>
      <c r="AH15" s="2">
        <f>COUNTA(Juillet!$C15:$AG15)</f>
        <v>1</v>
      </c>
    </row>
    <row r="16" spans="1:34" ht="30" customHeight="1">
      <c r="B16" s="25" t="s">
        <v>70</v>
      </c>
      <c r="C16" s="24"/>
      <c r="D16" s="24"/>
      <c r="E16" s="24"/>
      <c r="F16" s="24"/>
      <c r="G16" s="23"/>
      <c r="H16" s="24"/>
      <c r="I16" s="24"/>
      <c r="J16" s="24"/>
      <c r="K16" s="24"/>
      <c r="L16" s="24"/>
      <c r="M16" s="24"/>
      <c r="N16" s="24"/>
      <c r="O16" s="24"/>
      <c r="P16" s="24"/>
      <c r="Q16" s="24"/>
      <c r="R16" s="24"/>
      <c r="S16" s="24" t="s">
        <v>4</v>
      </c>
      <c r="T16" s="24" t="s">
        <v>4</v>
      </c>
      <c r="U16" s="24" t="s">
        <v>4</v>
      </c>
      <c r="V16" s="24" t="s">
        <v>4</v>
      </c>
      <c r="W16" s="24" t="s">
        <v>4</v>
      </c>
      <c r="X16" s="24" t="s">
        <v>4</v>
      </c>
      <c r="Y16" s="24" t="s">
        <v>4</v>
      </c>
      <c r="Z16" s="24" t="s">
        <v>4</v>
      </c>
      <c r="AA16" s="24" t="s">
        <v>4</v>
      </c>
      <c r="AB16" s="24" t="s">
        <v>4</v>
      </c>
      <c r="AC16" s="24" t="s">
        <v>4</v>
      </c>
      <c r="AD16" s="24" t="s">
        <v>4</v>
      </c>
      <c r="AE16" s="24" t="s">
        <v>4</v>
      </c>
      <c r="AF16" s="24" t="s">
        <v>4</v>
      </c>
      <c r="AG16" s="24" t="s">
        <v>4</v>
      </c>
      <c r="AH16" s="2">
        <f>COUNTA(Juillet!$C16:$AG16)</f>
        <v>15</v>
      </c>
    </row>
    <row r="17" spans="2:34" ht="30" customHeight="1">
      <c r="B17" s="25" t="s">
        <v>71</v>
      </c>
      <c r="C17" s="24"/>
      <c r="D17" s="24"/>
      <c r="E17" s="24"/>
      <c r="F17" s="24"/>
      <c r="G17" s="23"/>
      <c r="H17" s="24"/>
      <c r="I17" s="24"/>
      <c r="J17" s="24"/>
      <c r="K17" s="24"/>
      <c r="L17" s="24" t="s">
        <v>4</v>
      </c>
      <c r="M17" s="24" t="s">
        <v>4</v>
      </c>
      <c r="N17" s="24" t="s">
        <v>4</v>
      </c>
      <c r="O17" s="24" t="s">
        <v>4</v>
      </c>
      <c r="P17" s="24" t="s">
        <v>4</v>
      </c>
      <c r="Q17" s="24" t="s">
        <v>4</v>
      </c>
      <c r="R17" s="24" t="s">
        <v>4</v>
      </c>
      <c r="S17" s="24" t="s">
        <v>4</v>
      </c>
      <c r="T17" s="24" t="s">
        <v>4</v>
      </c>
      <c r="U17" s="24" t="s">
        <v>4</v>
      </c>
      <c r="V17" s="24" t="s">
        <v>4</v>
      </c>
      <c r="W17" s="24" t="s">
        <v>4</v>
      </c>
      <c r="X17" s="24" t="s">
        <v>4</v>
      </c>
      <c r="Y17" s="24" t="s">
        <v>4</v>
      </c>
      <c r="Z17" s="24" t="s">
        <v>4</v>
      </c>
      <c r="AA17" s="24"/>
      <c r="AB17" s="24"/>
      <c r="AC17" s="24"/>
      <c r="AD17" s="24"/>
      <c r="AE17" s="24"/>
      <c r="AF17" s="24"/>
      <c r="AG17" s="24"/>
      <c r="AH17" s="2">
        <f>COUNTA(Juillet!$C17:$AG17)</f>
        <v>15</v>
      </c>
    </row>
    <row r="18" spans="2:34" ht="30" customHeight="1">
      <c r="B18" s="25" t="s">
        <v>72</v>
      </c>
      <c r="C18" s="24" t="s">
        <v>40</v>
      </c>
      <c r="D18" s="24" t="s">
        <v>40</v>
      </c>
      <c r="E18" s="24" t="s">
        <v>40</v>
      </c>
      <c r="F18" s="24" t="s">
        <v>40</v>
      </c>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COUNTA(Juillet!$C18:$AG18)</f>
        <v>4</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COUNTA(Juillet!$C19:$AG19)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COUNTA(Juillet!$C20:$AG20)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COUNTA(Juillet!$C21:$AG21)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t="s">
        <v>4</v>
      </c>
      <c r="AH22" s="2">
        <f>COUNTA(Juillet!$C22:$AG22)</f>
        <v>1</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t="s">
        <v>4</v>
      </c>
      <c r="AH23" s="2">
        <f>COUNTA(Juillet!$C23:$AG23)</f>
        <v>1</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COUNTA(Juillet!$C24:$AG24)</f>
        <v>0</v>
      </c>
    </row>
    <row r="25" spans="2:34" ht="30" customHeight="1">
      <c r="B25" s="25" t="s">
        <v>79</v>
      </c>
      <c r="C25" s="24"/>
      <c r="D25" s="24"/>
      <c r="E25" s="24"/>
      <c r="F25" s="24"/>
      <c r="G25" s="23"/>
      <c r="H25" s="24"/>
      <c r="I25" s="24"/>
      <c r="J25" s="24"/>
      <c r="K25" s="24"/>
      <c r="L25" s="24"/>
      <c r="M25" s="24"/>
      <c r="N25" s="24"/>
      <c r="O25" s="24" t="s">
        <v>40</v>
      </c>
      <c r="P25" s="24"/>
      <c r="Q25" s="24"/>
      <c r="R25" s="24"/>
      <c r="S25" s="24"/>
      <c r="T25" s="24"/>
      <c r="U25" s="24"/>
      <c r="V25" s="24"/>
      <c r="W25" s="24"/>
      <c r="X25" s="24"/>
      <c r="Y25" s="24"/>
      <c r="Z25" s="24"/>
      <c r="AA25" s="24"/>
      <c r="AB25" s="24"/>
      <c r="AC25" s="24"/>
      <c r="AD25" s="24"/>
      <c r="AE25" s="24"/>
      <c r="AF25" s="24"/>
      <c r="AG25" s="24"/>
      <c r="AH25" s="2">
        <f>COUNTA(Juillet!$C25:$AG25)</f>
        <v>1</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t="s">
        <v>40</v>
      </c>
      <c r="AH26" s="2">
        <f>COUNTA(Juillet!$C26:$AG26)</f>
        <v>1</v>
      </c>
    </row>
    <row r="27" spans="2:34" ht="30" customHeight="1">
      <c r="B27" s="25" t="s">
        <v>81</v>
      </c>
      <c r="C27" s="24"/>
      <c r="D27" s="24"/>
      <c r="E27" s="24"/>
      <c r="F27" s="24"/>
      <c r="G27" s="23"/>
      <c r="H27" s="24"/>
      <c r="I27" s="24"/>
      <c r="J27" s="24"/>
      <c r="K27" s="24"/>
      <c r="L27" s="24" t="s">
        <v>4</v>
      </c>
      <c r="M27" s="24" t="s">
        <v>4</v>
      </c>
      <c r="N27" s="24" t="s">
        <v>4</v>
      </c>
      <c r="O27" s="24" t="s">
        <v>4</v>
      </c>
      <c r="P27" s="24" t="s">
        <v>4</v>
      </c>
      <c r="Q27" s="24" t="s">
        <v>4</v>
      </c>
      <c r="R27" s="24" t="s">
        <v>4</v>
      </c>
      <c r="S27" s="24" t="s">
        <v>4</v>
      </c>
      <c r="T27" s="24" t="s">
        <v>4</v>
      </c>
      <c r="U27" s="24" t="s">
        <v>4</v>
      </c>
      <c r="V27" s="24" t="s">
        <v>4</v>
      </c>
      <c r="W27" s="24" t="s">
        <v>4</v>
      </c>
      <c r="X27" s="24"/>
      <c r="Y27" s="24"/>
      <c r="Z27" s="24"/>
      <c r="AA27" s="24"/>
      <c r="AB27" s="24"/>
      <c r="AC27" s="24"/>
      <c r="AD27" s="24"/>
      <c r="AE27" s="24"/>
      <c r="AF27" s="24"/>
      <c r="AG27" s="24"/>
      <c r="AH27" s="2">
        <f>COUNTA(Juillet!$C27:$AG27)</f>
        <v>12</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COUNTA(Juillet!$C28:$AG28)</f>
        <v>0</v>
      </c>
    </row>
    <row r="29" spans="2:34" ht="30" customHeight="1">
      <c r="B29" s="25" t="s">
        <v>83</v>
      </c>
      <c r="C29" s="24"/>
      <c r="D29" s="24"/>
      <c r="E29" s="24"/>
      <c r="F29" s="24"/>
      <c r="G29" s="23" t="s">
        <v>4</v>
      </c>
      <c r="H29" s="24"/>
      <c r="I29" s="24"/>
      <c r="J29" s="24"/>
      <c r="K29" s="24"/>
      <c r="L29" s="24" t="s">
        <v>4</v>
      </c>
      <c r="M29" s="24" t="s">
        <v>4</v>
      </c>
      <c r="N29" s="24" t="s">
        <v>4</v>
      </c>
      <c r="O29" s="24" t="s">
        <v>4</v>
      </c>
      <c r="P29" s="24" t="s">
        <v>4</v>
      </c>
      <c r="Q29" s="24" t="s">
        <v>4</v>
      </c>
      <c r="R29" s="24" t="s">
        <v>4</v>
      </c>
      <c r="S29" s="24" t="s">
        <v>4</v>
      </c>
      <c r="T29" s="24" t="s">
        <v>4</v>
      </c>
      <c r="U29" s="24" t="s">
        <v>4</v>
      </c>
      <c r="V29" s="24" t="s">
        <v>4</v>
      </c>
      <c r="W29" s="24" t="s">
        <v>4</v>
      </c>
      <c r="X29" s="24" t="s">
        <v>4</v>
      </c>
      <c r="Y29" s="24" t="s">
        <v>4</v>
      </c>
      <c r="Z29" s="24" t="s">
        <v>4</v>
      </c>
      <c r="AA29" s="24" t="s">
        <v>4</v>
      </c>
      <c r="AB29" s="24" t="s">
        <v>4</v>
      </c>
      <c r="AC29" s="24" t="s">
        <v>4</v>
      </c>
      <c r="AD29" s="24" t="s">
        <v>4</v>
      </c>
      <c r="AE29" s="24"/>
      <c r="AF29" s="24"/>
      <c r="AG29" s="24"/>
      <c r="AH29" s="2">
        <f>COUNTA(Juillet!$C29:$AG29)</f>
        <v>20</v>
      </c>
    </row>
    <row r="30" spans="2:34" ht="30" customHeight="1">
      <c r="B30" s="25" t="s">
        <v>84</v>
      </c>
      <c r="C30" s="24"/>
      <c r="D30" s="24"/>
      <c r="E30" s="24"/>
      <c r="F30" s="24"/>
      <c r="G30" s="23"/>
      <c r="H30" s="24"/>
      <c r="I30" s="24"/>
      <c r="J30" s="24"/>
      <c r="K30" s="24"/>
      <c r="L30" s="24" t="s">
        <v>4</v>
      </c>
      <c r="M30" s="24" t="s">
        <v>4</v>
      </c>
      <c r="N30" s="24" t="s">
        <v>4</v>
      </c>
      <c r="O30" s="24" t="s">
        <v>4</v>
      </c>
      <c r="P30" s="24"/>
      <c r="Q30" s="24"/>
      <c r="R30" s="24"/>
      <c r="S30" s="24"/>
      <c r="T30" s="24"/>
      <c r="U30" s="24"/>
      <c r="V30" s="24"/>
      <c r="W30" s="24"/>
      <c r="X30" s="24"/>
      <c r="Y30" s="24"/>
      <c r="Z30" s="24"/>
      <c r="AA30" s="24"/>
      <c r="AB30" s="24"/>
      <c r="AC30" s="24"/>
      <c r="AD30" s="24"/>
      <c r="AE30" s="24"/>
      <c r="AF30" s="24"/>
      <c r="AG30" s="24" t="s">
        <v>4</v>
      </c>
      <c r="AH30" s="2">
        <f>COUNTA(Juillet!$C30:$AG30)</f>
        <v>5</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4" t="s">
        <v>4</v>
      </c>
      <c r="AH31" s="2">
        <f>COUNTA(Juillet!$C31:$AG31)</f>
        <v>1</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COUNTA(Juillet!$C32:$AG32)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t="s">
        <v>4</v>
      </c>
      <c r="V33" s="24"/>
      <c r="W33" s="24"/>
      <c r="X33" s="24"/>
      <c r="Y33" s="24"/>
      <c r="Z33" s="24"/>
      <c r="AA33" s="24"/>
      <c r="AB33" s="24"/>
      <c r="AC33" s="24"/>
      <c r="AD33" s="24"/>
      <c r="AE33" s="24"/>
      <c r="AF33" s="24"/>
      <c r="AG33" s="24"/>
      <c r="AH33" s="2">
        <f>COUNTA(Juillet!$C33:$AG33)</f>
        <v>1</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t="s">
        <v>4</v>
      </c>
      <c r="AA34" s="24" t="s">
        <v>4</v>
      </c>
      <c r="AB34" s="24" t="s">
        <v>4</v>
      </c>
      <c r="AC34" s="24" t="s">
        <v>4</v>
      </c>
      <c r="AD34" s="24" t="s">
        <v>4</v>
      </c>
      <c r="AE34" s="24" t="s">
        <v>4</v>
      </c>
      <c r="AF34" s="24"/>
      <c r="AG34" s="24"/>
      <c r="AH34" s="2">
        <f>COUNTA(Juillet!$C34:$AG34)</f>
        <v>6</v>
      </c>
    </row>
    <row r="35" spans="2:34" ht="30" customHeight="1">
      <c r="B35" s="25" t="s">
        <v>89</v>
      </c>
      <c r="C35" s="24"/>
      <c r="D35" s="24"/>
      <c r="E35" s="24"/>
      <c r="F35" s="24"/>
      <c r="G35" s="23"/>
      <c r="H35" s="24"/>
      <c r="I35" s="24"/>
      <c r="J35" s="24"/>
      <c r="K35" s="24"/>
      <c r="L35" s="24"/>
      <c r="M35" s="24" t="s">
        <v>4</v>
      </c>
      <c r="N35" s="24" t="s">
        <v>4</v>
      </c>
      <c r="O35" s="24" t="s">
        <v>4</v>
      </c>
      <c r="P35" s="24" t="s">
        <v>4</v>
      </c>
      <c r="Q35" s="24" t="s">
        <v>4</v>
      </c>
      <c r="R35" s="24" t="s">
        <v>4</v>
      </c>
      <c r="S35" s="24" t="s">
        <v>4</v>
      </c>
      <c r="T35" s="24" t="s">
        <v>4</v>
      </c>
      <c r="U35" s="24" t="s">
        <v>4</v>
      </c>
      <c r="V35" s="24" t="s">
        <v>4</v>
      </c>
      <c r="W35" s="24" t="s">
        <v>4</v>
      </c>
      <c r="X35" s="24" t="s">
        <v>4</v>
      </c>
      <c r="Y35" s="24" t="s">
        <v>4</v>
      </c>
      <c r="Z35" s="24" t="s">
        <v>4</v>
      </c>
      <c r="AA35" s="24"/>
      <c r="AB35" s="24"/>
      <c r="AC35" s="24"/>
      <c r="AD35" s="24"/>
      <c r="AE35" s="24"/>
      <c r="AF35" s="24"/>
      <c r="AG35" s="24"/>
      <c r="AH35" s="2">
        <f>COUNTA(Juillet!$C35:$AG35)</f>
        <v>14</v>
      </c>
    </row>
    <row r="36" spans="2:34" ht="30" customHeight="1">
      <c r="B36" s="25" t="s">
        <v>90</v>
      </c>
      <c r="C36" s="24"/>
      <c r="D36" s="24"/>
      <c r="E36" s="24" t="s">
        <v>4</v>
      </c>
      <c r="F36" s="24" t="s">
        <v>4</v>
      </c>
      <c r="G36" s="23" t="s">
        <v>4</v>
      </c>
      <c r="H36" s="24" t="s">
        <v>4</v>
      </c>
      <c r="I36" s="24" t="s">
        <v>4</v>
      </c>
      <c r="J36" s="24" t="s">
        <v>4</v>
      </c>
      <c r="K36" s="24"/>
      <c r="L36" s="24"/>
      <c r="M36" s="24"/>
      <c r="N36" s="24"/>
      <c r="O36" s="24"/>
      <c r="P36" s="24"/>
      <c r="Q36" s="24"/>
      <c r="R36" s="24"/>
      <c r="S36" s="24"/>
      <c r="T36" s="24"/>
      <c r="U36" s="24"/>
      <c r="V36" s="24"/>
      <c r="W36" s="24"/>
      <c r="X36" s="24"/>
      <c r="Y36" s="24"/>
      <c r="Z36" s="24"/>
      <c r="AA36" s="24"/>
      <c r="AB36" s="24"/>
      <c r="AC36" s="24"/>
      <c r="AD36" s="24"/>
      <c r="AE36" s="24"/>
      <c r="AF36" s="24"/>
      <c r="AG36" s="24"/>
      <c r="AH36" s="2">
        <f>COUNTA(Juillet!$C36:$AG36)</f>
        <v>6</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COUNTA(Juillet!$C37:$AG37)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t="s">
        <v>40</v>
      </c>
      <c r="W38" s="24"/>
      <c r="X38" s="24"/>
      <c r="Y38" s="24"/>
      <c r="Z38" s="24"/>
      <c r="AA38" s="24"/>
      <c r="AB38" s="24"/>
      <c r="AC38" s="24"/>
      <c r="AD38" s="24"/>
      <c r="AE38" s="24"/>
      <c r="AF38" s="24"/>
      <c r="AG38" s="24"/>
      <c r="AH38" s="2">
        <f>COUNTA(Juillet!$C38:$AG38)</f>
        <v>1</v>
      </c>
    </row>
    <row r="39" spans="2:34" ht="30" customHeight="1">
      <c r="B39" s="25" t="s">
        <v>93</v>
      </c>
      <c r="C39" s="24"/>
      <c r="D39" s="24"/>
      <c r="E39" s="24"/>
      <c r="F39" s="24"/>
      <c r="G39" s="23"/>
      <c r="H39" s="24"/>
      <c r="I39" s="24"/>
      <c r="J39" s="24"/>
      <c r="K39" s="24"/>
      <c r="L39" s="24"/>
      <c r="M39" s="24" t="s">
        <v>40</v>
      </c>
      <c r="N39" s="24"/>
      <c r="O39" s="24"/>
      <c r="P39" s="24"/>
      <c r="Q39" s="24"/>
      <c r="R39" s="24"/>
      <c r="S39" s="24" t="s">
        <v>4</v>
      </c>
      <c r="T39" s="24" t="s">
        <v>4</v>
      </c>
      <c r="U39" s="24" t="s">
        <v>4</v>
      </c>
      <c r="V39" s="24" t="s">
        <v>4</v>
      </c>
      <c r="W39" s="24" t="s">
        <v>4</v>
      </c>
      <c r="X39" s="24" t="s">
        <v>4</v>
      </c>
      <c r="Y39" s="24" t="s">
        <v>4</v>
      </c>
      <c r="Z39" s="24" t="s">
        <v>4</v>
      </c>
      <c r="AA39" s="24"/>
      <c r="AB39" s="24"/>
      <c r="AC39" s="24"/>
      <c r="AD39" s="24"/>
      <c r="AE39" s="24"/>
      <c r="AF39" s="24"/>
      <c r="AG39" s="24"/>
      <c r="AH39" s="2">
        <f>COUNTA(Juillet!$C39:$AG39)</f>
        <v>9</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COUNTA(Juillet!$C40:$AG40)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COUNTA(Juillet!$C41:$AG41)</f>
        <v>0</v>
      </c>
    </row>
    <row r="42" spans="2:34" ht="30" customHeight="1">
      <c r="B42" s="25" t="s">
        <v>96</v>
      </c>
      <c r="C42" s="24"/>
      <c r="D42" s="24"/>
      <c r="E42" s="24"/>
      <c r="F42" s="24"/>
      <c r="G42" s="23"/>
      <c r="H42" s="24" t="s">
        <v>4</v>
      </c>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4"/>
      <c r="AH42" s="2">
        <f>COUNTA(Juillet!$C42:$AG42)</f>
        <v>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
        <f>COUNTA(Juillet!$C43:$AG43)</f>
        <v>0</v>
      </c>
    </row>
    <row r="44" spans="2:34" ht="30" customHeight="1">
      <c r="B44" s="25" t="s">
        <v>98</v>
      </c>
      <c r="C44" s="24"/>
      <c r="D44" s="24"/>
      <c r="E44" s="24" t="s">
        <v>4</v>
      </c>
      <c r="F44" s="24" t="s">
        <v>4</v>
      </c>
      <c r="G44" s="23" t="s">
        <v>4</v>
      </c>
      <c r="H44" s="24" t="s">
        <v>4</v>
      </c>
      <c r="I44" s="24" t="s">
        <v>4</v>
      </c>
      <c r="J44" s="24" t="s">
        <v>4</v>
      </c>
      <c r="K44" s="24" t="s">
        <v>4</v>
      </c>
      <c r="L44" s="24" t="s">
        <v>4</v>
      </c>
      <c r="M44" s="24" t="s">
        <v>4</v>
      </c>
      <c r="N44" s="24" t="s">
        <v>4</v>
      </c>
      <c r="O44" s="24" t="s">
        <v>4</v>
      </c>
      <c r="P44" s="24"/>
      <c r="Q44" s="24"/>
      <c r="R44" s="24"/>
      <c r="S44" s="24" t="s">
        <v>4</v>
      </c>
      <c r="T44" s="24" t="s">
        <v>4</v>
      </c>
      <c r="U44" s="24" t="s">
        <v>4</v>
      </c>
      <c r="V44" s="24" t="s">
        <v>4</v>
      </c>
      <c r="W44" s="24" t="s">
        <v>4</v>
      </c>
      <c r="X44" s="24" t="s">
        <v>4</v>
      </c>
      <c r="Y44" s="24" t="s">
        <v>4</v>
      </c>
      <c r="Z44" s="24" t="s">
        <v>4</v>
      </c>
      <c r="AA44" s="24" t="s">
        <v>4</v>
      </c>
      <c r="AB44" s="24" t="s">
        <v>4</v>
      </c>
      <c r="AC44" s="24" t="s">
        <v>4</v>
      </c>
      <c r="AD44" s="24" t="s">
        <v>4</v>
      </c>
      <c r="AE44" s="24" t="s">
        <v>4</v>
      </c>
      <c r="AF44" s="24"/>
      <c r="AG44" s="24" t="s">
        <v>4</v>
      </c>
      <c r="AH44" s="2">
        <f>COUNTA(Juillet!$C44:$AG44)</f>
        <v>25</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COUNTA(Juillet!$C45:$AG45)</f>
        <v>0</v>
      </c>
    </row>
    <row r="46" spans="2:34" ht="30" customHeight="1">
      <c r="B46" s="25" t="s">
        <v>100</v>
      </c>
      <c r="C46" s="24"/>
      <c r="D46" s="24"/>
      <c r="E46" s="24"/>
      <c r="F46" s="24"/>
      <c r="G46" s="23"/>
      <c r="H46" s="24"/>
      <c r="I46" s="24"/>
      <c r="J46" s="24"/>
      <c r="K46" s="24"/>
      <c r="L46" s="24"/>
      <c r="M46" s="24"/>
      <c r="N46" s="24"/>
      <c r="O46" s="24"/>
      <c r="P46" s="24"/>
      <c r="Q46" s="24"/>
      <c r="R46" s="24"/>
      <c r="S46" s="24" t="s">
        <v>4</v>
      </c>
      <c r="T46" s="24" t="s">
        <v>4</v>
      </c>
      <c r="U46" s="24" t="s">
        <v>4</v>
      </c>
      <c r="V46" s="24" t="s">
        <v>4</v>
      </c>
      <c r="W46" s="24" t="s">
        <v>4</v>
      </c>
      <c r="X46" s="24"/>
      <c r="Y46" s="24"/>
      <c r="Z46" s="24"/>
      <c r="AA46" s="24"/>
      <c r="AB46" s="24"/>
      <c r="AC46" s="24"/>
      <c r="AD46" s="24"/>
      <c r="AE46" s="24"/>
      <c r="AF46" s="24"/>
      <c r="AG46" s="24"/>
      <c r="AH46" s="2">
        <f>COUNTA(Juillet!$C46:$AG46)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COUNTA(Juillet!$C47:$AG47)</f>
        <v>0</v>
      </c>
    </row>
    <row r="48" spans="2:34" ht="30" customHeight="1">
      <c r="B48" s="25" t="s">
        <v>102</v>
      </c>
      <c r="C48" s="24"/>
      <c r="D48" s="24"/>
      <c r="E48" s="24"/>
      <c r="F48" s="24"/>
      <c r="G48" s="23"/>
      <c r="H48" s="24"/>
      <c r="I48" s="24"/>
      <c r="J48" s="24"/>
      <c r="K48" s="24"/>
      <c r="L48" s="24"/>
      <c r="M48" s="24"/>
      <c r="N48" s="24"/>
      <c r="O48" s="24"/>
      <c r="P48" s="24"/>
      <c r="Q48" s="24"/>
      <c r="R48" s="24"/>
      <c r="S48" s="24" t="s">
        <v>4</v>
      </c>
      <c r="T48" s="24" t="s">
        <v>4</v>
      </c>
      <c r="U48" s="24" t="s">
        <v>4</v>
      </c>
      <c r="V48" s="24" t="s">
        <v>4</v>
      </c>
      <c r="W48" s="24" t="s">
        <v>4</v>
      </c>
      <c r="X48" s="24"/>
      <c r="Y48" s="24"/>
      <c r="Z48" s="24"/>
      <c r="AA48" s="24"/>
      <c r="AB48" s="24"/>
      <c r="AC48" s="24"/>
      <c r="AD48" s="24"/>
      <c r="AE48" s="24"/>
      <c r="AF48" s="24"/>
      <c r="AG48" s="24"/>
      <c r="AH48" s="2">
        <f>COUNTA(Juillet!$C48:$AG48)</f>
        <v>5</v>
      </c>
    </row>
    <row r="49" spans="2:34" ht="30" customHeight="1">
      <c r="B49" s="25" t="s">
        <v>103</v>
      </c>
      <c r="C49" s="24"/>
      <c r="D49" s="24"/>
      <c r="E49" s="24"/>
      <c r="F49" s="24"/>
      <c r="G49" s="23"/>
      <c r="H49" s="24"/>
      <c r="I49" s="24"/>
      <c r="J49" s="24"/>
      <c r="K49" s="24"/>
      <c r="L49" s="24"/>
      <c r="M49" s="24"/>
      <c r="N49" s="24"/>
      <c r="O49" s="24"/>
      <c r="P49" s="24"/>
      <c r="Q49" s="24"/>
      <c r="R49" s="24"/>
      <c r="S49" s="24" t="s">
        <v>4</v>
      </c>
      <c r="T49" s="24"/>
      <c r="U49" s="24"/>
      <c r="V49" s="24"/>
      <c r="W49" s="24"/>
      <c r="X49" s="24"/>
      <c r="Y49" s="24"/>
      <c r="Z49" s="24"/>
      <c r="AA49" s="24"/>
      <c r="AB49" s="24"/>
      <c r="AC49" s="24"/>
      <c r="AD49" s="24"/>
      <c r="AE49" s="24"/>
      <c r="AF49" s="24"/>
      <c r="AG49" s="24"/>
      <c r="AH49" s="2">
        <f>COUNTA(Juillet!$C49:$AG49)</f>
        <v>1</v>
      </c>
    </row>
    <row r="50" spans="2:34" ht="30" customHeight="1">
      <c r="B50" s="25" t="s">
        <v>104</v>
      </c>
      <c r="C50" s="24"/>
      <c r="D50" s="24"/>
      <c r="E50" s="24"/>
      <c r="F50" s="24"/>
      <c r="G50" s="23"/>
      <c r="H50" s="24"/>
      <c r="I50" s="24"/>
      <c r="J50" s="24"/>
      <c r="K50" s="24"/>
      <c r="L50" s="24"/>
      <c r="M50" s="24"/>
      <c r="N50" s="24"/>
      <c r="O50" s="24"/>
      <c r="P50" s="24"/>
      <c r="Q50" s="24"/>
      <c r="R50" s="24"/>
      <c r="S50" s="24" t="s">
        <v>4</v>
      </c>
      <c r="T50" s="24"/>
      <c r="U50" s="24"/>
      <c r="V50" s="24"/>
      <c r="W50" s="24"/>
      <c r="X50" s="24"/>
      <c r="Y50" s="24"/>
      <c r="Z50" s="24"/>
      <c r="AA50" s="24"/>
      <c r="AB50" s="24"/>
      <c r="AC50" s="24"/>
      <c r="AD50" s="24"/>
      <c r="AE50" s="24"/>
      <c r="AF50" s="24"/>
      <c r="AG50" s="24" t="s">
        <v>4</v>
      </c>
      <c r="AH50" s="2">
        <f>COUNTA(Juillet!$C50:$AG50)</f>
        <v>2</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COUNTA(Juillet!$C51:$AG51)</f>
        <v>0</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COUNTA(Juillet!$C52:$AG52)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COUNTA(Juillet!$C53:$AG53)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COUNTA(Juillet!$C54:$AG54)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t="s">
        <v>40</v>
      </c>
      <c r="X55" s="24" t="s">
        <v>40</v>
      </c>
      <c r="Y55" s="24" t="s">
        <v>40</v>
      </c>
      <c r="Z55" s="24" t="s">
        <v>40</v>
      </c>
      <c r="AA55" s="24"/>
      <c r="AB55" s="24"/>
      <c r="AC55" s="24"/>
      <c r="AD55" s="24"/>
      <c r="AE55" s="24"/>
      <c r="AF55" s="24"/>
      <c r="AG55" s="24"/>
      <c r="AH55" s="2">
        <f>COUNTA(Juillet!$C55:$AG55)</f>
        <v>4</v>
      </c>
    </row>
    <row r="56" spans="2:34" ht="30" customHeight="1">
      <c r="B56" s="25" t="s">
        <v>110</v>
      </c>
      <c r="C56" s="24"/>
      <c r="D56" s="24"/>
      <c r="E56" s="24"/>
      <c r="F56" s="24"/>
      <c r="G56" s="23"/>
      <c r="H56" s="24"/>
      <c r="I56" s="24"/>
      <c r="J56" s="24"/>
      <c r="K56" s="24"/>
      <c r="L56" s="24"/>
      <c r="M56" s="24"/>
      <c r="N56" s="24"/>
      <c r="O56" s="24"/>
      <c r="P56" s="24"/>
      <c r="Q56" s="24"/>
      <c r="R56" s="24"/>
      <c r="S56" s="24" t="s">
        <v>4</v>
      </c>
      <c r="T56" s="24" t="s">
        <v>4</v>
      </c>
      <c r="U56" s="24" t="s">
        <v>4</v>
      </c>
      <c r="V56" s="24" t="s">
        <v>4</v>
      </c>
      <c r="W56" s="24" t="s">
        <v>4</v>
      </c>
      <c r="X56" s="24" t="s">
        <v>4</v>
      </c>
      <c r="Y56" s="24" t="s">
        <v>4</v>
      </c>
      <c r="Z56" s="24" t="s">
        <v>4</v>
      </c>
      <c r="AA56" s="24" t="s">
        <v>4</v>
      </c>
      <c r="AB56" s="24" t="s">
        <v>4</v>
      </c>
      <c r="AC56" s="24" t="s">
        <v>4</v>
      </c>
      <c r="AD56" s="24" t="s">
        <v>4</v>
      </c>
      <c r="AE56" s="24"/>
      <c r="AF56" s="24"/>
      <c r="AG56" s="24" t="s">
        <v>40</v>
      </c>
      <c r="AH56" s="2">
        <f>COUNTA(Juillet!$C56:$AG56)</f>
        <v>13</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COUNTA(Juillet!$C57:$AG57)</f>
        <v>0</v>
      </c>
    </row>
    <row r="58" spans="2:34" ht="30" customHeight="1">
      <c r="B58" s="25" t="s">
        <v>112</v>
      </c>
      <c r="C58" s="24" t="s">
        <v>4</v>
      </c>
      <c r="D58" s="24" t="s">
        <v>4</v>
      </c>
      <c r="E58" s="24" t="s">
        <v>4</v>
      </c>
      <c r="F58" s="24" t="s">
        <v>4</v>
      </c>
      <c r="G58" s="23" t="s">
        <v>4</v>
      </c>
      <c r="H58" s="24" t="s">
        <v>4</v>
      </c>
      <c r="I58" s="24" t="s">
        <v>4</v>
      </c>
      <c r="J58" s="24" t="s">
        <v>4</v>
      </c>
      <c r="K58" s="24" t="s">
        <v>4</v>
      </c>
      <c r="L58" s="24"/>
      <c r="M58" s="24"/>
      <c r="N58" s="24"/>
      <c r="O58" s="24"/>
      <c r="P58" s="24"/>
      <c r="Q58" s="24"/>
      <c r="R58" s="24"/>
      <c r="S58" s="24"/>
      <c r="T58" s="24"/>
      <c r="U58" s="24"/>
      <c r="V58" s="24"/>
      <c r="W58" s="24"/>
      <c r="X58" s="24"/>
      <c r="Y58" s="24"/>
      <c r="Z58" s="24"/>
      <c r="AA58" s="24"/>
      <c r="AB58" s="24"/>
      <c r="AC58" s="24"/>
      <c r="AD58" s="24"/>
      <c r="AE58" s="24"/>
      <c r="AF58" s="24"/>
      <c r="AG58" s="24"/>
      <c r="AH58" s="2">
        <f>COUNTA(Juillet!$C58:$AG58)</f>
        <v>9</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COUNTA(Juillet!$C59:$AG59)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t="s">
        <v>40</v>
      </c>
      <c r="AB60" s="24" t="s">
        <v>40</v>
      </c>
      <c r="AC60" s="24" t="s">
        <v>40</v>
      </c>
      <c r="AD60" s="24" t="s">
        <v>40</v>
      </c>
      <c r="AE60" s="24" t="s">
        <v>40</v>
      </c>
      <c r="AF60" s="24" t="s">
        <v>40</v>
      </c>
      <c r="AG60" s="24" t="s">
        <v>40</v>
      </c>
      <c r="AH60" s="2">
        <f>COUNTA(Juillet!$C60:$AG60)</f>
        <v>7</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t="s">
        <v>4</v>
      </c>
      <c r="AH61" s="2">
        <f>COUNTA(Juillet!$C61:$AG61)</f>
        <v>1</v>
      </c>
    </row>
    <row r="62" spans="2:34" ht="30" customHeight="1">
      <c r="B62" s="4" t="str">
        <f>NomMois&amp;" total"</f>
        <v>JUILLET total</v>
      </c>
      <c r="C62" s="3">
        <f>SUBTOTAL(103,Juillet!$C$9:$C$61)</f>
        <v>2</v>
      </c>
      <c r="D62" s="3">
        <f>SUBTOTAL(103,Juillet!$D$9:$D$61)</f>
        <v>2</v>
      </c>
      <c r="E62" s="3">
        <f>SUBTOTAL(103,Juillet!$E$9:$E$61)</f>
        <v>4</v>
      </c>
      <c r="F62" s="3">
        <f>SUBTOTAL(103,Juillet!$F$9:$F$61)</f>
        <v>4</v>
      </c>
      <c r="G62" s="3">
        <f>SUBTOTAL(103,Juillet!$G$9:$G$61)</f>
        <v>4</v>
      </c>
      <c r="H62" s="3">
        <f>SUBTOTAL(103,Juillet!$H$9:$H$61)</f>
        <v>4</v>
      </c>
      <c r="I62" s="3">
        <f>SUBTOTAL(103,Juillet!$I$9:$I$61)</f>
        <v>3</v>
      </c>
      <c r="J62" s="3">
        <f>SUBTOTAL(103,Juillet!$J$9:$J$61)</f>
        <v>3</v>
      </c>
      <c r="K62" s="3">
        <f>SUBTOTAL(103,Juillet!$K$9:$K$61)</f>
        <v>2</v>
      </c>
      <c r="L62" s="3">
        <f>SUBTOTAL(103,Juillet!$L$9:$L$61)</f>
        <v>7</v>
      </c>
      <c r="M62" s="3">
        <f>SUBTOTAL(103,Juillet!$M$9:$M$61)</f>
        <v>9</v>
      </c>
      <c r="N62" s="3">
        <f>SUBTOTAL(103,Juillet!$N$9:$N$61)</f>
        <v>8</v>
      </c>
      <c r="O62" s="3">
        <f>SUBTOTAL(103,Juillet!$O$9:$O$61)</f>
        <v>9</v>
      </c>
      <c r="P62" s="3">
        <f>SUBTOTAL(103,Juillet!$P$9:$P$61)</f>
        <v>6</v>
      </c>
      <c r="Q62" s="3">
        <f>SUBTOTAL(103,Juillet!$Q$9:$Q$61)</f>
        <v>6</v>
      </c>
      <c r="R62" s="3">
        <f>SUBTOTAL(103,Juillet!$R$9:$R$61)</f>
        <v>6</v>
      </c>
      <c r="S62" s="3">
        <f>SUBTOTAL(103,Juillet!$S$9:$S$61)</f>
        <v>14</v>
      </c>
      <c r="T62" s="3">
        <f>SUBTOTAL(103,Juillet!$T$9:$T$61)</f>
        <v>12</v>
      </c>
      <c r="U62" s="3">
        <f>SUBTOTAL(103,Juillet!$U$9:$U$61)</f>
        <v>13</v>
      </c>
      <c r="V62" s="3">
        <f>SUBTOTAL(103,Juillet!$V$9:$V$61)</f>
        <v>13</v>
      </c>
      <c r="W62" s="3">
        <f>SUBTOTAL(103,Juillet!$W$9:$W$61)</f>
        <v>13</v>
      </c>
      <c r="X62" s="3">
        <f>SUBTOTAL(103,Juillet!$X$9:$X$61)</f>
        <v>10</v>
      </c>
      <c r="Y62" s="3">
        <f>SUBTOTAL(103,Juillet!$Y$9:$Y$61)</f>
        <v>10</v>
      </c>
      <c r="Z62" s="3">
        <f>SUBTOTAL(103,Juillet!$Z$9:$Z$61)</f>
        <v>11</v>
      </c>
      <c r="AA62" s="3">
        <f>SUBTOTAL(103,Juillet!$AA$9:$AA$61)</f>
        <v>8</v>
      </c>
      <c r="AB62" s="3">
        <f>SUBTOTAL(103,Juillet!$AB$9:$AB$61)</f>
        <v>8</v>
      </c>
      <c r="AC62" s="3">
        <f>SUBTOTAL(103,Juillet!$AC$9:$AC$61)</f>
        <v>7</v>
      </c>
      <c r="AD62" s="3">
        <f>SUBTOTAL(103,Juillet!$AD$9:$AD$61)</f>
        <v>7</v>
      </c>
      <c r="AE62" s="3">
        <f>SUBTOTAL(103,Juillet!$AE$9:$AE$61)</f>
        <v>4</v>
      </c>
      <c r="AF62" s="3">
        <f>SUBTOTAL(103,Juillet!$AF$9:$AF$61)</f>
        <v>2</v>
      </c>
      <c r="AG62" s="3">
        <f>SUBTOTAL(103,Juillet!$AG$9:$AG$61)</f>
        <v>13</v>
      </c>
      <c r="AH62" s="3">
        <f>SUBTOTAL(109,_Juillet[Total des jours])</f>
        <v>224</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29" priority="2" stopIfTrue="1">
      <formula>C9=CléPersonnalisée2</formula>
    </cfRule>
    <cfRule type="expression" dxfId="28" priority="3" stopIfTrue="1">
      <formula>C9=CléPersonnalisée1</formula>
    </cfRule>
    <cfRule type="expression" dxfId="27" priority="4" stopIfTrue="1">
      <formula>C9=CléMaladie</formula>
    </cfRule>
    <cfRule type="expression" dxfId="26" priority="5" stopIfTrue="1">
      <formula>C9=CléPersonnel</formula>
    </cfRule>
    <cfRule type="expression" dxfId="25"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{584F6ABE-868B-4E34-A47D-203805CD24F3}</x14:id>
        </ext>
      </extLst>
    </cfRule>
  </conditionalFormatting>
  <dataValidations count="16">
    <dataValidation allowBlank="1" showInputMessage="1" showErrorMessage="1" prompt="Le titre de la feuille de calcul figure dans cette cellule. " sqref="B1" xr:uid="{A0160AD7-5E59-47AE-B421-97ED9014B228}"/>
    <dataValidation allowBlank="1" showInputMessage="1" showErrorMessage="1" prompt="Cette ligne définit les clés utilisées dans le tableau : la cellule C4 un congé, la G4 personnel, et K4 un congé maladie. Les cellules N4 et R4 sont personnalisables " sqref="B4" xr:uid="{6A3CE02A-9BA4-4F51-B1C3-FE53EF4B5D4F}"/>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B61850F7-8677-4441-9C08-75C94AB6F265}"/>
    <dataValidation allowBlank="1" showInputMessage="1" showErrorMessage="1" prompt="Entrez l’année dans cette cellule" sqref="AH6" xr:uid="{163E1AF8-9D6A-47BF-BD88-984645FB890B}"/>
    <dataValidation allowBlank="1" showInputMessage="1" showErrorMessage="1" prompt="Calcule automatiquement le nombre total de jours d’absence d’un employé ce mois-ci dans cette colonne" sqref="AH8" xr:uid="{D5774669-D1BC-4537-A226-13FA05FFB44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EDAFA9FA-5015-405B-BF7A-D28F62ACD7F6}"/>
    <dataValidation allowBlank="1" showInputMessage="1" showErrorMessage="1" prompt="Le titre mis à jour automatiquement figure dans cette cellule. Pour modifier le titre, mettez à jour la cellule B1 de la feuille de calcul Janvier" sqref="B2" xr:uid="{9DB85386-4523-4C0E-96A3-72E0B929257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E8FB031C-4BF1-4B5C-B1CB-E6472E505A74}"/>
    <dataValidation allowBlank="1" showInputMessage="1" showErrorMessage="1" prompt="Entrez l’année dans la cellule ci-dessous" sqref="AH5" xr:uid="{72D8FEF1-DAEE-4D34-AA77-B2F93B7CF8A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C51DEE85-62AB-4D80-88FD-C505F5E12BBB}"/>
    <dataValidation allowBlank="1" showInputMessage="1" showErrorMessage="1" prompt="Entrez une étiquette pour décrire la clé personnalisée à gauche" sqref="O4 T4" xr:uid="{63265436-B84A-4F9D-9E37-C16C6A445763}"/>
    <dataValidation allowBlank="1" showInputMessage="1" showErrorMessage="1" prompt="Entrez une lettre et personnalisez l’étiquette à droite pour ajouter un élément de clé" sqref="N4 S4" xr:uid="{B7BF0D9D-A55A-47FF-9637-29FA802DCC9B}"/>
    <dataValidation allowBlank="1" showInputMessage="1" showErrorMessage="1" prompt="La lettre « M » indique une absence pour cause de maladie" sqref="J4" xr:uid="{4C32891A-A840-4BDD-B613-6BDBB742B82A}"/>
    <dataValidation allowBlank="1" showInputMessage="1" showErrorMessage="1" prompt="La lettre « P » indique une absence pour motifs personnels" sqref="F4" xr:uid="{40615EFD-9C00-47F8-BD4E-92B764D6C760}"/>
    <dataValidation allowBlank="1" showInputMessage="1" showErrorMessage="1" prompt="La lettre « C » indique une absence pour cause de congé" sqref="C4" xr:uid="{C70B5E8B-0E8E-4038-A201-61EB37192809}"/>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88A7B44E-446E-4F83-9377-88B79186407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84F6ABE-868B-4E34-A47D-203805CD24F3}">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11E8BA30-E787-48C4-9C03-2DE7CB83FBC1}">
          <x14:formula1>
            <xm:f>'Noms des employés'!$B$4:$B$75</xm:f>
          </x14:formula1>
          <xm:sqref>B9:B61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887A5C-5CB5-4AE9-8CA7-E07E147AF313}">
  <sheetPr>
    <tabColor theme="8"/>
  </sheetPr>
  <dimension ref="A1:AH62"/>
  <sheetViews>
    <sheetView showGridLines="0" topLeftCell="A55"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55</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TEXT(WEEKDAY(DATE(CalendarYear,8,1),1),"jjj")</f>
        <v>mar</v>
      </c>
      <c r="D7" s="15" t="str">
        <f>TEXT(WEEKDAY(DATE(CalendarYear,8,2),1),"jjj")</f>
        <v>mer</v>
      </c>
      <c r="E7" s="15" t="str">
        <f>TEXT(WEEKDAY(DATE(CalendarYear,8,3),1),"jjj")</f>
        <v>jeu</v>
      </c>
      <c r="F7" s="15" t="str">
        <f>TEXT(WEEKDAY(DATE(CalendarYear,8,4),1),"jjj")</f>
        <v>ven</v>
      </c>
      <c r="G7" s="15" t="str">
        <f>TEXT(WEEKDAY(DATE(CalendarYear,8,5),1),"jjj")</f>
        <v>sam</v>
      </c>
      <c r="H7" s="15" t="str">
        <f>TEXT(WEEKDAY(DATE(CalendarYear,8,6),1),"jjj")</f>
        <v>dim</v>
      </c>
      <c r="I7" s="15" t="str">
        <f>TEXT(WEEKDAY(DATE(CalendarYear,8,7),1),"jjj")</f>
        <v>lun</v>
      </c>
      <c r="J7" s="15" t="str">
        <f>TEXT(WEEKDAY(DATE(CalendarYear,8,8),1),"jjj")</f>
        <v>mar</v>
      </c>
      <c r="K7" s="15" t="str">
        <f>TEXT(WEEKDAY(DATE(CalendarYear,8,9),1),"jjj")</f>
        <v>mer</v>
      </c>
      <c r="L7" s="15" t="str">
        <f>TEXT(WEEKDAY(DATE(CalendarYear,8,10),1),"jjj")</f>
        <v>jeu</v>
      </c>
      <c r="M7" s="15" t="str">
        <f>TEXT(WEEKDAY(DATE(CalendarYear,8,11),1),"jjj")</f>
        <v>ven</v>
      </c>
      <c r="N7" s="15" t="str">
        <f>TEXT(WEEKDAY(DATE(CalendarYear,8,12),1),"jjj")</f>
        <v>sam</v>
      </c>
      <c r="O7" s="15" t="str">
        <f>TEXT(WEEKDAY(DATE(CalendarYear,8,13),1),"jjj")</f>
        <v>dim</v>
      </c>
      <c r="P7" s="15" t="str">
        <f>TEXT(WEEKDAY(DATE(CalendarYear,8,14),1),"jjj")</f>
        <v>lun</v>
      </c>
      <c r="Q7" s="15" t="str">
        <f>TEXT(WEEKDAY(DATE(CalendarYear,8,15),1),"jjj")</f>
        <v>mar</v>
      </c>
      <c r="R7" s="15" t="str">
        <f>TEXT(WEEKDAY(DATE(CalendarYear,8,16),1),"jjj")</f>
        <v>mer</v>
      </c>
      <c r="S7" s="15" t="str">
        <f>TEXT(WEEKDAY(DATE(CalendarYear,8,17),1),"jjj")</f>
        <v>jeu</v>
      </c>
      <c r="T7" s="15" t="str">
        <f>TEXT(WEEKDAY(DATE(CalendarYear,8,18),1),"jjj")</f>
        <v>ven</v>
      </c>
      <c r="U7" s="15" t="str">
        <f>TEXT(WEEKDAY(DATE(CalendarYear,8,19),1),"jjj")</f>
        <v>sam</v>
      </c>
      <c r="V7" s="15" t="str">
        <f>TEXT(WEEKDAY(DATE(CalendarYear,8,20),1),"jjj")</f>
        <v>dim</v>
      </c>
      <c r="W7" s="15" t="str">
        <f>TEXT(WEEKDAY(DATE(CalendarYear,8,21),1),"jjj")</f>
        <v>lun</v>
      </c>
      <c r="X7" s="15" t="str">
        <f>TEXT(WEEKDAY(DATE(CalendarYear,8,22),1),"jjj")</f>
        <v>mar</v>
      </c>
      <c r="Y7" s="15" t="str">
        <f>TEXT(WEEKDAY(DATE(CalendarYear,8,23),1),"jjj")</f>
        <v>mer</v>
      </c>
      <c r="Z7" s="15" t="str">
        <f>TEXT(WEEKDAY(DATE(CalendarYear,8,24),1),"jjj")</f>
        <v>jeu</v>
      </c>
      <c r="AA7" s="15" t="str">
        <f>TEXT(WEEKDAY(DATE(CalendarYear,8,25),1),"jjj")</f>
        <v>ven</v>
      </c>
      <c r="AB7" s="15" t="str">
        <f>TEXT(WEEKDAY(DATE(CalendarYear,8,26),1),"jjj")</f>
        <v>sam</v>
      </c>
      <c r="AC7" s="15" t="str">
        <f>TEXT(WEEKDAY(DATE(CalendarYear,8,27),1),"jjj")</f>
        <v>dim</v>
      </c>
      <c r="AD7" s="15" t="str">
        <f>TEXT(WEEKDAY(DATE(CalendarYear,8,28),1),"jjj")</f>
        <v>lun</v>
      </c>
      <c r="AE7" s="15" t="str">
        <f>TEXT(WEEKDAY(DATE(CalendarYear,8,29),1),"jjj")</f>
        <v>mar</v>
      </c>
      <c r="AF7" s="15" t="str">
        <f>TEXT(WEEKDAY(DATE(CalendarYear,8,30),1),"jjj")</f>
        <v>mer</v>
      </c>
      <c r="AG7" s="15" t="str">
        <f>TEXT(WEEKDAY(DATE(CalendarYear,8,31),1),"jjj")</f>
        <v>jeu</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1"/>
      <c r="AH9" s="2">
        <f>COUNTA(Aout!$C9:$AG9)</f>
        <v>0</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COUNTA(Aout!$C10:$AG10)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COUNTA(Aout!$C11:$AG11)</f>
        <v>0</v>
      </c>
    </row>
    <row r="12" spans="1:34" ht="30" customHeight="1">
      <c r="B12" s="25" t="s">
        <v>66</v>
      </c>
      <c r="C12" s="1" t="s">
        <v>4</v>
      </c>
      <c r="D12" s="1" t="s">
        <v>4</v>
      </c>
      <c r="E12" s="1" t="s">
        <v>4</v>
      </c>
      <c r="F12" s="1" t="s">
        <v>4</v>
      </c>
      <c r="G12" s="1" t="s">
        <v>4</v>
      </c>
      <c r="H12" s="1" t="s">
        <v>4</v>
      </c>
      <c r="I12" s="1" t="s">
        <v>4</v>
      </c>
      <c r="J12" s="1" t="s">
        <v>4</v>
      </c>
      <c r="K12" s="1" t="s">
        <v>4</v>
      </c>
      <c r="L12" s="1" t="s">
        <v>4</v>
      </c>
      <c r="M12" s="1" t="s">
        <v>4</v>
      </c>
      <c r="N12" s="1" t="s">
        <v>4</v>
      </c>
      <c r="O12" s="1" t="s">
        <v>4</v>
      </c>
      <c r="P12" s="1" t="s">
        <v>4</v>
      </c>
      <c r="Q12" s="1" t="s">
        <v>4</v>
      </c>
      <c r="R12" s="1" t="s">
        <v>4</v>
      </c>
      <c r="S12" s="1" t="s">
        <v>4</v>
      </c>
      <c r="T12" s="1" t="s">
        <v>4</v>
      </c>
      <c r="U12" s="1" t="s">
        <v>4</v>
      </c>
      <c r="V12" s="1"/>
      <c r="W12" s="1"/>
      <c r="X12" s="1"/>
      <c r="Y12" s="1"/>
      <c r="Z12" s="1"/>
      <c r="AA12" s="1"/>
      <c r="AB12" s="1"/>
      <c r="AC12" s="1"/>
      <c r="AD12" s="1"/>
      <c r="AE12" s="1"/>
      <c r="AF12" s="1"/>
      <c r="AG12" s="1"/>
      <c r="AH12" s="2">
        <f>COUNTA(Aout!$C12:$AG12)</f>
        <v>19</v>
      </c>
    </row>
    <row r="13" spans="1:34" ht="30" customHeight="1">
      <c r="B13" s="25" t="s">
        <v>67</v>
      </c>
      <c r="C13" s="24"/>
      <c r="D13" s="24"/>
      <c r="E13" s="24"/>
      <c r="F13" s="24"/>
      <c r="G13" s="23"/>
      <c r="H13" s="24"/>
      <c r="I13" s="24"/>
      <c r="J13" s="24"/>
      <c r="K13" s="24"/>
      <c r="L13" s="24"/>
      <c r="M13" s="24"/>
      <c r="N13" s="24"/>
      <c r="O13" s="24"/>
      <c r="P13" s="24"/>
      <c r="Q13" s="24"/>
      <c r="R13" s="24" t="s">
        <v>4</v>
      </c>
      <c r="S13" s="24" t="s">
        <v>4</v>
      </c>
      <c r="T13" s="24" t="s">
        <v>4</v>
      </c>
      <c r="U13" s="24" t="s">
        <v>4</v>
      </c>
      <c r="V13" s="24" t="s">
        <v>4</v>
      </c>
      <c r="W13" s="24" t="s">
        <v>4</v>
      </c>
      <c r="X13" s="24" t="s">
        <v>4</v>
      </c>
      <c r="Y13" s="24" t="s">
        <v>4</v>
      </c>
      <c r="Z13" s="24" t="s">
        <v>4</v>
      </c>
      <c r="AA13" s="24" t="s">
        <v>4</v>
      </c>
      <c r="AB13" s="24" t="s">
        <v>4</v>
      </c>
      <c r="AC13" s="24" t="s">
        <v>4</v>
      </c>
      <c r="AD13" s="24" t="s">
        <v>4</v>
      </c>
      <c r="AE13" s="24"/>
      <c r="AF13" s="24"/>
      <c r="AG13" s="24"/>
      <c r="AH13" s="2">
        <f>COUNTA(Aout!$C13:$AG13)</f>
        <v>13</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COUNTA(Aout!$C14:$AG14)</f>
        <v>0</v>
      </c>
    </row>
    <row r="15" spans="1:34" ht="30" customHeight="1">
      <c r="B15" s="25" t="s">
        <v>69</v>
      </c>
      <c r="C15" s="24" t="s">
        <v>4</v>
      </c>
      <c r="D15" s="24" t="s">
        <v>4</v>
      </c>
      <c r="E15" s="24" t="s">
        <v>4</v>
      </c>
      <c r="F15" s="24" t="s">
        <v>4</v>
      </c>
      <c r="G15" s="23" t="s">
        <v>4</v>
      </c>
      <c r="H15" s="24" t="s">
        <v>4</v>
      </c>
      <c r="I15" s="24" t="s">
        <v>4</v>
      </c>
      <c r="J15" s="24" t="s">
        <v>4</v>
      </c>
      <c r="K15" s="24" t="s">
        <v>4</v>
      </c>
      <c r="L15" s="24" t="s">
        <v>4</v>
      </c>
      <c r="M15" s="24" t="s">
        <v>4</v>
      </c>
      <c r="N15" s="24"/>
      <c r="O15" s="24"/>
      <c r="P15" s="24" t="s">
        <v>40</v>
      </c>
      <c r="Q15" s="24"/>
      <c r="R15" s="24"/>
      <c r="S15" s="24"/>
      <c r="T15" s="24"/>
      <c r="U15" s="24"/>
      <c r="V15" s="24"/>
      <c r="W15" s="24"/>
      <c r="X15" s="24"/>
      <c r="Y15" s="24"/>
      <c r="Z15" s="24"/>
      <c r="AA15" s="24"/>
      <c r="AB15" s="24"/>
      <c r="AC15" s="24"/>
      <c r="AD15" s="24"/>
      <c r="AE15" s="24"/>
      <c r="AF15" s="24"/>
      <c r="AG15" s="24"/>
      <c r="AH15" s="2">
        <f>COUNTA(Aout!$C15:$AG15)</f>
        <v>12</v>
      </c>
    </row>
    <row r="16" spans="1:34" ht="30" customHeight="1">
      <c r="B16" s="25" t="s">
        <v>70</v>
      </c>
      <c r="C16" s="24" t="s">
        <v>4</v>
      </c>
      <c r="D16" s="24" t="s">
        <v>4</v>
      </c>
      <c r="E16" s="24" t="s">
        <v>4</v>
      </c>
      <c r="F16" s="24" t="s">
        <v>4</v>
      </c>
      <c r="G16" s="23" t="s">
        <v>4</v>
      </c>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COUNTA(Aout!$C16:$AG16)</f>
        <v>5</v>
      </c>
    </row>
    <row r="17" spans="2:34" ht="30" customHeight="1">
      <c r="B17" s="25" t="s">
        <v>71</v>
      </c>
      <c r="C17" s="24"/>
      <c r="D17" s="24"/>
      <c r="E17" s="24"/>
      <c r="F17" s="24"/>
      <c r="G17" s="23"/>
      <c r="H17" s="24"/>
      <c r="I17" s="24"/>
      <c r="J17" s="24"/>
      <c r="K17" s="24"/>
      <c r="L17" s="24"/>
      <c r="M17" s="24"/>
      <c r="N17" s="24"/>
      <c r="O17" s="24"/>
      <c r="P17" s="24"/>
      <c r="Q17" s="24"/>
      <c r="R17" s="24"/>
      <c r="S17" s="24"/>
      <c r="T17" s="24"/>
      <c r="U17" s="24"/>
      <c r="V17" s="24"/>
      <c r="W17" s="24"/>
      <c r="X17" s="24"/>
      <c r="Y17" s="24"/>
      <c r="Z17" s="24"/>
      <c r="AA17" s="24"/>
      <c r="AB17" s="24"/>
      <c r="AC17" s="24"/>
      <c r="AD17" s="24"/>
      <c r="AE17" s="24"/>
      <c r="AF17" s="24"/>
      <c r="AG17" s="24"/>
      <c r="AH17" s="2">
        <f>COUNTA(Aout!$C17:$AG17)</f>
        <v>0</v>
      </c>
    </row>
    <row r="18" spans="2:34" ht="30" customHeight="1">
      <c r="B18" s="25" t="s">
        <v>72</v>
      </c>
      <c r="C18" s="24"/>
      <c r="D18" s="24"/>
      <c r="E18" s="24"/>
      <c r="F18" s="24"/>
      <c r="G18" s="23"/>
      <c r="H18" s="24"/>
      <c r="I18" s="24"/>
      <c r="J18" s="24"/>
      <c r="K18" s="24"/>
      <c r="L18" s="24"/>
      <c r="M18" s="24"/>
      <c r="N18" s="24"/>
      <c r="O18" s="24"/>
      <c r="P18" s="24" t="s">
        <v>4</v>
      </c>
      <c r="Q18" s="24" t="s">
        <v>4</v>
      </c>
      <c r="R18" s="24" t="s">
        <v>4</v>
      </c>
      <c r="S18" s="24" t="s">
        <v>4</v>
      </c>
      <c r="T18" s="24" t="s">
        <v>4</v>
      </c>
      <c r="U18" s="24" t="s">
        <v>4</v>
      </c>
      <c r="V18" s="24" t="s">
        <v>4</v>
      </c>
      <c r="W18" s="24" t="s">
        <v>4</v>
      </c>
      <c r="X18" s="24" t="s">
        <v>4</v>
      </c>
      <c r="Y18" s="24" t="s">
        <v>4</v>
      </c>
      <c r="Z18" s="24" t="s">
        <v>4</v>
      </c>
      <c r="AA18" s="24" t="s">
        <v>4</v>
      </c>
      <c r="AB18" s="24" t="s">
        <v>4</v>
      </c>
      <c r="AC18" s="24" t="s">
        <v>4</v>
      </c>
      <c r="AD18" s="24" t="s">
        <v>4</v>
      </c>
      <c r="AE18" s="24" t="s">
        <v>4</v>
      </c>
      <c r="AF18" s="24" t="s">
        <v>4</v>
      </c>
      <c r="AG18" s="24" t="s">
        <v>4</v>
      </c>
      <c r="AH18" s="2">
        <f>COUNTA(Aout!$C18:$AG18)</f>
        <v>18</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COUNTA(Aout!$C19:$AG19)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COUNTA(Aout!$C20:$AG20)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COUNTA(Aout!$C21:$AG21)</f>
        <v>0</v>
      </c>
    </row>
    <row r="22" spans="2:34" ht="30" customHeight="1">
      <c r="B22" s="25" t="s">
        <v>76</v>
      </c>
      <c r="C22" s="24" t="s">
        <v>4</v>
      </c>
      <c r="D22" s="24" t="s">
        <v>4</v>
      </c>
      <c r="E22" s="24" t="s">
        <v>4</v>
      </c>
      <c r="F22" s="24" t="s">
        <v>4</v>
      </c>
      <c r="G22" s="23"/>
      <c r="H22" s="24"/>
      <c r="I22" s="24"/>
      <c r="J22" s="24"/>
      <c r="K22" s="24"/>
      <c r="L22" s="24"/>
      <c r="M22" s="24"/>
      <c r="N22" s="24"/>
      <c r="O22" s="24"/>
      <c r="P22" s="24" t="s">
        <v>4</v>
      </c>
      <c r="Q22" s="24"/>
      <c r="R22" s="24" t="s">
        <v>4</v>
      </c>
      <c r="S22" s="24" t="s">
        <v>4</v>
      </c>
      <c r="T22" s="24" t="s">
        <v>4</v>
      </c>
      <c r="U22" s="24" t="s">
        <v>4</v>
      </c>
      <c r="V22" s="24" t="s">
        <v>4</v>
      </c>
      <c r="W22" s="24" t="s">
        <v>4</v>
      </c>
      <c r="X22" s="24" t="s">
        <v>4</v>
      </c>
      <c r="Y22" s="24" t="s">
        <v>4</v>
      </c>
      <c r="Z22" s="24" t="s">
        <v>4</v>
      </c>
      <c r="AA22" s="24" t="s">
        <v>4</v>
      </c>
      <c r="AB22" s="24" t="s">
        <v>4</v>
      </c>
      <c r="AC22" s="24"/>
      <c r="AD22" s="24"/>
      <c r="AE22" s="24"/>
      <c r="AF22" s="24"/>
      <c r="AG22" s="24"/>
      <c r="AH22" s="2">
        <f>COUNTA(Aout!$C22:$AG22)</f>
        <v>16</v>
      </c>
    </row>
    <row r="23" spans="2:34" ht="30" customHeight="1">
      <c r="B23" s="25" t="s">
        <v>77</v>
      </c>
      <c r="C23" s="24" t="s">
        <v>4</v>
      </c>
      <c r="D23" s="24" t="s">
        <v>4</v>
      </c>
      <c r="E23" s="24" t="s">
        <v>4</v>
      </c>
      <c r="F23" s="24" t="s">
        <v>4</v>
      </c>
      <c r="G23" s="23" t="s">
        <v>4</v>
      </c>
      <c r="H23" s="24" t="s">
        <v>4</v>
      </c>
      <c r="I23" s="24" t="s">
        <v>4</v>
      </c>
      <c r="J23" s="24" t="s">
        <v>4</v>
      </c>
      <c r="K23" s="24" t="s">
        <v>4</v>
      </c>
      <c r="L23" s="24" t="s">
        <v>4</v>
      </c>
      <c r="M23" s="24" t="s">
        <v>4</v>
      </c>
      <c r="N23" s="24"/>
      <c r="O23" s="24"/>
      <c r="P23" s="24"/>
      <c r="Q23" s="24"/>
      <c r="R23" s="24"/>
      <c r="S23" s="24"/>
      <c r="T23" s="24"/>
      <c r="U23" s="24"/>
      <c r="V23" s="24"/>
      <c r="W23" s="24"/>
      <c r="X23" s="24"/>
      <c r="Y23" s="24"/>
      <c r="Z23" s="24"/>
      <c r="AA23" s="24"/>
      <c r="AB23" s="24"/>
      <c r="AC23" s="24"/>
      <c r="AD23" s="24"/>
      <c r="AE23" s="24"/>
      <c r="AF23" s="24"/>
      <c r="AG23" s="24"/>
      <c r="AH23" s="2">
        <f>COUNTA(Aout!$C23:$AG23)</f>
        <v>11</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COUNTA(Aout!$C24:$AG24)</f>
        <v>0</v>
      </c>
    </row>
    <row r="25" spans="2:34" ht="30" customHeight="1">
      <c r="B25" s="25" t="s">
        <v>79</v>
      </c>
      <c r="C25" s="24"/>
      <c r="D25" s="24"/>
      <c r="E25" s="24"/>
      <c r="F25" s="24"/>
      <c r="G25" s="23"/>
      <c r="H25" s="24"/>
      <c r="I25" s="24"/>
      <c r="J25" s="24"/>
      <c r="K25" s="24"/>
      <c r="L25" s="24"/>
      <c r="M25" s="24"/>
      <c r="N25" s="24"/>
      <c r="O25" s="24"/>
      <c r="P25" s="24" t="s">
        <v>4</v>
      </c>
      <c r="Q25" s="24" t="s">
        <v>4</v>
      </c>
      <c r="R25" s="24" t="s">
        <v>4</v>
      </c>
      <c r="S25" s="24" t="s">
        <v>4</v>
      </c>
      <c r="T25" s="24" t="s">
        <v>4</v>
      </c>
      <c r="U25" s="24" t="s">
        <v>4</v>
      </c>
      <c r="V25" s="24" t="s">
        <v>4</v>
      </c>
      <c r="W25" s="24" t="s">
        <v>4</v>
      </c>
      <c r="X25" s="24" t="s">
        <v>4</v>
      </c>
      <c r="Y25" s="24" t="s">
        <v>4</v>
      </c>
      <c r="Z25" s="24" t="s">
        <v>4</v>
      </c>
      <c r="AA25" s="24" t="s">
        <v>4</v>
      </c>
      <c r="AB25" s="24"/>
      <c r="AC25" s="24"/>
      <c r="AD25" s="24"/>
      <c r="AE25" s="24"/>
      <c r="AF25" s="24"/>
      <c r="AG25" s="24"/>
      <c r="AH25" s="2">
        <f>COUNTA(Aout!$C25:$AG25)</f>
        <v>12</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t="s">
        <v>40</v>
      </c>
      <c r="AE26" s="24" t="s">
        <v>40</v>
      </c>
      <c r="AF26" s="24" t="s">
        <v>40</v>
      </c>
      <c r="AG26" s="24"/>
      <c r="AH26" s="2">
        <f>COUNTA(Aout!$C26:$AG26)</f>
        <v>3</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COUNTA(Aout!$C27:$AG27)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COUNTA(Aout!$C28:$AG28)</f>
        <v>0</v>
      </c>
    </row>
    <row r="29" spans="2:34" ht="30" customHeight="1">
      <c r="B29" s="25" t="s">
        <v>83</v>
      </c>
      <c r="C29" s="24"/>
      <c r="D29" s="24"/>
      <c r="E29" s="24"/>
      <c r="F29" s="24"/>
      <c r="G29" s="23"/>
      <c r="H29" s="24"/>
      <c r="I29" s="24"/>
      <c r="J29" s="24"/>
      <c r="K29" s="24"/>
      <c r="L29" s="24"/>
      <c r="M29" s="24"/>
      <c r="N29" s="24"/>
      <c r="O29" s="24"/>
      <c r="P29" s="24" t="s">
        <v>4</v>
      </c>
      <c r="Q29" s="24"/>
      <c r="R29" s="24"/>
      <c r="S29" s="24"/>
      <c r="T29" s="24"/>
      <c r="U29" s="24"/>
      <c r="V29" s="24"/>
      <c r="W29" s="24"/>
      <c r="X29" s="24"/>
      <c r="Y29" s="24"/>
      <c r="Z29" s="24"/>
      <c r="AA29" s="24"/>
      <c r="AB29" s="24"/>
      <c r="AC29" s="24"/>
      <c r="AD29" s="24"/>
      <c r="AE29" s="24"/>
      <c r="AF29" s="24"/>
      <c r="AG29" s="24"/>
      <c r="AH29" s="2">
        <f>COUNTA(Aout!$C29:$AG29)</f>
        <v>1</v>
      </c>
    </row>
    <row r="30" spans="2:34" ht="30" customHeight="1">
      <c r="B30" s="25" t="s">
        <v>84</v>
      </c>
      <c r="C30" s="24" t="s">
        <v>4</v>
      </c>
      <c r="D30" s="24" t="s">
        <v>4</v>
      </c>
      <c r="E30" s="24" t="s">
        <v>4</v>
      </c>
      <c r="F30" s="24" t="s">
        <v>4</v>
      </c>
      <c r="G30" s="23" t="s">
        <v>4</v>
      </c>
      <c r="H30" s="24"/>
      <c r="I30" s="24" t="s">
        <v>4</v>
      </c>
      <c r="J30" s="24"/>
      <c r="K30" s="24"/>
      <c r="L30" s="24"/>
      <c r="M30" s="24"/>
      <c r="N30" s="24"/>
      <c r="O30" s="24"/>
      <c r="P30" s="24"/>
      <c r="Q30" s="24"/>
      <c r="R30" s="24"/>
      <c r="S30" s="24"/>
      <c r="T30" s="24"/>
      <c r="U30" s="24"/>
      <c r="V30" s="24"/>
      <c r="W30" s="24"/>
      <c r="X30" s="24"/>
      <c r="Y30" s="24"/>
      <c r="Z30" s="24"/>
      <c r="AA30" s="24"/>
      <c r="AB30" s="24"/>
      <c r="AC30" s="24"/>
      <c r="AD30" s="24" t="s">
        <v>4</v>
      </c>
      <c r="AE30" s="24" t="s">
        <v>4</v>
      </c>
      <c r="AF30" s="24" t="s">
        <v>4</v>
      </c>
      <c r="AG30" s="24" t="s">
        <v>4</v>
      </c>
      <c r="AH30" s="2">
        <f>COUNTA(Aout!$C30:$AG30)</f>
        <v>10</v>
      </c>
    </row>
    <row r="31" spans="2:34" ht="30" customHeight="1">
      <c r="B31" s="25" t="s">
        <v>85</v>
      </c>
      <c r="C31" s="24" t="s">
        <v>4</v>
      </c>
      <c r="D31" s="24" t="s">
        <v>4</v>
      </c>
      <c r="E31" s="24" t="s">
        <v>4</v>
      </c>
      <c r="F31" s="24" t="s">
        <v>4</v>
      </c>
      <c r="G31" s="23" t="s">
        <v>4</v>
      </c>
      <c r="H31" s="24" t="s">
        <v>4</v>
      </c>
      <c r="I31" s="24" t="s">
        <v>4</v>
      </c>
      <c r="J31" s="24" t="s">
        <v>4</v>
      </c>
      <c r="K31" s="24" t="s">
        <v>4</v>
      </c>
      <c r="L31" s="24" t="s">
        <v>4</v>
      </c>
      <c r="M31" s="24" t="s">
        <v>4</v>
      </c>
      <c r="N31" s="24" t="s">
        <v>4</v>
      </c>
      <c r="O31" s="24" t="s">
        <v>4</v>
      </c>
      <c r="P31" s="24" t="s">
        <v>4</v>
      </c>
      <c r="Q31" s="24"/>
      <c r="R31" s="24"/>
      <c r="S31" s="24"/>
      <c r="T31" s="24"/>
      <c r="U31" s="24"/>
      <c r="V31" s="24"/>
      <c r="W31" s="24"/>
      <c r="X31" s="24"/>
      <c r="Y31" s="24"/>
      <c r="Z31" s="24"/>
      <c r="AA31" s="24"/>
      <c r="AB31" s="24"/>
      <c r="AC31" s="24"/>
      <c r="AD31" s="24"/>
      <c r="AE31" s="24"/>
      <c r="AF31" s="24"/>
      <c r="AG31" s="24"/>
      <c r="AH31" s="2">
        <f>COUNTA(Aout!$C31:$AG31)</f>
        <v>14</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4"/>
      <c r="AH32" s="2">
        <f>COUNTA(Aout!$C32:$AG32)</f>
        <v>0</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4"/>
      <c r="AH33" s="2">
        <f>COUNTA(Aout!$C33:$AG33)</f>
        <v>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c r="AH34" s="2">
        <f>COUNTA(Aout!$C34:$AG34)</f>
        <v>0</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COUNTA(Aout!$C35:$AG35)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COUNTA(Aout!$C36:$AG36)</f>
        <v>0</v>
      </c>
    </row>
    <row r="37" spans="2:34" ht="30" customHeight="1">
      <c r="B37" s="25" t="s">
        <v>91</v>
      </c>
      <c r="C37" s="24"/>
      <c r="D37" s="24"/>
      <c r="E37" s="24"/>
      <c r="F37" s="24"/>
      <c r="G37" s="23"/>
      <c r="H37" s="24"/>
      <c r="I37" s="24"/>
      <c r="J37" s="24"/>
      <c r="K37" s="24"/>
      <c r="L37" s="24"/>
      <c r="M37" s="24"/>
      <c r="N37" s="24"/>
      <c r="O37" s="24"/>
      <c r="P37" s="24"/>
      <c r="Q37" s="24"/>
      <c r="R37" s="24"/>
      <c r="S37" s="24" t="s">
        <v>40</v>
      </c>
      <c r="T37" s="24"/>
      <c r="U37" s="24"/>
      <c r="V37" s="24"/>
      <c r="W37" s="24"/>
      <c r="X37" s="24"/>
      <c r="Y37" s="24" t="s">
        <v>40</v>
      </c>
      <c r="Z37" s="24"/>
      <c r="AA37" s="24"/>
      <c r="AB37" s="24"/>
      <c r="AC37" s="24"/>
      <c r="AD37" s="24"/>
      <c r="AE37" s="24"/>
      <c r="AF37" s="24"/>
      <c r="AG37" s="24"/>
      <c r="AH37" s="2">
        <f>COUNTA(Aout!$C37:$AG37)</f>
        <v>2</v>
      </c>
    </row>
    <row r="38" spans="2:34" ht="30" customHeight="1">
      <c r="B38" s="25" t="s">
        <v>92</v>
      </c>
      <c r="C38" s="24"/>
      <c r="D38" s="24"/>
      <c r="E38" s="24"/>
      <c r="F38" s="24"/>
      <c r="G38" s="23"/>
      <c r="H38" s="24"/>
      <c r="I38" s="24"/>
      <c r="J38" s="24"/>
      <c r="K38" s="24"/>
      <c r="L38" s="24"/>
      <c r="M38" s="24"/>
      <c r="N38" s="24"/>
      <c r="O38" s="24"/>
      <c r="P38" s="24" t="s">
        <v>4</v>
      </c>
      <c r="Q38" s="24"/>
      <c r="R38" s="24"/>
      <c r="S38" s="24"/>
      <c r="T38" s="24"/>
      <c r="U38" s="24"/>
      <c r="V38" s="24"/>
      <c r="W38" s="24"/>
      <c r="X38" s="24"/>
      <c r="Y38" s="24"/>
      <c r="Z38" s="24"/>
      <c r="AA38" s="24"/>
      <c r="AB38" s="24"/>
      <c r="AC38" s="24"/>
      <c r="AD38" s="24"/>
      <c r="AE38" s="24"/>
      <c r="AF38" s="24"/>
      <c r="AG38" s="24"/>
      <c r="AH38" s="2">
        <f>COUNTA(Aout!$C38:$AG38)</f>
        <v>1</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4"/>
      <c r="AH39" s="2">
        <f>COUNTA(Aout!$C39:$AG39)</f>
        <v>0</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COUNTA(Aout!$C40:$AG40)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t="s">
        <v>4</v>
      </c>
      <c r="AE41" s="24" t="s">
        <v>4</v>
      </c>
      <c r="AF41" s="24" t="s">
        <v>4</v>
      </c>
      <c r="AG41" s="24" t="s">
        <v>4</v>
      </c>
      <c r="AH41" s="2">
        <f>COUNTA(Aout!$C41:$AG41)</f>
        <v>4</v>
      </c>
    </row>
    <row r="42" spans="2:34" ht="30" customHeight="1">
      <c r="B42" s="25" t="s">
        <v>96</v>
      </c>
      <c r="C42" s="24"/>
      <c r="D42" s="24"/>
      <c r="E42" s="24"/>
      <c r="F42" s="24"/>
      <c r="G42" s="23"/>
      <c r="H42" s="24"/>
      <c r="I42" s="24" t="s">
        <v>40</v>
      </c>
      <c r="J42" s="24" t="s">
        <v>40</v>
      </c>
      <c r="K42" s="24" t="s">
        <v>40</v>
      </c>
      <c r="L42" s="24" t="s">
        <v>40</v>
      </c>
      <c r="M42" s="24" t="s">
        <v>40</v>
      </c>
      <c r="N42" s="24"/>
      <c r="O42" s="24"/>
      <c r="P42" s="24" t="s">
        <v>4</v>
      </c>
      <c r="Q42" s="24" t="s">
        <v>4</v>
      </c>
      <c r="R42" s="24" t="s">
        <v>4</v>
      </c>
      <c r="S42" s="24" t="s">
        <v>4</v>
      </c>
      <c r="T42" s="24" t="s">
        <v>4</v>
      </c>
      <c r="U42" s="24" t="s">
        <v>4</v>
      </c>
      <c r="V42" s="24"/>
      <c r="W42" s="24"/>
      <c r="X42" s="24"/>
      <c r="Y42" s="24"/>
      <c r="Z42" s="24"/>
      <c r="AA42" s="24"/>
      <c r="AB42" s="24"/>
      <c r="AC42" s="24"/>
      <c r="AD42" s="24"/>
      <c r="AE42" s="24"/>
      <c r="AF42" s="24"/>
      <c r="AG42" s="24"/>
      <c r="AH42" s="2">
        <f>COUNTA(Aout!$C42:$AG42)</f>
        <v>11</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t="s">
        <v>4</v>
      </c>
      <c r="AA43" s="24" t="s">
        <v>4</v>
      </c>
      <c r="AB43" s="24"/>
      <c r="AC43" s="24"/>
      <c r="AD43" s="24"/>
      <c r="AE43" s="24"/>
      <c r="AF43" s="24"/>
      <c r="AG43" s="24"/>
      <c r="AH43" s="2">
        <f>COUNTA(Aout!$C43:$AG43)</f>
        <v>2</v>
      </c>
    </row>
    <row r="44" spans="2:34" ht="30" customHeight="1">
      <c r="B44" s="25" t="s">
        <v>98</v>
      </c>
      <c r="C44" s="24" t="s">
        <v>4</v>
      </c>
      <c r="D44" s="24" t="s">
        <v>4</v>
      </c>
      <c r="E44" s="24" t="s">
        <v>4</v>
      </c>
      <c r="F44" s="24" t="s">
        <v>4</v>
      </c>
      <c r="G44" s="23" t="s">
        <v>4</v>
      </c>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COUNTA(Aout!$C44:$AG44)</f>
        <v>5</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COUNTA(Aout!$C45:$AG45)</f>
        <v>0</v>
      </c>
    </row>
    <row r="46" spans="2:34" ht="30" customHeight="1">
      <c r="B46" s="25" t="s">
        <v>100</v>
      </c>
      <c r="C46" s="24"/>
      <c r="D46" s="24"/>
      <c r="E46" s="24"/>
      <c r="F46" s="24"/>
      <c r="G46" s="23"/>
      <c r="H46" s="24"/>
      <c r="I46" s="24"/>
      <c r="J46" s="24"/>
      <c r="K46" s="24"/>
      <c r="L46" s="24"/>
      <c r="M46" s="24"/>
      <c r="N46" s="24"/>
      <c r="O46" s="24"/>
      <c r="P46" s="24" t="s">
        <v>4</v>
      </c>
      <c r="Q46" s="24"/>
      <c r="R46" s="24"/>
      <c r="S46" s="24"/>
      <c r="T46" s="24"/>
      <c r="U46" s="24"/>
      <c r="V46" s="24"/>
      <c r="W46" s="24"/>
      <c r="X46" s="24"/>
      <c r="Y46" s="24"/>
      <c r="Z46" s="24"/>
      <c r="AA46" s="24"/>
      <c r="AB46" s="24"/>
      <c r="AC46" s="24"/>
      <c r="AD46" s="24" t="s">
        <v>4</v>
      </c>
      <c r="AE46" s="24" t="s">
        <v>4</v>
      </c>
      <c r="AF46" s="24" t="s">
        <v>4</v>
      </c>
      <c r="AG46" s="24" t="s">
        <v>4</v>
      </c>
      <c r="AH46" s="2">
        <f>COUNTA(Aout!$C46:$AG46)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t="s">
        <v>4</v>
      </c>
      <c r="AE47" s="24" t="s">
        <v>4</v>
      </c>
      <c r="AF47" s="24" t="s">
        <v>4</v>
      </c>
      <c r="AG47" s="24" t="s">
        <v>4</v>
      </c>
      <c r="AH47" s="2">
        <f>COUNTA(Aout!$C47:$AG47)</f>
        <v>4</v>
      </c>
    </row>
    <row r="48" spans="2:34" ht="30" customHeight="1">
      <c r="B48" s="25" t="s">
        <v>102</v>
      </c>
      <c r="C48" s="24"/>
      <c r="D48" s="24"/>
      <c r="E48" s="24"/>
      <c r="F48" s="24"/>
      <c r="G48" s="23"/>
      <c r="H48" s="24"/>
      <c r="I48" s="24"/>
      <c r="J48" s="24"/>
      <c r="K48" s="24"/>
      <c r="L48" s="24"/>
      <c r="M48" s="24"/>
      <c r="N48" s="24"/>
      <c r="O48" s="24"/>
      <c r="P48" s="24" t="s">
        <v>40</v>
      </c>
      <c r="Q48" s="24" t="s">
        <v>40</v>
      </c>
      <c r="R48" s="24" t="s">
        <v>40</v>
      </c>
      <c r="S48" s="24" t="s">
        <v>40</v>
      </c>
      <c r="T48" s="24" t="s">
        <v>40</v>
      </c>
      <c r="U48" s="24" t="s">
        <v>40</v>
      </c>
      <c r="V48" s="24" t="s">
        <v>40</v>
      </c>
      <c r="W48" s="24"/>
      <c r="X48" s="24"/>
      <c r="Y48" s="24"/>
      <c r="Z48" s="24"/>
      <c r="AA48" s="24"/>
      <c r="AB48" s="24"/>
      <c r="AC48" s="24"/>
      <c r="AD48" s="24"/>
      <c r="AE48" s="24"/>
      <c r="AF48" s="24"/>
      <c r="AG48" s="24"/>
      <c r="AH48" s="2">
        <f>COUNTA(Aout!$C48:$AG48)</f>
        <v>7</v>
      </c>
    </row>
    <row r="49" spans="2:34" ht="30" customHeight="1">
      <c r="B49" s="25" t="s">
        <v>103</v>
      </c>
      <c r="C49" s="24"/>
      <c r="D49" s="24"/>
      <c r="E49" s="24"/>
      <c r="F49" s="24"/>
      <c r="G49" s="23"/>
      <c r="H49" s="24"/>
      <c r="I49" s="24"/>
      <c r="J49" s="24"/>
      <c r="K49" s="24"/>
      <c r="L49" s="24"/>
      <c r="M49" s="24"/>
      <c r="N49" s="24"/>
      <c r="O49" s="24"/>
      <c r="P49" s="24" t="s">
        <v>4</v>
      </c>
      <c r="Q49" s="24"/>
      <c r="R49" s="24"/>
      <c r="S49" s="24"/>
      <c r="T49" s="24"/>
      <c r="U49" s="24"/>
      <c r="V49" s="24"/>
      <c r="W49" s="24"/>
      <c r="X49" s="24"/>
      <c r="Y49" s="24"/>
      <c r="Z49" s="24"/>
      <c r="AA49" s="24"/>
      <c r="AB49" s="24"/>
      <c r="AC49" s="24"/>
      <c r="AD49" s="24"/>
      <c r="AE49" s="24"/>
      <c r="AF49" s="24"/>
      <c r="AG49" s="24"/>
      <c r="AH49" s="2">
        <f>COUNTA(Aout!$C49:$AG49)</f>
        <v>1</v>
      </c>
    </row>
    <row r="50" spans="2:34" ht="30" customHeight="1">
      <c r="B50" s="25" t="s">
        <v>104</v>
      </c>
      <c r="C50" s="24"/>
      <c r="D50" s="24"/>
      <c r="E50" s="24"/>
      <c r="F50" s="24"/>
      <c r="G50" s="23"/>
      <c r="H50" s="24"/>
      <c r="I50" s="24" t="s">
        <v>4</v>
      </c>
      <c r="J50" s="24"/>
      <c r="K50" s="24"/>
      <c r="L50" s="24"/>
      <c r="M50" s="24"/>
      <c r="N50" s="24"/>
      <c r="O50" s="24"/>
      <c r="P50" s="24" t="s">
        <v>4</v>
      </c>
      <c r="Q50" s="24"/>
      <c r="R50" s="24"/>
      <c r="S50" s="24"/>
      <c r="T50" s="24"/>
      <c r="U50" s="24"/>
      <c r="V50" s="24"/>
      <c r="W50" s="24"/>
      <c r="X50" s="24"/>
      <c r="Y50" s="24"/>
      <c r="Z50" s="24"/>
      <c r="AA50" s="24"/>
      <c r="AB50" s="24"/>
      <c r="AC50" s="24"/>
      <c r="AD50" s="24"/>
      <c r="AE50" s="24"/>
      <c r="AF50" s="24"/>
      <c r="AG50" s="24"/>
      <c r="AH50" s="2">
        <f>COUNTA(Aout!$C50:$AG50)</f>
        <v>2</v>
      </c>
    </row>
    <row r="51" spans="2:34" ht="30" customHeight="1">
      <c r="B51" s="25" t="s">
        <v>105</v>
      </c>
      <c r="C51" s="24"/>
      <c r="D51" s="24"/>
      <c r="E51" s="24"/>
      <c r="F51" s="24"/>
      <c r="G51" s="23"/>
      <c r="H51" s="24"/>
      <c r="I51" s="24"/>
      <c r="J51" s="24"/>
      <c r="K51" s="24" t="s">
        <v>4</v>
      </c>
      <c r="L51" s="24" t="s">
        <v>4</v>
      </c>
      <c r="M51" s="24" t="s">
        <v>4</v>
      </c>
      <c r="N51" s="24" t="s">
        <v>4</v>
      </c>
      <c r="O51" s="24" t="s">
        <v>4</v>
      </c>
      <c r="P51" s="24" t="s">
        <v>4</v>
      </c>
      <c r="Q51" s="24" t="s">
        <v>4</v>
      </c>
      <c r="R51" s="24" t="s">
        <v>4</v>
      </c>
      <c r="S51" s="24" t="s">
        <v>4</v>
      </c>
      <c r="T51" s="24" t="s">
        <v>4</v>
      </c>
      <c r="U51" s="24" t="s">
        <v>4</v>
      </c>
      <c r="V51" s="24" t="s">
        <v>4</v>
      </c>
      <c r="W51" s="24" t="s">
        <v>4</v>
      </c>
      <c r="X51" s="24" t="s">
        <v>4</v>
      </c>
      <c r="Y51" s="24" t="s">
        <v>4</v>
      </c>
      <c r="Z51" s="24" t="s">
        <v>4</v>
      </c>
      <c r="AA51" s="24" t="s">
        <v>4</v>
      </c>
      <c r="AB51" s="24" t="s">
        <v>4</v>
      </c>
      <c r="AC51" s="24" t="s">
        <v>4</v>
      </c>
      <c r="AD51" s="24" t="s">
        <v>4</v>
      </c>
      <c r="AE51" s="24" t="s">
        <v>4</v>
      </c>
      <c r="AF51" s="24" t="s">
        <v>4</v>
      </c>
      <c r="AG51" s="24" t="s">
        <v>4</v>
      </c>
      <c r="AH51" s="2">
        <f>COUNTA(Aout!$C51:$AG51)</f>
        <v>23</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4"/>
      <c r="AH52" s="2">
        <f>COUNTA(Aout!$C52:$AG52)</f>
        <v>0</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t="s">
        <v>4</v>
      </c>
      <c r="AH53" s="2">
        <f>COUNTA(Aout!$C53:$AG53)</f>
        <v>1</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COUNTA(Aout!$C54:$AG54)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COUNTA(Aout!$C55:$AG55)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t="s">
        <v>40</v>
      </c>
      <c r="AH56" s="2">
        <f>COUNTA(Aout!$C56:$AG56)</f>
        <v>1</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COUNTA(Aout!$C57:$AG57)</f>
        <v>0</v>
      </c>
    </row>
    <row r="58" spans="2:34" ht="30" customHeight="1">
      <c r="B58" s="25" t="s">
        <v>112</v>
      </c>
      <c r="C58" s="24"/>
      <c r="D58" s="24"/>
      <c r="E58" s="24"/>
      <c r="F58" s="24"/>
      <c r="G58" s="23"/>
      <c r="H58" s="24"/>
      <c r="I58" s="24"/>
      <c r="J58" s="24"/>
      <c r="K58" s="24"/>
      <c r="L58" s="24"/>
      <c r="M58" s="24"/>
      <c r="N58" s="24"/>
      <c r="O58" s="24"/>
      <c r="P58" s="24" t="s">
        <v>4</v>
      </c>
      <c r="Q58" s="24"/>
      <c r="R58" s="24"/>
      <c r="S58" s="24"/>
      <c r="T58" s="24"/>
      <c r="U58" s="24"/>
      <c r="V58" s="24"/>
      <c r="W58" s="24"/>
      <c r="X58" s="24"/>
      <c r="Y58" s="24"/>
      <c r="Z58" s="24"/>
      <c r="AA58" s="24"/>
      <c r="AB58" s="24"/>
      <c r="AC58" s="24"/>
      <c r="AD58" s="24"/>
      <c r="AE58" s="24"/>
      <c r="AF58" s="24"/>
      <c r="AG58" s="24"/>
      <c r="AH58" s="2">
        <f>COUNTA(Aout!$C58:$AG58)</f>
        <v>1</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COUNTA(Aout!$C59:$AG59)</f>
        <v>0</v>
      </c>
    </row>
    <row r="60" spans="2:34" ht="30" customHeight="1">
      <c r="B60" s="25" t="s">
        <v>114</v>
      </c>
      <c r="C60" s="24" t="s">
        <v>40</v>
      </c>
      <c r="D60" s="24" t="s">
        <v>4</v>
      </c>
      <c r="E60" s="24" t="s">
        <v>4</v>
      </c>
      <c r="F60" s="24" t="s">
        <v>4</v>
      </c>
      <c r="G60" s="23" t="s">
        <v>4</v>
      </c>
      <c r="H60" s="24" t="s">
        <v>4</v>
      </c>
      <c r="I60" s="24" t="s">
        <v>4</v>
      </c>
      <c r="J60" s="24" t="s">
        <v>4</v>
      </c>
      <c r="K60" s="24" t="s">
        <v>4</v>
      </c>
      <c r="L60" s="24" t="s">
        <v>4</v>
      </c>
      <c r="M60" s="24" t="s">
        <v>4</v>
      </c>
      <c r="N60" s="24" t="s">
        <v>4</v>
      </c>
      <c r="O60" s="24" t="s">
        <v>4</v>
      </c>
      <c r="P60" s="24" t="s">
        <v>4</v>
      </c>
      <c r="Q60" s="24" t="s">
        <v>4</v>
      </c>
      <c r="R60" s="24" t="s">
        <v>4</v>
      </c>
      <c r="S60" s="24" t="s">
        <v>4</v>
      </c>
      <c r="T60" s="24" t="s">
        <v>4</v>
      </c>
      <c r="U60" s="24" t="s">
        <v>4</v>
      </c>
      <c r="V60" s="24" t="s">
        <v>4</v>
      </c>
      <c r="W60" s="24" t="s">
        <v>4</v>
      </c>
      <c r="X60" s="24" t="s">
        <v>4</v>
      </c>
      <c r="Y60" s="24" t="s">
        <v>4</v>
      </c>
      <c r="Z60" s="24" t="s">
        <v>4</v>
      </c>
      <c r="AA60" s="24" t="s">
        <v>4</v>
      </c>
      <c r="AB60" s="24" t="s">
        <v>4</v>
      </c>
      <c r="AC60" s="24" t="s">
        <v>4</v>
      </c>
      <c r="AD60" s="24" t="s">
        <v>4</v>
      </c>
      <c r="AE60" s="24" t="s">
        <v>4</v>
      </c>
      <c r="AF60" s="24"/>
      <c r="AG60" s="24"/>
      <c r="AH60" s="2">
        <f>COUNTA(Aout!$C60:$AG60)</f>
        <v>29</v>
      </c>
    </row>
    <row r="61" spans="2:34" ht="30" customHeight="1">
      <c r="B61" s="25" t="s">
        <v>115</v>
      </c>
      <c r="C61" s="1" t="s">
        <v>4</v>
      </c>
      <c r="D61" s="1" t="s">
        <v>4</v>
      </c>
      <c r="E61" s="1" t="s">
        <v>4</v>
      </c>
      <c r="F61" s="1" t="s">
        <v>4</v>
      </c>
      <c r="G61" s="1" t="s">
        <v>4</v>
      </c>
      <c r="H61" s="1" t="s">
        <v>4</v>
      </c>
      <c r="I61" s="1" t="s">
        <v>4</v>
      </c>
      <c r="J61" s="1" t="s">
        <v>4</v>
      </c>
      <c r="K61" s="1" t="s">
        <v>4</v>
      </c>
      <c r="L61" s="1" t="s">
        <v>4</v>
      </c>
      <c r="M61" s="1" t="s">
        <v>4</v>
      </c>
      <c r="N61" s="1" t="s">
        <v>4</v>
      </c>
      <c r="O61" s="1" t="s">
        <v>4</v>
      </c>
      <c r="P61" s="1" t="s">
        <v>4</v>
      </c>
      <c r="Q61" s="1" t="s">
        <v>4</v>
      </c>
      <c r="R61" s="1" t="s">
        <v>4</v>
      </c>
      <c r="S61" s="1" t="s">
        <v>4</v>
      </c>
      <c r="T61" s="1" t="s">
        <v>40</v>
      </c>
      <c r="U61" s="1" t="s">
        <v>40</v>
      </c>
      <c r="V61" s="1" t="s">
        <v>40</v>
      </c>
      <c r="W61" s="1" t="s">
        <v>40</v>
      </c>
      <c r="X61" s="1" t="s">
        <v>40</v>
      </c>
      <c r="Y61" s="1" t="s">
        <v>40</v>
      </c>
      <c r="Z61" s="1" t="s">
        <v>40</v>
      </c>
      <c r="AA61" s="1" t="s">
        <v>40</v>
      </c>
      <c r="AB61" s="1"/>
      <c r="AC61" s="1"/>
      <c r="AD61" s="1"/>
      <c r="AE61" s="1"/>
      <c r="AF61" s="1"/>
      <c r="AG61" s="1"/>
      <c r="AH61" s="2">
        <f>COUNTA(Aout!$C61:$AG61)</f>
        <v>25</v>
      </c>
    </row>
    <row r="62" spans="2:34" ht="30" customHeight="1">
      <c r="B62" s="4" t="str">
        <f>NomMois&amp;" total"</f>
        <v>AOUT total</v>
      </c>
      <c r="C62" s="3">
        <f>SUBTOTAL(103,Aout!$C$9:$C$61)</f>
        <v>10</v>
      </c>
      <c r="D62" s="3">
        <f>SUBTOTAL(103,Aout!$D$9:$D$61)</f>
        <v>10</v>
      </c>
      <c r="E62" s="3">
        <f>SUBTOTAL(103,Aout!$E$9:$E$61)</f>
        <v>10</v>
      </c>
      <c r="F62" s="3">
        <f>SUBTOTAL(103,Aout!$F$9:$F$61)</f>
        <v>10</v>
      </c>
      <c r="G62" s="3">
        <f>SUBTOTAL(103,Aout!$G$9:$G$61)</f>
        <v>9</v>
      </c>
      <c r="H62" s="3">
        <f>SUBTOTAL(103,Aout!$H$9:$H$61)</f>
        <v>6</v>
      </c>
      <c r="I62" s="3">
        <f>SUBTOTAL(103,Aout!$I$9:$I$61)</f>
        <v>9</v>
      </c>
      <c r="J62" s="3">
        <f>SUBTOTAL(103,Aout!$J$9:$J$61)</f>
        <v>7</v>
      </c>
      <c r="K62" s="3">
        <f>SUBTOTAL(103,Aout!$K$9:$K$61)</f>
        <v>8</v>
      </c>
      <c r="L62" s="3">
        <f>SUBTOTAL(103,Aout!$L$9:$L$61)</f>
        <v>8</v>
      </c>
      <c r="M62" s="3">
        <f>SUBTOTAL(103,Aout!$M$9:$M$61)</f>
        <v>8</v>
      </c>
      <c r="N62" s="3">
        <f>SUBTOTAL(103,Aout!$N$9:$N$61)</f>
        <v>5</v>
      </c>
      <c r="O62" s="3">
        <f>SUBTOTAL(103,Aout!$O$9:$O$61)</f>
        <v>5</v>
      </c>
      <c r="P62" s="3">
        <f>SUBTOTAL(103,Aout!$P$9:$P$61)</f>
        <v>17</v>
      </c>
      <c r="Q62" s="3">
        <f>SUBTOTAL(103,Aout!$Q$9:$Q$61)</f>
        <v>8</v>
      </c>
      <c r="R62" s="3">
        <f>SUBTOTAL(103,Aout!$R$9:$R$61)</f>
        <v>10</v>
      </c>
      <c r="S62" s="3">
        <f>SUBTOTAL(103,Aout!$S$9:$S$61)</f>
        <v>11</v>
      </c>
      <c r="T62" s="3">
        <f>SUBTOTAL(103,Aout!$T$9:$T$61)</f>
        <v>10</v>
      </c>
      <c r="U62" s="3">
        <f>SUBTOTAL(103,Aout!$U$9:$U$61)</f>
        <v>10</v>
      </c>
      <c r="V62" s="3">
        <f>SUBTOTAL(103,Aout!$V$9:$V$61)</f>
        <v>8</v>
      </c>
      <c r="W62" s="3">
        <f>SUBTOTAL(103,Aout!$W$9:$W$61)</f>
        <v>7</v>
      </c>
      <c r="X62" s="3">
        <f>SUBTOTAL(103,Aout!$X$9:$X$61)</f>
        <v>7</v>
      </c>
      <c r="Y62" s="3">
        <f>SUBTOTAL(103,Aout!$Y$9:$Y$61)</f>
        <v>8</v>
      </c>
      <c r="Z62" s="3">
        <f>SUBTOTAL(103,Aout!$Z$9:$Z$61)</f>
        <v>8</v>
      </c>
      <c r="AA62" s="3">
        <f>SUBTOTAL(103,Aout!$AA$9:$AA$61)</f>
        <v>8</v>
      </c>
      <c r="AB62" s="3">
        <f>SUBTOTAL(103,Aout!$AB$9:$AB$61)</f>
        <v>5</v>
      </c>
      <c r="AC62" s="3">
        <f>SUBTOTAL(103,Aout!$AC$9:$AC$61)</f>
        <v>4</v>
      </c>
      <c r="AD62" s="3">
        <f>SUBTOTAL(103,Aout!$AD$9:$AD$61)</f>
        <v>9</v>
      </c>
      <c r="AE62" s="3">
        <f>SUBTOTAL(103,Aout!$AE$9:$AE$61)</f>
        <v>8</v>
      </c>
      <c r="AF62" s="3">
        <f>SUBTOTAL(103,Aout!$AF$9:$AF$61)</f>
        <v>7</v>
      </c>
      <c r="AG62" s="3">
        <f>SUBTOTAL(103,Aout!$AG$9:$AG$61)</f>
        <v>8</v>
      </c>
      <c r="AH62" s="3">
        <f>SUBTOTAL(109,_Août[Total des jours])</f>
        <v>258</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24" priority="2" stopIfTrue="1">
      <formula>C9=CléPersonnalisée2</formula>
    </cfRule>
    <cfRule type="expression" dxfId="23" priority="3" stopIfTrue="1">
      <formula>C9=CléPersonnalisée1</formula>
    </cfRule>
    <cfRule type="expression" dxfId="22" priority="4" stopIfTrue="1">
      <formula>C9=CléMaladie</formula>
    </cfRule>
    <cfRule type="expression" dxfId="21" priority="5" stopIfTrue="1">
      <formula>C9=CléPersonnel</formula>
    </cfRule>
    <cfRule type="expression" dxfId="20"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{B7BB0B4E-374F-4783-8D2D-8A7D1E79013C}</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A0FB000F-6BAD-43B5-A2E0-D66B670DC264}"/>
    <dataValidation allowBlank="1" showInputMessage="1" showErrorMessage="1" prompt="La lettre « C » indique une absence pour cause de congé" sqref="C4" xr:uid="{7408C79D-4F3C-4E87-BE6B-B648C8158D98}"/>
    <dataValidation allowBlank="1" showInputMessage="1" showErrorMessage="1" prompt="La lettre « P » indique une absence pour motifs personnels" sqref="F4" xr:uid="{AB5738EB-427A-48F9-AA89-9647656518DD}"/>
    <dataValidation allowBlank="1" showInputMessage="1" showErrorMessage="1" prompt="La lettre « M » indique une absence pour cause de maladie" sqref="J4" xr:uid="{64B99B33-37B6-438D-A16C-6AA46BE332C4}"/>
    <dataValidation allowBlank="1" showInputMessage="1" showErrorMessage="1" prompt="Entrez une lettre et personnalisez l’étiquette à droite pour ajouter un élément de clé" sqref="N4 S4" xr:uid="{824226E9-7E05-4082-AC23-1170FA0DD92E}"/>
    <dataValidation allowBlank="1" showInputMessage="1" showErrorMessage="1" prompt="Entrez une étiquette pour décrire la clé personnalisée à gauche" sqref="O4 T4" xr:uid="{EBE79936-A2D7-493D-9FF9-F05B6264257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4A4A3A6F-AE90-4811-92B3-F50864DE92F7}"/>
    <dataValidation allowBlank="1" showInputMessage="1" showErrorMessage="1" prompt="Entrez l’année dans la cellule ci-dessous" sqref="AH5" xr:uid="{BF3E6635-43A7-462E-88DB-895206118744}"/>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6402E106-04DF-405C-9D2D-CDEA96497D55}"/>
    <dataValidation allowBlank="1" showInputMessage="1" showErrorMessage="1" prompt="Le titre mis à jour automatiquement figure dans cette cellule. Pour modifier le titre, mettez à jour la cellule B1 de la feuille de calcul Janvier" sqref="B2" xr:uid="{BB06257C-87A4-4935-86A6-EAD1F48B8697}"/>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88F8F454-06F0-4FFE-AE69-6695D41674E8}"/>
    <dataValidation allowBlank="1" showInputMessage="1" showErrorMessage="1" prompt="Calcule automatiquement le nombre total de jours d’absence d’un employé ce mois-ci dans cette colonne" sqref="AH8" xr:uid="{66B4E367-F87E-4094-A346-F713EC0E698C}"/>
    <dataValidation allowBlank="1" showInputMessage="1" showErrorMessage="1" prompt="Entrez l’année dans cette cellule" sqref="AH6" xr:uid="{407B9FF7-C8B1-4E32-BE5E-A9A247C7D3C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113D1E64-3A2A-4FF9-9EE7-749BD0352FE8}"/>
    <dataValidation allowBlank="1" showInputMessage="1" showErrorMessage="1" prompt="Cette ligne définit les clés utilisées dans le tableau : la cellule C4 un congé, la G4 personnel, et K4 un congé maladie. Les cellules N4 et R4 sont personnalisables " sqref="B4" xr:uid="{5CD6030B-CF07-4EFF-91F0-C9423638629E}"/>
    <dataValidation allowBlank="1" showInputMessage="1" showErrorMessage="1" prompt="Le titre de la feuille de calcul figure dans cette cellule. " sqref="B1" xr:uid="{381B86C3-CBFA-43C3-9198-43EEFAB2B83E}"/>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7BB0B4E-374F-4783-8D2D-8A7D1E79013C}">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4ED4A8C2-B7F7-42EA-9766-4FC49100B2C4}">
          <x14:formula1>
            <xm:f>'Noms des employés'!$B$4:$B$75</xm:f>
          </x14:formula1>
          <xm:sqref>B9:B61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8F0370-40F8-4A37-AD8A-2B4E63E267D1}">
  <sheetPr>
    <tabColor theme="7"/>
  </sheetPr>
  <dimension ref="A1:AG62"/>
  <sheetViews>
    <sheetView showGridLines="0" topLeftCell="A57"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56</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5">
        <v>2023</v>
      </c>
    </row>
    <row r="7" spans="1:33" ht="30" customHeight="1">
      <c r="B7" s="5"/>
      <c r="C7" s="15" t="str">
        <f>TEXT(WEEKDAY(DATE(CalendarYear,9,1),1),"jjj")</f>
        <v>ven</v>
      </c>
      <c r="D7" s="15" t="str">
        <f>TEXT(WEEKDAY(DATE(CalendarYear,9,2),1),"jjj")</f>
        <v>sam</v>
      </c>
      <c r="E7" s="15" t="str">
        <f>TEXT(WEEKDAY(DATE(CalendarYear,9,3),1),"jjj")</f>
        <v>dim</v>
      </c>
      <c r="F7" s="15" t="str">
        <f>TEXT(WEEKDAY(DATE(CalendarYear,9,4),1),"jjj")</f>
        <v>lun</v>
      </c>
      <c r="G7" s="15" t="str">
        <f>TEXT(WEEKDAY(DATE(CalendarYear,9,5),1),"jjj")</f>
        <v>mar</v>
      </c>
      <c r="H7" s="15" t="str">
        <f>TEXT(WEEKDAY(DATE(CalendarYear,9,6),1),"jjj")</f>
        <v>mer</v>
      </c>
      <c r="I7" s="15" t="str">
        <f>TEXT(WEEKDAY(DATE(CalendarYear,9,7),1),"jjj")</f>
        <v>jeu</v>
      </c>
      <c r="J7" s="15" t="str">
        <f>TEXT(WEEKDAY(DATE(CalendarYear,9,8),1),"jjj")</f>
        <v>ven</v>
      </c>
      <c r="K7" s="15" t="str">
        <f>TEXT(WEEKDAY(DATE(CalendarYear,9,9),1),"jjj")</f>
        <v>sam</v>
      </c>
      <c r="L7" s="15" t="str">
        <f>TEXT(WEEKDAY(DATE(CalendarYear,9,10),1),"jjj")</f>
        <v>dim</v>
      </c>
      <c r="M7" s="15" t="str">
        <f>TEXT(WEEKDAY(DATE(CalendarYear,9,11),1),"jjj")</f>
        <v>lun</v>
      </c>
      <c r="N7" s="15" t="str">
        <f>TEXT(WEEKDAY(DATE(CalendarYear,9,12),1),"jjj")</f>
        <v>mar</v>
      </c>
      <c r="O7" s="15" t="str">
        <f>TEXT(WEEKDAY(DATE(CalendarYear,9,13),1),"jjj")</f>
        <v>mer</v>
      </c>
      <c r="P7" s="15" t="str">
        <f>TEXT(WEEKDAY(DATE(CalendarYear,9,14),1),"jjj")</f>
        <v>jeu</v>
      </c>
      <c r="Q7" s="15" t="str">
        <f>TEXT(WEEKDAY(DATE(CalendarYear,9,15),1),"jjj")</f>
        <v>ven</v>
      </c>
      <c r="R7" s="15" t="str">
        <f>TEXT(WEEKDAY(DATE(CalendarYear,9,16),1),"jjj")</f>
        <v>sam</v>
      </c>
      <c r="S7" s="15" t="str">
        <f>TEXT(WEEKDAY(DATE(CalendarYear,9,17),1),"jjj")</f>
        <v>dim</v>
      </c>
      <c r="T7" s="15" t="str">
        <f>TEXT(WEEKDAY(DATE(CalendarYear,9,18),1),"jjj")</f>
        <v>lun</v>
      </c>
      <c r="U7" s="15" t="str">
        <f>TEXT(WEEKDAY(DATE(CalendarYear,9,19),1),"jjj")</f>
        <v>mar</v>
      </c>
      <c r="V7" s="15" t="str">
        <f>TEXT(WEEKDAY(DATE(CalendarYear,9,20),1),"jjj")</f>
        <v>mer</v>
      </c>
      <c r="W7" s="15" t="str">
        <f>TEXT(WEEKDAY(DATE(CalendarYear,9,21),1),"jjj")</f>
        <v>jeu</v>
      </c>
      <c r="X7" s="15" t="str">
        <f>TEXT(WEEKDAY(DATE(CalendarYear,9,22),1),"jjj")</f>
        <v>ven</v>
      </c>
      <c r="Y7" s="15" t="str">
        <f>TEXT(WEEKDAY(DATE(CalendarYear,9,23),1),"jjj")</f>
        <v>sam</v>
      </c>
      <c r="Z7" s="15" t="str">
        <f>TEXT(WEEKDAY(DATE(CalendarYear,9,24),1),"jjj")</f>
        <v>dim</v>
      </c>
      <c r="AA7" s="15" t="str">
        <f>TEXT(WEEKDAY(DATE(CalendarYear,9,25),1),"jjj")</f>
        <v>lun</v>
      </c>
      <c r="AB7" s="15" t="str">
        <f>TEXT(WEEKDAY(DATE(CalendarYear,9,26),1),"jjj")</f>
        <v>mar</v>
      </c>
      <c r="AC7" s="15" t="str">
        <f>TEXT(WEEKDAY(DATE(CalendarYear,9,27),1),"jjj")</f>
        <v>mer</v>
      </c>
      <c r="AD7" s="15" t="str">
        <f>TEXT(WEEKDAY(DATE(CalendarYear,9,28),1),"jjj")</f>
        <v>jeu</v>
      </c>
      <c r="AE7" s="15" t="str">
        <f>TEXT(WEEKDAY(DATE(CalendarYear,9,29),1),"jjj")</f>
        <v>ven</v>
      </c>
      <c r="AF7" s="15" t="str">
        <f>TEXT(WEEKDAY(DATE(CalendarYear,9,30),1),"jjj")</f>
        <v>sam</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COUNTA(Septembre!$C9:$AF9)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t="s">
        <v>40</v>
      </c>
      <c r="AE10" s="1"/>
      <c r="AF10" s="1"/>
      <c r="AG10" s="2">
        <f>COUNTA(Septembre!$C10:$AF10)</f>
        <v>1</v>
      </c>
    </row>
    <row r="11" spans="1:33" ht="30" customHeight="1">
      <c r="B11" s="25" t="s">
        <v>65</v>
      </c>
      <c r="C11" s="1"/>
      <c r="D11" s="1"/>
      <c r="E11" s="1"/>
      <c r="F11" s="1" t="s">
        <v>40</v>
      </c>
      <c r="G11" s="1"/>
      <c r="H11" s="1"/>
      <c r="I11" s="1" t="s">
        <v>40</v>
      </c>
      <c r="J11" s="1"/>
      <c r="K11" s="1"/>
      <c r="L11" s="1"/>
      <c r="M11" s="1"/>
      <c r="N11" s="1"/>
      <c r="O11" s="1"/>
      <c r="P11" s="1"/>
      <c r="Q11" s="1"/>
      <c r="R11" s="1"/>
      <c r="S11" s="1"/>
      <c r="T11" s="1"/>
      <c r="U11" s="1"/>
      <c r="V11" s="1"/>
      <c r="W11" s="1"/>
      <c r="X11" s="1"/>
      <c r="Y11" s="1"/>
      <c r="Z11" s="1"/>
      <c r="AA11" s="1"/>
      <c r="AB11" s="1"/>
      <c r="AC11" s="1"/>
      <c r="AD11" s="1"/>
      <c r="AE11" s="1"/>
      <c r="AF11" s="1"/>
      <c r="AG11" s="2">
        <f>COUNTA(Septembre!$C11:$AF11)</f>
        <v>2</v>
      </c>
    </row>
    <row r="12" spans="1:33" ht="30" customHeight="1">
      <c r="B12" s="25" t="s">
        <v>66</v>
      </c>
      <c r="C12" s="1"/>
      <c r="D12" s="1"/>
      <c r="E12" s="1"/>
      <c r="F12" s="1"/>
      <c r="G12" s="1"/>
      <c r="H12" s="1"/>
      <c r="I12" s="1" t="s">
        <v>40</v>
      </c>
      <c r="J12" s="1"/>
      <c r="K12" s="1"/>
      <c r="L12" s="1"/>
      <c r="M12" s="1"/>
      <c r="N12" s="1"/>
      <c r="O12" s="1"/>
      <c r="P12" s="1"/>
      <c r="Q12" s="1"/>
      <c r="R12" s="1"/>
      <c r="S12" s="1"/>
      <c r="T12" s="1"/>
      <c r="U12" s="1"/>
      <c r="V12" s="1"/>
      <c r="W12" s="1"/>
      <c r="X12" s="1"/>
      <c r="Y12" s="1"/>
      <c r="Z12" s="1"/>
      <c r="AA12" s="1"/>
      <c r="AB12" s="1"/>
      <c r="AC12" s="1"/>
      <c r="AD12" s="1"/>
      <c r="AE12" s="1"/>
      <c r="AF12" s="1"/>
      <c r="AG12" s="2">
        <f>COUNTA(Septembre!$C12:$AF12)</f>
        <v>1</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COUNTA(Septembre!$C13:$AF13)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COUNTA(Septembre!$C14:$AF14)</f>
        <v>0</v>
      </c>
    </row>
    <row r="15" spans="1:33" ht="30" customHeight="1">
      <c r="B15" s="25" t="s">
        <v>69</v>
      </c>
      <c r="C15" s="24"/>
      <c r="D15" s="24"/>
      <c r="E15" s="24"/>
      <c r="F15" s="24"/>
      <c r="G15" s="23"/>
      <c r="H15" s="24"/>
      <c r="I15" s="24" t="s">
        <v>40</v>
      </c>
      <c r="J15" s="24"/>
      <c r="K15" s="24"/>
      <c r="L15" s="24"/>
      <c r="M15" s="24"/>
      <c r="N15" s="24"/>
      <c r="O15" s="24"/>
      <c r="P15" s="24"/>
      <c r="Q15" s="24"/>
      <c r="R15" s="24"/>
      <c r="S15" s="24"/>
      <c r="T15" s="24"/>
      <c r="U15" s="24"/>
      <c r="V15" s="24"/>
      <c r="W15" s="24"/>
      <c r="X15" s="24"/>
      <c r="Y15" s="24"/>
      <c r="Z15" s="24"/>
      <c r="AA15" s="24"/>
      <c r="AB15" s="24"/>
      <c r="AC15" s="24"/>
      <c r="AD15" s="24"/>
      <c r="AE15" s="24"/>
      <c r="AF15" s="24"/>
      <c r="AG15" s="2">
        <f>COUNTA(Septembre!$C15:$AF15)</f>
        <v>1</v>
      </c>
    </row>
    <row r="16" spans="1:33"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
        <f>COUNTA(Septembre!$C16:$AF16)</f>
        <v>0</v>
      </c>
    </row>
    <row r="17" spans="2:33" ht="30" customHeight="1">
      <c r="B17" s="25" t="s">
        <v>71</v>
      </c>
      <c r="C17" s="24"/>
      <c r="D17" s="24"/>
      <c r="E17" s="24"/>
      <c r="F17" s="24"/>
      <c r="G17" s="23"/>
      <c r="H17" s="24"/>
      <c r="I17" s="24"/>
      <c r="J17" s="24"/>
      <c r="K17" s="24"/>
      <c r="L17" s="24"/>
      <c r="M17" s="24"/>
      <c r="N17" s="24"/>
      <c r="O17" s="24"/>
      <c r="P17" s="24" t="s">
        <v>40</v>
      </c>
      <c r="Q17" s="24"/>
      <c r="R17" s="24"/>
      <c r="S17" s="24"/>
      <c r="T17" s="24"/>
      <c r="U17" s="24"/>
      <c r="V17" s="24"/>
      <c r="W17" s="24"/>
      <c r="X17" s="24"/>
      <c r="Y17" s="24"/>
      <c r="Z17" s="24"/>
      <c r="AA17" s="24"/>
      <c r="AB17" s="24"/>
      <c r="AC17" s="24"/>
      <c r="AD17" s="24"/>
      <c r="AE17" s="24"/>
      <c r="AF17" s="24"/>
      <c r="AG17" s="2">
        <f>COUNTA(Septembre!$C17:$AF17)</f>
        <v>1</v>
      </c>
    </row>
    <row r="18" spans="2:33" ht="30" customHeight="1">
      <c r="B18" s="25" t="s">
        <v>72</v>
      </c>
      <c r="C18" s="24" t="s">
        <v>4</v>
      </c>
      <c r="D18" s="24" t="s">
        <v>4</v>
      </c>
      <c r="E18" s="24" t="s">
        <v>4</v>
      </c>
      <c r="F18" s="24"/>
      <c r="G18" s="23"/>
      <c r="H18" s="24" t="s">
        <v>4</v>
      </c>
      <c r="I18" s="24" t="s">
        <v>4</v>
      </c>
      <c r="J18" s="24" t="s">
        <v>4</v>
      </c>
      <c r="K18" s="24"/>
      <c r="L18" s="24"/>
      <c r="M18" s="24"/>
      <c r="N18" s="24"/>
      <c r="O18" s="24"/>
      <c r="P18" s="24"/>
      <c r="Q18" s="24"/>
      <c r="R18" s="24"/>
      <c r="S18" s="24"/>
      <c r="T18" s="24"/>
      <c r="U18" s="24"/>
      <c r="V18" s="24"/>
      <c r="W18" s="24"/>
      <c r="X18" s="24"/>
      <c r="Y18" s="24"/>
      <c r="Z18" s="24"/>
      <c r="AA18" s="24"/>
      <c r="AB18" s="24"/>
      <c r="AC18" s="24"/>
      <c r="AD18" s="24"/>
      <c r="AE18" s="24"/>
      <c r="AF18" s="24"/>
      <c r="AG18" s="2">
        <f>COUNTA(Septembre!$C18:$AF18)</f>
        <v>6</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COUNTA(Septembre!$C19:$AF19)</f>
        <v>0</v>
      </c>
    </row>
    <row r="20" spans="2:33" ht="30" customHeight="1">
      <c r="B20" s="25" t="s">
        <v>74</v>
      </c>
      <c r="C20" s="24"/>
      <c r="D20" s="24"/>
      <c r="E20" s="24"/>
      <c r="F20" s="24" t="s">
        <v>4</v>
      </c>
      <c r="G20" s="23" t="s">
        <v>4</v>
      </c>
      <c r="H20" s="24" t="s">
        <v>4</v>
      </c>
      <c r="I20" s="24" t="s">
        <v>4</v>
      </c>
      <c r="J20" s="24" t="s">
        <v>4</v>
      </c>
      <c r="K20" s="24" t="s">
        <v>4</v>
      </c>
      <c r="L20" s="24" t="s">
        <v>4</v>
      </c>
      <c r="M20" s="24" t="s">
        <v>4</v>
      </c>
      <c r="N20" s="24" t="s">
        <v>4</v>
      </c>
      <c r="O20" s="24" t="s">
        <v>4</v>
      </c>
      <c r="P20" s="24" t="s">
        <v>4</v>
      </c>
      <c r="Q20" s="24" t="s">
        <v>40</v>
      </c>
      <c r="R20" s="24"/>
      <c r="S20" s="24"/>
      <c r="T20" s="24" t="s">
        <v>4</v>
      </c>
      <c r="U20" s="24" t="s">
        <v>4</v>
      </c>
      <c r="V20" s="24" t="s">
        <v>4</v>
      </c>
      <c r="W20" s="24" t="s">
        <v>4</v>
      </c>
      <c r="X20" s="24" t="s">
        <v>4</v>
      </c>
      <c r="Y20" s="24" t="s">
        <v>4</v>
      </c>
      <c r="Z20" s="24"/>
      <c r="AA20" s="24" t="s">
        <v>40</v>
      </c>
      <c r="AB20" s="24" t="s">
        <v>40</v>
      </c>
      <c r="AC20" s="24"/>
      <c r="AD20" s="24"/>
      <c r="AE20" s="24"/>
      <c r="AF20" s="24"/>
      <c r="AG20" s="2">
        <f>COUNTA(Septembre!$C20:$AF20)</f>
        <v>20</v>
      </c>
    </row>
    <row r="21" spans="2:33" ht="30" customHeight="1">
      <c r="B21" s="25" t="s">
        <v>75</v>
      </c>
      <c r="C21" s="24"/>
      <c r="D21" s="24"/>
      <c r="E21" s="24"/>
      <c r="F21" s="24"/>
      <c r="G21" s="23"/>
      <c r="H21" s="24"/>
      <c r="I21" s="24" t="s">
        <v>40</v>
      </c>
      <c r="J21" s="24"/>
      <c r="K21" s="24"/>
      <c r="L21" s="24"/>
      <c r="M21" s="24"/>
      <c r="N21" s="24"/>
      <c r="O21" s="24"/>
      <c r="P21" s="24"/>
      <c r="Q21" s="24"/>
      <c r="R21" s="24"/>
      <c r="S21" s="24"/>
      <c r="T21" s="24"/>
      <c r="U21" s="24"/>
      <c r="V21" s="24"/>
      <c r="W21" s="24"/>
      <c r="X21" s="24"/>
      <c r="Y21" s="24"/>
      <c r="Z21" s="24"/>
      <c r="AA21" s="24"/>
      <c r="AB21" s="24"/>
      <c r="AC21" s="24"/>
      <c r="AD21" s="24"/>
      <c r="AE21" s="24"/>
      <c r="AF21" s="24"/>
      <c r="AG21" s="2">
        <f>COUNTA(Septembre!$C21:$AF21)</f>
        <v>1</v>
      </c>
    </row>
    <row r="22" spans="2:33" ht="30" customHeight="1">
      <c r="B22" s="25" t="s">
        <v>76</v>
      </c>
      <c r="C22" s="24"/>
      <c r="D22" s="24"/>
      <c r="E22" s="24"/>
      <c r="F22" s="24"/>
      <c r="G22" s="23"/>
      <c r="H22" s="24"/>
      <c r="I22" s="24" t="s">
        <v>40</v>
      </c>
      <c r="J22" s="24"/>
      <c r="K22" s="24"/>
      <c r="L22" s="24"/>
      <c r="M22" s="24"/>
      <c r="N22" s="24"/>
      <c r="O22" s="24"/>
      <c r="P22" s="24"/>
      <c r="Q22" s="24"/>
      <c r="R22" s="24"/>
      <c r="S22" s="24"/>
      <c r="T22" s="24"/>
      <c r="U22" s="24"/>
      <c r="V22" s="24"/>
      <c r="W22" s="24"/>
      <c r="X22" s="24"/>
      <c r="Y22" s="24"/>
      <c r="Z22" s="24"/>
      <c r="AA22" s="24"/>
      <c r="AB22" s="24"/>
      <c r="AC22" s="24"/>
      <c r="AD22" s="24"/>
      <c r="AE22" s="24"/>
      <c r="AF22" s="24"/>
      <c r="AG22" s="2">
        <f>COUNTA(Septembre!$C22:$AF22)</f>
        <v>1</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COUNTA(Septembre!$C23:$AF23)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COUNTA(Septembre!$C24:$AF24)</f>
        <v>0</v>
      </c>
    </row>
    <row r="25" spans="2:33" ht="30" customHeight="1">
      <c r="B25" s="25" t="s">
        <v>79</v>
      </c>
      <c r="C25" s="24"/>
      <c r="D25" s="24"/>
      <c r="E25" s="24"/>
      <c r="F25" s="24"/>
      <c r="G25" s="23"/>
      <c r="H25" s="24"/>
      <c r="I25" s="24" t="s">
        <v>40</v>
      </c>
      <c r="J25" s="24" t="s">
        <v>40</v>
      </c>
      <c r="K25" s="24"/>
      <c r="L25" s="24"/>
      <c r="M25" s="24"/>
      <c r="N25" s="24"/>
      <c r="O25" s="24"/>
      <c r="P25" s="24"/>
      <c r="Q25" s="24"/>
      <c r="R25" s="24"/>
      <c r="S25" s="24"/>
      <c r="T25" s="24"/>
      <c r="U25" s="24"/>
      <c r="V25" s="24"/>
      <c r="W25" s="24"/>
      <c r="X25" s="24"/>
      <c r="Y25" s="24"/>
      <c r="Z25" s="24"/>
      <c r="AA25" s="24"/>
      <c r="AB25" s="24"/>
      <c r="AC25" s="24"/>
      <c r="AD25" s="24"/>
      <c r="AE25" s="24"/>
      <c r="AF25" s="24"/>
      <c r="AG25" s="2">
        <f>COUNTA(Septembre!$C25:$AF25)</f>
        <v>2</v>
      </c>
    </row>
    <row r="26" spans="2:33" ht="30" customHeight="1">
      <c r="B26" s="25" t="s">
        <v>80</v>
      </c>
      <c r="C26" s="24"/>
      <c r="D26" s="24"/>
      <c r="E26" s="24"/>
      <c r="F26" s="24" t="s">
        <v>4</v>
      </c>
      <c r="G26" s="23" t="s">
        <v>4</v>
      </c>
      <c r="H26" s="24" t="s">
        <v>4</v>
      </c>
      <c r="I26" s="24" t="s">
        <v>4</v>
      </c>
      <c r="J26" s="24" t="s">
        <v>4</v>
      </c>
      <c r="K26" s="24" t="s">
        <v>4</v>
      </c>
      <c r="L26" s="24" t="s">
        <v>4</v>
      </c>
      <c r="M26" s="24" t="s">
        <v>4</v>
      </c>
      <c r="N26" s="24" t="s">
        <v>4</v>
      </c>
      <c r="O26" s="24" t="s">
        <v>4</v>
      </c>
      <c r="P26" s="24" t="s">
        <v>4</v>
      </c>
      <c r="Q26" s="24" t="s">
        <v>4</v>
      </c>
      <c r="R26" s="24"/>
      <c r="S26" s="24"/>
      <c r="T26" s="24"/>
      <c r="U26" s="24"/>
      <c r="V26" s="24"/>
      <c r="W26" s="24"/>
      <c r="X26" s="24"/>
      <c r="Y26" s="24"/>
      <c r="Z26" s="24"/>
      <c r="AA26" s="24"/>
      <c r="AB26" s="24"/>
      <c r="AC26" s="24"/>
      <c r="AD26" s="24"/>
      <c r="AE26" s="24"/>
      <c r="AF26" s="24"/>
      <c r="AG26" s="2">
        <f>COUNTA(Septembre!$C26:$AF26)</f>
        <v>12</v>
      </c>
    </row>
    <row r="27" spans="2:33" ht="30" customHeight="1">
      <c r="B27" s="25" t="s">
        <v>81</v>
      </c>
      <c r="C27" s="24"/>
      <c r="D27" s="24"/>
      <c r="E27" s="24"/>
      <c r="F27" s="24"/>
      <c r="G27" s="23"/>
      <c r="H27" s="24"/>
      <c r="I27" s="24" t="s">
        <v>40</v>
      </c>
      <c r="J27" s="24" t="s">
        <v>40</v>
      </c>
      <c r="K27" s="24"/>
      <c r="L27" s="24"/>
      <c r="M27" s="24"/>
      <c r="N27" s="24"/>
      <c r="O27" s="24"/>
      <c r="P27" s="24"/>
      <c r="Q27" s="24"/>
      <c r="R27" s="24"/>
      <c r="S27" s="24"/>
      <c r="T27" s="24"/>
      <c r="U27" s="24"/>
      <c r="V27" s="24"/>
      <c r="W27" s="24"/>
      <c r="X27" s="24"/>
      <c r="Y27" s="24"/>
      <c r="Z27" s="24"/>
      <c r="AA27" s="24"/>
      <c r="AB27" s="24"/>
      <c r="AC27" s="24"/>
      <c r="AD27" s="24"/>
      <c r="AE27" s="24"/>
      <c r="AF27" s="24"/>
      <c r="AG27" s="2">
        <f>COUNTA(Septembre!$C27:$AF27)</f>
        <v>2</v>
      </c>
    </row>
    <row r="28" spans="2:33" ht="30" customHeight="1">
      <c r="B28" s="25" t="s">
        <v>82</v>
      </c>
      <c r="C28" s="24"/>
      <c r="D28" s="24"/>
      <c r="E28" s="24"/>
      <c r="F28" s="24" t="s">
        <v>4</v>
      </c>
      <c r="G28" s="23" t="s">
        <v>4</v>
      </c>
      <c r="H28" s="24" t="s">
        <v>4</v>
      </c>
      <c r="I28" s="24" t="s">
        <v>4</v>
      </c>
      <c r="J28" s="24" t="s">
        <v>4</v>
      </c>
      <c r="K28" s="24" t="s">
        <v>4</v>
      </c>
      <c r="L28" s="24" t="s">
        <v>4</v>
      </c>
      <c r="M28" s="24" t="s">
        <v>4</v>
      </c>
      <c r="N28" s="24" t="s">
        <v>4</v>
      </c>
      <c r="O28" s="24" t="s">
        <v>4</v>
      </c>
      <c r="P28" s="24" t="s">
        <v>40</v>
      </c>
      <c r="Q28" s="24" t="s">
        <v>4</v>
      </c>
      <c r="R28" s="24" t="s">
        <v>4</v>
      </c>
      <c r="S28" s="24" t="s">
        <v>4</v>
      </c>
      <c r="T28" s="24" t="s">
        <v>4</v>
      </c>
      <c r="U28" s="24" t="s">
        <v>4</v>
      </c>
      <c r="V28" s="24" t="s">
        <v>4</v>
      </c>
      <c r="W28" s="24" t="s">
        <v>4</v>
      </c>
      <c r="X28" s="24" t="s">
        <v>4</v>
      </c>
      <c r="Y28" s="24" t="s">
        <v>4</v>
      </c>
      <c r="Z28" s="24"/>
      <c r="AA28" s="24"/>
      <c r="AB28" s="24"/>
      <c r="AC28" s="24"/>
      <c r="AD28" s="24"/>
      <c r="AE28" s="24"/>
      <c r="AF28" s="24"/>
      <c r="AG28" s="2">
        <f>COUNTA(Septembre!$C28:$AF28)</f>
        <v>20</v>
      </c>
    </row>
    <row r="29" spans="2:33" ht="30" customHeight="1">
      <c r="B29" s="25" t="s">
        <v>83</v>
      </c>
      <c r="C29" s="24"/>
      <c r="D29" s="24"/>
      <c r="E29" s="24"/>
      <c r="F29" s="24"/>
      <c r="G29" s="23"/>
      <c r="H29" s="24"/>
      <c r="I29" s="24" t="s">
        <v>40</v>
      </c>
      <c r="J29" s="24" t="s">
        <v>40</v>
      </c>
      <c r="K29" s="24"/>
      <c r="L29" s="24"/>
      <c r="M29" s="24"/>
      <c r="N29" s="24"/>
      <c r="O29" s="24"/>
      <c r="P29" s="24"/>
      <c r="Q29" s="24"/>
      <c r="R29" s="24"/>
      <c r="S29" s="24"/>
      <c r="T29" s="24"/>
      <c r="U29" s="24"/>
      <c r="V29" s="24"/>
      <c r="W29" s="24"/>
      <c r="X29" s="24"/>
      <c r="Y29" s="24"/>
      <c r="Z29" s="24"/>
      <c r="AA29" s="24"/>
      <c r="AB29" s="24"/>
      <c r="AC29" s="24"/>
      <c r="AD29" s="24"/>
      <c r="AE29" s="24"/>
      <c r="AF29" s="24"/>
      <c r="AG29" s="2">
        <f>COUNTA(Septembre!$C29:$AF29)</f>
        <v>2</v>
      </c>
    </row>
    <row r="30" spans="2:33" ht="30" customHeight="1">
      <c r="B30" s="25" t="s">
        <v>84</v>
      </c>
      <c r="C30" s="24" t="s">
        <v>4</v>
      </c>
      <c r="D30" s="24"/>
      <c r="E30" s="24"/>
      <c r="F30" s="24"/>
      <c r="G30" s="23"/>
      <c r="H30" s="24"/>
      <c r="I30" s="24"/>
      <c r="J30" s="24"/>
      <c r="K30" s="24"/>
      <c r="L30" s="24"/>
      <c r="M30" s="24"/>
      <c r="N30" s="24"/>
      <c r="O30" s="24"/>
      <c r="P30" s="24"/>
      <c r="Q30" s="24"/>
      <c r="R30" s="24"/>
      <c r="S30" s="24"/>
      <c r="T30" s="24"/>
      <c r="U30" s="24"/>
      <c r="V30" s="24"/>
      <c r="W30" s="24"/>
      <c r="X30" s="24"/>
      <c r="Y30" s="24"/>
      <c r="Z30" s="24"/>
      <c r="AA30" s="24" t="s">
        <v>4</v>
      </c>
      <c r="AB30" s="24" t="s">
        <v>4</v>
      </c>
      <c r="AC30" s="24" t="s">
        <v>4</v>
      </c>
      <c r="AD30" s="24"/>
      <c r="AE30" s="24"/>
      <c r="AF30" s="24"/>
      <c r="AG30" s="2">
        <f>COUNTA(Septembre!$C30:$AF30)</f>
        <v>4</v>
      </c>
    </row>
    <row r="31" spans="2:33" ht="30" customHeight="1">
      <c r="B31" s="25" t="s">
        <v>85</v>
      </c>
      <c r="C31" s="24"/>
      <c r="D31" s="24"/>
      <c r="E31" s="24"/>
      <c r="F31" s="24" t="s">
        <v>40</v>
      </c>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
        <f>COUNTA(Septembre!$C31:$AF31)</f>
        <v>1</v>
      </c>
    </row>
    <row r="32" spans="2:33" ht="30" customHeight="1">
      <c r="B32" s="25" t="s">
        <v>86</v>
      </c>
      <c r="C32" s="24"/>
      <c r="D32" s="24"/>
      <c r="E32" s="24"/>
      <c r="F32" s="24"/>
      <c r="G32" s="23"/>
      <c r="H32" s="24"/>
      <c r="I32" s="24" t="s">
        <v>40</v>
      </c>
      <c r="J32" s="24"/>
      <c r="K32" s="24"/>
      <c r="L32" s="24"/>
      <c r="M32" s="24"/>
      <c r="N32" s="24"/>
      <c r="O32" s="24"/>
      <c r="P32" s="24"/>
      <c r="Q32" s="24"/>
      <c r="R32" s="24"/>
      <c r="S32" s="24"/>
      <c r="T32" s="24" t="s">
        <v>4</v>
      </c>
      <c r="U32" s="24" t="s">
        <v>4</v>
      </c>
      <c r="V32" s="24" t="s">
        <v>4</v>
      </c>
      <c r="W32" s="24" t="s">
        <v>4</v>
      </c>
      <c r="X32" s="24" t="s">
        <v>4</v>
      </c>
      <c r="Y32" s="24" t="s">
        <v>4</v>
      </c>
      <c r="Z32" s="24" t="s">
        <v>4</v>
      </c>
      <c r="AA32" s="24" t="s">
        <v>4</v>
      </c>
      <c r="AB32" s="24" t="s">
        <v>4</v>
      </c>
      <c r="AC32" s="24" t="s">
        <v>4</v>
      </c>
      <c r="AD32" s="24" t="s">
        <v>4</v>
      </c>
      <c r="AE32" s="24"/>
      <c r="AF32" s="24"/>
      <c r="AG32" s="2">
        <f>COUNTA(Septembre!$C32:$AF32)</f>
        <v>12</v>
      </c>
    </row>
    <row r="33" spans="2:33" ht="30" customHeight="1">
      <c r="B33" s="25" t="s">
        <v>87</v>
      </c>
      <c r="C33" s="24"/>
      <c r="D33" s="24"/>
      <c r="E33" s="24"/>
      <c r="F33" s="24" t="s">
        <v>10</v>
      </c>
      <c r="G33" s="23" t="s">
        <v>10</v>
      </c>
      <c r="H33" s="24" t="s">
        <v>10</v>
      </c>
      <c r="I33" s="24" t="s">
        <v>10</v>
      </c>
      <c r="J33" s="24" t="s">
        <v>10</v>
      </c>
      <c r="K33" s="24"/>
      <c r="L33" s="24"/>
      <c r="M33" s="24"/>
      <c r="N33" s="24"/>
      <c r="O33" s="24"/>
      <c r="P33" s="24"/>
      <c r="Q33" s="24"/>
      <c r="R33" s="24"/>
      <c r="S33" s="24"/>
      <c r="T33" s="24"/>
      <c r="U33" s="24"/>
      <c r="V33" s="24"/>
      <c r="W33" s="24"/>
      <c r="X33" s="24"/>
      <c r="Y33" s="24"/>
      <c r="Z33" s="24"/>
      <c r="AA33" s="24"/>
      <c r="AB33" s="24"/>
      <c r="AC33" s="24"/>
      <c r="AD33" s="24"/>
      <c r="AE33" s="24"/>
      <c r="AF33" s="24"/>
      <c r="AG33" s="2">
        <f>COUNTA(Septembre!$C33:$AF33)</f>
        <v>5</v>
      </c>
    </row>
    <row r="34" spans="2:33"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
        <f>COUNTA(Septembre!$C34:$AF34)</f>
        <v>0</v>
      </c>
    </row>
    <row r="35" spans="2:33" ht="30" customHeight="1">
      <c r="B35" s="25" t="s">
        <v>89</v>
      </c>
      <c r="C35" s="24"/>
      <c r="D35" s="24"/>
      <c r="E35" s="24"/>
      <c r="F35" s="24"/>
      <c r="G35" s="23"/>
      <c r="H35" s="24"/>
      <c r="I35" s="24" t="s">
        <v>4</v>
      </c>
      <c r="J35" s="24" t="s">
        <v>40</v>
      </c>
      <c r="K35" s="24"/>
      <c r="L35" s="24"/>
      <c r="M35" s="24"/>
      <c r="N35" s="24"/>
      <c r="O35" s="24"/>
      <c r="P35" s="24"/>
      <c r="Q35" s="24"/>
      <c r="R35" s="24"/>
      <c r="S35" s="24"/>
      <c r="T35" s="24"/>
      <c r="U35" s="24"/>
      <c r="V35" s="24"/>
      <c r="W35" s="24"/>
      <c r="X35" s="24"/>
      <c r="Y35" s="24"/>
      <c r="Z35" s="24"/>
      <c r="AA35" s="24"/>
      <c r="AB35" s="24"/>
      <c r="AC35" s="24"/>
      <c r="AD35" s="24"/>
      <c r="AE35" s="24"/>
      <c r="AF35" s="24"/>
      <c r="AG35" s="2">
        <f>COUNTA(Septembre!$C35:$AF35)</f>
        <v>2</v>
      </c>
    </row>
    <row r="36" spans="2:33" ht="30" customHeight="1">
      <c r="B36" s="25" t="s">
        <v>90</v>
      </c>
      <c r="C36" s="24"/>
      <c r="D36" s="24"/>
      <c r="E36" s="24"/>
      <c r="F36" s="24"/>
      <c r="G36" s="23"/>
      <c r="H36" s="24"/>
      <c r="I36" s="24" t="s">
        <v>40</v>
      </c>
      <c r="J36" s="24"/>
      <c r="K36" s="24"/>
      <c r="L36" s="24"/>
      <c r="M36" s="24"/>
      <c r="N36" s="24"/>
      <c r="O36" s="24"/>
      <c r="P36" s="24"/>
      <c r="Q36" s="24"/>
      <c r="R36" s="24"/>
      <c r="S36" s="24"/>
      <c r="T36" s="24"/>
      <c r="U36" s="24"/>
      <c r="V36" s="24"/>
      <c r="W36" s="24"/>
      <c r="X36" s="24"/>
      <c r="Y36" s="24"/>
      <c r="Z36" s="24"/>
      <c r="AA36" s="24"/>
      <c r="AB36" s="24"/>
      <c r="AC36" s="24"/>
      <c r="AD36" s="24"/>
      <c r="AE36" s="24"/>
      <c r="AF36" s="24"/>
      <c r="AG36" s="2">
        <f>COUNTA(Septembre!$C36:$AF36)</f>
        <v>1</v>
      </c>
    </row>
    <row r="37" spans="2:33"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
        <f>COUNTA(Septembre!$C37:$AF37)</f>
        <v>0</v>
      </c>
    </row>
    <row r="38" spans="2:33" ht="30" customHeight="1">
      <c r="B38" s="25" t="s">
        <v>92</v>
      </c>
      <c r="C38" s="24"/>
      <c r="D38" s="24"/>
      <c r="E38" s="24"/>
      <c r="F38" s="24"/>
      <c r="G38" s="23"/>
      <c r="H38" s="24"/>
      <c r="I38" s="24" t="s">
        <v>40</v>
      </c>
      <c r="J38" s="24" t="s">
        <v>40</v>
      </c>
      <c r="K38" s="24"/>
      <c r="L38" s="24"/>
      <c r="M38" s="24"/>
      <c r="N38" s="24"/>
      <c r="O38" s="24"/>
      <c r="P38" s="24"/>
      <c r="Q38" s="24"/>
      <c r="R38" s="24"/>
      <c r="S38" s="24"/>
      <c r="T38" s="24"/>
      <c r="U38" s="24"/>
      <c r="V38" s="24"/>
      <c r="W38" s="24"/>
      <c r="X38" s="24"/>
      <c r="Y38" s="24"/>
      <c r="Z38" s="24"/>
      <c r="AA38" s="24"/>
      <c r="AB38" s="24"/>
      <c r="AC38" s="24"/>
      <c r="AD38" s="24"/>
      <c r="AE38" s="24"/>
      <c r="AF38" s="24"/>
      <c r="AG38" s="2">
        <f>COUNTA(Septembre!$C38:$AF38)</f>
        <v>2</v>
      </c>
    </row>
    <row r="39" spans="2:33"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COUNTA(Septembre!$C39:$AF39)</f>
        <v>0</v>
      </c>
    </row>
    <row r="40" spans="2:33" ht="30" customHeight="1">
      <c r="B40" s="25" t="s">
        <v>94</v>
      </c>
      <c r="C40" s="24"/>
      <c r="D40" s="24"/>
      <c r="E40" s="24"/>
      <c r="F40" s="24"/>
      <c r="G40" s="23"/>
      <c r="H40" s="24"/>
      <c r="I40" s="24" t="s">
        <v>40</v>
      </c>
      <c r="J40" s="24"/>
      <c r="K40" s="24"/>
      <c r="L40" s="24"/>
      <c r="M40" s="24" t="s">
        <v>4</v>
      </c>
      <c r="N40" s="24" t="s">
        <v>4</v>
      </c>
      <c r="O40" s="24"/>
      <c r="P40" s="24"/>
      <c r="Q40" s="24"/>
      <c r="R40" s="24"/>
      <c r="S40" s="24"/>
      <c r="T40" s="24"/>
      <c r="U40" s="24"/>
      <c r="V40" s="24"/>
      <c r="W40" s="24"/>
      <c r="X40" s="24"/>
      <c r="Y40" s="24"/>
      <c r="Z40" s="24"/>
      <c r="AA40" s="24"/>
      <c r="AB40" s="24"/>
      <c r="AC40" s="24"/>
      <c r="AD40" s="24"/>
      <c r="AE40" s="24"/>
      <c r="AF40" s="24"/>
      <c r="AG40" s="2">
        <f>COUNTA(Septembre!$C40:$AF40)</f>
        <v>3</v>
      </c>
    </row>
    <row r="41" spans="2:33" ht="30" customHeight="1">
      <c r="B41" s="25" t="s">
        <v>95</v>
      </c>
      <c r="C41" s="24" t="s">
        <v>4</v>
      </c>
      <c r="D41" s="24" t="s">
        <v>4</v>
      </c>
      <c r="E41" s="24" t="s">
        <v>4</v>
      </c>
      <c r="F41" s="24" t="s">
        <v>4</v>
      </c>
      <c r="G41" s="23" t="s">
        <v>4</v>
      </c>
      <c r="H41" s="24" t="s">
        <v>4</v>
      </c>
      <c r="I41" s="24" t="s">
        <v>4</v>
      </c>
      <c r="J41" s="24" t="s">
        <v>4</v>
      </c>
      <c r="K41" s="24" t="s">
        <v>4</v>
      </c>
      <c r="L41" s="24"/>
      <c r="M41" s="24"/>
      <c r="N41" s="24"/>
      <c r="O41" s="24"/>
      <c r="P41" s="24"/>
      <c r="Q41" s="24"/>
      <c r="R41" s="24"/>
      <c r="S41" s="24"/>
      <c r="T41" s="24"/>
      <c r="U41" s="24"/>
      <c r="V41" s="24"/>
      <c r="W41" s="24"/>
      <c r="X41" s="24"/>
      <c r="Y41" s="24"/>
      <c r="Z41" s="24"/>
      <c r="AA41" s="24"/>
      <c r="AB41" s="24"/>
      <c r="AC41" s="24"/>
      <c r="AD41" s="24"/>
      <c r="AE41" s="24"/>
      <c r="AF41" s="24"/>
      <c r="AG41" s="2">
        <f>COUNTA(Septembre!$C41:$AF41)</f>
        <v>9</v>
      </c>
    </row>
    <row r="42" spans="2:33" ht="30" customHeight="1">
      <c r="B42" s="25" t="s">
        <v>96</v>
      </c>
      <c r="C42" s="24"/>
      <c r="D42" s="24"/>
      <c r="E42" s="24"/>
      <c r="F42" s="24"/>
      <c r="G42" s="23"/>
      <c r="H42" s="24"/>
      <c r="I42" s="24" t="s">
        <v>40</v>
      </c>
      <c r="J42" s="24"/>
      <c r="K42" s="24"/>
      <c r="L42" s="24"/>
      <c r="M42" s="24"/>
      <c r="N42" s="24"/>
      <c r="O42" s="24"/>
      <c r="P42" s="24"/>
      <c r="Q42" s="24"/>
      <c r="R42" s="24"/>
      <c r="S42" s="24"/>
      <c r="T42" s="24"/>
      <c r="U42" s="24"/>
      <c r="V42" s="24"/>
      <c r="W42" s="24"/>
      <c r="X42" s="24"/>
      <c r="Y42" s="24"/>
      <c r="Z42" s="24"/>
      <c r="AA42" s="24"/>
      <c r="AB42" s="24"/>
      <c r="AC42" s="24"/>
      <c r="AD42" s="24"/>
      <c r="AE42" s="24"/>
      <c r="AF42" s="24"/>
      <c r="AG42" s="2">
        <f>COUNTA(Septembre!$C42:$AF42)</f>
        <v>1</v>
      </c>
    </row>
    <row r="43" spans="2:33" ht="30" customHeight="1">
      <c r="B43" s="25" t="s">
        <v>97</v>
      </c>
      <c r="C43" s="24"/>
      <c r="D43" s="24"/>
      <c r="E43" s="24"/>
      <c r="F43" s="24" t="s">
        <v>40</v>
      </c>
      <c r="G43" s="23" t="s">
        <v>40</v>
      </c>
      <c r="H43" s="24" t="s">
        <v>40</v>
      </c>
      <c r="I43" s="24" t="s">
        <v>40</v>
      </c>
      <c r="J43" s="24" t="s">
        <v>40</v>
      </c>
      <c r="K43" s="24"/>
      <c r="L43" s="24"/>
      <c r="M43" s="24"/>
      <c r="N43" s="24"/>
      <c r="O43" s="24"/>
      <c r="P43" s="24"/>
      <c r="Q43" s="24"/>
      <c r="R43" s="24"/>
      <c r="S43" s="24"/>
      <c r="T43" s="24"/>
      <c r="U43" s="24"/>
      <c r="V43" s="24"/>
      <c r="W43" s="24"/>
      <c r="X43" s="24"/>
      <c r="Y43" s="24"/>
      <c r="Z43" s="24"/>
      <c r="AA43" s="24"/>
      <c r="AB43" s="24"/>
      <c r="AC43" s="24"/>
      <c r="AD43" s="24"/>
      <c r="AE43" s="24"/>
      <c r="AF43" s="24"/>
      <c r="AG43" s="2">
        <f>COUNTA(Septembre!$C43:$AF43)</f>
        <v>5</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
        <f>COUNTA(Septembre!$C44:$AF44)</f>
        <v>0</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COUNTA(Septembre!$C45:$AF45)</f>
        <v>0</v>
      </c>
    </row>
    <row r="46" spans="2:33" ht="30" customHeight="1">
      <c r="B46" s="25" t="s">
        <v>100</v>
      </c>
      <c r="C46" s="24" t="s">
        <v>4</v>
      </c>
      <c r="D46" s="24"/>
      <c r="E46" s="24"/>
      <c r="F46" s="24"/>
      <c r="G46" s="23"/>
      <c r="H46" s="24"/>
      <c r="I46" s="24"/>
      <c r="J46" s="24" t="s">
        <v>4</v>
      </c>
      <c r="K46" s="24"/>
      <c r="L46" s="24"/>
      <c r="M46" s="24"/>
      <c r="N46" s="24"/>
      <c r="O46" s="24"/>
      <c r="P46" s="24"/>
      <c r="Q46" s="24"/>
      <c r="R46" s="24"/>
      <c r="S46" s="24"/>
      <c r="T46" s="24"/>
      <c r="U46" s="24"/>
      <c r="V46" s="24"/>
      <c r="W46" s="24"/>
      <c r="X46" s="24"/>
      <c r="Y46" s="24"/>
      <c r="Z46" s="24"/>
      <c r="AA46" s="24" t="s">
        <v>4</v>
      </c>
      <c r="AB46" s="24" t="s">
        <v>4</v>
      </c>
      <c r="AC46" s="24" t="s">
        <v>4</v>
      </c>
      <c r="AD46" s="24" t="s">
        <v>4</v>
      </c>
      <c r="AE46" s="24" t="s">
        <v>4</v>
      </c>
      <c r="AF46" s="24"/>
      <c r="AG46" s="2">
        <f>COUNTA(Septembre!$C46:$AF46)</f>
        <v>7</v>
      </c>
    </row>
    <row r="47" spans="2:33" ht="30" customHeight="1">
      <c r="B47" s="25" t="s">
        <v>101</v>
      </c>
      <c r="C47" s="24" t="s">
        <v>4</v>
      </c>
      <c r="D47" s="24" t="s">
        <v>4</v>
      </c>
      <c r="E47" s="24" t="s">
        <v>4</v>
      </c>
      <c r="F47" s="24" t="s">
        <v>4</v>
      </c>
      <c r="G47" s="23" t="s">
        <v>4</v>
      </c>
      <c r="H47" s="24"/>
      <c r="I47" s="24" t="s">
        <v>40</v>
      </c>
      <c r="J47" s="24"/>
      <c r="K47" s="24"/>
      <c r="L47" s="24"/>
      <c r="M47" s="24"/>
      <c r="N47" s="24"/>
      <c r="O47" s="24"/>
      <c r="P47" s="24"/>
      <c r="Q47" s="24"/>
      <c r="R47" s="24"/>
      <c r="S47" s="24"/>
      <c r="T47" s="24"/>
      <c r="U47" s="24"/>
      <c r="V47" s="24"/>
      <c r="W47" s="24"/>
      <c r="X47" s="24"/>
      <c r="Y47" s="24"/>
      <c r="Z47" s="24"/>
      <c r="AA47" s="24"/>
      <c r="AB47" s="24"/>
      <c r="AC47" s="24"/>
      <c r="AD47" s="24"/>
      <c r="AE47" s="24"/>
      <c r="AF47" s="24"/>
      <c r="AG47" s="2">
        <f>COUNTA(Septembre!$C47:$AF47)</f>
        <v>6</v>
      </c>
    </row>
    <row r="48" spans="2:33" ht="30" customHeight="1">
      <c r="B48" s="25" t="s">
        <v>102</v>
      </c>
      <c r="C48" s="24"/>
      <c r="D48" s="24"/>
      <c r="E48" s="24"/>
      <c r="F48" s="24"/>
      <c r="G48" s="23"/>
      <c r="H48" s="24"/>
      <c r="I48" s="24" t="s">
        <v>4</v>
      </c>
      <c r="J48" s="24" t="s">
        <v>4</v>
      </c>
      <c r="K48" s="24"/>
      <c r="L48" s="24"/>
      <c r="M48" s="24"/>
      <c r="N48" s="24"/>
      <c r="O48" s="24"/>
      <c r="P48" s="24"/>
      <c r="Q48" s="24"/>
      <c r="R48" s="24"/>
      <c r="S48" s="24"/>
      <c r="T48" s="24"/>
      <c r="U48" s="24"/>
      <c r="V48" s="24"/>
      <c r="W48" s="24"/>
      <c r="X48" s="24"/>
      <c r="Y48" s="24"/>
      <c r="Z48" s="24"/>
      <c r="AA48" s="24"/>
      <c r="AB48" s="24" t="s">
        <v>40</v>
      </c>
      <c r="AC48" s="24"/>
      <c r="AD48" s="24"/>
      <c r="AE48" s="24"/>
      <c r="AF48" s="24"/>
      <c r="AG48" s="2">
        <f>COUNTA(Septembre!$C48:$AF48)</f>
        <v>3</v>
      </c>
    </row>
    <row r="49" spans="2:33" ht="30" customHeight="1">
      <c r="B49" s="25" t="s">
        <v>103</v>
      </c>
      <c r="C49" s="24"/>
      <c r="D49" s="24"/>
      <c r="E49" s="24"/>
      <c r="F49" s="24"/>
      <c r="G49" s="23"/>
      <c r="H49" s="24"/>
      <c r="I49" s="24" t="s">
        <v>4</v>
      </c>
      <c r="J49" s="24" t="s">
        <v>4</v>
      </c>
      <c r="K49" s="24"/>
      <c r="L49" s="24"/>
      <c r="M49" s="24"/>
      <c r="N49" s="24"/>
      <c r="O49" s="24"/>
      <c r="P49" s="24"/>
      <c r="Q49" s="24"/>
      <c r="R49" s="24"/>
      <c r="S49" s="24"/>
      <c r="T49" s="24"/>
      <c r="U49" s="24"/>
      <c r="V49" s="24"/>
      <c r="W49" s="24"/>
      <c r="X49" s="24"/>
      <c r="Y49" s="24"/>
      <c r="Z49" s="24"/>
      <c r="AA49" s="24"/>
      <c r="AB49" s="24"/>
      <c r="AC49" s="24"/>
      <c r="AD49" s="24"/>
      <c r="AE49" s="24"/>
      <c r="AF49" s="24"/>
      <c r="AG49" s="2">
        <f>COUNTA(Septembre!$C49:$AF49)</f>
        <v>2</v>
      </c>
    </row>
    <row r="50" spans="2:33" ht="30" customHeight="1">
      <c r="B50" s="25" t="s">
        <v>104</v>
      </c>
      <c r="C50" s="24" t="s">
        <v>4</v>
      </c>
      <c r="D50" s="24" t="s">
        <v>4</v>
      </c>
      <c r="E50" s="24" t="s">
        <v>4</v>
      </c>
      <c r="F50" s="24" t="s">
        <v>4</v>
      </c>
      <c r="G50" s="23" t="s">
        <v>4</v>
      </c>
      <c r="H50" s="24" t="s">
        <v>4</v>
      </c>
      <c r="I50" s="24" t="s">
        <v>4</v>
      </c>
      <c r="J50" s="24" t="s">
        <v>4</v>
      </c>
      <c r="K50" s="24" t="s">
        <v>4</v>
      </c>
      <c r="L50" s="24" t="s">
        <v>4</v>
      </c>
      <c r="M50" s="24" t="s">
        <v>4</v>
      </c>
      <c r="N50" s="24" t="s">
        <v>4</v>
      </c>
      <c r="O50" s="24" t="s">
        <v>4</v>
      </c>
      <c r="P50" s="24" t="s">
        <v>4</v>
      </c>
      <c r="Q50" s="24" t="s">
        <v>4</v>
      </c>
      <c r="R50" s="24" t="s">
        <v>4</v>
      </c>
      <c r="S50" s="24"/>
      <c r="T50" s="24"/>
      <c r="U50" s="24"/>
      <c r="V50" s="24"/>
      <c r="W50" s="24"/>
      <c r="X50" s="24"/>
      <c r="Y50" s="24"/>
      <c r="Z50" s="24"/>
      <c r="AA50" s="24"/>
      <c r="AB50" s="24"/>
      <c r="AC50" s="24"/>
      <c r="AD50" s="24"/>
      <c r="AE50" s="24"/>
      <c r="AF50" s="24"/>
      <c r="AG50" s="2">
        <f>COUNTA(Septembre!$C50:$AF50)</f>
        <v>16</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COUNTA(Septembre!$C51:$AF51)</f>
        <v>0</v>
      </c>
    </row>
    <row r="52" spans="2:33"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t="s">
        <v>40</v>
      </c>
      <c r="AF52" s="24"/>
      <c r="AG52" s="2">
        <f>COUNTA(Septembre!$C52:$AF52)</f>
        <v>1</v>
      </c>
    </row>
    <row r="53" spans="2:33" ht="30" customHeight="1">
      <c r="B53" s="25" t="s">
        <v>107</v>
      </c>
      <c r="C53" s="24" t="s">
        <v>4</v>
      </c>
      <c r="D53" s="24" t="s">
        <v>4</v>
      </c>
      <c r="E53" s="24" t="s">
        <v>4</v>
      </c>
      <c r="F53" s="24" t="s">
        <v>4</v>
      </c>
      <c r="G53" s="23" t="s">
        <v>4</v>
      </c>
      <c r="H53" s="24" t="s">
        <v>4</v>
      </c>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COUNTA(Septembre!$C53:$AF53)</f>
        <v>6</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COUNTA(Septembre!$C54:$AF54)</f>
        <v>0</v>
      </c>
    </row>
    <row r="55" spans="2:33" ht="30" customHeight="1">
      <c r="B55" s="25" t="s">
        <v>109</v>
      </c>
      <c r="C55" s="24"/>
      <c r="D55" s="24"/>
      <c r="E55" s="24"/>
      <c r="F55" s="24" t="s">
        <v>4</v>
      </c>
      <c r="G55" s="23" t="s">
        <v>4</v>
      </c>
      <c r="H55" s="24" t="s">
        <v>4</v>
      </c>
      <c r="I55" s="24" t="s">
        <v>4</v>
      </c>
      <c r="J55" s="24" t="s">
        <v>4</v>
      </c>
      <c r="K55" s="24" t="s">
        <v>4</v>
      </c>
      <c r="L55" s="24" t="s">
        <v>4</v>
      </c>
      <c r="M55" s="24" t="s">
        <v>4</v>
      </c>
      <c r="N55" s="24" t="s">
        <v>4</v>
      </c>
      <c r="O55" s="24" t="s">
        <v>4</v>
      </c>
      <c r="P55" s="24" t="s">
        <v>4</v>
      </c>
      <c r="Q55" s="24" t="s">
        <v>4</v>
      </c>
      <c r="R55" s="24" t="s">
        <v>4</v>
      </c>
      <c r="S55" s="24"/>
      <c r="T55" s="24"/>
      <c r="U55" s="24"/>
      <c r="V55" s="24"/>
      <c r="W55" s="24"/>
      <c r="X55" s="24"/>
      <c r="Y55" s="24"/>
      <c r="Z55" s="24"/>
      <c r="AA55" s="24"/>
      <c r="AB55" s="24"/>
      <c r="AC55" s="24"/>
      <c r="AD55" s="24"/>
      <c r="AE55" s="24"/>
      <c r="AF55" s="24"/>
      <c r="AG55" s="2">
        <f>COUNTA(Septembre!$C55:$AF55)</f>
        <v>13</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COUNTA(Septembre!$C56:$AF56)</f>
        <v>0</v>
      </c>
    </row>
    <row r="57" spans="2:33" ht="30" customHeight="1">
      <c r="B57" s="25" t="s">
        <v>111</v>
      </c>
      <c r="C57" s="24"/>
      <c r="D57" s="24"/>
      <c r="E57" s="24"/>
      <c r="F57" s="24"/>
      <c r="G57" s="23"/>
      <c r="H57" s="24"/>
      <c r="I57" s="24" t="s">
        <v>40</v>
      </c>
      <c r="J57" s="24"/>
      <c r="K57" s="24"/>
      <c r="L57" s="24"/>
      <c r="M57" s="24"/>
      <c r="N57" s="24"/>
      <c r="O57" s="24"/>
      <c r="P57" s="24"/>
      <c r="Q57" s="24"/>
      <c r="R57" s="24"/>
      <c r="S57" s="24"/>
      <c r="T57" s="24"/>
      <c r="U57" s="24"/>
      <c r="V57" s="24"/>
      <c r="W57" s="24"/>
      <c r="X57" s="24"/>
      <c r="Y57" s="24"/>
      <c r="Z57" s="24"/>
      <c r="AA57" s="24"/>
      <c r="AB57" s="24"/>
      <c r="AC57" s="24"/>
      <c r="AD57" s="24"/>
      <c r="AE57" s="24"/>
      <c r="AF57" s="24"/>
      <c r="AG57" s="2">
        <f>COUNTA(Septembre!$C57:$AF57)</f>
        <v>1</v>
      </c>
    </row>
    <row r="58" spans="2:33" ht="30" customHeight="1">
      <c r="B58" s="25" t="s">
        <v>112</v>
      </c>
      <c r="C58" s="24"/>
      <c r="D58" s="24"/>
      <c r="E58" s="24"/>
      <c r="F58" s="24"/>
      <c r="G58" s="23"/>
      <c r="H58" s="24"/>
      <c r="I58" s="24"/>
      <c r="J58" s="24"/>
      <c r="K58" s="24"/>
      <c r="L58" s="24"/>
      <c r="M58" s="24"/>
      <c r="N58" s="24"/>
      <c r="O58" s="24"/>
      <c r="P58" s="24"/>
      <c r="Q58" s="24"/>
      <c r="R58" s="24"/>
      <c r="S58" s="24"/>
      <c r="T58" s="24" t="s">
        <v>49</v>
      </c>
      <c r="U58" s="24" t="s">
        <v>49</v>
      </c>
      <c r="V58" s="24" t="s">
        <v>49</v>
      </c>
      <c r="W58" s="24" t="s">
        <v>49</v>
      </c>
      <c r="X58" s="24"/>
      <c r="Y58" s="24"/>
      <c r="Z58" s="24"/>
      <c r="AA58" s="24"/>
      <c r="AB58" s="24"/>
      <c r="AC58" s="24"/>
      <c r="AD58" s="24"/>
      <c r="AE58" s="24"/>
      <c r="AF58" s="24"/>
      <c r="AG58" s="2">
        <f>COUNTA(Septembre!$C58:$AF58)</f>
        <v>4</v>
      </c>
    </row>
    <row r="59" spans="2:33" ht="30" customHeight="1">
      <c r="B59" s="25" t="s">
        <v>113</v>
      </c>
      <c r="C59" s="24"/>
      <c r="D59" s="24"/>
      <c r="E59" s="24"/>
      <c r="F59" s="24" t="s">
        <v>40</v>
      </c>
      <c r="G59" s="23" t="s">
        <v>40</v>
      </c>
      <c r="H59" s="24" t="s">
        <v>40</v>
      </c>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COUNTA(Septembre!$C59:$AF59)</f>
        <v>3</v>
      </c>
    </row>
    <row r="60" spans="2:33" ht="30" customHeight="1">
      <c r="B60" s="25" t="s">
        <v>114</v>
      </c>
      <c r="C60" s="24"/>
      <c r="D60" s="24"/>
      <c r="E60" s="24"/>
      <c r="F60" s="24"/>
      <c r="G60" s="23"/>
      <c r="H60" s="24"/>
      <c r="I60" s="24" t="s">
        <v>40</v>
      </c>
      <c r="J60" s="24"/>
      <c r="K60" s="24"/>
      <c r="L60" s="24"/>
      <c r="M60" s="24"/>
      <c r="N60" s="24"/>
      <c r="O60" s="24"/>
      <c r="P60" s="24"/>
      <c r="Q60" s="24"/>
      <c r="R60" s="24"/>
      <c r="S60" s="24"/>
      <c r="T60" s="24"/>
      <c r="U60" s="24"/>
      <c r="V60" s="24"/>
      <c r="W60" s="24"/>
      <c r="X60" s="24"/>
      <c r="Y60" s="24"/>
      <c r="Z60" s="24"/>
      <c r="AA60" s="24"/>
      <c r="AB60" s="24"/>
      <c r="AC60" s="24"/>
      <c r="AD60" s="24"/>
      <c r="AE60" s="24"/>
      <c r="AF60" s="24"/>
      <c r="AG60" s="2">
        <f>COUNTA(Septembre!$C60:$AF60)</f>
        <v>1</v>
      </c>
    </row>
    <row r="61" spans="2:33" ht="30" customHeight="1">
      <c r="B61" s="25" t="s">
        <v>115</v>
      </c>
      <c r="C61" s="1"/>
      <c r="D61" s="1"/>
      <c r="E61" s="1"/>
      <c r="F61" s="1"/>
      <c r="G61" s="1"/>
      <c r="H61" s="1"/>
      <c r="I61" s="1" t="s">
        <v>40</v>
      </c>
      <c r="J61" s="1" t="s">
        <v>40</v>
      </c>
      <c r="K61" s="1"/>
      <c r="L61" s="1"/>
      <c r="M61" s="1"/>
      <c r="N61" s="1"/>
      <c r="O61" s="1"/>
      <c r="P61" s="1"/>
      <c r="Q61" s="1"/>
      <c r="R61" s="1"/>
      <c r="S61" s="1"/>
      <c r="T61" s="1"/>
      <c r="U61" s="1"/>
      <c r="V61" s="1"/>
      <c r="W61" s="1"/>
      <c r="X61" s="1"/>
      <c r="Y61" s="1"/>
      <c r="Z61" s="1"/>
      <c r="AA61" s="1"/>
      <c r="AB61" s="1"/>
      <c r="AC61" s="1"/>
      <c r="AD61" s="1"/>
      <c r="AE61" s="1"/>
      <c r="AF61" s="1"/>
      <c r="AG61" s="2">
        <f>COUNTA(Septembre!$C61:$AF61)</f>
        <v>2</v>
      </c>
    </row>
    <row r="62" spans="2:33" ht="30" customHeight="1">
      <c r="B62" s="4" t="str">
        <f>NomMois&amp;" total"</f>
        <v>SEPTEMBRE total</v>
      </c>
      <c r="C62" s="3">
        <f>SUBTOTAL(103,Septembre!$C$9:$C$61)</f>
        <v>7</v>
      </c>
      <c r="D62" s="3">
        <f>SUBTOTAL(103,Septembre!$D$9:$D$61)</f>
        <v>5</v>
      </c>
      <c r="E62" s="3">
        <f>SUBTOTAL(103,Septembre!$E$9:$E$61)</f>
        <v>5</v>
      </c>
      <c r="F62" s="3">
        <f>SUBTOTAL(103,Septembre!$F$9:$F$61)</f>
        <v>13</v>
      </c>
      <c r="G62" s="3">
        <f>SUBTOTAL(103,Septembre!$G$9:$G$61)</f>
        <v>11</v>
      </c>
      <c r="H62" s="3">
        <f>SUBTOTAL(103,Septembre!$H$9:$H$61)</f>
        <v>11</v>
      </c>
      <c r="I62" s="3">
        <f>SUBTOTAL(103,Septembre!$I$9:$I$61)</f>
        <v>29</v>
      </c>
      <c r="J62" s="3">
        <f>SUBTOTAL(103,Septembre!$J$9:$J$61)</f>
        <v>18</v>
      </c>
      <c r="K62" s="3">
        <f>SUBTOTAL(103,Septembre!$K$9:$K$61)</f>
        <v>6</v>
      </c>
      <c r="L62" s="3">
        <f>SUBTOTAL(103,Septembre!$L$9:$L$61)</f>
        <v>5</v>
      </c>
      <c r="M62" s="3">
        <f>SUBTOTAL(103,Septembre!$M$9:$M$61)</f>
        <v>6</v>
      </c>
      <c r="N62" s="3">
        <f>SUBTOTAL(103,Septembre!$N$9:$N$61)</f>
        <v>6</v>
      </c>
      <c r="O62" s="3">
        <f>SUBTOTAL(103,Septembre!$O$9:$O$61)</f>
        <v>5</v>
      </c>
      <c r="P62" s="3">
        <f>SUBTOTAL(103,Septembre!$P$9:$P$61)</f>
        <v>6</v>
      </c>
      <c r="Q62" s="3">
        <f>SUBTOTAL(103,Septembre!$Q$9:$Q$61)</f>
        <v>5</v>
      </c>
      <c r="R62" s="3">
        <f>SUBTOTAL(103,Septembre!$R$9:$R$61)</f>
        <v>3</v>
      </c>
      <c r="S62" s="3">
        <f>SUBTOTAL(103,Septembre!$S$9:$S$61)</f>
        <v>1</v>
      </c>
      <c r="T62" s="3">
        <f>SUBTOTAL(103,Septembre!$T$9:$T$61)</f>
        <v>4</v>
      </c>
      <c r="U62" s="3">
        <f>SUBTOTAL(103,Septembre!$U$9:$U$61)</f>
        <v>4</v>
      </c>
      <c r="V62" s="3">
        <f>SUBTOTAL(103,Septembre!$V$9:$V$61)</f>
        <v>4</v>
      </c>
      <c r="W62" s="3">
        <f>SUBTOTAL(103,Septembre!$W$9:$W$61)</f>
        <v>4</v>
      </c>
      <c r="X62" s="3">
        <f>SUBTOTAL(103,Septembre!$X$9:$X$61)</f>
        <v>3</v>
      </c>
      <c r="Y62" s="3">
        <f>SUBTOTAL(103,Septembre!$Y$9:$Y$61)</f>
        <v>3</v>
      </c>
      <c r="Z62" s="3">
        <f>SUBTOTAL(103,Septembre!$Z$9:$Z$61)</f>
        <v>1</v>
      </c>
      <c r="AA62" s="3">
        <f>SUBTOTAL(103,Septembre!$AA$9:$AA$61)</f>
        <v>4</v>
      </c>
      <c r="AB62" s="3">
        <f>SUBTOTAL(103,Septembre!$AB$9:$AB$61)</f>
        <v>5</v>
      </c>
      <c r="AC62" s="3">
        <f>SUBTOTAL(103,Septembre!$AC$9:$AC$61)</f>
        <v>3</v>
      </c>
      <c r="AD62" s="3">
        <f>SUBTOTAL(103,Septembre!$AD$9:$AD$61)</f>
        <v>3</v>
      </c>
      <c r="AE62" s="3">
        <f>SUBTOTAL(103,Septembre!$AE$9:$AE$61)</f>
        <v>2</v>
      </c>
      <c r="AF62" s="3">
        <f>SUBTOTAL(103,Septembre!$AF$9:$AF$61)</f>
        <v>0</v>
      </c>
      <c r="AG62" s="3">
        <f>SUBTOTAL(109,_Septembre[Total des jours])</f>
        <v>182</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19" priority="2" stopIfTrue="1">
      <formula>C9=CléPersonnalisée2</formula>
    </cfRule>
    <cfRule type="expression" dxfId="18" priority="3" stopIfTrue="1">
      <formula>C9=CléPersonnalisée1</formula>
    </cfRule>
    <cfRule type="expression" dxfId="17" priority="4" stopIfTrue="1">
      <formula>C9=CléMaladie</formula>
    </cfRule>
    <cfRule type="expression" dxfId="16" priority="5" stopIfTrue="1">
      <formula>C9=CléPersonnel</formula>
    </cfRule>
    <cfRule type="expression" dxfId="15"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{C31C9AEC-CA68-47EE-9DAA-E5688FEDC1AF}</x14:id>
        </ext>
      </extLst>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D1495F61-DEBD-4F7B-B1AA-9920369C9FEB}"/>
    <dataValidation allowBlank="1" showInputMessage="1" showErrorMessage="1" prompt="La lettre « C » indique une absence pour cause de congé" sqref="C4" xr:uid="{8750FB08-F108-4D48-966B-3641940370BA}"/>
    <dataValidation allowBlank="1" showInputMessage="1" showErrorMessage="1" prompt="La lettre « P » indique une absence pour motifs personnels" sqref="F4" xr:uid="{D26AD99D-FC3A-4CA6-9461-F55F92B0AF4D}"/>
    <dataValidation allowBlank="1" showInputMessage="1" showErrorMessage="1" prompt="La lettre « M » indique une absence pour cause de maladie" sqref="J4" xr:uid="{47B03BFA-864E-49EC-9C2A-0718B2598105}"/>
    <dataValidation allowBlank="1" showInputMessage="1" showErrorMessage="1" prompt="Entrez une lettre et personnalisez l’étiquette à droite pour ajouter un élément de clé" sqref="N4 S4" xr:uid="{C62AADE0-4BFB-4967-A238-D21043A18A23}"/>
    <dataValidation allowBlank="1" showInputMessage="1" showErrorMessage="1" prompt="Entrez une étiquette pour décrire la clé personnalisée à gauche" sqref="O4 T4" xr:uid="{6BE6A48D-8F7D-42BF-90C9-B6C01371C93B}"/>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BA615E27-D57B-42A6-904E-052DEA8807C1}"/>
    <dataValidation allowBlank="1" showInputMessage="1" showErrorMessage="1" prompt="Entrez l’année dans la cellule ci-dessous" sqref="AG5" xr:uid="{B24DE8EE-2687-4046-AFEA-63E07C95BF83}"/>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EDCF7B1C-C850-4B01-AC4B-1618564771E0}"/>
    <dataValidation allowBlank="1" showInputMessage="1" showErrorMessage="1" prompt="Le titre mis à jour automatiquement figure dans cette cellule. Pour modifier le titre, mettez à jour la cellule B1 de la feuille de calcul Janvier" sqref="B2" xr:uid="{CD05380B-AE3C-45A5-8BB5-A7099858E233}"/>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70CEB0A3-5EC7-472B-8ACE-7F387E15BDD2}"/>
    <dataValidation allowBlank="1" showInputMessage="1" showErrorMessage="1" prompt="Calcule automatiquement le nombre total de jours d’absence d’un employé ce mois-ci dans cette colonne" sqref="AG8" xr:uid="{9FDEDD8E-2EEB-4B8B-BF9A-1744D9AE38CE}"/>
    <dataValidation allowBlank="1" showInputMessage="1" showErrorMessage="1" prompt="Entrez l’année dans cette cellule" sqref="AG6" xr:uid="{88475946-5CF6-4465-9AA6-1B694B547E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36775A8-9ACC-4CE1-BF4E-0BEA2F08EA81}"/>
    <dataValidation allowBlank="1" showInputMessage="1" showErrorMessage="1" prompt="Cette ligne définit les clés utilisées dans le tableau : la cellule C4 un congé, la G4 personnel, et K4 un congé maladie. Les cellules N4 et R4 sont personnalisables " sqref="B4" xr:uid="{F5450959-E2EB-4F97-9C47-5A0A9836EA4A}"/>
    <dataValidation allowBlank="1" showInputMessage="1" showErrorMessage="1" prompt="Le titre de la feuille de calcul figure dans cette cellule. " sqref="B1" xr:uid="{924FD7C0-7D7F-4D4F-8D65-15E16752BF85}"/>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31C9AEC-CA68-47EE-9DAA-E5688FEDC1AF}">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DA55A432-9FC4-4345-BA51-9A4AF96FA2EA}">
          <x14:formula1>
            <xm:f>'Noms des employés'!$B$4:$B$75</xm:f>
          </x14:formula1>
          <xm:sqref>B9:B61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E9E4F2F-EC75-43DE-8D1D-AD9A834E0A54}">
  <sheetPr>
    <tabColor theme="7"/>
  </sheetPr>
  <dimension ref="A1:AH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57</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TEXT(WEEKDAY(DATE(CalendarYear,10,1),1),"jjj")</f>
        <v>dim</v>
      </c>
      <c r="D7" s="15" t="str">
        <f>TEXT(WEEKDAY(DATE(CalendarYear,10,2),1),"jjj")</f>
        <v>lun</v>
      </c>
      <c r="E7" s="15" t="str">
        <f>TEXT(WEEKDAY(DATE(CalendarYear,10,3),1),"jjj")</f>
        <v>mar</v>
      </c>
      <c r="F7" s="15" t="str">
        <f>TEXT(WEEKDAY(DATE(CalendarYear,10,4),1),"jjj")</f>
        <v>mer</v>
      </c>
      <c r="G7" s="15" t="str">
        <f>TEXT(WEEKDAY(DATE(CalendarYear,10,5),1),"jjj")</f>
        <v>jeu</v>
      </c>
      <c r="H7" s="15" t="str">
        <f>TEXT(WEEKDAY(DATE(CalendarYear,10,6),1),"jjj")</f>
        <v>ven</v>
      </c>
      <c r="I7" s="15" t="str">
        <f>TEXT(WEEKDAY(DATE(CalendarYear,10,7),1),"jjj")</f>
        <v>sam</v>
      </c>
      <c r="J7" s="15" t="str">
        <f>TEXT(WEEKDAY(DATE(CalendarYear,10,8),1),"jjj")</f>
        <v>dim</v>
      </c>
      <c r="K7" s="15" t="str">
        <f>TEXT(WEEKDAY(DATE(CalendarYear,10,9),1),"jjj")</f>
        <v>lun</v>
      </c>
      <c r="L7" s="15" t="str">
        <f>TEXT(WEEKDAY(DATE(CalendarYear,10,10),1),"jjj")</f>
        <v>mar</v>
      </c>
      <c r="M7" s="15" t="str">
        <f>TEXT(WEEKDAY(DATE(CalendarYear,10,11),1),"jjj")</f>
        <v>mer</v>
      </c>
      <c r="N7" s="15" t="str">
        <f>TEXT(WEEKDAY(DATE(CalendarYear,10,12),1),"jjj")</f>
        <v>jeu</v>
      </c>
      <c r="O7" s="15" t="str">
        <f>TEXT(WEEKDAY(DATE(CalendarYear,10,13),1),"jjj")</f>
        <v>ven</v>
      </c>
      <c r="P7" s="15" t="str">
        <f>TEXT(WEEKDAY(DATE(CalendarYear,10,14),1),"jjj")</f>
        <v>sam</v>
      </c>
      <c r="Q7" s="15" t="str">
        <f>TEXT(WEEKDAY(DATE(CalendarYear,10,15),1),"jjj")</f>
        <v>dim</v>
      </c>
      <c r="R7" s="15" t="str">
        <f>TEXT(WEEKDAY(DATE(CalendarYear,10,16),1),"jjj")</f>
        <v>lun</v>
      </c>
      <c r="S7" s="15" t="str">
        <f>TEXT(WEEKDAY(DATE(CalendarYear,10,17),1),"jjj")</f>
        <v>mar</v>
      </c>
      <c r="T7" s="15" t="str">
        <f>TEXT(WEEKDAY(DATE(CalendarYear,10,18),1),"jjj")</f>
        <v>mer</v>
      </c>
      <c r="U7" s="15" t="str">
        <f>TEXT(WEEKDAY(DATE(CalendarYear,10,19),1),"jjj")</f>
        <v>jeu</v>
      </c>
      <c r="V7" s="15" t="str">
        <f>TEXT(WEEKDAY(DATE(CalendarYear,10,20),1),"jjj")</f>
        <v>ven</v>
      </c>
      <c r="W7" s="15" t="str">
        <f>TEXT(WEEKDAY(DATE(CalendarYear,10,21),1),"jjj")</f>
        <v>sam</v>
      </c>
      <c r="X7" s="15" t="str">
        <f>TEXT(WEEKDAY(DATE(CalendarYear,10,22),1),"jjj")</f>
        <v>dim</v>
      </c>
      <c r="Y7" s="15" t="str">
        <f>TEXT(WEEKDAY(DATE(CalendarYear,10,23),1),"jjj")</f>
        <v>lun</v>
      </c>
      <c r="Z7" s="15" t="str">
        <f>TEXT(WEEKDAY(DATE(CalendarYear,10,24),1),"jjj")</f>
        <v>mar</v>
      </c>
      <c r="AA7" s="15" t="str">
        <f>TEXT(WEEKDAY(DATE(CalendarYear,10,25),1),"jjj")</f>
        <v>mer</v>
      </c>
      <c r="AB7" s="15" t="str">
        <f>TEXT(WEEKDAY(DATE(CalendarYear,10,26),1),"jjj")</f>
        <v>jeu</v>
      </c>
      <c r="AC7" s="15" t="str">
        <f>TEXT(WEEKDAY(DATE(CalendarYear,10,27),1),"jjj")</f>
        <v>ven</v>
      </c>
      <c r="AD7" s="15" t="str">
        <f>TEXT(WEEKDAY(DATE(CalendarYear,10,28),1),"jjj")</f>
        <v>sam</v>
      </c>
      <c r="AE7" s="15" t="str">
        <f>TEXT(WEEKDAY(DATE(CalendarYear,10,29),1),"jjj")</f>
        <v>dim</v>
      </c>
      <c r="AF7" s="15" t="str">
        <f>TEXT(WEEKDAY(DATE(CalendarYear,10,30),1),"jjj")</f>
        <v>lun</v>
      </c>
      <c r="AG7" s="15" t="str">
        <f>TEXT(WEEKDAY(DATE(CalendarYear,10,31),1),"jjj")</f>
        <v>mar</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t="s">
        <v>40</v>
      </c>
      <c r="AG9" s="1" t="s">
        <v>40</v>
      </c>
      <c r="AH9" s="2">
        <f>COUNTA(Octobre!$C9:$AG9)</f>
        <v>2</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
        <f>COUNTA(Octobre!$C10:$AG10)</f>
        <v>0</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9"/>
      <c r="AH11" s="2">
        <f>COUNTA(Octobre!$C11:$AG11)</f>
        <v>0</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
        <f>COUNTA(Octobre!$C12:$AG12)</f>
        <v>0</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4"/>
      <c r="AH13" s="2">
        <f>COUNTA(Octobre!$C13:$AG13)</f>
        <v>0</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4"/>
      <c r="AH14" s="2">
        <f>COUNTA(Octobre!$C14:$AG14)</f>
        <v>0</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4"/>
      <c r="AH15" s="2">
        <f>COUNTA(Octobre!$C15:$AG15)</f>
        <v>0</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4"/>
      <c r="AH16" s="2">
        <f>COUNTA(Octobre!$C16:$AG16)</f>
        <v>0</v>
      </c>
    </row>
    <row r="17" spans="2:34" ht="30" customHeight="1">
      <c r="B17" s="25" t="s">
        <v>71</v>
      </c>
      <c r="C17" s="24"/>
      <c r="D17" s="24"/>
      <c r="E17" s="24"/>
      <c r="F17" s="24"/>
      <c r="G17" s="23"/>
      <c r="H17" s="24"/>
      <c r="I17" s="24"/>
      <c r="J17" s="24"/>
      <c r="K17" s="24"/>
      <c r="L17" s="24"/>
      <c r="M17" s="24"/>
      <c r="N17" s="24"/>
      <c r="O17" s="24"/>
      <c r="P17" s="24"/>
      <c r="Q17" s="24"/>
      <c r="R17" s="24" t="s">
        <v>40</v>
      </c>
      <c r="S17" s="24"/>
      <c r="T17" s="24"/>
      <c r="U17" s="24"/>
      <c r="V17" s="24"/>
      <c r="W17" s="24"/>
      <c r="X17" s="24"/>
      <c r="Y17" s="24"/>
      <c r="Z17" s="24"/>
      <c r="AA17" s="24"/>
      <c r="AB17" s="24" t="s">
        <v>40</v>
      </c>
      <c r="AC17" s="24" t="s">
        <v>40</v>
      </c>
      <c r="AD17" s="24"/>
      <c r="AE17" s="24"/>
      <c r="AF17" s="24"/>
      <c r="AG17" s="24"/>
      <c r="AH17" s="2">
        <f>COUNTA(Octobre!$C17:$AG17)</f>
        <v>3</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4"/>
      <c r="AH18" s="2">
        <f>COUNTA(Octobre!$C18:$AG18)</f>
        <v>0</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4"/>
      <c r="AH19" s="2">
        <f>COUNTA(Octobre!$C19:$AG19)</f>
        <v>0</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4"/>
      <c r="AH20" s="2">
        <f>COUNTA(Octobre!$C20:$AG20)</f>
        <v>0</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4"/>
      <c r="AH21" s="2">
        <f>COUNTA(Octobre!$C21:$AG21)</f>
        <v>0</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4"/>
      <c r="AH22" s="2">
        <f>COUNTA(Octobre!$C22:$AG22)</f>
        <v>0</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4"/>
      <c r="AH23" s="2">
        <f>COUNTA(Octobre!$C23:$AG23)</f>
        <v>0</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4"/>
      <c r="AH24" s="2">
        <f>COUNTA(Octobre!$C24:$AG24)</f>
        <v>0</v>
      </c>
    </row>
    <row r="25" spans="2:34" ht="30" customHeight="1">
      <c r="B25" s="25" t="s">
        <v>79</v>
      </c>
      <c r="C25" s="24"/>
      <c r="D25" s="24"/>
      <c r="E25" s="24"/>
      <c r="F25" s="24"/>
      <c r="G25" s="23"/>
      <c r="H25" s="24"/>
      <c r="I25" s="24"/>
      <c r="J25" s="24"/>
      <c r="K25" s="24"/>
      <c r="L25" s="24"/>
      <c r="M25" s="24"/>
      <c r="N25" s="24" t="s">
        <v>40</v>
      </c>
      <c r="O25" s="24" t="s">
        <v>40</v>
      </c>
      <c r="P25" s="24"/>
      <c r="Q25" s="24"/>
      <c r="R25" s="24"/>
      <c r="S25" s="24"/>
      <c r="T25" s="24"/>
      <c r="U25" s="24"/>
      <c r="V25" s="24"/>
      <c r="W25" s="24"/>
      <c r="X25" s="24"/>
      <c r="Y25" s="24"/>
      <c r="Z25" s="24"/>
      <c r="AA25" s="24"/>
      <c r="AB25" s="24"/>
      <c r="AC25" s="24"/>
      <c r="AD25" s="24"/>
      <c r="AE25" s="24"/>
      <c r="AF25" s="24"/>
      <c r="AG25" s="24"/>
      <c r="AH25" s="2">
        <f>COUNTA(Octobre!$C25:$AG25)</f>
        <v>2</v>
      </c>
    </row>
    <row r="26" spans="2:34"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4"/>
      <c r="AH26" s="2">
        <f>COUNTA(Octobre!$C26:$AG26)</f>
        <v>0</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COUNTA(Octobre!$C27:$AG27)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4"/>
      <c r="AH28" s="2">
        <f>COUNTA(Octobre!$C28:$AG28)</f>
        <v>0</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t="s">
        <v>4</v>
      </c>
      <c r="Z29" s="24" t="s">
        <v>4</v>
      </c>
      <c r="AA29" s="24" t="s">
        <v>4</v>
      </c>
      <c r="AB29" s="24" t="s">
        <v>4</v>
      </c>
      <c r="AC29" s="24" t="s">
        <v>40</v>
      </c>
      <c r="AD29" s="24"/>
      <c r="AE29" s="24"/>
      <c r="AF29" s="24"/>
      <c r="AG29" s="24"/>
      <c r="AH29" s="2">
        <f>COUNTA(Octobre!$C29:$AG29)</f>
        <v>5</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4"/>
      <c r="AG30" s="24"/>
      <c r="AH30" s="2">
        <f>COUNTA(Octobre!$C30:$AG30)</f>
        <v>0</v>
      </c>
    </row>
    <row r="31" spans="2:34" ht="30" customHeight="1">
      <c r="B31" s="25" t="s">
        <v>85</v>
      </c>
      <c r="C31" s="24"/>
      <c r="D31" s="24"/>
      <c r="E31" s="24"/>
      <c r="F31" s="24"/>
      <c r="G31" s="23" t="s">
        <v>40</v>
      </c>
      <c r="H31" s="24"/>
      <c r="I31" s="24"/>
      <c r="J31" s="24"/>
      <c r="K31" s="24"/>
      <c r="L31" s="24"/>
      <c r="M31" s="24"/>
      <c r="N31" s="24"/>
      <c r="O31" s="24"/>
      <c r="P31" s="24"/>
      <c r="Q31" s="24"/>
      <c r="R31" s="24"/>
      <c r="S31" s="24"/>
      <c r="T31" s="24" t="s">
        <v>40</v>
      </c>
      <c r="U31" s="24"/>
      <c r="V31" s="24"/>
      <c r="W31" s="24"/>
      <c r="X31" s="24"/>
      <c r="Y31" s="24"/>
      <c r="Z31" s="24"/>
      <c r="AA31" s="24"/>
      <c r="AB31" s="24"/>
      <c r="AC31" s="24"/>
      <c r="AD31" s="24"/>
      <c r="AE31" s="24"/>
      <c r="AF31" s="24"/>
      <c r="AG31" s="24"/>
      <c r="AH31" s="2">
        <f>COUNTA(Octobre!$C31:$AG31)</f>
        <v>2</v>
      </c>
    </row>
    <row r="32" spans="2:34" ht="30" customHeight="1">
      <c r="B32" s="25" t="s">
        <v>86</v>
      </c>
      <c r="C32" s="24"/>
      <c r="D32" s="24"/>
      <c r="E32" s="24"/>
      <c r="F32" s="24"/>
      <c r="G32" s="23"/>
      <c r="H32" s="24"/>
      <c r="I32" s="24"/>
      <c r="J32" s="24"/>
      <c r="K32" s="24" t="s">
        <v>10</v>
      </c>
      <c r="L32" s="24" t="s">
        <v>10</v>
      </c>
      <c r="M32" s="24" t="s">
        <v>10</v>
      </c>
      <c r="N32" s="24" t="s">
        <v>10</v>
      </c>
      <c r="O32" s="24" t="s">
        <v>10</v>
      </c>
      <c r="P32" s="24"/>
      <c r="Q32" s="24"/>
      <c r="R32" s="24"/>
      <c r="S32" s="24"/>
      <c r="T32" s="24"/>
      <c r="U32" s="24"/>
      <c r="V32" s="24"/>
      <c r="W32" s="24"/>
      <c r="X32" s="24"/>
      <c r="Y32" s="24"/>
      <c r="Z32" s="24"/>
      <c r="AA32" s="24"/>
      <c r="AB32" s="24"/>
      <c r="AC32" s="24"/>
      <c r="AD32" s="24"/>
      <c r="AE32" s="24"/>
      <c r="AF32" s="24"/>
      <c r="AG32" s="24"/>
      <c r="AH32" s="2">
        <f>COUNTA(Octobre!$C32:$AG32)</f>
        <v>5</v>
      </c>
    </row>
    <row r="33" spans="2:34" ht="30" customHeight="1">
      <c r="B33" s="25" t="s">
        <v>87</v>
      </c>
      <c r="C33" s="24"/>
      <c r="D33" s="24"/>
      <c r="E33" s="24"/>
      <c r="F33" s="24"/>
      <c r="G33" s="23"/>
      <c r="H33" s="24"/>
      <c r="I33" s="24"/>
      <c r="J33" s="24"/>
      <c r="K33" s="24"/>
      <c r="L33" s="24"/>
      <c r="M33" s="24"/>
      <c r="N33" s="24"/>
      <c r="O33" s="24" t="s">
        <v>40</v>
      </c>
      <c r="P33" s="24"/>
      <c r="Q33" s="24"/>
      <c r="R33" s="24"/>
      <c r="S33" s="24"/>
      <c r="T33" s="24"/>
      <c r="U33" s="24"/>
      <c r="V33" s="24"/>
      <c r="W33" s="24"/>
      <c r="X33" s="24"/>
      <c r="Y33" s="24" t="s">
        <v>4</v>
      </c>
      <c r="Z33" s="24" t="s">
        <v>4</v>
      </c>
      <c r="AA33" s="24" t="s">
        <v>4</v>
      </c>
      <c r="AB33" s="24" t="s">
        <v>4</v>
      </c>
      <c r="AC33" s="24" t="s">
        <v>4</v>
      </c>
      <c r="AD33" s="24" t="s">
        <v>4</v>
      </c>
      <c r="AE33" s="24" t="s">
        <v>4</v>
      </c>
      <c r="AF33" s="24" t="s">
        <v>4</v>
      </c>
      <c r="AG33" s="24" t="s">
        <v>4</v>
      </c>
      <c r="AH33" s="2">
        <f>COUNTA(Octobre!$C33:$AG33)</f>
        <v>10</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4"/>
      <c r="AG34" s="24" t="s">
        <v>4</v>
      </c>
      <c r="AH34" s="2">
        <f>COUNTA(Octobre!$C34:$AG34)</f>
        <v>1</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4"/>
      <c r="AH35" s="2">
        <f>COUNTA(Octobre!$C35:$AG35)</f>
        <v>0</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4"/>
      <c r="AH36" s="2">
        <f>COUNTA(Octobre!$C36:$AG36)</f>
        <v>0</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4"/>
      <c r="AG37" s="24"/>
      <c r="AH37" s="2">
        <f>COUNTA(Octobre!$C37:$AG37)</f>
        <v>0</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4"/>
      <c r="AH38" s="2">
        <f>COUNTA(Octobre!$C38:$AG38)</f>
        <v>0</v>
      </c>
    </row>
    <row r="39" spans="2:34" ht="30" customHeight="1">
      <c r="B39" s="25" t="s">
        <v>93</v>
      </c>
      <c r="C39" s="24"/>
      <c r="D39" s="24"/>
      <c r="E39" s="24"/>
      <c r="F39" s="24"/>
      <c r="G39" s="23"/>
      <c r="H39" s="24"/>
      <c r="I39" s="24"/>
      <c r="J39" s="24"/>
      <c r="K39" s="24"/>
      <c r="L39" s="24"/>
      <c r="M39" s="24" t="s">
        <v>40</v>
      </c>
      <c r="N39" s="24"/>
      <c r="O39" s="24"/>
      <c r="P39" s="24"/>
      <c r="Q39" s="24"/>
      <c r="R39" s="24"/>
      <c r="S39" s="24"/>
      <c r="T39" s="24"/>
      <c r="U39" s="24"/>
      <c r="V39" s="24"/>
      <c r="W39" s="24"/>
      <c r="X39" s="24"/>
      <c r="Y39" s="24"/>
      <c r="Z39" s="24"/>
      <c r="AA39" s="24"/>
      <c r="AB39" s="24"/>
      <c r="AC39" s="24"/>
      <c r="AD39" s="24"/>
      <c r="AE39" s="24"/>
      <c r="AF39" s="24"/>
      <c r="AG39" s="24"/>
      <c r="AH39" s="2">
        <f>COUNTA(Octobre!$C39:$AG39)</f>
        <v>1</v>
      </c>
    </row>
    <row r="40" spans="2:34" ht="30" customHeight="1">
      <c r="B40" s="25" t="s">
        <v>94</v>
      </c>
      <c r="C40" s="24"/>
      <c r="D40" s="24"/>
      <c r="E40" s="24"/>
      <c r="F40" s="24"/>
      <c r="G40" s="23"/>
      <c r="H40" s="24"/>
      <c r="I40" s="24"/>
      <c r="J40" s="24"/>
      <c r="K40" s="24" t="s">
        <v>4</v>
      </c>
      <c r="L40" s="24" t="s">
        <v>4</v>
      </c>
      <c r="M40" s="24" t="s">
        <v>4</v>
      </c>
      <c r="N40" s="24" t="s">
        <v>4</v>
      </c>
      <c r="O40" s="24" t="s">
        <v>4</v>
      </c>
      <c r="P40" s="24" t="s">
        <v>4</v>
      </c>
      <c r="Q40" s="24" t="s">
        <v>4</v>
      </c>
      <c r="R40" s="24" t="s">
        <v>4</v>
      </c>
      <c r="S40" s="24"/>
      <c r="T40" s="24"/>
      <c r="U40" s="24"/>
      <c r="V40" s="24"/>
      <c r="W40" s="24"/>
      <c r="X40" s="24"/>
      <c r="Y40" s="24"/>
      <c r="Z40" s="24"/>
      <c r="AA40" s="24"/>
      <c r="AB40" s="24"/>
      <c r="AC40" s="24"/>
      <c r="AD40" s="24"/>
      <c r="AE40" s="24"/>
      <c r="AF40" s="24"/>
      <c r="AG40" s="24"/>
      <c r="AH40" s="2">
        <f>COUNTA(Octobre!$C40:$AG40)</f>
        <v>8</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4"/>
      <c r="AH41" s="2">
        <f>COUNTA(Octobre!$C41:$AG41)</f>
        <v>0</v>
      </c>
    </row>
    <row r="42" spans="2:34" ht="30" customHeight="1">
      <c r="B42" s="25" t="s">
        <v>96</v>
      </c>
      <c r="C42" s="24"/>
      <c r="D42" s="24"/>
      <c r="E42" s="24"/>
      <c r="F42" s="24"/>
      <c r="G42" s="23"/>
      <c r="H42" s="24" t="s">
        <v>40</v>
      </c>
      <c r="I42" s="24"/>
      <c r="J42" s="24"/>
      <c r="K42" s="24"/>
      <c r="L42" s="24" t="s">
        <v>40</v>
      </c>
      <c r="M42" s="24" t="s">
        <v>40</v>
      </c>
      <c r="N42" s="24"/>
      <c r="O42" s="24"/>
      <c r="P42" s="24"/>
      <c r="Q42" s="24"/>
      <c r="R42" s="24"/>
      <c r="S42" s="24"/>
      <c r="T42" s="24"/>
      <c r="U42" s="24"/>
      <c r="V42" s="24"/>
      <c r="W42" s="24"/>
      <c r="X42" s="24"/>
      <c r="Y42" s="24"/>
      <c r="Z42" s="24"/>
      <c r="AA42" s="24" t="s">
        <v>10</v>
      </c>
      <c r="AB42" s="24"/>
      <c r="AC42" s="24"/>
      <c r="AD42" s="24"/>
      <c r="AE42" s="24"/>
      <c r="AF42" s="24"/>
      <c r="AG42" s="24"/>
      <c r="AH42" s="2">
        <f>COUNTA(Octobre!$C42:$AG42)</f>
        <v>4</v>
      </c>
    </row>
    <row r="43" spans="2:34" ht="30" customHeight="1">
      <c r="B43" s="25" t="s">
        <v>97</v>
      </c>
      <c r="C43" s="24"/>
      <c r="D43" s="24" t="s">
        <v>4</v>
      </c>
      <c r="E43" s="24"/>
      <c r="F43" s="24"/>
      <c r="G43" s="23"/>
      <c r="H43" s="24"/>
      <c r="I43" s="24"/>
      <c r="J43" s="24"/>
      <c r="K43" s="24"/>
      <c r="L43" s="24"/>
      <c r="M43" s="24"/>
      <c r="N43" s="24"/>
      <c r="O43" s="24"/>
      <c r="P43" s="24"/>
      <c r="Q43" s="24"/>
      <c r="R43" s="24"/>
      <c r="S43" s="24"/>
      <c r="T43" s="24" t="s">
        <v>40</v>
      </c>
      <c r="U43" s="24" t="s">
        <v>4</v>
      </c>
      <c r="V43" s="24"/>
      <c r="W43" s="24"/>
      <c r="X43" s="24"/>
      <c r="Y43" s="24"/>
      <c r="Z43" s="24"/>
      <c r="AA43" s="24"/>
      <c r="AB43" s="24"/>
      <c r="AC43" s="24"/>
      <c r="AD43" s="24"/>
      <c r="AE43" s="24"/>
      <c r="AF43" s="24"/>
      <c r="AG43" s="24"/>
      <c r="AH43" s="2">
        <f>COUNTA(Octobre!$C43:$AG43)</f>
        <v>3</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4"/>
      <c r="AH44" s="2">
        <f>COUNTA(Octobre!$C44:$AG44)</f>
        <v>0</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COUNTA(Octobre!$C45:$AG45)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4"/>
      <c r="AH46" s="2">
        <f>COUNTA(Octobre!$C46:$AG46)</f>
        <v>0</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4"/>
      <c r="AH47" s="2">
        <f>COUNTA(Octobre!$C47:$AG47)</f>
        <v>0</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4"/>
      <c r="AH48" s="2">
        <f>COUNTA(Octobre!$C48:$AG48)</f>
        <v>0</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t="s">
        <v>10</v>
      </c>
      <c r="AD49" s="24"/>
      <c r="AE49" s="24"/>
      <c r="AF49" s="24"/>
      <c r="AG49" s="24"/>
      <c r="AH49" s="2">
        <f>COUNTA(Octobre!$C49:$AG49)</f>
        <v>1</v>
      </c>
    </row>
    <row r="50" spans="2:34" ht="30" customHeight="1">
      <c r="B50" s="25" t="s">
        <v>104</v>
      </c>
      <c r="C50" s="24"/>
      <c r="D50" s="24"/>
      <c r="E50" s="24"/>
      <c r="F50" s="24"/>
      <c r="G50" s="23"/>
      <c r="H50" s="24"/>
      <c r="I50" s="24"/>
      <c r="J50" s="24"/>
      <c r="K50" s="24"/>
      <c r="L50" s="24"/>
      <c r="M50" s="24"/>
      <c r="N50" s="24"/>
      <c r="O50" s="24"/>
      <c r="P50" s="24"/>
      <c r="Q50" s="24"/>
      <c r="R50" s="24" t="s">
        <v>40</v>
      </c>
      <c r="S50" s="24"/>
      <c r="T50" s="24"/>
      <c r="U50" s="24"/>
      <c r="V50" s="24"/>
      <c r="W50" s="24"/>
      <c r="X50" s="24"/>
      <c r="Y50" s="24"/>
      <c r="Z50" s="24"/>
      <c r="AA50" s="24"/>
      <c r="AB50" s="24"/>
      <c r="AC50" s="24"/>
      <c r="AD50" s="24"/>
      <c r="AE50" s="24"/>
      <c r="AF50" s="24"/>
      <c r="AG50" s="24"/>
      <c r="AH50" s="2">
        <f>COUNTA(Octobre!$C50:$AG50)</f>
        <v>1</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4"/>
      <c r="AH51" s="2">
        <f>COUNTA(Octobre!$C51:$AG51)</f>
        <v>0</v>
      </c>
    </row>
    <row r="52" spans="2:34" ht="30" customHeight="1">
      <c r="B52" s="25" t="s">
        <v>106</v>
      </c>
      <c r="C52" s="24"/>
      <c r="D52" s="24"/>
      <c r="E52" s="24"/>
      <c r="F52" s="24"/>
      <c r="G52" s="23"/>
      <c r="H52" s="24"/>
      <c r="I52" s="24" t="s">
        <v>10</v>
      </c>
      <c r="J52" s="24" t="s">
        <v>10</v>
      </c>
      <c r="K52" s="24" t="s">
        <v>10</v>
      </c>
      <c r="L52" s="24" t="s">
        <v>10</v>
      </c>
      <c r="M52" s="24" t="s">
        <v>10</v>
      </c>
      <c r="N52" s="24" t="s">
        <v>10</v>
      </c>
      <c r="O52" s="24" t="s">
        <v>10</v>
      </c>
      <c r="P52" s="24" t="s">
        <v>10</v>
      </c>
      <c r="Q52" s="24" t="s">
        <v>10</v>
      </c>
      <c r="R52" s="24" t="s">
        <v>10</v>
      </c>
      <c r="S52" s="24" t="s">
        <v>10</v>
      </c>
      <c r="T52" s="24" t="s">
        <v>10</v>
      </c>
      <c r="U52" s="24" t="s">
        <v>10</v>
      </c>
      <c r="V52" s="24" t="s">
        <v>10</v>
      </c>
      <c r="W52" s="24" t="s">
        <v>10</v>
      </c>
      <c r="X52" s="24" t="s">
        <v>10</v>
      </c>
      <c r="Y52" s="24" t="s">
        <v>10</v>
      </c>
      <c r="Z52" s="24" t="s">
        <v>10</v>
      </c>
      <c r="AA52" s="24" t="s">
        <v>10</v>
      </c>
      <c r="AB52" s="24" t="s">
        <v>10</v>
      </c>
      <c r="AC52" s="24" t="s">
        <v>10</v>
      </c>
      <c r="AD52" s="24" t="s">
        <v>10</v>
      </c>
      <c r="AE52" s="24" t="s">
        <v>10</v>
      </c>
      <c r="AF52" s="24" t="s">
        <v>10</v>
      </c>
      <c r="AG52" s="24"/>
      <c r="AH52" s="2">
        <f>COUNTA(Octobre!$C52:$AG52)</f>
        <v>24</v>
      </c>
    </row>
    <row r="53" spans="2:34"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4"/>
      <c r="AH53" s="2">
        <f>COUNTA(Octobre!$C53:$AG53)</f>
        <v>0</v>
      </c>
    </row>
    <row r="54" spans="2:34"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4"/>
      <c r="AH54" s="2">
        <f>COUNTA(Octobre!$C54:$AG54)</f>
        <v>0</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4"/>
      <c r="AH55" s="2">
        <f>COUNTA(Octobre!$C55:$AG55)</f>
        <v>0</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4"/>
      <c r="AH56" s="2">
        <f>COUNTA(Octobre!$C56:$AG56)</f>
        <v>0</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4"/>
      <c r="AH57" s="2">
        <f>COUNTA(Octobre!$C57:$AG57)</f>
        <v>0</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t="s">
        <v>40</v>
      </c>
      <c r="AG58" s="24" t="s">
        <v>4</v>
      </c>
      <c r="AH58" s="2">
        <f>COUNTA(Octobre!$C58:$AG58)</f>
        <v>2</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4"/>
      <c r="AH59" s="2">
        <f>COUNTA(Octobre!$C59:$AG59)</f>
        <v>0</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t="s">
        <v>40</v>
      </c>
      <c r="AG60" s="24"/>
      <c r="AH60" s="2">
        <f>COUNTA(Octobre!$C60:$AG60)</f>
        <v>1</v>
      </c>
    </row>
    <row r="61" spans="2:34" ht="30" customHeight="1">
      <c r="B61" s="25" t="s">
        <v>115</v>
      </c>
      <c r="C61" s="1"/>
      <c r="D61" s="1"/>
      <c r="E61" s="1"/>
      <c r="F61" s="1"/>
      <c r="G61" s="1"/>
      <c r="H61" s="1"/>
      <c r="I61" s="1"/>
      <c r="J61" s="1"/>
      <c r="K61" s="1"/>
      <c r="L61" s="1"/>
      <c r="M61" s="1" t="s">
        <v>40</v>
      </c>
      <c r="N61" s="1"/>
      <c r="O61" s="1"/>
      <c r="P61" s="1"/>
      <c r="Q61" s="1"/>
      <c r="R61" s="1"/>
      <c r="S61" s="1"/>
      <c r="T61" s="1"/>
      <c r="U61" s="1"/>
      <c r="V61" s="1"/>
      <c r="W61" s="1"/>
      <c r="X61" s="1"/>
      <c r="Y61" s="1"/>
      <c r="Z61" s="1"/>
      <c r="AA61" s="1"/>
      <c r="AB61" s="1"/>
      <c r="AC61" s="1"/>
      <c r="AD61" s="1"/>
      <c r="AE61" s="1"/>
      <c r="AF61" s="1" t="s">
        <v>40</v>
      </c>
      <c r="AG61" s="1" t="s">
        <v>40</v>
      </c>
      <c r="AH61" s="2">
        <f>COUNTA(Octobre!$C61:$AG61)</f>
        <v>3</v>
      </c>
    </row>
    <row r="62" spans="2:34" ht="30" customHeight="1">
      <c r="B62" s="4" t="str">
        <f>NomMois&amp;" total"</f>
        <v>OCTOBRE total</v>
      </c>
      <c r="C62" s="3">
        <f>SUBTOTAL(103,Octobre!$C$9:$C$61)</f>
        <v>0</v>
      </c>
      <c r="D62" s="3">
        <f>SUBTOTAL(103,Octobre!$D$9:$D$61)</f>
        <v>1</v>
      </c>
      <c r="E62" s="3">
        <f>SUBTOTAL(103,Octobre!$E$9:$E$61)</f>
        <v>0</v>
      </c>
      <c r="F62" s="3">
        <f>SUBTOTAL(103,Octobre!$F$9:$F$61)</f>
        <v>0</v>
      </c>
      <c r="G62" s="3">
        <f>SUBTOTAL(103,Octobre!$G$9:$G$61)</f>
        <v>1</v>
      </c>
      <c r="H62" s="3">
        <f>SUBTOTAL(103,Octobre!$H$9:$H$61)</f>
        <v>1</v>
      </c>
      <c r="I62" s="3">
        <f>SUBTOTAL(103,Octobre!$I$9:$I$61)</f>
        <v>1</v>
      </c>
      <c r="J62" s="3">
        <f>SUBTOTAL(103,Octobre!$J$9:$J$61)</f>
        <v>1</v>
      </c>
      <c r="K62" s="3">
        <f>SUBTOTAL(103,Octobre!$K$9:$K$61)</f>
        <v>3</v>
      </c>
      <c r="L62" s="3">
        <f>SUBTOTAL(103,Octobre!$L$9:$L$61)</f>
        <v>4</v>
      </c>
      <c r="M62" s="3">
        <f>SUBTOTAL(103,Octobre!$M$9:$M$61)</f>
        <v>6</v>
      </c>
      <c r="N62" s="3">
        <f>SUBTOTAL(103,Octobre!$N$9:$N$61)</f>
        <v>4</v>
      </c>
      <c r="O62" s="3">
        <f>SUBTOTAL(103,Octobre!$O$9:$O$61)</f>
        <v>5</v>
      </c>
      <c r="P62" s="3">
        <f>SUBTOTAL(103,Octobre!$P$9:$P$61)</f>
        <v>2</v>
      </c>
      <c r="Q62" s="3">
        <f>SUBTOTAL(103,Octobre!$Q$9:$Q$61)</f>
        <v>2</v>
      </c>
      <c r="R62" s="3">
        <f>SUBTOTAL(103,Octobre!$R$9:$R$61)</f>
        <v>4</v>
      </c>
      <c r="S62" s="3">
        <f>SUBTOTAL(103,Octobre!$S$9:$S$61)</f>
        <v>1</v>
      </c>
      <c r="T62" s="3">
        <f>SUBTOTAL(103,Octobre!$T$9:$T$61)</f>
        <v>3</v>
      </c>
      <c r="U62" s="3">
        <f>SUBTOTAL(103,Octobre!$U$9:$U$61)</f>
        <v>2</v>
      </c>
      <c r="V62" s="3">
        <f>SUBTOTAL(103,Octobre!$V$9:$V$61)</f>
        <v>1</v>
      </c>
      <c r="W62" s="3">
        <f>SUBTOTAL(103,Octobre!$W$9:$W$61)</f>
        <v>1</v>
      </c>
      <c r="X62" s="3">
        <f>SUBTOTAL(103,Octobre!$X$9:$X$61)</f>
        <v>1</v>
      </c>
      <c r="Y62" s="3">
        <f>SUBTOTAL(103,Octobre!$Y$9:$Y$61)</f>
        <v>3</v>
      </c>
      <c r="Z62" s="3">
        <f>SUBTOTAL(103,Octobre!$Z$9:$Z$61)</f>
        <v>3</v>
      </c>
      <c r="AA62" s="3">
        <f>SUBTOTAL(103,Octobre!$AA$9:$AA$61)</f>
        <v>4</v>
      </c>
      <c r="AB62" s="3">
        <f>SUBTOTAL(103,Octobre!$AB$9:$AB$61)</f>
        <v>4</v>
      </c>
      <c r="AC62" s="3">
        <f>SUBTOTAL(103,Octobre!$AC$9:$AC$61)</f>
        <v>5</v>
      </c>
      <c r="AD62" s="3">
        <f>SUBTOTAL(103,Octobre!$AD$9:$AD$61)</f>
        <v>2</v>
      </c>
      <c r="AE62" s="3">
        <f>SUBTOTAL(103,Octobre!$AE$9:$AE$61)</f>
        <v>2</v>
      </c>
      <c r="AF62" s="3">
        <f>SUBTOTAL(103,Octobre!$AF$9:$AF$61)</f>
        <v>6</v>
      </c>
      <c r="AG62" s="3">
        <f>SUBTOTAL(103,Octobre!$AG$9:$AG$61)</f>
        <v>5</v>
      </c>
      <c r="AH62" s="3">
        <f>SUBTOTAL(109,_Octobre[Total des jours])</f>
        <v>78</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14" priority="2" stopIfTrue="1">
      <formula>C9=CléPersonnalisée2</formula>
    </cfRule>
    <cfRule type="expression" dxfId="13" priority="3" stopIfTrue="1">
      <formula>C9=CléPersonnalisée1</formula>
    </cfRule>
    <cfRule type="expression" dxfId="12" priority="4" stopIfTrue="1">
      <formula>C9=CléMaladie</formula>
    </cfRule>
    <cfRule type="expression" dxfId="11" priority="5" stopIfTrue="1">
      <formula>C9=CléPersonnel</formula>
    </cfRule>
    <cfRule type="expression" dxfId="10"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{04B6417D-23C0-4DAC-B027-85AC848CE303}</x14:id>
        </ext>
      </extLst>
    </cfRule>
  </conditionalFormatting>
  <dataValidations count="16">
    <dataValidation allowBlank="1" showInputMessage="1" showErrorMessage="1" prompt="Le titre de la feuille de calcul figure dans cette cellule. " sqref="B1" xr:uid="{9B5B1385-1FE0-4366-94A2-ACA165C0E082}"/>
    <dataValidation allowBlank="1" showInputMessage="1" showErrorMessage="1" prompt="Cette ligne définit les clés utilisées dans le tableau : la cellule C4 un congé, la G4 personnel, et K4 un congé maladie. Les cellules N4 et R4 sont personnalisables " sqref="B4" xr:uid="{F023581F-42A1-43FA-BF3A-F4D23D9CD86C}"/>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C6DEC39-2E30-4A47-A9D1-D41DC386C44F}"/>
    <dataValidation allowBlank="1" showInputMessage="1" showErrorMessage="1" prompt="Entrez l’année dans cette cellule" sqref="AH6" xr:uid="{291EBBAA-8C7E-4B22-97F2-982491FC9E7C}"/>
    <dataValidation allowBlank="1" showInputMessage="1" showErrorMessage="1" prompt="Calcule automatiquement le nombre total de jours d’absence d’un employé ce mois-ci dans cette colonne" sqref="AH8" xr:uid="{74DA95D6-9BFF-4489-9006-759142C5E4D6}"/>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E9197C12-164E-4259-BCC4-BDE1C0F76038}"/>
    <dataValidation allowBlank="1" showInputMessage="1" showErrorMessage="1" prompt="Le titre mis à jour automatiquement figure dans cette cellule. Pour modifier le titre, mettez à jour la cellule B1 de la feuille de calcul Janvier" sqref="B2" xr:uid="{B7246A1D-2806-48CE-89D3-C2BD7A0A2CC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15999EAC-98D0-47D3-AED6-F48F59C07BDB}"/>
    <dataValidation allowBlank="1" showInputMessage="1" showErrorMessage="1" prompt="Entrez l’année dans la cellule ci-dessous" sqref="AH5" xr:uid="{65A902F2-8524-44A9-A35E-278D00834807}"/>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EBD1C600-B70D-49A2-AC7E-8BC8FFCC0087}"/>
    <dataValidation allowBlank="1" showInputMessage="1" showErrorMessage="1" prompt="Entrez une étiquette pour décrire la clé personnalisée à gauche" sqref="O4 T4" xr:uid="{C62663D7-88A3-4958-ADCC-B24B15D2275E}"/>
    <dataValidation allowBlank="1" showInputMessage="1" showErrorMessage="1" prompt="Entrez une lettre et personnalisez l’étiquette à droite pour ajouter un élément de clé" sqref="N4 S4" xr:uid="{36BA4C61-D249-4981-BF9F-469B5503BF67}"/>
    <dataValidation allowBlank="1" showInputMessage="1" showErrorMessage="1" prompt="La lettre « M » indique une absence pour cause de maladie" sqref="J4" xr:uid="{DB482533-B0D3-450F-A25F-D019EED3EE3A}"/>
    <dataValidation allowBlank="1" showInputMessage="1" showErrorMessage="1" prompt="La lettre « P » indique une absence pour motifs personnels" sqref="F4" xr:uid="{2FED17FA-1A5D-4A12-A15B-5FEC3E704BA0}"/>
    <dataValidation allowBlank="1" showInputMessage="1" showErrorMessage="1" prompt="La lettre « C » indique une absence pour cause de congé" sqref="C4" xr:uid="{35629D74-5994-4661-8814-0A4BEBFABC97}"/>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6B967B68-86BC-48B3-B1F8-670E79F2A9CB}"/>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4B6417D-23C0-4DAC-B027-85AC848CE303}">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8471CE59-A4A4-4BDC-B255-B2B5C68C3351}">
          <x14:formula1>
            <xm:f>'Noms des employés'!$B$4:$B$75</xm:f>
          </x14:formula1>
          <xm:sqref>B9:B61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24D8A5-0536-4CDB-8996-AF17642D6551}">
  <sheetPr>
    <tabColor theme="7"/>
  </sheetPr>
  <dimension ref="A1:AG62"/>
  <sheetViews>
    <sheetView showGridLines="0" topLeftCell="A58" zoomScaleNormal="100" workbookViewId="0">
      <selection activeCell="B9" sqref="B9:B61"/>
    </sheetView>
  </sheetViews>
  <sheetFormatPr baseColWidth="10" defaultColWidth="8.7109375" defaultRowHeight="30" customHeight="1"/>
  <cols>
    <col min="1" max="1" width="2.7109375" customWidth="1"/>
    <col min="2" max="2" width="30.28515625" customWidth="1"/>
    <col min="3" max="32" width="4.7109375" customWidth="1"/>
    <col min="33" max="33" width="13.42578125" customWidth="1"/>
    <col min="34" max="34" width="2.7109375" customWidth="1"/>
  </cols>
  <sheetData>
    <row r="1" spans="1:33" s="9" customFormat="1" ht="50.1" customHeight="1">
      <c r="A1" s="8"/>
      <c r="B1" s="18" t="s">
        <v>0</v>
      </c>
    </row>
    <row r="2" spans="1:33" s="9" customFormat="1" ht="100.35" customHeight="1">
      <c r="A2"/>
      <c r="B2" s="17" t="s">
        <v>58</v>
      </c>
    </row>
    <row r="3" spans="1:33"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row>
    <row r="4" spans="1:33"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3"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2"/>
    </row>
    <row r="6" spans="1:33"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5">
        <v>2023</v>
      </c>
    </row>
    <row r="7" spans="1:33" ht="30" customHeight="1">
      <c r="B7" s="5"/>
      <c r="C7" s="15" t="str">
        <f>TEXT(WEEKDAY(DATE(CalendarYear,11,1),1),"jjj")</f>
        <v>mer</v>
      </c>
      <c r="D7" s="15" t="str">
        <f>TEXT(WEEKDAY(DATE(CalendarYear,11,2),1),"jjj")</f>
        <v>jeu</v>
      </c>
      <c r="E7" s="15" t="str">
        <f>TEXT(WEEKDAY(DATE(CalendarYear,11,3),1),"jjj")</f>
        <v>ven</v>
      </c>
      <c r="F7" s="15" t="str">
        <f>TEXT(WEEKDAY(DATE(CalendarYear,11,4),1),"jjj")</f>
        <v>sam</v>
      </c>
      <c r="G7" s="15" t="str">
        <f>TEXT(WEEKDAY(DATE(CalendarYear,11,5),1),"jjj")</f>
        <v>dim</v>
      </c>
      <c r="H7" s="15" t="str">
        <f>TEXT(WEEKDAY(DATE(CalendarYear,11,6),1),"jjj")</f>
        <v>lun</v>
      </c>
      <c r="I7" s="15" t="str">
        <f>TEXT(WEEKDAY(DATE(CalendarYear,9,7),1),"jjj")</f>
        <v>jeu</v>
      </c>
      <c r="J7" s="15" t="str">
        <f>TEXT(WEEKDAY(DATE(CalendarYear,11,8),1),"jjj")</f>
        <v>mer</v>
      </c>
      <c r="K7" s="15" t="str">
        <f>TEXT(WEEKDAY(DATE(CalendarYear,11,9),1),"jjj")</f>
        <v>jeu</v>
      </c>
      <c r="L7" s="15" t="str">
        <f>TEXT(WEEKDAY(DATE(CalendarYear,11,10),1),"jjj")</f>
        <v>ven</v>
      </c>
      <c r="M7" s="15" t="str">
        <f>TEXT(WEEKDAY(DATE(CalendarYear,11,11),1),"jjj")</f>
        <v>sam</v>
      </c>
      <c r="N7" s="15" t="str">
        <f>TEXT(WEEKDAY(DATE(CalendarYear,11,12),1),"jjj")</f>
        <v>dim</v>
      </c>
      <c r="O7" s="15" t="str">
        <f>TEXT(WEEKDAY(DATE(CalendarYear,11,13),1),"jjj")</f>
        <v>lun</v>
      </c>
      <c r="P7" s="15" t="str">
        <f>TEXT(WEEKDAY(DATE(CalendarYear,11,14),1),"jjj")</f>
        <v>mar</v>
      </c>
      <c r="Q7" s="15" t="str">
        <f>TEXT(WEEKDAY(DATE(CalendarYear,11,15),1),"jjj")</f>
        <v>mer</v>
      </c>
      <c r="R7" s="15" t="str">
        <f>TEXT(WEEKDAY(DATE(CalendarYear,11,16),1),"jjj")</f>
        <v>jeu</v>
      </c>
      <c r="S7" s="15" t="str">
        <f>TEXT(WEEKDAY(DATE(CalendarYear,11,17),1),"jjj")</f>
        <v>ven</v>
      </c>
      <c r="T7" s="15" t="str">
        <f>TEXT(WEEKDAY(DATE(CalendarYear,11,18),1),"jjj")</f>
        <v>sam</v>
      </c>
      <c r="U7" s="15" t="str">
        <f>TEXT(WEEKDAY(DATE(CalendarYear,11,19),1),"jjj")</f>
        <v>dim</v>
      </c>
      <c r="V7" s="15" t="str">
        <f>TEXT(WEEKDAY(DATE(CalendarYear,11,20),1),"jjj")</f>
        <v>lun</v>
      </c>
      <c r="W7" s="15" t="str">
        <f>TEXT(WEEKDAY(DATE(CalendarYear,11,21),1),"jjj")</f>
        <v>mar</v>
      </c>
      <c r="X7" s="15" t="str">
        <f>TEXT(WEEKDAY(DATE(CalendarYear,11,22),1),"jjj")</f>
        <v>mer</v>
      </c>
      <c r="Y7" s="15" t="str">
        <f>TEXT(WEEKDAY(DATE(CalendarYear,11,23),1),"jjj")</f>
        <v>jeu</v>
      </c>
      <c r="Z7" s="15" t="str">
        <f>TEXT(WEEKDAY(DATE(CalendarYear,11,24),1),"jjj")</f>
        <v>ven</v>
      </c>
      <c r="AA7" s="15" t="str">
        <f>TEXT(WEEKDAY(DATE(CalendarYear,11,25),1),"jjj")</f>
        <v>sam</v>
      </c>
      <c r="AB7" s="15" t="str">
        <f>TEXT(WEEKDAY(DATE(CalendarYear,11,26),1),"jjj")</f>
        <v>dim</v>
      </c>
      <c r="AC7" s="15" t="str">
        <f>TEXT(WEEKDAY(DATE(CalendarYear,11,27),1),"jjj")</f>
        <v>lun</v>
      </c>
      <c r="AD7" s="15" t="str">
        <f>TEXT(WEEKDAY(DATE(CalendarYear,11,28),1),"jjj")</f>
        <v>mar</v>
      </c>
      <c r="AE7" s="15" t="str">
        <f>TEXT(WEEKDAY(DATE(CalendarYear,11,29),1),"jjj")</f>
        <v>mer</v>
      </c>
      <c r="AF7" s="15" t="str">
        <f>TEXT(WEEKDAY(DATE(CalendarYear,11,30),1),"jjj")</f>
        <v>jeu</v>
      </c>
      <c r="AG7" s="5"/>
    </row>
    <row r="8" spans="1:33"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6" t="s">
        <v>38</v>
      </c>
    </row>
    <row r="9" spans="1:33" ht="30" customHeight="1">
      <c r="B9" s="25" t="s">
        <v>63</v>
      </c>
      <c r="C9" s="1"/>
      <c r="D9" s="1"/>
      <c r="E9" s="13"/>
      <c r="F9" s="13"/>
      <c r="G9" s="13"/>
      <c r="H9" s="13"/>
      <c r="I9" s="1"/>
      <c r="J9" s="1"/>
      <c r="K9" s="1"/>
      <c r="L9" s="1"/>
      <c r="M9" s="1"/>
      <c r="N9" s="1"/>
      <c r="O9" s="1"/>
      <c r="P9" s="1"/>
      <c r="Q9" s="1"/>
      <c r="R9" s="1"/>
      <c r="S9" s="1"/>
      <c r="T9" s="1"/>
      <c r="U9" s="1"/>
      <c r="V9" s="1"/>
      <c r="W9" s="1"/>
      <c r="X9" s="1"/>
      <c r="Y9" s="1"/>
      <c r="Z9" s="1"/>
      <c r="AA9" s="1"/>
      <c r="AB9" s="1"/>
      <c r="AC9" s="1"/>
      <c r="AD9" s="1"/>
      <c r="AE9" s="1"/>
      <c r="AF9" s="1"/>
      <c r="AG9" s="2">
        <f>COUNTA(Novembre!$C9:$AF9)</f>
        <v>0</v>
      </c>
    </row>
    <row r="10" spans="1:33"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2">
        <f>COUNTA(Novembre!$C10:$AF10)</f>
        <v>0</v>
      </c>
    </row>
    <row r="11" spans="1:33"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2">
        <f>COUNTA(Novembre!$C11:$AF11)</f>
        <v>0</v>
      </c>
    </row>
    <row r="12" spans="1:33" ht="30" customHeight="1">
      <c r="B12" s="25" t="s">
        <v>66</v>
      </c>
      <c r="C12" s="1" t="s">
        <v>40</v>
      </c>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2">
        <f>COUNTA(Novembre!$C12:$AF12)</f>
        <v>1</v>
      </c>
    </row>
    <row r="13" spans="1:33"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c r="Y13" s="24"/>
      <c r="Z13" s="24"/>
      <c r="AA13" s="24"/>
      <c r="AB13" s="24"/>
      <c r="AC13" s="24"/>
      <c r="AD13" s="24"/>
      <c r="AE13" s="24"/>
      <c r="AF13" s="24"/>
      <c r="AG13" s="2">
        <f>COUNTA(Novembre!$C13:$AF13)</f>
        <v>0</v>
      </c>
    </row>
    <row r="14" spans="1:33"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c r="AC14" s="24"/>
      <c r="AD14" s="24"/>
      <c r="AE14" s="24"/>
      <c r="AF14" s="24"/>
      <c r="AG14" s="2">
        <f>COUNTA(Novembre!$C14:$AF14)</f>
        <v>0</v>
      </c>
    </row>
    <row r="15" spans="1:33"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c r="AC15" s="24"/>
      <c r="AD15" s="24"/>
      <c r="AE15" s="24"/>
      <c r="AF15" s="24"/>
      <c r="AG15" s="2">
        <f>COUNTA(Novembre!$C15:$AF15)</f>
        <v>0</v>
      </c>
    </row>
    <row r="16" spans="1:33"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c r="AC16" s="24"/>
      <c r="AD16" s="24"/>
      <c r="AE16" s="24"/>
      <c r="AF16" s="24"/>
      <c r="AG16" s="2">
        <f>COUNTA(Novembre!$C16:$AF16)</f>
        <v>0</v>
      </c>
    </row>
    <row r="17" spans="2:33" ht="30" customHeight="1">
      <c r="B17" s="25" t="s">
        <v>71</v>
      </c>
      <c r="C17" s="24"/>
      <c r="D17" s="24"/>
      <c r="E17" s="24"/>
      <c r="F17" s="24"/>
      <c r="G17" s="23"/>
      <c r="H17" s="24"/>
      <c r="I17" s="24"/>
      <c r="J17" s="24"/>
      <c r="K17" s="24"/>
      <c r="L17" s="24" t="s">
        <v>40</v>
      </c>
      <c r="M17" s="24"/>
      <c r="N17" s="24"/>
      <c r="O17" s="24"/>
      <c r="P17" s="24"/>
      <c r="Q17" s="24"/>
      <c r="R17" s="24"/>
      <c r="S17" s="24"/>
      <c r="T17" s="24"/>
      <c r="U17" s="24"/>
      <c r="V17" s="24"/>
      <c r="W17" s="24"/>
      <c r="X17" s="24"/>
      <c r="Y17" s="24"/>
      <c r="Z17" s="24"/>
      <c r="AA17" s="24"/>
      <c r="AB17" s="24"/>
      <c r="AC17" s="24"/>
      <c r="AD17" s="24"/>
      <c r="AE17" s="24"/>
      <c r="AF17" s="24"/>
      <c r="AG17" s="2">
        <f>COUNTA(Novembre!$C17:$AF17)</f>
        <v>1</v>
      </c>
    </row>
    <row r="18" spans="2:33"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c r="AC18" s="24"/>
      <c r="AD18" s="24"/>
      <c r="AE18" s="24"/>
      <c r="AF18" s="24"/>
      <c r="AG18" s="2">
        <f>COUNTA(Novembre!$C18:$AF18)</f>
        <v>0</v>
      </c>
    </row>
    <row r="19" spans="2:33"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c r="AC19" s="24"/>
      <c r="AD19" s="24"/>
      <c r="AE19" s="24"/>
      <c r="AF19" s="24"/>
      <c r="AG19" s="2">
        <f>COUNTA(Novembre!$C19:$AF19)</f>
        <v>0</v>
      </c>
    </row>
    <row r="20" spans="2:33"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4"/>
      <c r="AG20" s="2">
        <f>COUNTA(Novembre!$C20:$AF20)</f>
        <v>0</v>
      </c>
    </row>
    <row r="21" spans="2:33"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4"/>
      <c r="AG21" s="2">
        <f>COUNTA(Novembre!$C21:$AF21)</f>
        <v>0</v>
      </c>
    </row>
    <row r="22" spans="2:33"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4"/>
      <c r="AG22" s="2">
        <f>COUNTA(Novembre!$C22:$AF22)</f>
        <v>0</v>
      </c>
    </row>
    <row r="23" spans="2:33"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4"/>
      <c r="AG23" s="2">
        <f>COUNTA(Novembre!$C23:$AF23)</f>
        <v>0</v>
      </c>
    </row>
    <row r="24" spans="2:33"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4"/>
      <c r="AG24" s="2">
        <f>COUNTA(Novembre!$C24:$AF24)</f>
        <v>0</v>
      </c>
    </row>
    <row r="25" spans="2:33" ht="30" customHeight="1">
      <c r="B25" s="25" t="s">
        <v>79</v>
      </c>
      <c r="C25" s="24"/>
      <c r="D25" s="24"/>
      <c r="E25" s="24"/>
      <c r="F25" s="24"/>
      <c r="G25" s="23"/>
      <c r="H25" s="24"/>
      <c r="I25" s="24"/>
      <c r="J25" s="24"/>
      <c r="K25" s="24" t="s">
        <v>40</v>
      </c>
      <c r="L25" s="24" t="s">
        <v>40</v>
      </c>
      <c r="M25" s="24"/>
      <c r="N25" s="24"/>
      <c r="O25" s="24"/>
      <c r="P25" s="24"/>
      <c r="Q25" s="24"/>
      <c r="R25" s="24"/>
      <c r="S25" s="24"/>
      <c r="T25" s="24"/>
      <c r="U25" s="24"/>
      <c r="V25" s="24"/>
      <c r="W25" s="24"/>
      <c r="X25" s="24"/>
      <c r="Y25" s="24"/>
      <c r="Z25" s="24" t="s">
        <v>40</v>
      </c>
      <c r="AA25" s="24"/>
      <c r="AB25" s="24"/>
      <c r="AC25" s="24"/>
      <c r="AD25" s="24"/>
      <c r="AE25" s="24" t="s">
        <v>10</v>
      </c>
      <c r="AF25" s="24" t="s">
        <v>10</v>
      </c>
      <c r="AG25" s="2">
        <f>COUNTA(Novembre!$C25:$AF25)</f>
        <v>5</v>
      </c>
    </row>
    <row r="26" spans="2:33" ht="30" customHeight="1">
      <c r="B26" s="25" t="s">
        <v>80</v>
      </c>
      <c r="C26" s="24"/>
      <c r="D26" s="24"/>
      <c r="E26" s="24"/>
      <c r="F26" s="24"/>
      <c r="G26" s="23"/>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4"/>
      <c r="AG26" s="2">
        <f>COUNTA(Novembre!$C26:$AF26)</f>
        <v>0</v>
      </c>
    </row>
    <row r="27" spans="2:33"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
        <f>COUNTA(Novembre!$C27:$AF27)</f>
        <v>0</v>
      </c>
    </row>
    <row r="28" spans="2:33"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4"/>
      <c r="AG28" s="2">
        <f>COUNTA(Novembre!$C28:$AF28)</f>
        <v>0</v>
      </c>
    </row>
    <row r="29" spans="2:33"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4"/>
      <c r="AG29" s="2">
        <f>COUNTA(Novembre!$C29:$AF29)</f>
        <v>0</v>
      </c>
    </row>
    <row r="30" spans="2:33" ht="30" customHeight="1">
      <c r="B30" s="25" t="s">
        <v>84</v>
      </c>
      <c r="C30" s="24"/>
      <c r="D30" s="24"/>
      <c r="E30" s="24"/>
      <c r="F30" s="24"/>
      <c r="G30" s="23"/>
      <c r="H30" s="24"/>
      <c r="I30" s="24"/>
      <c r="J30" s="24"/>
      <c r="K30" s="24"/>
      <c r="L30" s="24"/>
      <c r="M30" s="24"/>
      <c r="N30" s="24"/>
      <c r="O30" s="24"/>
      <c r="P30" s="24"/>
      <c r="Q30" s="24"/>
      <c r="R30" s="24"/>
      <c r="S30" s="24"/>
      <c r="T30" s="24"/>
      <c r="U30" s="24"/>
      <c r="V30" s="24" t="s">
        <v>4</v>
      </c>
      <c r="W30" s="24"/>
      <c r="X30" s="24"/>
      <c r="Y30" s="24"/>
      <c r="Z30" s="24"/>
      <c r="AA30" s="24"/>
      <c r="AB30" s="24"/>
      <c r="AC30" s="24"/>
      <c r="AD30" s="24"/>
      <c r="AE30" s="24"/>
      <c r="AF30" s="24"/>
      <c r="AG30" s="2">
        <f>COUNTA(Novembre!$C30:$AF30)</f>
        <v>1</v>
      </c>
    </row>
    <row r="31" spans="2:33" ht="30" customHeight="1">
      <c r="B31" s="25" t="s">
        <v>85</v>
      </c>
      <c r="C31" s="24" t="s">
        <v>40</v>
      </c>
      <c r="D31" s="24"/>
      <c r="E31" s="24"/>
      <c r="F31" s="24"/>
      <c r="G31" s="23"/>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4"/>
      <c r="AG31" s="2">
        <f>COUNTA(Novembre!$C31:$AF31)</f>
        <v>1</v>
      </c>
    </row>
    <row r="32" spans="2:33"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4"/>
      <c r="AG32" s="2">
        <f>COUNTA(Novembre!$C32:$AF32)</f>
        <v>0</v>
      </c>
    </row>
    <row r="33" spans="2:33" ht="30" customHeight="1">
      <c r="B33" s="25" t="s">
        <v>87</v>
      </c>
      <c r="C33" s="24" t="s">
        <v>4</v>
      </c>
      <c r="D33" s="24" t="s">
        <v>4</v>
      </c>
      <c r="E33" s="24" t="s">
        <v>40</v>
      </c>
      <c r="F33" s="24"/>
      <c r="G33" s="23"/>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4"/>
      <c r="AG33" s="2">
        <f>COUNTA(Novembre!$C33:$AF33)</f>
        <v>3</v>
      </c>
    </row>
    <row r="34" spans="2:33" ht="30" customHeight="1">
      <c r="B34" s="25" t="s">
        <v>88</v>
      </c>
      <c r="C34" s="24" t="s">
        <v>40</v>
      </c>
      <c r="D34" s="24" t="s">
        <v>40</v>
      </c>
      <c r="E34" s="24" t="s">
        <v>40</v>
      </c>
      <c r="F34" s="24"/>
      <c r="G34" s="23"/>
      <c r="H34" s="24"/>
      <c r="I34" s="24"/>
      <c r="J34" s="24"/>
      <c r="K34" s="24"/>
      <c r="L34" s="24"/>
      <c r="M34" s="24"/>
      <c r="N34" s="24"/>
      <c r="O34" s="24"/>
      <c r="P34" s="24"/>
      <c r="Q34" s="24" t="s">
        <v>40</v>
      </c>
      <c r="R34" s="24" t="s">
        <v>40</v>
      </c>
      <c r="S34" s="24" t="s">
        <v>40</v>
      </c>
      <c r="T34" s="24" t="s">
        <v>40</v>
      </c>
      <c r="U34" s="24" t="s">
        <v>40</v>
      </c>
      <c r="V34" s="24" t="s">
        <v>40</v>
      </c>
      <c r="W34" s="24" t="s">
        <v>40</v>
      </c>
      <c r="X34" s="24"/>
      <c r="Y34" s="24"/>
      <c r="Z34" s="24"/>
      <c r="AA34" s="24"/>
      <c r="AB34" s="24"/>
      <c r="AC34" s="24"/>
      <c r="AD34" s="24"/>
      <c r="AE34" s="24"/>
      <c r="AF34" s="24"/>
      <c r="AG34" s="2">
        <f>COUNTA(Novembre!$C34:$AF34)</f>
        <v>10</v>
      </c>
    </row>
    <row r="35" spans="2:33" ht="30" customHeight="1">
      <c r="B35" s="25" t="s">
        <v>89</v>
      </c>
      <c r="C35" s="24" t="s">
        <v>40</v>
      </c>
      <c r="D35" s="24"/>
      <c r="E35" s="24"/>
      <c r="F35" s="24"/>
      <c r="G35" s="23"/>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4"/>
      <c r="AG35" s="2">
        <f>COUNTA(Novembre!$C35:$AF35)</f>
        <v>1</v>
      </c>
    </row>
    <row r="36" spans="2:33"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4"/>
      <c r="AG36" s="2">
        <f>COUNTA(Novembre!$C36:$AF36)</f>
        <v>0</v>
      </c>
    </row>
    <row r="37" spans="2:33" ht="30" customHeight="1">
      <c r="B37" s="25" t="s">
        <v>91</v>
      </c>
      <c r="C37" s="24"/>
      <c r="D37" s="24"/>
      <c r="E37" s="24"/>
      <c r="F37" s="24"/>
      <c r="G37" s="23"/>
      <c r="H37" s="24"/>
      <c r="I37" s="24"/>
      <c r="J37" s="24"/>
      <c r="K37" s="24" t="s">
        <v>10</v>
      </c>
      <c r="L37" s="24" t="s">
        <v>10</v>
      </c>
      <c r="M37" s="24" t="s">
        <v>10</v>
      </c>
      <c r="N37" s="24" t="s">
        <v>10</v>
      </c>
      <c r="O37" s="24" t="s">
        <v>10</v>
      </c>
      <c r="P37" s="24" t="s">
        <v>10</v>
      </c>
      <c r="Q37" s="24" t="s">
        <v>10</v>
      </c>
      <c r="R37" s="24"/>
      <c r="S37" s="24" t="s">
        <v>4</v>
      </c>
      <c r="T37" s="24"/>
      <c r="U37" s="24"/>
      <c r="V37" s="24" t="s">
        <v>48</v>
      </c>
      <c r="W37" s="24" t="s">
        <v>48</v>
      </c>
      <c r="X37" s="24" t="s">
        <v>48</v>
      </c>
      <c r="Y37" s="24" t="s">
        <v>4</v>
      </c>
      <c r="Z37" s="24" t="s">
        <v>4</v>
      </c>
      <c r="AA37" s="24"/>
      <c r="AB37" s="24"/>
      <c r="AC37" s="24"/>
      <c r="AD37" s="24"/>
      <c r="AE37" s="24"/>
      <c r="AF37" s="24"/>
      <c r="AG37" s="2">
        <f>COUNTA(Novembre!$C37:$AF37)</f>
        <v>13</v>
      </c>
    </row>
    <row r="38" spans="2:33"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4"/>
      <c r="AG38" s="2">
        <f>COUNTA(Novembre!$C38:$AF38)</f>
        <v>0</v>
      </c>
    </row>
    <row r="39" spans="2:33" ht="30" customHeight="1">
      <c r="B39" s="25" t="s">
        <v>93</v>
      </c>
      <c r="C39" s="24" t="s">
        <v>40</v>
      </c>
      <c r="D39" s="24"/>
      <c r="E39" s="24"/>
      <c r="F39" s="24"/>
      <c r="G39" s="23"/>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4"/>
      <c r="AG39" s="2">
        <f>COUNTA(Novembre!$C39:$AF39)</f>
        <v>1</v>
      </c>
    </row>
    <row r="40" spans="2:33"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
        <f>COUNTA(Novembre!$C40:$AF40)</f>
        <v>0</v>
      </c>
    </row>
    <row r="41" spans="2:33"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4"/>
      <c r="AG41" s="2">
        <f>COUNTA(Novembre!$C41:$AF41)</f>
        <v>0</v>
      </c>
    </row>
    <row r="42" spans="2:33"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4"/>
      <c r="AG42" s="2">
        <f>COUNTA(Novembre!$C42:$AF42)</f>
        <v>0</v>
      </c>
    </row>
    <row r="43" spans="2:33" ht="30" customHeight="1">
      <c r="B43" s="25" t="s">
        <v>97</v>
      </c>
      <c r="C43" s="24" t="s">
        <v>4</v>
      </c>
      <c r="D43" s="24"/>
      <c r="E43" s="24"/>
      <c r="F43" s="24"/>
      <c r="G43" s="23"/>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
        <f>COUNTA(Novembre!$C43:$AF43)</f>
        <v>1</v>
      </c>
    </row>
    <row r="44" spans="2:33"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4"/>
      <c r="AG44" s="2">
        <f>COUNTA(Novembre!$C44:$AF44)</f>
        <v>0</v>
      </c>
    </row>
    <row r="45" spans="2:33"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
        <f>COUNTA(Novembre!$C45:$AF45)</f>
        <v>0</v>
      </c>
    </row>
    <row r="46" spans="2:33"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4"/>
      <c r="AG46" s="2">
        <f>COUNTA(Novembre!$C46:$AF46)</f>
        <v>0</v>
      </c>
    </row>
    <row r="47" spans="2:33"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4"/>
      <c r="AG47" s="2">
        <f>COUNTA(Novembre!$C47:$AF47)</f>
        <v>0</v>
      </c>
    </row>
    <row r="48" spans="2:33"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4"/>
      <c r="AG48" s="2">
        <f>COUNTA(Novembre!$C48:$AF48)</f>
        <v>0</v>
      </c>
    </row>
    <row r="49" spans="2:33"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4"/>
      <c r="AG49" s="2">
        <f>COUNTA(Novembre!$C49:$AF49)</f>
        <v>0</v>
      </c>
    </row>
    <row r="50" spans="2:33" ht="30" customHeight="1">
      <c r="B50" s="25" t="s">
        <v>104</v>
      </c>
      <c r="C50" s="24" t="s">
        <v>40</v>
      </c>
      <c r="D50" s="24"/>
      <c r="E50" s="24"/>
      <c r="F50" s="24"/>
      <c r="G50" s="23"/>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4"/>
      <c r="AG50" s="2">
        <f>COUNTA(Novembre!$C50:$AF50)</f>
        <v>1</v>
      </c>
    </row>
    <row r="51" spans="2:33"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4"/>
      <c r="AG51" s="2">
        <f>COUNTA(Novembre!$C51:$AF51)</f>
        <v>0</v>
      </c>
    </row>
    <row r="52" spans="2:33"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4"/>
      <c r="AG52" s="2">
        <f>COUNTA(Novembre!$C52:$AF52)</f>
        <v>0</v>
      </c>
    </row>
    <row r="53" spans="2:33" ht="30" customHeight="1">
      <c r="B53" s="25" t="s">
        <v>107</v>
      </c>
      <c r="C53" s="24"/>
      <c r="D53" s="24"/>
      <c r="E53" s="24"/>
      <c r="F53" s="24"/>
      <c r="G53" s="23"/>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4"/>
      <c r="AG53" s="2">
        <f>COUNTA(Novembre!$C53:$AF53)</f>
        <v>0</v>
      </c>
    </row>
    <row r="54" spans="2:33" ht="30" customHeight="1">
      <c r="B54" s="25" t="s">
        <v>108</v>
      </c>
      <c r="C54" s="24"/>
      <c r="D54" s="24"/>
      <c r="E54" s="24"/>
      <c r="F54" s="24"/>
      <c r="G54" s="23"/>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4"/>
      <c r="AG54" s="2">
        <f>COUNTA(Novembre!$C54:$AF54)</f>
        <v>0</v>
      </c>
    </row>
    <row r="55" spans="2:33"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4"/>
      <c r="AG55" s="2">
        <f>COUNTA(Novembre!$C55:$AF55)</f>
        <v>0</v>
      </c>
    </row>
    <row r="56" spans="2:33"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4"/>
      <c r="AG56" s="2">
        <f>COUNTA(Novembre!$C56:$AF56)</f>
        <v>0</v>
      </c>
    </row>
    <row r="57" spans="2:33" ht="30" customHeight="1">
      <c r="B57" s="25" t="s">
        <v>111</v>
      </c>
      <c r="C57" s="24" t="s">
        <v>4</v>
      </c>
      <c r="D57" s="24"/>
      <c r="E57" s="24"/>
      <c r="F57" s="24"/>
      <c r="G57" s="23"/>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4"/>
      <c r="AG57" s="2">
        <f>COUNTA(Novembre!$C57:$AF57)</f>
        <v>1</v>
      </c>
    </row>
    <row r="58" spans="2:33"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4"/>
      <c r="AG58" s="2">
        <f>COUNTA(Novembre!$C58:$AF58)</f>
        <v>0</v>
      </c>
    </row>
    <row r="59" spans="2:33"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4"/>
      <c r="AG59" s="2">
        <f>COUNTA(Novembre!$C59:$AF59)</f>
        <v>0</v>
      </c>
    </row>
    <row r="60" spans="2:33"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4"/>
      <c r="AG60" s="2">
        <f>COUNTA(Novembre!$C60:$AF60)</f>
        <v>0</v>
      </c>
    </row>
    <row r="61" spans="2:33"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2">
        <f>COUNTA(Novembre!$C61:$AF61)</f>
        <v>0</v>
      </c>
    </row>
    <row r="62" spans="2:33" ht="30" customHeight="1">
      <c r="B62" s="4" t="str">
        <f>NomMois&amp;" total"</f>
        <v>NOVEMBRE total</v>
      </c>
      <c r="C62" s="3">
        <f>SUBTOTAL(103,Novembre!$C$9:$C$61)</f>
        <v>9</v>
      </c>
      <c r="D62" s="3">
        <f>SUBTOTAL(103,Novembre!$D$9:$D$61)</f>
        <v>2</v>
      </c>
      <c r="E62" s="3">
        <f>SUBTOTAL(103,Novembre!$E$9:$E$61)</f>
        <v>2</v>
      </c>
      <c r="F62" s="3">
        <f>SUBTOTAL(103,Novembre!$F$9:$F$61)</f>
        <v>0</v>
      </c>
      <c r="G62" s="3">
        <f>SUBTOTAL(103,Novembre!$G$9:$G$61)</f>
        <v>0</v>
      </c>
      <c r="H62" s="3">
        <f>SUBTOTAL(103,Novembre!$H$9:$H$61)</f>
        <v>0</v>
      </c>
      <c r="I62" s="3">
        <f>SUBTOTAL(103,Novembre!$I$9:$I$61)</f>
        <v>0</v>
      </c>
      <c r="J62" s="3">
        <f>SUBTOTAL(103,Novembre!$J$9:$J$61)</f>
        <v>0</v>
      </c>
      <c r="K62" s="3">
        <f>SUBTOTAL(103,Novembre!$K$9:$K$61)</f>
        <v>2</v>
      </c>
      <c r="L62" s="3">
        <f>SUBTOTAL(103,Novembre!$L$9:$L$61)</f>
        <v>3</v>
      </c>
      <c r="M62" s="3">
        <f>SUBTOTAL(103,Novembre!$M$9:$M$61)</f>
        <v>1</v>
      </c>
      <c r="N62" s="3">
        <f>SUBTOTAL(103,Novembre!$N$9:$N$61)</f>
        <v>1</v>
      </c>
      <c r="O62" s="3">
        <f>SUBTOTAL(103,Novembre!$O$9:$O$61)</f>
        <v>1</v>
      </c>
      <c r="P62" s="3">
        <f>SUBTOTAL(103,Novembre!$P$9:$P$61)</f>
        <v>1</v>
      </c>
      <c r="Q62" s="3">
        <f>SUBTOTAL(103,Novembre!$Q$9:$Q$61)</f>
        <v>2</v>
      </c>
      <c r="R62" s="3">
        <f>SUBTOTAL(103,Novembre!$R$9:$R$61)</f>
        <v>1</v>
      </c>
      <c r="S62" s="3">
        <f>SUBTOTAL(103,Novembre!$S$9:$S$61)</f>
        <v>2</v>
      </c>
      <c r="T62" s="3">
        <f>SUBTOTAL(103,Novembre!$T$9:$T$61)</f>
        <v>1</v>
      </c>
      <c r="U62" s="3">
        <f>SUBTOTAL(103,Novembre!$U$9:$U$61)</f>
        <v>1</v>
      </c>
      <c r="V62" s="3">
        <f>SUBTOTAL(103,Novembre!$V$9:$V$61)</f>
        <v>3</v>
      </c>
      <c r="W62" s="3">
        <f>SUBTOTAL(103,Novembre!$W$9:$W$61)</f>
        <v>2</v>
      </c>
      <c r="X62" s="3">
        <f>SUBTOTAL(103,Novembre!$X$9:$X$61)</f>
        <v>1</v>
      </c>
      <c r="Y62" s="3">
        <f>SUBTOTAL(103,Novembre!$Y$9:$Y$61)</f>
        <v>1</v>
      </c>
      <c r="Z62" s="3">
        <f>SUBTOTAL(103,Novembre!$Z$9:$Z$61)</f>
        <v>2</v>
      </c>
      <c r="AA62" s="3">
        <f>SUBTOTAL(103,Novembre!$AA$9:$AA$61)</f>
        <v>0</v>
      </c>
      <c r="AB62" s="3">
        <f>SUBTOTAL(103,Novembre!$AB$9:$AB$61)</f>
        <v>0</v>
      </c>
      <c r="AC62" s="3">
        <f>SUBTOTAL(103,Novembre!$AC$9:$AC$61)</f>
        <v>0</v>
      </c>
      <c r="AD62" s="3">
        <f>SUBTOTAL(103,Novembre!$AD$9:$AD$61)</f>
        <v>0</v>
      </c>
      <c r="AE62" s="3">
        <f>SUBTOTAL(103,Novembre!$AE$9:$AE$61)</f>
        <v>1</v>
      </c>
      <c r="AF62" s="3">
        <f>SUBTOTAL(103,Novembre!$AF$9:$AF$61)</f>
        <v>1</v>
      </c>
      <c r="AG62" s="3">
        <f>SUBTOTAL(109,_Novembre[Total des jours])</f>
        <v>40</v>
      </c>
    </row>
  </sheetData>
  <mergeCells count="6">
    <mergeCell ref="C6:AF6"/>
    <mergeCell ref="D4:E4"/>
    <mergeCell ref="G4:I4"/>
    <mergeCell ref="K4:L4"/>
    <mergeCell ref="O4:R4"/>
    <mergeCell ref="T4:W4"/>
  </mergeCells>
  <conditionalFormatting sqref="C9:AF61">
    <cfRule type="expression" priority="1" stopIfTrue="1">
      <formula>C9=""</formula>
    </cfRule>
    <cfRule type="expression" dxfId="9" priority="2" stopIfTrue="1">
      <formula>C9=CléPersonnalisée2</formula>
    </cfRule>
    <cfRule type="expression" dxfId="8" priority="3" stopIfTrue="1">
      <formula>C9=CléPersonnalisée1</formula>
    </cfRule>
    <cfRule type="expression" dxfId="7" priority="4" stopIfTrue="1">
      <formula>C9=CléMaladie</formula>
    </cfRule>
    <cfRule type="expression" dxfId="6" priority="5" stopIfTrue="1">
      <formula>C9=CléPersonnel</formula>
    </cfRule>
    <cfRule type="expression" dxfId="5" priority="6" stopIfTrue="1">
      <formula>C9=CléCongé</formula>
    </cfRule>
  </conditionalFormatting>
  <conditionalFormatting sqref="AG9:AG61">
    <cfRule type="dataBar" priority="7">
      <dataBar>
        <cfvo type="num" val="0"/>
        <cfvo type="num" val="31"/>
        <color theme="4"/>
      </dataBar>
      <extLst>
        <ext xmlns:x14="http://schemas.microsoft.com/office/spreadsheetml/2009/9/main" uri="{B025F937-C7B1-47D3-B67F-A62EFF666E3E}">
          <x14:id>{CCFF03ED-F3C9-443F-A9F0-5DFC94098434}</x14:id>
        </ext>
      </extLst>
    </cfRule>
  </conditionalFormatting>
  <dataValidations count="16">
    <dataValidation allowBlank="1" showInputMessage="1" showErrorMessage="1" prompt="Le titre de la feuille de calcul figure dans cette cellule. " sqref="B1" xr:uid="{0012A809-74A7-449F-8052-8E7C10EDB73B}"/>
    <dataValidation allowBlank="1" showInputMessage="1" showErrorMessage="1" prompt="Cette ligne définit les clés utilisées dans le tableau : la cellule C4 un congé, la G4 personnel, et K4 un congé maladie. Les cellules N4 et R4 sont personnalisables " sqref="B4" xr:uid="{849792F3-F484-40A3-9B47-512AC2FF79EB}"/>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3427D702-79A7-4D3D-8A4D-A4E7C43FB7AA}"/>
    <dataValidation allowBlank="1" showInputMessage="1" showErrorMessage="1" prompt="Entrez l’année dans cette cellule" sqref="AG6" xr:uid="{537971C6-10E2-4289-A8E0-64D0DC31E68C}"/>
    <dataValidation allowBlank="1" showInputMessage="1" showErrorMessage="1" prompt="Calcule automatiquement le nombre total de jours d’absence d’un employé ce mois-ci dans cette colonne" sqref="AG8" xr:uid="{A49B369B-99DF-4638-9C80-E8261F5CECA5}"/>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D1814B58-E78D-41DB-9F2C-F74D0BC9A16C}"/>
    <dataValidation allowBlank="1" showInputMessage="1" showErrorMessage="1" prompt="Le titre mis à jour automatiquement figure dans cette cellule. Pour modifier le titre, mettez à jour la cellule B1 de la feuille de calcul Janvier" sqref="B2" xr:uid="{C3CF9F71-0E65-454A-9830-0EE1B44ED2BB}"/>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E68F3F-1AC0-4CC6-98BA-CE4D31B5991A}"/>
    <dataValidation allowBlank="1" showInputMessage="1" showErrorMessage="1" prompt="Entrez l’année dans la cellule ci-dessous" sqref="AG5" xr:uid="{419F676E-9961-4E53-9EF5-8BBB0CF4F131}"/>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66F61A6B-AC34-45AC-8E8D-E465AAE3B69F}"/>
    <dataValidation allowBlank="1" showInputMessage="1" showErrorMessage="1" prompt="Entrez une étiquette pour décrire la clé personnalisée à gauche" sqref="O4 T4" xr:uid="{56158D10-A784-48C0-84BE-6450932A5F3E}"/>
    <dataValidation allowBlank="1" showInputMessage="1" showErrorMessage="1" prompt="Entrez une lettre et personnalisez l’étiquette à droite pour ajouter un élément de clé" sqref="N4 S4" xr:uid="{455F0E1B-1B61-4997-8CFF-332C62166B05}"/>
    <dataValidation allowBlank="1" showInputMessage="1" showErrorMessage="1" prompt="La lettre « M » indique une absence pour cause de maladie" sqref="J4" xr:uid="{109D7C37-8881-44BA-BA0D-5FA4AE046910}"/>
    <dataValidation allowBlank="1" showInputMessage="1" showErrorMessage="1" prompt="La lettre « P » indique une absence pour motifs personnels" sqref="F4" xr:uid="{7EFDCA53-2BB3-4F7E-BE0B-A83085731012}"/>
    <dataValidation allowBlank="1" showInputMessage="1" showErrorMessage="1" prompt="La lettre « C » indique une absence pour cause de congé" sqref="C4" xr:uid="{79FEBBC7-FF34-4761-92B7-48553CB98904}"/>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E0C648CF-38F9-4227-9A4A-C0AB3108012B}"/>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CFF03ED-F3C9-443F-A9F0-5DFC94098434}">
            <x14:dataBar minLength="0" maxLength="100" gradient="0">
              <x14:cfvo type="num">
                <xm:f>0</xm:f>
              </x14:cfvo>
              <x14:cfvo type="num">
                <xm:f>31</xm:f>
              </x14:cfvo>
              <x14:negativeFillColor rgb="FFFF0000"/>
              <x14:axisColor rgb="FF000000"/>
            </x14:dataBar>
          </x14:cfRule>
          <xm:sqref>AG9:AG61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1EE85350-08E2-4918-885D-7A800C590388}">
          <x14:formula1>
            <xm:f>'Noms des employés'!$B$4:$B$75</xm:f>
          </x14:formula1>
          <xm:sqref>B9:B61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2F683D-AF98-4868-9D62-9722189FA22E}">
  <sheetPr>
    <tabColor theme="6" tint="0.39997558519241921"/>
  </sheetPr>
  <dimension ref="A1:AH62"/>
  <sheetViews>
    <sheetView showGridLines="0" topLeftCell="A10" zoomScaleNormal="100" workbookViewId="0">
      <selection activeCell="B11" sqref="B11"/>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4" s="9" customFormat="1" ht="50.1" customHeight="1">
      <c r="A1" s="8"/>
      <c r="B1" s="18" t="s">
        <v>0</v>
      </c>
    </row>
    <row r="2" spans="1:34" s="9" customFormat="1" ht="100.35" customHeight="1">
      <c r="A2"/>
      <c r="B2" s="17" t="s">
        <v>59</v>
      </c>
    </row>
    <row r="3" spans="1:34" s="9" customFormat="1" ht="15" customHeight="1">
      <c r="A3"/>
      <c r="B3" s="7"/>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4" ht="30" customHeight="1">
      <c r="B4" s="6" t="s">
        <v>2</v>
      </c>
      <c r="C4" s="21" t="s">
        <v>4</v>
      </c>
      <c r="D4" s="36" t="s">
        <v>45</v>
      </c>
      <c r="E4" s="36"/>
      <c r="F4" s="19" t="s">
        <v>40</v>
      </c>
      <c r="G4" s="36" t="s">
        <v>44</v>
      </c>
      <c r="H4" s="36"/>
      <c r="I4" s="36"/>
      <c r="J4" s="20" t="s">
        <v>10</v>
      </c>
      <c r="K4" s="36" t="s">
        <v>43</v>
      </c>
      <c r="L4" s="36"/>
      <c r="M4" s="22"/>
      <c r="N4" s="26" t="s">
        <v>49</v>
      </c>
      <c r="O4" s="36" t="s">
        <v>41</v>
      </c>
      <c r="P4" s="36"/>
      <c r="Q4" s="36"/>
      <c r="R4" s="36"/>
      <c r="S4" s="27" t="s">
        <v>48</v>
      </c>
      <c r="T4" s="36" t="s">
        <v>42</v>
      </c>
      <c r="U4" s="36"/>
      <c r="V4" s="36"/>
      <c r="W4" s="36"/>
    </row>
    <row r="5" spans="1:34" ht="15" customHeight="1">
      <c r="B5" s="11"/>
      <c r="C5" s="11"/>
      <c r="D5" s="11"/>
      <c r="E5" s="11"/>
      <c r="F5" s="11"/>
      <c r="G5" s="11"/>
      <c r="H5" s="11"/>
      <c r="I5" s="11"/>
      <c r="J5" s="11"/>
      <c r="K5" s="11"/>
      <c r="L5" s="11"/>
      <c r="M5" s="11"/>
      <c r="N5" s="11"/>
      <c r="O5" s="11"/>
      <c r="P5" s="11"/>
      <c r="Q5" s="11"/>
      <c r="R5" s="11"/>
      <c r="S5" s="11"/>
      <c r="T5" s="11"/>
      <c r="U5" s="11"/>
      <c r="V5" s="11"/>
      <c r="W5" s="11"/>
      <c r="X5" s="11"/>
      <c r="Y5" s="11"/>
      <c r="Z5" s="11"/>
      <c r="AA5" s="11"/>
      <c r="AB5" s="11"/>
      <c r="AC5" s="11"/>
      <c r="AD5" s="11"/>
      <c r="AE5" s="11"/>
      <c r="AF5" s="11"/>
      <c r="AG5" s="11"/>
      <c r="AH5" s="12"/>
    </row>
    <row r="6" spans="1:34" ht="50.1" customHeight="1">
      <c r="B6" s="5"/>
      <c r="C6" s="35" t="s">
        <v>5</v>
      </c>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5">
        <v>2023</v>
      </c>
    </row>
    <row r="7" spans="1:34" ht="30" customHeight="1">
      <c r="B7" s="5"/>
      <c r="C7" s="15" t="str">
        <f>TEXT(WEEKDAY(DATE(CalendarYear,12,1),1),"jjj")</f>
        <v>ven</v>
      </c>
      <c r="D7" s="15" t="str">
        <f>TEXT(WEEKDAY(DATE(CalendarYear,12,2),1),"jjj")</f>
        <v>sam</v>
      </c>
      <c r="E7" s="15" t="str">
        <f>TEXT(WEEKDAY(DATE(CalendarYear,12,3),1),"jjj")</f>
        <v>dim</v>
      </c>
      <c r="F7" s="15" t="str">
        <f>TEXT(WEEKDAY(DATE(CalendarYear,12,4),1),"jjj")</f>
        <v>lun</v>
      </c>
      <c r="G7" s="15" t="str">
        <f>TEXT(WEEKDAY(DATE(CalendarYear,12,5),1),"jjj")</f>
        <v>mar</v>
      </c>
      <c r="H7" s="15" t="str">
        <f>TEXT(WEEKDAY(DATE(CalendarYear,12,6),1),"jjj")</f>
        <v>mer</v>
      </c>
      <c r="I7" s="15" t="str">
        <f>TEXT(WEEKDAY(DATE(CalendarYear,12,7),1),"jjj")</f>
        <v>jeu</v>
      </c>
      <c r="J7" s="15" t="str">
        <f>TEXT(WEEKDAY(DATE(CalendarYear,12,8),1),"jjj")</f>
        <v>ven</v>
      </c>
      <c r="K7" s="15" t="str">
        <f>TEXT(WEEKDAY(DATE(CalendarYear,12,9),1),"jjj")</f>
        <v>sam</v>
      </c>
      <c r="L7" s="15" t="str">
        <f>TEXT(WEEKDAY(DATE(CalendarYear,12,10),1),"jjj")</f>
        <v>dim</v>
      </c>
      <c r="M7" s="15" t="str">
        <f>TEXT(WEEKDAY(DATE(CalendarYear,12,11),1),"jjj")</f>
        <v>lun</v>
      </c>
      <c r="N7" s="15" t="str">
        <f>TEXT(WEEKDAY(DATE(CalendarYear,12,12),1),"jjj")</f>
        <v>mar</v>
      </c>
      <c r="O7" s="15" t="str">
        <f>TEXT(WEEKDAY(DATE(CalendarYear,12,13),1),"jjj")</f>
        <v>mer</v>
      </c>
      <c r="P7" s="15" t="str">
        <f>TEXT(WEEKDAY(DATE(CalendarYear,12,14),1),"jjj")</f>
        <v>jeu</v>
      </c>
      <c r="Q7" s="15" t="str">
        <f>TEXT(WEEKDAY(DATE(CalendarYear,12,15),1),"jjj")</f>
        <v>ven</v>
      </c>
      <c r="R7" s="15" t="str">
        <f>TEXT(WEEKDAY(DATE(CalendarYear,12,16),1),"jjj")</f>
        <v>sam</v>
      </c>
      <c r="S7" s="15" t="str">
        <f>TEXT(WEEKDAY(DATE(CalendarYear,12,17),1),"jjj")</f>
        <v>dim</v>
      </c>
      <c r="T7" s="15" t="str">
        <f>TEXT(WEEKDAY(DATE(CalendarYear,12,18),1),"jjj")</f>
        <v>lun</v>
      </c>
      <c r="U7" s="15" t="str">
        <f>TEXT(WEEKDAY(DATE(CalendarYear,12,19),1),"jjj")</f>
        <v>mar</v>
      </c>
      <c r="V7" s="15" t="str">
        <f>TEXT(WEEKDAY(DATE(CalendarYear,12,20),1),"jjj")</f>
        <v>mer</v>
      </c>
      <c r="W7" s="15" t="str">
        <f>TEXT(WEEKDAY(DATE(CalendarYear,12,21),1),"jjj")</f>
        <v>jeu</v>
      </c>
      <c r="X7" s="15" t="str">
        <f>TEXT(WEEKDAY(DATE(CalendarYear,12,22),1),"jjj")</f>
        <v>ven</v>
      </c>
      <c r="Y7" s="15" t="str">
        <f>TEXT(WEEKDAY(DATE(CalendarYear,12,23),1),"jjj")</f>
        <v>sam</v>
      </c>
      <c r="Z7" s="15" t="str">
        <f>TEXT(WEEKDAY(DATE(CalendarYear,12,24),1),"jjj")</f>
        <v>dim</v>
      </c>
      <c r="AA7" s="15" t="str">
        <f>TEXT(WEEKDAY(DATE(CalendarYear,12,25),1),"jjj")</f>
        <v>lun</v>
      </c>
      <c r="AB7" s="15" t="str">
        <f>TEXT(WEEKDAY(DATE(CalendarYear,12,26),1),"jjj")</f>
        <v>mar</v>
      </c>
      <c r="AC7" s="15" t="str">
        <f>TEXT(WEEKDAY(DATE(CalendarYear,12,27),1),"jjj")</f>
        <v>mer</v>
      </c>
      <c r="AD7" s="15" t="str">
        <f>TEXT(WEEKDAY(DATE(CalendarYear,12,28),1),"jjj")</f>
        <v>jeu</v>
      </c>
      <c r="AE7" s="15" t="str">
        <f>TEXT(WEEKDAY(DATE(CalendarYear,12,29),1),"jjj")</f>
        <v>ven</v>
      </c>
      <c r="AF7" s="15" t="str">
        <f>TEXT(WEEKDAY(DATE(CalendarYear,12,30),1),"jjj")</f>
        <v>sam</v>
      </c>
      <c r="AG7" s="15" t="str">
        <f>TEXT(WEEKDAY(DATE(CalendarYear,12,31),1),"jjj")</f>
        <v>dim</v>
      </c>
      <c r="AH7" s="5"/>
    </row>
    <row r="8" spans="1:34" ht="30" customHeight="1">
      <c r="B8" s="14" t="s">
        <v>3</v>
      </c>
      <c r="C8" s="1" t="s">
        <v>6</v>
      </c>
      <c r="D8" s="1" t="s">
        <v>7</v>
      </c>
      <c r="E8" s="1" t="s">
        <v>8</v>
      </c>
      <c r="F8" s="1" t="s">
        <v>9</v>
      </c>
      <c r="G8" s="1" t="s">
        <v>11</v>
      </c>
      <c r="H8" s="1" t="s">
        <v>12</v>
      </c>
      <c r="I8" s="1" t="s">
        <v>13</v>
      </c>
      <c r="J8" s="1" t="s">
        <v>14</v>
      </c>
      <c r="K8" s="1" t="s">
        <v>15</v>
      </c>
      <c r="L8" s="1" t="s">
        <v>16</v>
      </c>
      <c r="M8" s="1" t="s">
        <v>17</v>
      </c>
      <c r="N8" s="1" t="s">
        <v>18</v>
      </c>
      <c r="O8" s="1" t="s">
        <v>19</v>
      </c>
      <c r="P8" s="1" t="s">
        <v>20</v>
      </c>
      <c r="Q8" s="1" t="s">
        <v>21</v>
      </c>
      <c r="R8" s="1" t="s">
        <v>22</v>
      </c>
      <c r="S8" s="1" t="s">
        <v>23</v>
      </c>
      <c r="T8" s="1" t="s">
        <v>24</v>
      </c>
      <c r="U8" s="1" t="s">
        <v>25</v>
      </c>
      <c r="V8" s="1" t="s">
        <v>26</v>
      </c>
      <c r="W8" s="1" t="s">
        <v>27</v>
      </c>
      <c r="X8" s="1" t="s">
        <v>28</v>
      </c>
      <c r="Y8" s="1" t="s">
        <v>29</v>
      </c>
      <c r="Z8" s="1" t="s">
        <v>30</v>
      </c>
      <c r="AA8" s="1" t="s">
        <v>31</v>
      </c>
      <c r="AB8" s="1" t="s">
        <v>32</v>
      </c>
      <c r="AC8" s="1" t="s">
        <v>33</v>
      </c>
      <c r="AD8" s="1" t="s">
        <v>34</v>
      </c>
      <c r="AE8" s="1" t="s">
        <v>35</v>
      </c>
      <c r="AF8" s="1" t="s">
        <v>36</v>
      </c>
      <c r="AG8" s="1" t="s">
        <v>37</v>
      </c>
      <c r="AH8" s="16" t="s">
        <v>38</v>
      </c>
    </row>
    <row r="9" spans="1:34" ht="30" customHeight="1">
      <c r="B9" s="25" t="s">
        <v>63</v>
      </c>
      <c r="C9" s="1" t="s">
        <v>40</v>
      </c>
      <c r="D9" s="1"/>
      <c r="E9" s="13"/>
      <c r="F9" s="13"/>
      <c r="G9" s="13"/>
      <c r="H9" s="13"/>
      <c r="I9" s="1"/>
      <c r="J9" s="1"/>
      <c r="K9" s="1"/>
      <c r="L9" s="1"/>
      <c r="M9" s="1"/>
      <c r="N9" s="1"/>
      <c r="O9" s="1"/>
      <c r="P9" s="1"/>
      <c r="Q9" s="1"/>
      <c r="R9" s="1"/>
      <c r="S9" s="1"/>
      <c r="T9" s="1"/>
      <c r="U9" s="1"/>
      <c r="V9" s="1"/>
      <c r="W9" s="1"/>
      <c r="X9" s="1"/>
      <c r="Y9" s="1"/>
      <c r="Z9" s="1"/>
      <c r="AA9" s="1"/>
      <c r="AB9" s="1" t="s">
        <v>40</v>
      </c>
      <c r="AC9" s="1" t="s">
        <v>40</v>
      </c>
      <c r="AD9" s="1" t="s">
        <v>40</v>
      </c>
      <c r="AE9" s="1" t="s">
        <v>40</v>
      </c>
      <c r="AF9" s="1"/>
      <c r="AG9" s="1"/>
      <c r="AH9" s="2">
        <f>COUNTA(Décembre!$C9:$AG9)</f>
        <v>5</v>
      </c>
    </row>
    <row r="10" spans="1:34" ht="30" customHeight="1">
      <c r="B10" s="25" t="s">
        <v>64</v>
      </c>
      <c r="C10" s="1"/>
      <c r="D10" s="1"/>
      <c r="E10" s="1"/>
      <c r="F10" s="1"/>
      <c r="G10" s="1"/>
      <c r="H10" s="1"/>
      <c r="I10" s="1"/>
      <c r="J10" s="1"/>
      <c r="K10" s="1"/>
      <c r="L10" s="1"/>
      <c r="M10" s="1"/>
      <c r="N10" s="1"/>
      <c r="O10" s="1"/>
      <c r="P10" s="1"/>
      <c r="Q10" s="1"/>
      <c r="R10" s="1"/>
      <c r="S10" s="1"/>
      <c r="T10" s="1"/>
      <c r="U10" s="1"/>
      <c r="V10" s="1"/>
      <c r="W10" s="1"/>
      <c r="X10" s="1"/>
      <c r="Y10" s="1"/>
      <c r="Z10" s="1"/>
      <c r="AA10" s="1"/>
      <c r="AB10" s="1" t="s">
        <v>4</v>
      </c>
      <c r="AC10" s="1" t="s">
        <v>4</v>
      </c>
      <c r="AD10" s="1" t="s">
        <v>4</v>
      </c>
      <c r="AE10" s="1" t="s">
        <v>4</v>
      </c>
      <c r="AF10" s="1" t="s">
        <v>4</v>
      </c>
      <c r="AG10" s="1"/>
      <c r="AH10" s="2">
        <f>COUNTA(Décembre!$C10:$AG10)</f>
        <v>5</v>
      </c>
    </row>
    <row r="11" spans="1:34" ht="30" customHeight="1">
      <c r="B11" s="25" t="s">
        <v>65</v>
      </c>
      <c r="C11" s="1"/>
      <c r="D11" s="1"/>
      <c r="E11" s="1"/>
      <c r="F11" s="1"/>
      <c r="G11" s="1"/>
      <c r="H11" s="1"/>
      <c r="I11" s="1"/>
      <c r="J11" s="1"/>
      <c r="K11" s="1"/>
      <c r="L11" s="1"/>
      <c r="M11" s="1"/>
      <c r="N11" s="1"/>
      <c r="O11" s="1"/>
      <c r="P11" s="1"/>
      <c r="Q11" s="1"/>
      <c r="R11" s="1"/>
      <c r="S11" s="1"/>
      <c r="T11" s="1"/>
      <c r="U11" s="1"/>
      <c r="V11" s="1"/>
      <c r="W11" s="1"/>
      <c r="X11" s="1"/>
      <c r="Y11" s="1"/>
      <c r="Z11" s="1"/>
      <c r="AA11" s="1"/>
      <c r="AB11" s="1" t="s">
        <v>4</v>
      </c>
      <c r="AC11" s="1" t="s">
        <v>4</v>
      </c>
      <c r="AD11" s="1" t="s">
        <v>4</v>
      </c>
      <c r="AE11" s="1" t="s">
        <v>4</v>
      </c>
      <c r="AF11" s="1" t="s">
        <v>4</v>
      </c>
      <c r="AG11" s="24"/>
      <c r="AH11" s="2">
        <f>COUNTA(Décembre!$C11:$AG11)</f>
        <v>5</v>
      </c>
    </row>
    <row r="12" spans="1:34" ht="30" customHeight="1">
      <c r="B12" s="25" t="s">
        <v>66</v>
      </c>
      <c r="C12" s="1"/>
      <c r="D12" s="1"/>
      <c r="E12" s="1"/>
      <c r="F12" s="1"/>
      <c r="G12" s="1"/>
      <c r="H12" s="1"/>
      <c r="I12" s="1"/>
      <c r="J12" s="1"/>
      <c r="K12" s="1"/>
      <c r="L12" s="1"/>
      <c r="M12" s="1"/>
      <c r="N12" s="1"/>
      <c r="O12" s="1"/>
      <c r="P12" s="1"/>
      <c r="Q12" s="1"/>
      <c r="R12" s="1"/>
      <c r="S12" s="1"/>
      <c r="T12" s="1"/>
      <c r="U12" s="1"/>
      <c r="V12" s="1"/>
      <c r="W12" s="1"/>
      <c r="X12" s="1"/>
      <c r="Y12" s="1"/>
      <c r="Z12" s="1"/>
      <c r="AA12" s="1"/>
      <c r="AB12" s="1" t="s">
        <v>4</v>
      </c>
      <c r="AC12" s="1" t="s">
        <v>4</v>
      </c>
      <c r="AD12" s="1" t="s">
        <v>4</v>
      </c>
      <c r="AE12" s="1" t="s">
        <v>40</v>
      </c>
      <c r="AF12" s="1"/>
      <c r="AG12" s="19"/>
      <c r="AH12" s="2">
        <f>COUNTA(Décembre!$C12:$AG12)</f>
        <v>4</v>
      </c>
    </row>
    <row r="13" spans="1:34" ht="30" customHeight="1">
      <c r="B13" s="25" t="s">
        <v>67</v>
      </c>
      <c r="C13" s="24"/>
      <c r="D13" s="24"/>
      <c r="E13" s="24"/>
      <c r="F13" s="24"/>
      <c r="G13" s="23"/>
      <c r="H13" s="24"/>
      <c r="I13" s="24"/>
      <c r="J13" s="24"/>
      <c r="K13" s="24"/>
      <c r="L13" s="24"/>
      <c r="M13" s="24"/>
      <c r="N13" s="24"/>
      <c r="O13" s="24"/>
      <c r="P13" s="24"/>
      <c r="Q13" s="24"/>
      <c r="R13" s="24"/>
      <c r="S13" s="24"/>
      <c r="T13" s="24"/>
      <c r="U13" s="24"/>
      <c r="V13" s="24"/>
      <c r="W13" s="24"/>
      <c r="X13" s="24" t="s">
        <v>4</v>
      </c>
      <c r="Y13" s="24" t="s">
        <v>4</v>
      </c>
      <c r="Z13" s="24" t="s">
        <v>4</v>
      </c>
      <c r="AA13" s="24" t="s">
        <v>4</v>
      </c>
      <c r="AB13" s="24" t="s">
        <v>4</v>
      </c>
      <c r="AC13" s="24" t="s">
        <v>4</v>
      </c>
      <c r="AD13" s="24" t="s">
        <v>4</v>
      </c>
      <c r="AE13" s="24" t="s">
        <v>4</v>
      </c>
      <c r="AF13" s="24" t="s">
        <v>4</v>
      </c>
      <c r="AG13" s="24"/>
      <c r="AH13" s="2">
        <f>COUNTA(Décembre!$C13:$AG13)</f>
        <v>9</v>
      </c>
    </row>
    <row r="14" spans="1:34" ht="30" customHeight="1">
      <c r="B14" s="25" t="s">
        <v>68</v>
      </c>
      <c r="C14" s="24"/>
      <c r="D14" s="24"/>
      <c r="E14" s="24"/>
      <c r="F14" s="24"/>
      <c r="G14" s="23"/>
      <c r="H14" s="24"/>
      <c r="I14" s="24"/>
      <c r="J14" s="24"/>
      <c r="K14" s="24"/>
      <c r="L14" s="24"/>
      <c r="M14" s="24"/>
      <c r="N14" s="24"/>
      <c r="O14" s="24"/>
      <c r="P14" s="24"/>
      <c r="Q14" s="24"/>
      <c r="R14" s="24"/>
      <c r="S14" s="24"/>
      <c r="T14" s="24"/>
      <c r="U14" s="24"/>
      <c r="V14" s="24"/>
      <c r="W14" s="24"/>
      <c r="X14" s="24"/>
      <c r="Y14" s="24"/>
      <c r="Z14" s="24"/>
      <c r="AA14" s="24"/>
      <c r="AB14" s="24" t="s">
        <v>4</v>
      </c>
      <c r="AC14" s="24" t="s">
        <v>4</v>
      </c>
      <c r="AD14" s="24" t="s">
        <v>4</v>
      </c>
      <c r="AE14" s="24" t="s">
        <v>4</v>
      </c>
      <c r="AF14" s="24" t="s">
        <v>4</v>
      </c>
      <c r="AG14" s="24"/>
      <c r="AH14" s="2">
        <f>COUNTA(Décembre!$C14:$AG14)</f>
        <v>5</v>
      </c>
    </row>
    <row r="15" spans="1:34" ht="30" customHeight="1">
      <c r="B15" s="25" t="s">
        <v>69</v>
      </c>
      <c r="C15" s="24"/>
      <c r="D15" s="24"/>
      <c r="E15" s="24"/>
      <c r="F15" s="24"/>
      <c r="G15" s="23"/>
      <c r="H15" s="24"/>
      <c r="I15" s="24"/>
      <c r="J15" s="24"/>
      <c r="K15" s="24"/>
      <c r="L15" s="24"/>
      <c r="M15" s="24"/>
      <c r="N15" s="24"/>
      <c r="O15" s="24"/>
      <c r="P15" s="24"/>
      <c r="Q15" s="24"/>
      <c r="R15" s="24"/>
      <c r="S15" s="24"/>
      <c r="T15" s="24"/>
      <c r="U15" s="24"/>
      <c r="V15" s="24"/>
      <c r="W15" s="24"/>
      <c r="X15" s="24"/>
      <c r="Y15" s="24"/>
      <c r="Z15" s="24"/>
      <c r="AA15" s="24"/>
      <c r="AB15" s="24" t="s">
        <v>4</v>
      </c>
      <c r="AC15" s="24" t="s">
        <v>4</v>
      </c>
      <c r="AD15" s="24" t="s">
        <v>4</v>
      </c>
      <c r="AE15" s="24" t="s">
        <v>4</v>
      </c>
      <c r="AF15" s="24" t="s">
        <v>4</v>
      </c>
      <c r="AG15" s="24"/>
      <c r="AH15" s="2">
        <f>COUNTA(Décembre!$C15:$AG15)</f>
        <v>5</v>
      </c>
    </row>
    <row r="16" spans="1:34" ht="30" customHeight="1">
      <c r="B16" s="25" t="s">
        <v>70</v>
      </c>
      <c r="C16" s="24"/>
      <c r="D16" s="24"/>
      <c r="E16" s="24"/>
      <c r="F16" s="24"/>
      <c r="G16" s="23"/>
      <c r="H16" s="24"/>
      <c r="I16" s="24"/>
      <c r="J16" s="24"/>
      <c r="K16" s="24"/>
      <c r="L16" s="24"/>
      <c r="M16" s="24"/>
      <c r="N16" s="24"/>
      <c r="O16" s="24"/>
      <c r="P16" s="24"/>
      <c r="Q16" s="24"/>
      <c r="R16" s="24"/>
      <c r="S16" s="24"/>
      <c r="T16" s="24"/>
      <c r="U16" s="24"/>
      <c r="V16" s="24"/>
      <c r="W16" s="24"/>
      <c r="X16" s="24"/>
      <c r="Y16" s="24"/>
      <c r="Z16" s="24"/>
      <c r="AA16" s="24"/>
      <c r="AB16" s="24" t="s">
        <v>40</v>
      </c>
      <c r="AC16" s="24" t="s">
        <v>40</v>
      </c>
      <c r="AD16" s="24" t="s">
        <v>40</v>
      </c>
      <c r="AE16" s="24" t="s">
        <v>40</v>
      </c>
      <c r="AF16" s="24"/>
      <c r="AG16" s="24"/>
      <c r="AH16" s="2">
        <f>COUNTA(Décembre!$C16:$AG16)</f>
        <v>4</v>
      </c>
    </row>
    <row r="17" spans="2:34" ht="30" customHeight="1">
      <c r="B17" s="25" t="s">
        <v>71</v>
      </c>
      <c r="C17" s="24"/>
      <c r="D17" s="24"/>
      <c r="E17" s="24"/>
      <c r="F17" s="24" t="s">
        <v>40</v>
      </c>
      <c r="G17" s="23"/>
      <c r="H17" s="24"/>
      <c r="I17" s="24"/>
      <c r="J17" s="24"/>
      <c r="K17" s="24"/>
      <c r="L17" s="24"/>
      <c r="M17" s="24"/>
      <c r="N17" s="24"/>
      <c r="O17" s="24"/>
      <c r="P17" s="24"/>
      <c r="Q17" s="24"/>
      <c r="R17" s="24"/>
      <c r="S17" s="24"/>
      <c r="T17" s="24"/>
      <c r="U17" s="24"/>
      <c r="V17" s="24"/>
      <c r="W17" s="24"/>
      <c r="X17" s="24"/>
      <c r="Y17" s="24"/>
      <c r="Z17" s="24"/>
      <c r="AA17" s="24"/>
      <c r="AB17" s="24" t="s">
        <v>40</v>
      </c>
      <c r="AC17" s="24" t="s">
        <v>40</v>
      </c>
      <c r="AD17" s="24" t="s">
        <v>40</v>
      </c>
      <c r="AE17" s="24" t="s">
        <v>4</v>
      </c>
      <c r="AF17" s="24" t="s">
        <v>4</v>
      </c>
      <c r="AG17" s="24"/>
      <c r="AH17" s="2">
        <f>COUNTA(Décembre!$C17:$AG17)</f>
        <v>6</v>
      </c>
    </row>
    <row r="18" spans="2:34" ht="30" customHeight="1">
      <c r="B18" s="25" t="s">
        <v>72</v>
      </c>
      <c r="C18" s="24"/>
      <c r="D18" s="24"/>
      <c r="E18" s="24"/>
      <c r="F18" s="24"/>
      <c r="G18" s="23"/>
      <c r="H18" s="24"/>
      <c r="I18" s="24"/>
      <c r="J18" s="24"/>
      <c r="K18" s="24"/>
      <c r="L18" s="24"/>
      <c r="M18" s="24"/>
      <c r="N18" s="24"/>
      <c r="O18" s="24"/>
      <c r="P18" s="24"/>
      <c r="Q18" s="24"/>
      <c r="R18" s="24"/>
      <c r="S18" s="24"/>
      <c r="T18" s="24"/>
      <c r="U18" s="24"/>
      <c r="V18" s="24"/>
      <c r="W18" s="24"/>
      <c r="X18" s="24"/>
      <c r="Y18" s="24"/>
      <c r="Z18" s="24"/>
      <c r="AA18" s="24"/>
      <c r="AB18" s="24" t="s">
        <v>4</v>
      </c>
      <c r="AC18" s="24" t="s">
        <v>4</v>
      </c>
      <c r="AD18" s="24" t="s">
        <v>4</v>
      </c>
      <c r="AE18" s="24" t="s">
        <v>4</v>
      </c>
      <c r="AF18" s="24" t="s">
        <v>4</v>
      </c>
      <c r="AG18" s="24"/>
      <c r="AH18" s="2">
        <f>COUNTA(Décembre!$C18:$AG18)</f>
        <v>5</v>
      </c>
    </row>
    <row r="19" spans="2:34" ht="30" customHeight="1">
      <c r="B19" s="25" t="s">
        <v>73</v>
      </c>
      <c r="C19" s="24"/>
      <c r="D19" s="24"/>
      <c r="E19" s="24"/>
      <c r="F19" s="24"/>
      <c r="G19" s="23"/>
      <c r="H19" s="24"/>
      <c r="I19" s="24"/>
      <c r="J19" s="24"/>
      <c r="K19" s="24"/>
      <c r="L19" s="24"/>
      <c r="M19" s="24"/>
      <c r="N19" s="24"/>
      <c r="O19" s="24"/>
      <c r="P19" s="24"/>
      <c r="Q19" s="24"/>
      <c r="R19" s="24"/>
      <c r="S19" s="24"/>
      <c r="T19" s="24"/>
      <c r="U19" s="24"/>
      <c r="V19" s="24"/>
      <c r="W19" s="24"/>
      <c r="X19" s="24"/>
      <c r="Y19" s="24"/>
      <c r="Z19" s="24"/>
      <c r="AA19" s="24"/>
      <c r="AB19" s="24" t="s">
        <v>40</v>
      </c>
      <c r="AC19" s="24" t="s">
        <v>40</v>
      </c>
      <c r="AD19" s="24" t="s">
        <v>40</v>
      </c>
      <c r="AE19" s="24" t="s">
        <v>40</v>
      </c>
      <c r="AF19" s="24"/>
      <c r="AG19" s="24"/>
      <c r="AH19" s="2">
        <f>COUNTA(Décembre!$C19:$AG19)</f>
        <v>4</v>
      </c>
    </row>
    <row r="20" spans="2:34" ht="30" customHeight="1">
      <c r="B20" s="25" t="s">
        <v>74</v>
      </c>
      <c r="C20" s="24"/>
      <c r="D20" s="24"/>
      <c r="E20" s="24"/>
      <c r="F20" s="24"/>
      <c r="G20" s="23"/>
      <c r="H20" s="24"/>
      <c r="I20" s="24"/>
      <c r="J20" s="24"/>
      <c r="K20" s="24"/>
      <c r="L20" s="24"/>
      <c r="M20" s="24"/>
      <c r="N20" s="24"/>
      <c r="O20" s="24"/>
      <c r="P20" s="24"/>
      <c r="Q20" s="24"/>
      <c r="R20" s="24"/>
      <c r="S20" s="24"/>
      <c r="T20" s="24"/>
      <c r="U20" s="24"/>
      <c r="V20" s="24"/>
      <c r="W20" s="24"/>
      <c r="X20" s="24"/>
      <c r="Y20" s="24"/>
      <c r="Z20" s="24"/>
      <c r="AA20" s="24"/>
      <c r="AB20" s="24" t="s">
        <v>4</v>
      </c>
      <c r="AC20" s="24" t="s">
        <v>4</v>
      </c>
      <c r="AD20" s="24" t="s">
        <v>4</v>
      </c>
      <c r="AE20" s="24" t="s">
        <v>4</v>
      </c>
      <c r="AF20" s="24" t="s">
        <v>4</v>
      </c>
      <c r="AG20" s="24"/>
      <c r="AH20" s="2">
        <f>COUNTA(Décembre!$C20:$AG20)</f>
        <v>5</v>
      </c>
    </row>
    <row r="21" spans="2:34" ht="30" customHeight="1">
      <c r="B21" s="25" t="s">
        <v>75</v>
      </c>
      <c r="C21" s="24"/>
      <c r="D21" s="24"/>
      <c r="E21" s="24"/>
      <c r="F21" s="24"/>
      <c r="G21" s="23"/>
      <c r="H21" s="24"/>
      <c r="I21" s="24"/>
      <c r="J21" s="24"/>
      <c r="K21" s="24"/>
      <c r="L21" s="24"/>
      <c r="M21" s="24"/>
      <c r="N21" s="24"/>
      <c r="O21" s="24"/>
      <c r="P21" s="24"/>
      <c r="Q21" s="24"/>
      <c r="R21" s="24"/>
      <c r="S21" s="24"/>
      <c r="T21" s="24"/>
      <c r="U21" s="24"/>
      <c r="V21" s="24"/>
      <c r="W21" s="24"/>
      <c r="X21" s="24"/>
      <c r="Y21" s="24"/>
      <c r="Z21" s="24"/>
      <c r="AA21" s="24"/>
      <c r="AB21" s="24" t="s">
        <v>4</v>
      </c>
      <c r="AC21" s="24" t="s">
        <v>4</v>
      </c>
      <c r="AD21" s="24" t="s">
        <v>4</v>
      </c>
      <c r="AE21" s="24" t="s">
        <v>4</v>
      </c>
      <c r="AF21" s="24" t="s">
        <v>4</v>
      </c>
      <c r="AG21" s="24"/>
      <c r="AH21" s="2">
        <f>COUNTA(Décembre!$C21:$AG21)</f>
        <v>5</v>
      </c>
    </row>
    <row r="22" spans="2:34" ht="30" customHeight="1">
      <c r="B22" s="25" t="s">
        <v>76</v>
      </c>
      <c r="C22" s="24"/>
      <c r="D22" s="24"/>
      <c r="E22" s="24"/>
      <c r="F22" s="24"/>
      <c r="G22" s="23"/>
      <c r="H22" s="24"/>
      <c r="I22" s="24"/>
      <c r="J22" s="24"/>
      <c r="K22" s="24"/>
      <c r="L22" s="24"/>
      <c r="M22" s="24"/>
      <c r="N22" s="24"/>
      <c r="O22" s="24"/>
      <c r="P22" s="24"/>
      <c r="Q22" s="24"/>
      <c r="R22" s="24"/>
      <c r="S22" s="24"/>
      <c r="T22" s="24"/>
      <c r="U22" s="24"/>
      <c r="V22" s="24"/>
      <c r="W22" s="24"/>
      <c r="X22" s="24"/>
      <c r="Y22" s="24"/>
      <c r="Z22" s="24"/>
      <c r="AA22" s="24"/>
      <c r="AB22" s="24" t="s">
        <v>40</v>
      </c>
      <c r="AC22" s="24" t="s">
        <v>40</v>
      </c>
      <c r="AD22" s="24" t="s">
        <v>40</v>
      </c>
      <c r="AE22" s="24" t="s">
        <v>40</v>
      </c>
      <c r="AF22" s="24"/>
      <c r="AG22" s="24"/>
      <c r="AH22" s="2">
        <f>COUNTA(Décembre!$C22:$AG22)</f>
        <v>4</v>
      </c>
    </row>
    <row r="23" spans="2:34" ht="30" customHeight="1">
      <c r="B23" s="25" t="s">
        <v>77</v>
      </c>
      <c r="C23" s="24"/>
      <c r="D23" s="24"/>
      <c r="E23" s="24"/>
      <c r="F23" s="24"/>
      <c r="G23" s="23"/>
      <c r="H23" s="24"/>
      <c r="I23" s="24"/>
      <c r="J23" s="24"/>
      <c r="K23" s="24"/>
      <c r="L23" s="24"/>
      <c r="M23" s="24"/>
      <c r="N23" s="24"/>
      <c r="O23" s="24"/>
      <c r="P23" s="24"/>
      <c r="Q23" s="24"/>
      <c r="R23" s="24"/>
      <c r="S23" s="24"/>
      <c r="T23" s="24"/>
      <c r="U23" s="24"/>
      <c r="V23" s="24"/>
      <c r="W23" s="24"/>
      <c r="X23" s="24"/>
      <c r="Y23" s="24"/>
      <c r="Z23" s="24"/>
      <c r="AA23" s="24"/>
      <c r="AB23" s="24" t="s">
        <v>4</v>
      </c>
      <c r="AC23" s="24" t="s">
        <v>4</v>
      </c>
      <c r="AD23" s="24" t="s">
        <v>4</v>
      </c>
      <c r="AE23" s="24" t="s">
        <v>4</v>
      </c>
      <c r="AF23" s="24" t="s">
        <v>4</v>
      </c>
      <c r="AG23" s="24"/>
      <c r="AH23" s="2">
        <f>COUNTA(Décembre!$C23:$AG23)</f>
        <v>5</v>
      </c>
    </row>
    <row r="24" spans="2:34" ht="30" customHeight="1">
      <c r="B24" s="25" t="s">
        <v>78</v>
      </c>
      <c r="C24" s="24"/>
      <c r="D24" s="24"/>
      <c r="E24" s="24"/>
      <c r="F24" s="24"/>
      <c r="G24" s="23"/>
      <c r="H24" s="24"/>
      <c r="I24" s="24"/>
      <c r="J24" s="24"/>
      <c r="K24" s="24"/>
      <c r="L24" s="24"/>
      <c r="M24" s="24"/>
      <c r="N24" s="24"/>
      <c r="O24" s="24"/>
      <c r="P24" s="24"/>
      <c r="Q24" s="24"/>
      <c r="R24" s="24"/>
      <c r="S24" s="24"/>
      <c r="T24" s="24"/>
      <c r="U24" s="24"/>
      <c r="V24" s="24"/>
      <c r="W24" s="24"/>
      <c r="X24" s="24"/>
      <c r="Y24" s="24"/>
      <c r="Z24" s="24"/>
      <c r="AA24" s="24"/>
      <c r="AB24" s="24" t="s">
        <v>4</v>
      </c>
      <c r="AC24" s="24" t="s">
        <v>4</v>
      </c>
      <c r="AD24" s="24" t="s">
        <v>4</v>
      </c>
      <c r="AE24" s="24" t="s">
        <v>4</v>
      </c>
      <c r="AF24" s="24" t="s">
        <v>4</v>
      </c>
      <c r="AG24" s="24"/>
      <c r="AH24" s="2">
        <f>COUNTA(Décembre!$C24:$AG24)</f>
        <v>5</v>
      </c>
    </row>
    <row r="25" spans="2:34" ht="30" customHeight="1">
      <c r="B25" s="25" t="s">
        <v>79</v>
      </c>
      <c r="C25" s="24"/>
      <c r="D25" s="24"/>
      <c r="E25" s="24"/>
      <c r="F25" s="24"/>
      <c r="G25" s="23"/>
      <c r="H25" s="24"/>
      <c r="I25" s="24"/>
      <c r="J25" s="24"/>
      <c r="K25" s="24"/>
      <c r="L25" s="24"/>
      <c r="M25" s="24"/>
      <c r="N25" s="24"/>
      <c r="O25" s="24"/>
      <c r="P25" s="24"/>
      <c r="Q25" s="24"/>
      <c r="R25" s="24"/>
      <c r="S25" s="24"/>
      <c r="T25" s="24"/>
      <c r="U25" s="24"/>
      <c r="V25" s="24"/>
      <c r="W25" s="24"/>
      <c r="X25" s="24"/>
      <c r="Y25" s="24"/>
      <c r="Z25" s="24"/>
      <c r="AA25" s="24"/>
      <c r="AB25" s="24" t="s">
        <v>4</v>
      </c>
      <c r="AC25" s="24" t="s">
        <v>4</v>
      </c>
      <c r="AD25" s="24" t="s">
        <v>4</v>
      </c>
      <c r="AE25" s="24" t="s">
        <v>4</v>
      </c>
      <c r="AF25" s="24" t="s">
        <v>4</v>
      </c>
      <c r="AG25" s="24"/>
      <c r="AH25" s="2">
        <f>COUNTA(Décembre!$C25:$AG25)</f>
        <v>5</v>
      </c>
    </row>
    <row r="26" spans="2:34" ht="30" customHeight="1">
      <c r="B26" s="25" t="s">
        <v>80</v>
      </c>
      <c r="C26" s="24"/>
      <c r="D26" s="24"/>
      <c r="E26" s="24"/>
      <c r="F26" s="24"/>
      <c r="G26" s="23"/>
      <c r="H26" s="24"/>
      <c r="I26" s="24"/>
      <c r="J26" s="24"/>
      <c r="K26" s="24"/>
      <c r="L26" s="24"/>
      <c r="M26" s="24"/>
      <c r="N26" s="24" t="s">
        <v>40</v>
      </c>
      <c r="O26" s="24" t="s">
        <v>40</v>
      </c>
      <c r="P26" s="24"/>
      <c r="Q26" s="24"/>
      <c r="R26" s="24"/>
      <c r="S26" s="24"/>
      <c r="T26" s="24"/>
      <c r="U26" s="24"/>
      <c r="V26" s="24"/>
      <c r="W26" s="24"/>
      <c r="X26" s="24"/>
      <c r="Y26" s="24"/>
      <c r="Z26" s="24"/>
      <c r="AA26" s="24"/>
      <c r="AB26" s="24" t="s">
        <v>4</v>
      </c>
      <c r="AC26" s="24" t="s">
        <v>4</v>
      </c>
      <c r="AD26" s="24" t="s">
        <v>4</v>
      </c>
      <c r="AE26" s="24" t="s">
        <v>4</v>
      </c>
      <c r="AF26" s="24" t="s">
        <v>4</v>
      </c>
      <c r="AG26" s="24"/>
      <c r="AH26" s="2">
        <f>COUNTA(Décembre!$C26:$AG26)</f>
        <v>7</v>
      </c>
    </row>
    <row r="27" spans="2:34" ht="30" customHeight="1">
      <c r="B27" s="25" t="s">
        <v>81</v>
      </c>
      <c r="C27" s="24"/>
      <c r="D27" s="24"/>
      <c r="E27" s="24"/>
      <c r="F27" s="24"/>
      <c r="G27" s="23"/>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4"/>
      <c r="AG27" s="24"/>
      <c r="AH27" s="2">
        <f>COUNTA(Décembre!$C27:$AG27)</f>
        <v>0</v>
      </c>
    </row>
    <row r="28" spans="2:34" ht="30" customHeight="1">
      <c r="B28" s="25" t="s">
        <v>82</v>
      </c>
      <c r="C28" s="24"/>
      <c r="D28" s="24"/>
      <c r="E28" s="24"/>
      <c r="F28" s="24"/>
      <c r="G28" s="23"/>
      <c r="H28" s="24"/>
      <c r="I28" s="24"/>
      <c r="J28" s="24"/>
      <c r="K28" s="24"/>
      <c r="L28" s="24"/>
      <c r="M28" s="24"/>
      <c r="N28" s="24"/>
      <c r="O28" s="24"/>
      <c r="P28" s="24"/>
      <c r="Q28" s="24"/>
      <c r="R28" s="24"/>
      <c r="S28" s="24"/>
      <c r="T28" s="24"/>
      <c r="U28" s="24"/>
      <c r="V28" s="24"/>
      <c r="W28" s="24"/>
      <c r="X28" s="24"/>
      <c r="Y28" s="24"/>
      <c r="Z28" s="24"/>
      <c r="AA28" s="24"/>
      <c r="AB28" s="24" t="s">
        <v>4</v>
      </c>
      <c r="AC28" s="24" t="s">
        <v>4</v>
      </c>
      <c r="AD28" s="24" t="s">
        <v>4</v>
      </c>
      <c r="AE28" s="24" t="s">
        <v>4</v>
      </c>
      <c r="AF28" s="24" t="s">
        <v>4</v>
      </c>
      <c r="AG28" s="24"/>
      <c r="AH28" s="2">
        <f>COUNTA(Décembre!$C28:$AG28)</f>
        <v>5</v>
      </c>
    </row>
    <row r="29" spans="2:34" ht="30" customHeight="1">
      <c r="B29" s="25" t="s">
        <v>83</v>
      </c>
      <c r="C29" s="24"/>
      <c r="D29" s="24"/>
      <c r="E29" s="24"/>
      <c r="F29" s="24"/>
      <c r="G29" s="23"/>
      <c r="H29" s="24"/>
      <c r="I29" s="24"/>
      <c r="J29" s="24"/>
      <c r="K29" s="24"/>
      <c r="L29" s="24"/>
      <c r="M29" s="24"/>
      <c r="N29" s="24"/>
      <c r="O29" s="24"/>
      <c r="P29" s="24"/>
      <c r="Q29" s="24"/>
      <c r="R29" s="24"/>
      <c r="S29" s="24"/>
      <c r="T29" s="24"/>
      <c r="U29" s="24"/>
      <c r="V29" s="24"/>
      <c r="W29" s="24"/>
      <c r="X29" s="24"/>
      <c r="Y29" s="24"/>
      <c r="Z29" s="24"/>
      <c r="AA29" s="24"/>
      <c r="AB29" s="24" t="s">
        <v>4</v>
      </c>
      <c r="AC29" s="24" t="s">
        <v>4</v>
      </c>
      <c r="AD29" s="24" t="s">
        <v>4</v>
      </c>
      <c r="AE29" s="24" t="s">
        <v>4</v>
      </c>
      <c r="AF29" s="24" t="s">
        <v>4</v>
      </c>
      <c r="AG29" s="24"/>
      <c r="AH29" s="2">
        <f>COUNTA(Décembre!$C29:$AG29)</f>
        <v>5</v>
      </c>
    </row>
    <row r="30" spans="2:34" ht="30" customHeight="1">
      <c r="B30" s="25" t="s">
        <v>84</v>
      </c>
      <c r="C30" s="24"/>
      <c r="D30" s="24"/>
      <c r="E30" s="24"/>
      <c r="F30" s="24"/>
      <c r="G30" s="23"/>
      <c r="H30" s="24"/>
      <c r="I30" s="24"/>
      <c r="J30" s="24"/>
      <c r="K30" s="24"/>
      <c r="L30" s="24"/>
      <c r="M30" s="24"/>
      <c r="N30" s="24"/>
      <c r="O30" s="24"/>
      <c r="P30" s="24"/>
      <c r="Q30" s="24"/>
      <c r="R30" s="24"/>
      <c r="S30" s="24"/>
      <c r="T30" s="24"/>
      <c r="U30" s="24"/>
      <c r="V30" s="24"/>
      <c r="W30" s="24"/>
      <c r="X30" s="24"/>
      <c r="Y30" s="24"/>
      <c r="Z30" s="24"/>
      <c r="AA30" s="24"/>
      <c r="AB30" s="24" t="s">
        <v>4</v>
      </c>
      <c r="AC30" s="24" t="s">
        <v>4</v>
      </c>
      <c r="AD30" s="24" t="s">
        <v>4</v>
      </c>
      <c r="AE30" s="24" t="s">
        <v>40</v>
      </c>
      <c r="AF30" s="24" t="s">
        <v>4</v>
      </c>
      <c r="AG30" s="24"/>
      <c r="AH30" s="2">
        <f>COUNTA(Décembre!$C30:$AG30)</f>
        <v>5</v>
      </c>
    </row>
    <row r="31" spans="2:34" ht="30" customHeight="1">
      <c r="B31" s="25" t="s">
        <v>85</v>
      </c>
      <c r="C31" s="24"/>
      <c r="D31" s="24"/>
      <c r="E31" s="24"/>
      <c r="F31" s="24"/>
      <c r="G31" s="23"/>
      <c r="H31" s="24"/>
      <c r="I31" s="24"/>
      <c r="J31" s="24"/>
      <c r="K31" s="24"/>
      <c r="L31" s="24"/>
      <c r="M31" s="24"/>
      <c r="N31" s="24"/>
      <c r="O31" s="24"/>
      <c r="P31" s="24"/>
      <c r="Q31" s="24"/>
      <c r="R31" s="24"/>
      <c r="S31" s="24"/>
      <c r="T31" s="24"/>
      <c r="U31" s="24"/>
      <c r="V31" s="24"/>
      <c r="W31" s="24"/>
      <c r="X31" s="24"/>
      <c r="Y31" s="24"/>
      <c r="Z31" s="24"/>
      <c r="AA31" s="24"/>
      <c r="AB31" s="24" t="s">
        <v>4</v>
      </c>
      <c r="AC31" s="24" t="s">
        <v>4</v>
      </c>
      <c r="AD31" s="24" t="s">
        <v>4</v>
      </c>
      <c r="AE31" s="24" t="s">
        <v>40</v>
      </c>
      <c r="AF31" s="24"/>
      <c r="AG31" s="24"/>
      <c r="AH31" s="2">
        <f>COUNTA(Décembre!$C31:$AG31)</f>
        <v>4</v>
      </c>
    </row>
    <row r="32" spans="2:34" ht="30" customHeight="1">
      <c r="B32" s="25" t="s">
        <v>86</v>
      </c>
      <c r="C32" s="24"/>
      <c r="D32" s="24"/>
      <c r="E32" s="24"/>
      <c r="F32" s="24"/>
      <c r="G32" s="23"/>
      <c r="H32" s="24"/>
      <c r="I32" s="24"/>
      <c r="J32" s="24"/>
      <c r="K32" s="24"/>
      <c r="L32" s="24"/>
      <c r="M32" s="24"/>
      <c r="N32" s="24"/>
      <c r="O32" s="24"/>
      <c r="P32" s="24"/>
      <c r="Q32" s="24"/>
      <c r="R32" s="24"/>
      <c r="S32" s="24"/>
      <c r="T32" s="24"/>
      <c r="U32" s="24"/>
      <c r="V32" s="24"/>
      <c r="W32" s="24"/>
      <c r="X32" s="24"/>
      <c r="Y32" s="24"/>
      <c r="Z32" s="24"/>
      <c r="AA32" s="24"/>
      <c r="AB32" s="24" t="s">
        <v>4</v>
      </c>
      <c r="AC32" s="24" t="s">
        <v>4</v>
      </c>
      <c r="AD32" s="24" t="s">
        <v>4</v>
      </c>
      <c r="AE32" s="24" t="s">
        <v>4</v>
      </c>
      <c r="AF32" s="24" t="s">
        <v>4</v>
      </c>
      <c r="AG32" s="24"/>
      <c r="AH32" s="2">
        <f>COUNTA(Décembre!$C32:$AG32)</f>
        <v>5</v>
      </c>
    </row>
    <row r="33" spans="2:34" ht="30" customHeight="1">
      <c r="B33" s="25" t="s">
        <v>87</v>
      </c>
      <c r="C33" s="24"/>
      <c r="D33" s="24"/>
      <c r="E33" s="24"/>
      <c r="F33" s="24"/>
      <c r="G33" s="23"/>
      <c r="H33" s="24"/>
      <c r="I33" s="24"/>
      <c r="J33" s="24"/>
      <c r="K33" s="24"/>
      <c r="L33" s="24"/>
      <c r="M33" s="24"/>
      <c r="N33" s="24"/>
      <c r="O33" s="24"/>
      <c r="P33" s="24"/>
      <c r="Q33" s="24"/>
      <c r="R33" s="24"/>
      <c r="S33" s="24"/>
      <c r="T33" s="24"/>
      <c r="U33" s="24"/>
      <c r="V33" s="24"/>
      <c r="W33" s="24"/>
      <c r="X33" s="24"/>
      <c r="Y33" s="24"/>
      <c r="Z33" s="24"/>
      <c r="AA33" s="24"/>
      <c r="AB33" s="24" t="s">
        <v>48</v>
      </c>
      <c r="AC33" s="24" t="s">
        <v>48</v>
      </c>
      <c r="AD33" s="24" t="s">
        <v>48</v>
      </c>
      <c r="AE33" s="24" t="s">
        <v>48</v>
      </c>
      <c r="AF33" s="24" t="s">
        <v>48</v>
      </c>
      <c r="AG33" s="24"/>
      <c r="AH33" s="2">
        <f>COUNTA(Décembre!$C33:$AG33)</f>
        <v>5</v>
      </c>
    </row>
    <row r="34" spans="2:34" ht="30" customHeight="1">
      <c r="B34" s="25" t="s">
        <v>88</v>
      </c>
      <c r="C34" s="24"/>
      <c r="D34" s="24"/>
      <c r="E34" s="24"/>
      <c r="F34" s="24"/>
      <c r="G34" s="23"/>
      <c r="H34" s="24"/>
      <c r="I34" s="24"/>
      <c r="J34" s="24"/>
      <c r="K34" s="24"/>
      <c r="L34" s="24"/>
      <c r="M34" s="24"/>
      <c r="N34" s="24"/>
      <c r="O34" s="24"/>
      <c r="P34" s="24"/>
      <c r="Q34" s="24"/>
      <c r="R34" s="24"/>
      <c r="S34" s="24"/>
      <c r="T34" s="24"/>
      <c r="U34" s="24"/>
      <c r="V34" s="24"/>
      <c r="W34" s="24"/>
      <c r="X34" s="24"/>
      <c r="Y34" s="24"/>
      <c r="Z34" s="24"/>
      <c r="AA34" s="24"/>
      <c r="AB34" s="24" t="s">
        <v>4</v>
      </c>
      <c r="AC34" s="24" t="s">
        <v>4</v>
      </c>
      <c r="AD34" s="24" t="s">
        <v>4</v>
      </c>
      <c r="AE34" s="24" t="s">
        <v>40</v>
      </c>
      <c r="AF34" s="24"/>
      <c r="AG34" s="24"/>
      <c r="AH34" s="2">
        <f>COUNTA(Décembre!$C34:$AG34)</f>
        <v>4</v>
      </c>
    </row>
    <row r="35" spans="2:34" ht="30" customHeight="1">
      <c r="B35" s="25" t="s">
        <v>89</v>
      </c>
      <c r="C35" s="24"/>
      <c r="D35" s="24"/>
      <c r="E35" s="24"/>
      <c r="F35" s="24"/>
      <c r="G35" s="23"/>
      <c r="H35" s="24"/>
      <c r="I35" s="24"/>
      <c r="J35" s="24"/>
      <c r="K35" s="24"/>
      <c r="L35" s="24"/>
      <c r="M35" s="24"/>
      <c r="N35" s="24"/>
      <c r="O35" s="24"/>
      <c r="P35" s="24"/>
      <c r="Q35" s="24"/>
      <c r="R35" s="24"/>
      <c r="S35" s="24"/>
      <c r="T35" s="24"/>
      <c r="U35" s="24"/>
      <c r="V35" s="24"/>
      <c r="W35" s="24"/>
      <c r="X35" s="24"/>
      <c r="Y35" s="24"/>
      <c r="Z35" s="24"/>
      <c r="AA35" s="24"/>
      <c r="AB35" s="24" t="s">
        <v>4</v>
      </c>
      <c r="AC35" s="24" t="s">
        <v>4</v>
      </c>
      <c r="AD35" s="24" t="s">
        <v>4</v>
      </c>
      <c r="AE35" s="24" t="s">
        <v>4</v>
      </c>
      <c r="AF35" s="24" t="s">
        <v>4</v>
      </c>
      <c r="AG35" s="24"/>
      <c r="AH35" s="2">
        <f>COUNTA(Décembre!$C35:$AG35)</f>
        <v>5</v>
      </c>
    </row>
    <row r="36" spans="2:34" ht="30" customHeight="1">
      <c r="B36" s="25" t="s">
        <v>90</v>
      </c>
      <c r="C36" s="24"/>
      <c r="D36" s="24"/>
      <c r="E36" s="24"/>
      <c r="F36" s="24"/>
      <c r="G36" s="23"/>
      <c r="H36" s="24"/>
      <c r="I36" s="24"/>
      <c r="J36" s="24"/>
      <c r="K36" s="24"/>
      <c r="L36" s="24"/>
      <c r="M36" s="24"/>
      <c r="N36" s="24"/>
      <c r="O36" s="24"/>
      <c r="P36" s="24"/>
      <c r="Q36" s="24"/>
      <c r="R36" s="24"/>
      <c r="S36" s="24"/>
      <c r="T36" s="24"/>
      <c r="U36" s="24"/>
      <c r="V36" s="24"/>
      <c r="W36" s="24"/>
      <c r="X36" s="24"/>
      <c r="Y36" s="24"/>
      <c r="Z36" s="24"/>
      <c r="AA36" s="24"/>
      <c r="AB36" s="24" t="s">
        <v>40</v>
      </c>
      <c r="AC36" s="24" t="s">
        <v>40</v>
      </c>
      <c r="AD36" s="24" t="s">
        <v>40</v>
      </c>
      <c r="AE36" s="24" t="s">
        <v>40</v>
      </c>
      <c r="AF36" s="24"/>
      <c r="AG36" s="24"/>
      <c r="AH36" s="2">
        <f>COUNTA(Décembre!$C36:$AG36)</f>
        <v>4</v>
      </c>
    </row>
    <row r="37" spans="2:34" ht="30" customHeight="1">
      <c r="B37" s="25" t="s">
        <v>91</v>
      </c>
      <c r="C37" s="24"/>
      <c r="D37" s="24"/>
      <c r="E37" s="24"/>
      <c r="F37" s="24"/>
      <c r="G37" s="23"/>
      <c r="H37" s="24"/>
      <c r="I37" s="24"/>
      <c r="J37" s="24"/>
      <c r="K37" s="24"/>
      <c r="L37" s="24"/>
      <c r="M37" s="24"/>
      <c r="N37" s="24"/>
      <c r="O37" s="24"/>
      <c r="P37" s="24"/>
      <c r="Q37" s="24"/>
      <c r="R37" s="24"/>
      <c r="S37" s="24"/>
      <c r="T37" s="24"/>
      <c r="U37" s="24"/>
      <c r="V37" s="24"/>
      <c r="W37" s="24"/>
      <c r="X37" s="24"/>
      <c r="Y37" s="24"/>
      <c r="Z37" s="24"/>
      <c r="AA37" s="24"/>
      <c r="AB37" s="24" t="s">
        <v>4</v>
      </c>
      <c r="AC37" s="24" t="s">
        <v>4</v>
      </c>
      <c r="AD37" s="24" t="s">
        <v>4</v>
      </c>
      <c r="AE37" s="24" t="s">
        <v>4</v>
      </c>
      <c r="AF37" s="24" t="s">
        <v>4</v>
      </c>
      <c r="AG37" s="24"/>
      <c r="AH37" s="2">
        <f>COUNTA(Décembre!$C37:$AG37)</f>
        <v>5</v>
      </c>
    </row>
    <row r="38" spans="2:34" ht="30" customHeight="1">
      <c r="B38" s="25" t="s">
        <v>92</v>
      </c>
      <c r="C38" s="24"/>
      <c r="D38" s="24"/>
      <c r="E38" s="24"/>
      <c r="F38" s="24"/>
      <c r="G38" s="23"/>
      <c r="H38" s="24"/>
      <c r="I38" s="24"/>
      <c r="J38" s="24"/>
      <c r="K38" s="24"/>
      <c r="L38" s="24"/>
      <c r="M38" s="24"/>
      <c r="N38" s="24"/>
      <c r="O38" s="24"/>
      <c r="P38" s="24"/>
      <c r="Q38" s="24"/>
      <c r="R38" s="24"/>
      <c r="S38" s="24"/>
      <c r="T38" s="24"/>
      <c r="U38" s="24"/>
      <c r="V38" s="24"/>
      <c r="W38" s="24"/>
      <c r="X38" s="24"/>
      <c r="Y38" s="24"/>
      <c r="Z38" s="24"/>
      <c r="AA38" s="24"/>
      <c r="AB38" s="24" t="s">
        <v>4</v>
      </c>
      <c r="AC38" s="24" t="s">
        <v>4</v>
      </c>
      <c r="AD38" s="24" t="s">
        <v>4</v>
      </c>
      <c r="AE38" s="24" t="s">
        <v>4</v>
      </c>
      <c r="AF38" s="24" t="s">
        <v>4</v>
      </c>
      <c r="AG38" s="24"/>
      <c r="AH38" s="2">
        <f>COUNTA(Décembre!$C38:$AG38)</f>
        <v>5</v>
      </c>
    </row>
    <row r="39" spans="2:34" ht="30" customHeight="1">
      <c r="B39" s="25" t="s">
        <v>93</v>
      </c>
      <c r="C39" s="24"/>
      <c r="D39" s="24"/>
      <c r="E39" s="24"/>
      <c r="F39" s="24"/>
      <c r="G39" s="23"/>
      <c r="H39" s="24"/>
      <c r="I39" s="24"/>
      <c r="J39" s="24"/>
      <c r="K39" s="24"/>
      <c r="L39" s="24"/>
      <c r="M39" s="24"/>
      <c r="N39" s="24"/>
      <c r="O39" s="24"/>
      <c r="P39" s="24"/>
      <c r="Q39" s="24"/>
      <c r="R39" s="24"/>
      <c r="S39" s="24"/>
      <c r="T39" s="24"/>
      <c r="U39" s="24"/>
      <c r="V39" s="24"/>
      <c r="W39" s="24"/>
      <c r="X39" s="24"/>
      <c r="Y39" s="24"/>
      <c r="Z39" s="24"/>
      <c r="AA39" s="24"/>
      <c r="AB39" s="24" t="s">
        <v>4</v>
      </c>
      <c r="AC39" s="24" t="s">
        <v>4</v>
      </c>
      <c r="AD39" s="24" t="s">
        <v>4</v>
      </c>
      <c r="AE39" s="24" t="s">
        <v>4</v>
      </c>
      <c r="AF39" s="24" t="s">
        <v>4</v>
      </c>
      <c r="AG39" s="24"/>
      <c r="AH39" s="2">
        <f>COUNTA(Décembre!$C39:$AG39)</f>
        <v>5</v>
      </c>
    </row>
    <row r="40" spans="2:34" ht="30" customHeight="1">
      <c r="B40" s="25" t="s">
        <v>94</v>
      </c>
      <c r="C40" s="24"/>
      <c r="D40" s="24"/>
      <c r="E40" s="24"/>
      <c r="F40" s="24"/>
      <c r="G40" s="23"/>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4"/>
      <c r="AG40" s="24"/>
      <c r="AH40" s="2">
        <f>COUNTA(Décembre!$C40:$AG40)</f>
        <v>0</v>
      </c>
    </row>
    <row r="41" spans="2:34" ht="30" customHeight="1">
      <c r="B41" s="25" t="s">
        <v>95</v>
      </c>
      <c r="C41" s="24"/>
      <c r="D41" s="24"/>
      <c r="E41" s="24"/>
      <c r="F41" s="24"/>
      <c r="G41" s="23"/>
      <c r="H41" s="24"/>
      <c r="I41" s="24"/>
      <c r="J41" s="24"/>
      <c r="K41" s="24"/>
      <c r="L41" s="24"/>
      <c r="M41" s="24"/>
      <c r="N41" s="24"/>
      <c r="O41" s="24"/>
      <c r="P41" s="24"/>
      <c r="Q41" s="24"/>
      <c r="R41" s="24"/>
      <c r="S41" s="24"/>
      <c r="T41" s="24"/>
      <c r="U41" s="24"/>
      <c r="V41" s="24"/>
      <c r="W41" s="24"/>
      <c r="X41" s="24"/>
      <c r="Y41" s="24"/>
      <c r="Z41" s="24"/>
      <c r="AA41" s="24"/>
      <c r="AB41" s="24" t="s">
        <v>40</v>
      </c>
      <c r="AC41" s="24" t="s">
        <v>40</v>
      </c>
      <c r="AD41" s="24" t="s">
        <v>40</v>
      </c>
      <c r="AE41" s="24" t="s">
        <v>40</v>
      </c>
      <c r="AF41" s="24"/>
      <c r="AG41" s="24"/>
      <c r="AH41" s="2">
        <f>COUNTA(Décembre!$C41:$AG41)</f>
        <v>4</v>
      </c>
    </row>
    <row r="42" spans="2:34" ht="30" customHeight="1">
      <c r="B42" s="25" t="s">
        <v>96</v>
      </c>
      <c r="C42" s="24"/>
      <c r="D42" s="24"/>
      <c r="E42" s="24"/>
      <c r="F42" s="24"/>
      <c r="G42" s="23"/>
      <c r="H42" s="24"/>
      <c r="I42" s="24"/>
      <c r="J42" s="24"/>
      <c r="K42" s="24"/>
      <c r="L42" s="24"/>
      <c r="M42" s="24"/>
      <c r="N42" s="24"/>
      <c r="O42" s="24"/>
      <c r="P42" s="24"/>
      <c r="Q42" s="24"/>
      <c r="R42" s="24"/>
      <c r="S42" s="24"/>
      <c r="T42" s="24"/>
      <c r="U42" s="24"/>
      <c r="V42" s="24"/>
      <c r="W42" s="24"/>
      <c r="X42" s="24"/>
      <c r="Y42" s="24"/>
      <c r="Z42" s="24"/>
      <c r="AA42" s="24"/>
      <c r="AB42" s="24" t="s">
        <v>4</v>
      </c>
      <c r="AC42" s="24" t="s">
        <v>4</v>
      </c>
      <c r="AD42" s="24" t="s">
        <v>40</v>
      </c>
      <c r="AE42" s="24" t="s">
        <v>40</v>
      </c>
      <c r="AF42" s="24"/>
      <c r="AG42" s="24"/>
      <c r="AH42" s="2">
        <f>COUNTA(Décembre!$C42:$AG42)</f>
        <v>4</v>
      </c>
    </row>
    <row r="43" spans="2:34" ht="30" customHeight="1">
      <c r="B43" s="25" t="s">
        <v>97</v>
      </c>
      <c r="C43" s="24"/>
      <c r="D43" s="24"/>
      <c r="E43" s="24"/>
      <c r="F43" s="24"/>
      <c r="G43" s="23"/>
      <c r="H43" s="24"/>
      <c r="I43" s="24"/>
      <c r="J43" s="24"/>
      <c r="K43" s="24"/>
      <c r="L43" s="24"/>
      <c r="M43" s="24"/>
      <c r="N43" s="24"/>
      <c r="O43" s="24"/>
      <c r="P43" s="24"/>
      <c r="Q43" s="24"/>
      <c r="R43" s="24"/>
      <c r="S43" s="24"/>
      <c r="T43" s="24"/>
      <c r="U43" s="24"/>
      <c r="V43" s="24"/>
      <c r="W43" s="24"/>
      <c r="X43" s="24"/>
      <c r="Y43" s="24"/>
      <c r="Z43" s="24"/>
      <c r="AA43" s="24"/>
      <c r="AB43" s="24" t="s">
        <v>4</v>
      </c>
      <c r="AC43" s="24" t="s">
        <v>4</v>
      </c>
      <c r="AD43" s="24" t="s">
        <v>4</v>
      </c>
      <c r="AE43" s="24" t="s">
        <v>4</v>
      </c>
      <c r="AF43" s="24" t="s">
        <v>4</v>
      </c>
      <c r="AG43" s="24"/>
      <c r="AH43" s="2">
        <f>COUNTA(Décembre!$C43:$AG43)</f>
        <v>5</v>
      </c>
    </row>
    <row r="44" spans="2:34" ht="30" customHeight="1">
      <c r="B44" s="25" t="s">
        <v>98</v>
      </c>
      <c r="C44" s="24"/>
      <c r="D44" s="24"/>
      <c r="E44" s="24"/>
      <c r="F44" s="24"/>
      <c r="G44" s="23"/>
      <c r="H44" s="24"/>
      <c r="I44" s="24"/>
      <c r="J44" s="24"/>
      <c r="K44" s="24"/>
      <c r="L44" s="24"/>
      <c r="M44" s="24"/>
      <c r="N44" s="24"/>
      <c r="O44" s="24"/>
      <c r="P44" s="24"/>
      <c r="Q44" s="24"/>
      <c r="R44" s="24"/>
      <c r="S44" s="24"/>
      <c r="T44" s="24"/>
      <c r="U44" s="24"/>
      <c r="V44" s="24"/>
      <c r="W44" s="24"/>
      <c r="X44" s="24"/>
      <c r="Y44" s="24"/>
      <c r="Z44" s="24"/>
      <c r="AA44" s="24"/>
      <c r="AB44" s="24" t="s">
        <v>40</v>
      </c>
      <c r="AC44" s="24" t="s">
        <v>40</v>
      </c>
      <c r="AD44" s="24" t="s">
        <v>40</v>
      </c>
      <c r="AE44" s="24" t="s">
        <v>40</v>
      </c>
      <c r="AF44" s="24"/>
      <c r="AG44" s="24"/>
      <c r="AH44" s="2">
        <f>COUNTA(Décembre!$C44:$AG44)</f>
        <v>4</v>
      </c>
    </row>
    <row r="45" spans="2:34" ht="30" customHeight="1">
      <c r="B45" s="25" t="s">
        <v>99</v>
      </c>
      <c r="C45" s="24"/>
      <c r="D45" s="24"/>
      <c r="E45" s="24"/>
      <c r="F45" s="24"/>
      <c r="G45" s="23"/>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4"/>
      <c r="AG45" s="24"/>
      <c r="AH45" s="2">
        <f>COUNTA(Décembre!$C45:$AG45)</f>
        <v>0</v>
      </c>
    </row>
    <row r="46" spans="2:34" ht="30" customHeight="1">
      <c r="B46" s="25" t="s">
        <v>100</v>
      </c>
      <c r="C46" s="24"/>
      <c r="D46" s="24"/>
      <c r="E46" s="24"/>
      <c r="F46" s="24"/>
      <c r="G46" s="23"/>
      <c r="H46" s="24"/>
      <c r="I46" s="24"/>
      <c r="J46" s="24"/>
      <c r="K46" s="24"/>
      <c r="L46" s="24"/>
      <c r="M46" s="24"/>
      <c r="N46" s="24"/>
      <c r="O46" s="24"/>
      <c r="P46" s="24"/>
      <c r="Q46" s="24"/>
      <c r="R46" s="24"/>
      <c r="S46" s="24"/>
      <c r="T46" s="24"/>
      <c r="U46" s="24"/>
      <c r="V46" s="24"/>
      <c r="W46" s="24"/>
      <c r="X46" s="24"/>
      <c r="Y46" s="24"/>
      <c r="Z46" s="24"/>
      <c r="AA46" s="24"/>
      <c r="AB46" s="24" t="s">
        <v>4</v>
      </c>
      <c r="AC46" s="24" t="s">
        <v>4</v>
      </c>
      <c r="AD46" s="24" t="s">
        <v>4</v>
      </c>
      <c r="AE46" s="24" t="s">
        <v>4</v>
      </c>
      <c r="AF46" s="24" t="s">
        <v>4</v>
      </c>
      <c r="AG46" s="24"/>
      <c r="AH46" s="2">
        <f>COUNTA(Décembre!$C46:$AG46)</f>
        <v>5</v>
      </c>
    </row>
    <row r="47" spans="2:34" ht="30" customHeight="1">
      <c r="B47" s="25" t="s">
        <v>101</v>
      </c>
      <c r="C47" s="24"/>
      <c r="D47" s="24"/>
      <c r="E47" s="24"/>
      <c r="F47" s="24"/>
      <c r="G47" s="23"/>
      <c r="H47" s="24"/>
      <c r="I47" s="24"/>
      <c r="J47" s="24"/>
      <c r="K47" s="24"/>
      <c r="L47" s="24"/>
      <c r="M47" s="24"/>
      <c r="N47" s="24"/>
      <c r="O47" s="24"/>
      <c r="P47" s="24"/>
      <c r="Q47" s="24"/>
      <c r="R47" s="24"/>
      <c r="S47" s="24"/>
      <c r="T47" s="24"/>
      <c r="U47" s="24"/>
      <c r="V47" s="24"/>
      <c r="W47" s="24"/>
      <c r="X47" s="24"/>
      <c r="Y47" s="24"/>
      <c r="Z47" s="24"/>
      <c r="AA47" s="24"/>
      <c r="AB47" s="24" t="s">
        <v>40</v>
      </c>
      <c r="AC47" s="24" t="s">
        <v>40</v>
      </c>
      <c r="AD47" s="24" t="s">
        <v>40</v>
      </c>
      <c r="AE47" s="24" t="s">
        <v>40</v>
      </c>
      <c r="AF47" s="24"/>
      <c r="AG47" s="24"/>
      <c r="AH47" s="2">
        <f>COUNTA(Décembre!$C47:$AG47)</f>
        <v>4</v>
      </c>
    </row>
    <row r="48" spans="2:34" ht="30" customHeight="1">
      <c r="B48" s="25" t="s">
        <v>102</v>
      </c>
      <c r="C48" s="24"/>
      <c r="D48" s="24"/>
      <c r="E48" s="24"/>
      <c r="F48" s="24"/>
      <c r="G48" s="23"/>
      <c r="H48" s="24"/>
      <c r="I48" s="24"/>
      <c r="J48" s="24"/>
      <c r="K48" s="24"/>
      <c r="L48" s="24"/>
      <c r="M48" s="24"/>
      <c r="N48" s="24"/>
      <c r="O48" s="24"/>
      <c r="P48" s="24"/>
      <c r="Q48" s="24"/>
      <c r="R48" s="24"/>
      <c r="S48" s="24"/>
      <c r="T48" s="24"/>
      <c r="U48" s="24"/>
      <c r="V48" s="24"/>
      <c r="W48" s="24"/>
      <c r="X48" s="24"/>
      <c r="Y48" s="24"/>
      <c r="Z48" s="24"/>
      <c r="AA48" s="24"/>
      <c r="AB48" s="24" t="s">
        <v>4</v>
      </c>
      <c r="AC48" s="24" t="s">
        <v>4</v>
      </c>
      <c r="AD48" s="24" t="s">
        <v>4</v>
      </c>
      <c r="AE48" s="24" t="s">
        <v>4</v>
      </c>
      <c r="AF48" s="24" t="s">
        <v>4</v>
      </c>
      <c r="AG48" s="24"/>
      <c r="AH48" s="2">
        <f>COUNTA(Décembre!$C48:$AG48)</f>
        <v>5</v>
      </c>
    </row>
    <row r="49" spans="2:34" ht="30" customHeight="1">
      <c r="B49" s="25" t="s">
        <v>103</v>
      </c>
      <c r="C49" s="24"/>
      <c r="D49" s="24"/>
      <c r="E49" s="24"/>
      <c r="F49" s="24"/>
      <c r="G49" s="23"/>
      <c r="H49" s="24"/>
      <c r="I49" s="24"/>
      <c r="J49" s="24"/>
      <c r="K49" s="24"/>
      <c r="L49" s="24"/>
      <c r="M49" s="24"/>
      <c r="N49" s="24"/>
      <c r="O49" s="24"/>
      <c r="P49" s="24"/>
      <c r="Q49" s="24"/>
      <c r="R49" s="24"/>
      <c r="S49" s="24"/>
      <c r="T49" s="24"/>
      <c r="U49" s="24"/>
      <c r="V49" s="24"/>
      <c r="W49" s="24"/>
      <c r="X49" s="24"/>
      <c r="Y49" s="24"/>
      <c r="Z49" s="24"/>
      <c r="AA49" s="24"/>
      <c r="AB49" s="24" t="s">
        <v>40</v>
      </c>
      <c r="AC49" s="24" t="s">
        <v>40</v>
      </c>
      <c r="AD49" s="24" t="s">
        <v>40</v>
      </c>
      <c r="AE49" s="24" t="s">
        <v>40</v>
      </c>
      <c r="AF49" s="24"/>
      <c r="AG49" s="24"/>
      <c r="AH49" s="2">
        <f>COUNTA(Décembre!$C49:$AG49)</f>
        <v>4</v>
      </c>
    </row>
    <row r="50" spans="2:34" ht="30" customHeight="1">
      <c r="B50" s="25" t="s">
        <v>104</v>
      </c>
      <c r="C50" s="24"/>
      <c r="D50" s="24"/>
      <c r="E50" s="24"/>
      <c r="F50" s="24"/>
      <c r="G50" s="23"/>
      <c r="H50" s="24"/>
      <c r="I50" s="24"/>
      <c r="J50" s="24"/>
      <c r="K50" s="24"/>
      <c r="L50" s="24"/>
      <c r="M50" s="24"/>
      <c r="N50" s="24"/>
      <c r="O50" s="24"/>
      <c r="P50" s="24"/>
      <c r="Q50" s="24"/>
      <c r="R50" s="24"/>
      <c r="S50" s="24"/>
      <c r="T50" s="24"/>
      <c r="U50" s="24"/>
      <c r="V50" s="24"/>
      <c r="W50" s="24"/>
      <c r="X50" s="24"/>
      <c r="Y50" s="24"/>
      <c r="Z50" s="24"/>
      <c r="AA50" s="24"/>
      <c r="AB50" s="24" t="s">
        <v>4</v>
      </c>
      <c r="AC50" s="24" t="s">
        <v>4</v>
      </c>
      <c r="AD50" s="24" t="s">
        <v>4</v>
      </c>
      <c r="AE50" s="24" t="s">
        <v>4</v>
      </c>
      <c r="AF50" s="24" t="s">
        <v>4</v>
      </c>
      <c r="AG50" s="24"/>
      <c r="AH50" s="2">
        <f>COUNTA(Décembre!$C50:$AG50)</f>
        <v>5</v>
      </c>
    </row>
    <row r="51" spans="2:34" ht="30" customHeight="1">
      <c r="B51" s="25" t="s">
        <v>105</v>
      </c>
      <c r="C51" s="24"/>
      <c r="D51" s="24"/>
      <c r="E51" s="24"/>
      <c r="F51" s="24"/>
      <c r="G51" s="23"/>
      <c r="H51" s="24"/>
      <c r="I51" s="24"/>
      <c r="J51" s="24"/>
      <c r="K51" s="24"/>
      <c r="L51" s="24"/>
      <c r="M51" s="24"/>
      <c r="N51" s="24"/>
      <c r="O51" s="24"/>
      <c r="P51" s="24"/>
      <c r="Q51" s="24"/>
      <c r="R51" s="24"/>
      <c r="S51" s="24"/>
      <c r="T51" s="24"/>
      <c r="U51" s="24"/>
      <c r="V51" s="24"/>
      <c r="W51" s="24"/>
      <c r="X51" s="24"/>
      <c r="Y51" s="24"/>
      <c r="Z51" s="24"/>
      <c r="AA51" s="24"/>
      <c r="AB51" s="24" t="s">
        <v>40</v>
      </c>
      <c r="AC51" s="24" t="s">
        <v>40</v>
      </c>
      <c r="AD51" s="24" t="s">
        <v>40</v>
      </c>
      <c r="AE51" s="24" t="s">
        <v>40</v>
      </c>
      <c r="AF51" s="24"/>
      <c r="AG51" s="24"/>
      <c r="AH51" s="2">
        <f>COUNTA(Décembre!$C51:$AG51)</f>
        <v>4</v>
      </c>
    </row>
    <row r="52" spans="2:34" ht="30" customHeight="1">
      <c r="B52" s="25" t="s">
        <v>106</v>
      </c>
      <c r="C52" s="24"/>
      <c r="D52" s="24"/>
      <c r="E52" s="24"/>
      <c r="F52" s="24"/>
      <c r="G52" s="23"/>
      <c r="H52" s="24"/>
      <c r="I52" s="24"/>
      <c r="J52" s="24"/>
      <c r="K52" s="24"/>
      <c r="L52" s="24"/>
      <c r="M52" s="24"/>
      <c r="N52" s="24"/>
      <c r="O52" s="24"/>
      <c r="P52" s="24"/>
      <c r="Q52" s="24"/>
      <c r="R52" s="24"/>
      <c r="S52" s="24"/>
      <c r="T52" s="24"/>
      <c r="U52" s="24"/>
      <c r="V52" s="24"/>
      <c r="W52" s="24"/>
      <c r="X52" s="24"/>
      <c r="Y52" s="24"/>
      <c r="Z52" s="24"/>
      <c r="AA52" s="24"/>
      <c r="AB52" s="24" t="s">
        <v>4</v>
      </c>
      <c r="AC52" s="24" t="s">
        <v>4</v>
      </c>
      <c r="AD52" s="24" t="s">
        <v>4</v>
      </c>
      <c r="AE52" s="24" t="s">
        <v>4</v>
      </c>
      <c r="AF52" s="24" t="s">
        <v>4</v>
      </c>
      <c r="AG52" s="24"/>
      <c r="AH52" s="2">
        <f>COUNTA(Décembre!$C52:$AG52)</f>
        <v>5</v>
      </c>
    </row>
    <row r="53" spans="2:34" ht="30" customHeight="1">
      <c r="B53" s="25" t="s">
        <v>107</v>
      </c>
      <c r="C53" s="24"/>
      <c r="D53" s="24"/>
      <c r="E53" s="24"/>
      <c r="F53" s="24"/>
      <c r="G53" s="23"/>
      <c r="H53" s="24"/>
      <c r="I53" s="24"/>
      <c r="J53" s="24"/>
      <c r="K53" s="24"/>
      <c r="L53" s="24"/>
      <c r="M53" s="24"/>
      <c r="N53" s="24"/>
      <c r="O53" s="24"/>
      <c r="P53" s="24"/>
      <c r="Q53" s="24"/>
      <c r="R53" s="24"/>
      <c r="S53" s="24"/>
      <c r="T53" s="24"/>
      <c r="U53" s="24" t="s">
        <v>4</v>
      </c>
      <c r="V53" s="24" t="s">
        <v>4</v>
      </c>
      <c r="W53" s="24" t="s">
        <v>4</v>
      </c>
      <c r="X53" s="24" t="s">
        <v>4</v>
      </c>
      <c r="Y53" s="24" t="s">
        <v>4</v>
      </c>
      <c r="Z53" s="24" t="s">
        <v>4</v>
      </c>
      <c r="AA53" s="24" t="s">
        <v>4</v>
      </c>
      <c r="AB53" s="24" t="s">
        <v>4</v>
      </c>
      <c r="AC53" s="24" t="s">
        <v>4</v>
      </c>
      <c r="AD53" s="24" t="s">
        <v>4</v>
      </c>
      <c r="AE53" s="24" t="s">
        <v>4</v>
      </c>
      <c r="AF53" s="24" t="s">
        <v>4</v>
      </c>
      <c r="AG53" s="24"/>
      <c r="AH53" s="2">
        <f>COUNTA(Décembre!$C53:$AG53)</f>
        <v>12</v>
      </c>
    </row>
    <row r="54" spans="2:34" ht="30" customHeight="1">
      <c r="B54" s="25" t="s">
        <v>108</v>
      </c>
      <c r="C54" s="24"/>
      <c r="D54" s="24"/>
      <c r="E54" s="24"/>
      <c r="F54" s="24"/>
      <c r="G54" s="23" t="s">
        <v>10</v>
      </c>
      <c r="H54" s="24" t="s">
        <v>10</v>
      </c>
      <c r="I54" s="24" t="s">
        <v>10</v>
      </c>
      <c r="J54" s="24" t="s">
        <v>10</v>
      </c>
      <c r="K54" s="24" t="s">
        <v>10</v>
      </c>
      <c r="L54" s="24" t="s">
        <v>10</v>
      </c>
      <c r="M54" s="24" t="s">
        <v>10</v>
      </c>
      <c r="N54" s="24" t="s">
        <v>10</v>
      </c>
      <c r="O54" s="24" t="s">
        <v>10</v>
      </c>
      <c r="P54" s="24" t="s">
        <v>10</v>
      </c>
      <c r="Q54" s="24" t="s">
        <v>10</v>
      </c>
      <c r="R54" s="24" t="s">
        <v>10</v>
      </c>
      <c r="S54" s="24"/>
      <c r="T54" s="24"/>
      <c r="U54" s="24"/>
      <c r="V54" s="24"/>
      <c r="W54" s="24"/>
      <c r="X54" s="24"/>
      <c r="Y54" s="24"/>
      <c r="Z54" s="24"/>
      <c r="AA54" s="24"/>
      <c r="AB54" s="24" t="s">
        <v>4</v>
      </c>
      <c r="AC54" s="24" t="s">
        <v>4</v>
      </c>
      <c r="AD54" s="24" t="s">
        <v>4</v>
      </c>
      <c r="AE54" s="24" t="s">
        <v>40</v>
      </c>
      <c r="AF54" s="24"/>
      <c r="AG54" s="24"/>
      <c r="AH54" s="2">
        <f>COUNTA(Décembre!$C54:$AG54)</f>
        <v>16</v>
      </c>
    </row>
    <row r="55" spans="2:34" ht="30" customHeight="1">
      <c r="B55" s="25" t="s">
        <v>109</v>
      </c>
      <c r="C55" s="24"/>
      <c r="D55" s="24"/>
      <c r="E55" s="24"/>
      <c r="F55" s="24"/>
      <c r="G55" s="23"/>
      <c r="H55" s="24"/>
      <c r="I55" s="24"/>
      <c r="J55" s="24"/>
      <c r="K55" s="24"/>
      <c r="L55" s="24"/>
      <c r="M55" s="24"/>
      <c r="N55" s="24"/>
      <c r="O55" s="24"/>
      <c r="P55" s="24"/>
      <c r="Q55" s="24"/>
      <c r="R55" s="24"/>
      <c r="S55" s="24"/>
      <c r="T55" s="24"/>
      <c r="U55" s="24"/>
      <c r="V55" s="24"/>
      <c r="W55" s="24"/>
      <c r="X55" s="24"/>
      <c r="Y55" s="24"/>
      <c r="Z55" s="24"/>
      <c r="AA55" s="24"/>
      <c r="AB55" s="24" t="s">
        <v>4</v>
      </c>
      <c r="AC55" s="24" t="s">
        <v>4</v>
      </c>
      <c r="AD55" s="24" t="s">
        <v>4</v>
      </c>
      <c r="AE55" s="24" t="s">
        <v>4</v>
      </c>
      <c r="AF55" s="24" t="s">
        <v>4</v>
      </c>
      <c r="AG55" s="24"/>
      <c r="AH55" s="2">
        <f>COUNTA(Décembre!$C55:$AG55)</f>
        <v>5</v>
      </c>
    </row>
    <row r="56" spans="2:34" ht="30" customHeight="1">
      <c r="B56" s="25" t="s">
        <v>110</v>
      </c>
      <c r="C56" s="24"/>
      <c r="D56" s="24"/>
      <c r="E56" s="24"/>
      <c r="F56" s="24"/>
      <c r="G56" s="23"/>
      <c r="H56" s="24"/>
      <c r="I56" s="24"/>
      <c r="J56" s="24"/>
      <c r="K56" s="24"/>
      <c r="L56" s="24"/>
      <c r="M56" s="24"/>
      <c r="N56" s="24"/>
      <c r="O56" s="24"/>
      <c r="P56" s="24"/>
      <c r="Q56" s="24"/>
      <c r="R56" s="24"/>
      <c r="S56" s="24"/>
      <c r="T56" s="24"/>
      <c r="U56" s="24"/>
      <c r="V56" s="24"/>
      <c r="W56" s="24"/>
      <c r="X56" s="24"/>
      <c r="Y56" s="24"/>
      <c r="Z56" s="24"/>
      <c r="AA56" s="24"/>
      <c r="AB56" s="24" t="s">
        <v>4</v>
      </c>
      <c r="AC56" s="24" t="s">
        <v>4</v>
      </c>
      <c r="AD56" s="24" t="s">
        <v>4</v>
      </c>
      <c r="AE56" s="24" t="s">
        <v>4</v>
      </c>
      <c r="AF56" s="24" t="s">
        <v>4</v>
      </c>
      <c r="AG56" s="24"/>
      <c r="AH56" s="2">
        <f>COUNTA(Décembre!$C56:$AG56)</f>
        <v>5</v>
      </c>
    </row>
    <row r="57" spans="2:34" ht="30" customHeight="1">
      <c r="B57" s="25" t="s">
        <v>111</v>
      </c>
      <c r="C57" s="24"/>
      <c r="D57" s="24"/>
      <c r="E57" s="24"/>
      <c r="F57" s="24"/>
      <c r="G57" s="23"/>
      <c r="H57" s="24"/>
      <c r="I57" s="24"/>
      <c r="J57" s="24"/>
      <c r="K57" s="24"/>
      <c r="L57" s="24"/>
      <c r="M57" s="24"/>
      <c r="N57" s="24"/>
      <c r="O57" s="24"/>
      <c r="P57" s="24"/>
      <c r="Q57" s="24"/>
      <c r="R57" s="24"/>
      <c r="S57" s="24"/>
      <c r="T57" s="24"/>
      <c r="U57" s="24"/>
      <c r="V57" s="24"/>
      <c r="W57" s="24"/>
      <c r="X57" s="24"/>
      <c r="Y57" s="24"/>
      <c r="Z57" s="24"/>
      <c r="AA57" s="24"/>
      <c r="AB57" s="24" t="s">
        <v>40</v>
      </c>
      <c r="AC57" s="24" t="s">
        <v>40</v>
      </c>
      <c r="AD57" s="24" t="s">
        <v>40</v>
      </c>
      <c r="AE57" s="24" t="s">
        <v>40</v>
      </c>
      <c r="AF57" s="24"/>
      <c r="AG57" s="24"/>
      <c r="AH57" s="2">
        <f>COUNTA(Décembre!$C57:$AG57)</f>
        <v>4</v>
      </c>
    </row>
    <row r="58" spans="2:34" ht="30" customHeight="1">
      <c r="B58" s="25" t="s">
        <v>112</v>
      </c>
      <c r="C58" s="24"/>
      <c r="D58" s="24"/>
      <c r="E58" s="24"/>
      <c r="F58" s="24"/>
      <c r="G58" s="23"/>
      <c r="H58" s="24"/>
      <c r="I58" s="24"/>
      <c r="J58" s="24"/>
      <c r="K58" s="24"/>
      <c r="L58" s="24"/>
      <c r="M58" s="24"/>
      <c r="N58" s="24"/>
      <c r="O58" s="24"/>
      <c r="P58" s="24"/>
      <c r="Q58" s="24"/>
      <c r="R58" s="24"/>
      <c r="S58" s="24"/>
      <c r="T58" s="24"/>
      <c r="U58" s="24"/>
      <c r="V58" s="24"/>
      <c r="W58" s="24"/>
      <c r="X58" s="24"/>
      <c r="Y58" s="24"/>
      <c r="Z58" s="24"/>
      <c r="AA58" s="24"/>
      <c r="AB58" s="24" t="s">
        <v>4</v>
      </c>
      <c r="AC58" s="24" t="s">
        <v>4</v>
      </c>
      <c r="AD58" s="24" t="s">
        <v>4</v>
      </c>
      <c r="AE58" s="24" t="s">
        <v>4</v>
      </c>
      <c r="AF58" s="24" t="s">
        <v>4</v>
      </c>
      <c r="AG58" s="24"/>
      <c r="AH58" s="2">
        <f>COUNTA(Décembre!$C58:$AG58)</f>
        <v>5</v>
      </c>
    </row>
    <row r="59" spans="2:34" ht="30" customHeight="1">
      <c r="B59" s="25" t="s">
        <v>113</v>
      </c>
      <c r="C59" s="24"/>
      <c r="D59" s="24"/>
      <c r="E59" s="24"/>
      <c r="F59" s="24"/>
      <c r="G59" s="23"/>
      <c r="H59" s="24"/>
      <c r="I59" s="24"/>
      <c r="J59" s="24"/>
      <c r="K59" s="24"/>
      <c r="L59" s="24"/>
      <c r="M59" s="24"/>
      <c r="N59" s="24"/>
      <c r="O59" s="24"/>
      <c r="P59" s="24"/>
      <c r="Q59" s="24"/>
      <c r="R59" s="24"/>
      <c r="S59" s="24"/>
      <c r="T59" s="24"/>
      <c r="U59" s="24"/>
      <c r="V59" s="24"/>
      <c r="W59" s="24"/>
      <c r="X59" s="24"/>
      <c r="Y59" s="24"/>
      <c r="Z59" s="24"/>
      <c r="AA59" s="24"/>
      <c r="AB59" s="24" t="s">
        <v>40</v>
      </c>
      <c r="AC59" s="24" t="s">
        <v>40</v>
      </c>
      <c r="AD59" s="24" t="s">
        <v>40</v>
      </c>
      <c r="AE59" s="24" t="s">
        <v>40</v>
      </c>
      <c r="AF59" s="24"/>
      <c r="AG59" s="24"/>
      <c r="AH59" s="2">
        <f>COUNTA(Décembre!$C59:$AG59)</f>
        <v>4</v>
      </c>
    </row>
    <row r="60" spans="2:34" ht="30" customHeight="1">
      <c r="B60" s="25" t="s">
        <v>114</v>
      </c>
      <c r="C60" s="24"/>
      <c r="D60" s="24"/>
      <c r="E60" s="24"/>
      <c r="F60" s="24"/>
      <c r="G60" s="23"/>
      <c r="H60" s="24"/>
      <c r="I60" s="24"/>
      <c r="J60" s="24"/>
      <c r="K60" s="24"/>
      <c r="L60" s="24"/>
      <c r="M60" s="24"/>
      <c r="N60" s="24"/>
      <c r="O60" s="24"/>
      <c r="P60" s="24"/>
      <c r="Q60" s="24"/>
      <c r="R60" s="24"/>
      <c r="S60" s="24"/>
      <c r="T60" s="24"/>
      <c r="U60" s="24"/>
      <c r="V60" s="24"/>
      <c r="W60" s="24"/>
      <c r="X60" s="24"/>
      <c r="Y60" s="24"/>
      <c r="Z60" s="24"/>
      <c r="AA60" s="24"/>
      <c r="AB60" s="24" t="s">
        <v>4</v>
      </c>
      <c r="AC60" s="24" t="s">
        <v>4</v>
      </c>
      <c r="AD60" s="24" t="s">
        <v>4</v>
      </c>
      <c r="AE60" s="24" t="s">
        <v>4</v>
      </c>
      <c r="AF60" s="24" t="s">
        <v>4</v>
      </c>
      <c r="AG60" s="24"/>
      <c r="AH60" s="2">
        <f>COUNTA(Décembre!$C60:$AG60)</f>
        <v>5</v>
      </c>
    </row>
    <row r="61" spans="2:34" ht="30" customHeight="1">
      <c r="B61" s="25" t="s">
        <v>115</v>
      </c>
      <c r="C61" s="1"/>
      <c r="D61" s="1"/>
      <c r="E61" s="1"/>
      <c r="F61" s="1"/>
      <c r="G61" s="1"/>
      <c r="H61" s="1"/>
      <c r="I61" s="1"/>
      <c r="J61" s="1"/>
      <c r="K61" s="1"/>
      <c r="L61" s="1"/>
      <c r="M61" s="1"/>
      <c r="N61" s="1"/>
      <c r="O61" s="1"/>
      <c r="P61" s="1"/>
      <c r="Q61" s="1"/>
      <c r="R61" s="1"/>
      <c r="S61" s="1"/>
      <c r="T61" s="1"/>
      <c r="U61" s="1"/>
      <c r="V61" s="1"/>
      <c r="W61" s="1"/>
      <c r="X61" s="1"/>
      <c r="Y61" s="1"/>
      <c r="Z61" s="1"/>
      <c r="AA61" s="1"/>
      <c r="AB61" s="1" t="s">
        <v>40</v>
      </c>
      <c r="AC61" s="1" t="s">
        <v>40</v>
      </c>
      <c r="AD61" s="1" t="s">
        <v>40</v>
      </c>
      <c r="AE61" s="1" t="s">
        <v>40</v>
      </c>
      <c r="AF61" s="1" t="s">
        <v>40</v>
      </c>
      <c r="AG61" s="1"/>
      <c r="AH61" s="2">
        <f>COUNTA(Décembre!$C61:$AG61)</f>
        <v>5</v>
      </c>
    </row>
    <row r="62" spans="2:34" ht="30" customHeight="1">
      <c r="B62" s="4" t="str">
        <f>NomMois&amp;" total"</f>
        <v>DECEMBRE total</v>
      </c>
      <c r="C62" s="3">
        <f>SUBTOTAL(103,Décembre!$C$9:$C$61)</f>
        <v>1</v>
      </c>
      <c r="D62" s="3">
        <f>SUBTOTAL(103,Décembre!$D$9:$D$61)</f>
        <v>0</v>
      </c>
      <c r="E62" s="3">
        <f>SUBTOTAL(103,Décembre!$E$9:$E$61)</f>
        <v>0</v>
      </c>
      <c r="F62" s="3">
        <f>SUBTOTAL(103,Décembre!$F$9:$F$61)</f>
        <v>1</v>
      </c>
      <c r="G62" s="3">
        <f>SUBTOTAL(103,Décembre!$G$9:$G$61)</f>
        <v>1</v>
      </c>
      <c r="H62" s="3">
        <f>SUBTOTAL(103,Décembre!$H$9:$H$61)</f>
        <v>1</v>
      </c>
      <c r="I62" s="3">
        <f>SUBTOTAL(103,Décembre!$I$9:$I$61)</f>
        <v>1</v>
      </c>
      <c r="J62" s="3">
        <f>SUBTOTAL(103,Décembre!$J$9:$J$61)</f>
        <v>1</v>
      </c>
      <c r="K62" s="3">
        <f>SUBTOTAL(103,Décembre!$K$9:$K$61)</f>
        <v>1</v>
      </c>
      <c r="L62" s="3">
        <f>SUBTOTAL(103,Décembre!$L$9:$L$61)</f>
        <v>1</v>
      </c>
      <c r="M62" s="3">
        <f>SUBTOTAL(103,Décembre!$M$9:$M$61)</f>
        <v>1</v>
      </c>
      <c r="N62" s="3">
        <f>SUBTOTAL(103,Décembre!$N$9:$N$61)</f>
        <v>2</v>
      </c>
      <c r="O62" s="3">
        <f>SUBTOTAL(103,Décembre!$O$9:$O$61)</f>
        <v>2</v>
      </c>
      <c r="P62" s="3">
        <f>SUBTOTAL(103,Décembre!$P$9:$P$61)</f>
        <v>1</v>
      </c>
      <c r="Q62" s="3">
        <f>SUBTOTAL(103,Décembre!$Q$9:$Q$61)</f>
        <v>1</v>
      </c>
      <c r="R62" s="3">
        <f>SUBTOTAL(103,Décembre!$R$9:$R$61)</f>
        <v>1</v>
      </c>
      <c r="S62" s="3">
        <f>SUBTOTAL(103,Décembre!$S$9:$S$61)</f>
        <v>0</v>
      </c>
      <c r="T62" s="3">
        <f>SUBTOTAL(103,Décembre!$T$9:$T$61)</f>
        <v>0</v>
      </c>
      <c r="U62" s="3">
        <f>SUBTOTAL(103,Décembre!$U$9:$U$61)</f>
        <v>1</v>
      </c>
      <c r="V62" s="3">
        <f>SUBTOTAL(103,Décembre!$V$9:$V$61)</f>
        <v>1</v>
      </c>
      <c r="W62" s="3">
        <f>SUBTOTAL(103,Décembre!$W$9:$W$61)</f>
        <v>1</v>
      </c>
      <c r="X62" s="3">
        <f>SUBTOTAL(103,Décembre!$X$9:$X$61)</f>
        <v>2</v>
      </c>
      <c r="Y62" s="3">
        <f>SUBTOTAL(103,Décembre!$Y$9:$Y$61)</f>
        <v>2</v>
      </c>
      <c r="Z62" s="3">
        <f>SUBTOTAL(103,Décembre!$Z$9:$Z$61)</f>
        <v>2</v>
      </c>
      <c r="AA62" s="3">
        <f>SUBTOTAL(103,Décembre!$AA$9:$AA$61)</f>
        <v>2</v>
      </c>
      <c r="AB62" s="3">
        <f>SUBTOTAL(103,Décembre!$AB$9:$AB$61)</f>
        <v>50</v>
      </c>
      <c r="AC62" s="3">
        <f>SUBTOTAL(103,Décembre!$AC$9:$AC$61)</f>
        <v>50</v>
      </c>
      <c r="AD62" s="3">
        <f>SUBTOTAL(103,Décembre!$AD$9:$AD$61)</f>
        <v>50</v>
      </c>
      <c r="AE62" s="3">
        <f>SUBTOTAL(103,Décembre!$AE$9:$AE$61)</f>
        <v>50</v>
      </c>
      <c r="AF62" s="3">
        <f>SUBTOTAL(103,Décembre!$AF$9:$AF$61)</f>
        <v>33</v>
      </c>
      <c r="AG62" s="3">
        <f>SUBTOTAL(103,Décembre!$AG$9:$AG$61)</f>
        <v>0</v>
      </c>
      <c r="AH62" s="3">
        <f>SUBTOTAL(109,_Décembre[Total des jours])</f>
        <v>260</v>
      </c>
    </row>
  </sheetData>
  <mergeCells count="6">
    <mergeCell ref="C6:AG6"/>
    <mergeCell ref="D4:E4"/>
    <mergeCell ref="G4:I4"/>
    <mergeCell ref="K4:L4"/>
    <mergeCell ref="O4:R4"/>
    <mergeCell ref="T4:W4"/>
  </mergeCells>
  <conditionalFormatting sqref="C9:AG10 C11:AF11 C12:AG61">
    <cfRule type="expression" priority="1" stopIfTrue="1">
      <formula>C9=""</formula>
    </cfRule>
    <cfRule type="expression" dxfId="4" priority="2" stopIfTrue="1">
      <formula>C9=CléPersonnalisée2</formula>
    </cfRule>
    <cfRule type="expression" dxfId="3" priority="3" stopIfTrue="1">
      <formula>C9=CléPersonnalisée1</formula>
    </cfRule>
    <cfRule type="expression" dxfId="2" priority="4" stopIfTrue="1">
      <formula>C9=CléMaladie</formula>
    </cfRule>
    <cfRule type="expression" dxfId="1" priority="5" stopIfTrue="1">
      <formula>C9=CléPersonnel</formula>
    </cfRule>
    <cfRule type="expression" dxfId="0" priority="6" stopIfTrue="1">
      <formula>C9=CléCongé</formula>
    </cfRule>
  </conditionalFormatting>
  <conditionalFormatting sqref="AH9:AH61">
    <cfRule type="dataBar" priority="7">
      <dataBar>
        <cfvo type="num" val="0"/>
        <cfvo type="num" val="31"/>
        <color theme="4"/>
      </dataBar>
      <extLst>
        <ext xmlns:x14="http://schemas.microsoft.com/office/spreadsheetml/2009/9/main" uri="{B025F937-C7B1-47D3-B67F-A62EFF666E3E}">
          <x14:id>{A2254A50-3E06-49DA-B88D-C50D300636E2}</x14:id>
        </ext>
      </extLst>
    </cfRule>
  </conditionalFormatting>
  <dataValidations count="16">
    <dataValidation allowBlank="1" showInputMessage="1" showErrorMessage="1" prompt="Le titre de la feuille de calcul figure dans cette cellule. " sqref="B1" xr:uid="{6AEFCC1B-9D5D-45BF-B559-404DAFD35069}"/>
    <dataValidation allowBlank="1" showInputMessage="1" showErrorMessage="1" prompt="Cette ligne définit les clés utilisées dans le tableau : la cellule C4 un congé, la G4 personnel, et K4 un congé maladie. Les cellules N4 et R4 sont personnalisables " sqref="B4" xr:uid="{5D4DCC2C-75D6-4F01-8F51-E8E3B747C607}"/>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EFBB9BA8-5893-4532-AA9C-760B40E28FFF}"/>
    <dataValidation allowBlank="1" showInputMessage="1" showErrorMessage="1" prompt="Entrez l’année dans cette cellule" sqref="AH6" xr:uid="{D7F85361-641E-429F-BD29-E27B895F391E}"/>
    <dataValidation allowBlank="1" showInputMessage="1" showErrorMessage="1" prompt="Calcule automatiquement le nombre total de jours d’absence d’un employé ce mois-ci dans cette colonne" sqref="AH8" xr:uid="{E958B12A-6F50-43DB-9D0C-76AAF4F9FAFA}"/>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A5C3E1D9-586E-45D4-B676-011095607B8B}"/>
    <dataValidation allowBlank="1" showInputMessage="1" showErrorMessage="1" prompt="Le titre mis à jour automatiquement figure dans cette cellule. Pour modifier le titre, mettez à jour la cellule B1 de la feuille de calcul Janvier" sqref="B2" xr:uid="{A9CADCA2-FE55-4B83-8859-41F4B9F3803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1C481426-29CB-444D-8575-D54CFC28E24A}"/>
    <dataValidation allowBlank="1" showInputMessage="1" showErrorMessage="1" prompt="Entrez l’année dans la cellule ci-dessous" sqref="AH5" xr:uid="{CB1110B5-DB5E-4BE1-B526-9F973B87F8C5}"/>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A241DB1E-F387-4E0D-8A6A-660B57DD293F}"/>
    <dataValidation allowBlank="1" showInputMessage="1" showErrorMessage="1" prompt="Entrez une étiquette pour décrire la clé personnalisée à gauche" sqref="O4 T4" xr:uid="{2164B611-F850-4D43-85FA-94656021A99F}"/>
    <dataValidation allowBlank="1" showInputMessage="1" showErrorMessage="1" prompt="Entrez une lettre et personnalisez l’étiquette à droite pour ajouter un élément de clé" sqref="N4 S4" xr:uid="{DAA0A045-EF07-46A6-B78F-4050B71E25ED}"/>
    <dataValidation allowBlank="1" showInputMessage="1" showErrorMessage="1" prompt="La lettre « M » indique une absence pour cause de maladie" sqref="J4" xr:uid="{BDCED0EF-2361-4A9C-B408-7526E054CC3E}"/>
    <dataValidation allowBlank="1" showInputMessage="1" showErrorMessage="1" prompt="La lettre « P » indique une absence pour motifs personnels" sqref="F4" xr:uid="{8C98D6B6-3BC2-4115-B04A-2FBAC859C585}"/>
    <dataValidation allowBlank="1" showInputMessage="1" showErrorMessage="1" prompt="La lettre « C » indique une absence pour cause de congé" sqref="C4" xr:uid="{ED2949E4-23E2-4092-AD9E-873FB241FF9E}"/>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5C7BC1-370C-4EEC-83E6-AA67F3C3E8A4}"/>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2254A50-3E06-49DA-B88D-C50D300636E2}">
            <x14:dataBar minLength="0" maxLength="100" gradient="0">
              <x14:cfvo type="num">
                <xm:f>0</xm:f>
              </x14:cfvo>
              <x14:cfvo type="num">
                <xm:f>31</xm:f>
              </x14:cfvo>
              <x14:negativeFillColor rgb="FFFF0000"/>
              <x14:axisColor rgb="FF000000"/>
            </x14:dataBar>
          </x14:cfRule>
          <xm:sqref>AH9:AH61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AE6C53B-F668-4EC8-AD5E-4E6E622A0D7A}">
          <x14:formula1>
            <xm:f>'Noms des employés'!$B$4:$B$75</xm:f>
          </x14:formula1>
          <xm:sqref>B9:B61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A1:B75"/>
  <sheetViews>
    <sheetView showGridLines="0" zoomScaleNormal="100" workbookViewId="0">
      <selection activeCell="I4" sqref="I4"/>
    </sheetView>
  </sheetViews>
  <sheetFormatPr baseColWidth="10" defaultColWidth="8.7109375" defaultRowHeight="30" customHeight="1"/>
  <cols>
    <col min="1" max="1" width="2.7109375" customWidth="1"/>
    <col min="2" max="2" width="32.140625" customWidth="1"/>
    <col min="3" max="3" width="2.7109375" customWidth="1"/>
  </cols>
  <sheetData>
    <row r="1" spans="2:2" ht="49.9" customHeight="1">
      <c r="B1" s="32" t="s">
        <v>39</v>
      </c>
    </row>
    <row r="2" spans="2:2" ht="15"/>
    <row r="3" spans="2:2" ht="30" customHeight="1">
      <c r="B3" t="s">
        <v>39</v>
      </c>
    </row>
    <row r="4" spans="2:2" ht="30" customHeight="1">
      <c r="B4" s="33" t="s">
        <v>63</v>
      </c>
    </row>
    <row r="5" spans="2:2" ht="30" customHeight="1">
      <c r="B5" s="33" t="s">
        <v>64</v>
      </c>
    </row>
    <row r="6" spans="2:2" ht="30" customHeight="1">
      <c r="B6" s="33" t="s">
        <v>65</v>
      </c>
    </row>
    <row r="7" spans="2:2" ht="30" customHeight="1">
      <c r="B7" s="33" t="s">
        <v>66</v>
      </c>
    </row>
    <row r="8" spans="2:2" ht="30" customHeight="1">
      <c r="B8" s="33" t="s">
        <v>67</v>
      </c>
    </row>
    <row r="9" spans="2:2" ht="30" customHeight="1">
      <c r="B9" s="33" t="s">
        <v>68</v>
      </c>
    </row>
    <row r="10" spans="2:2" ht="30" customHeight="1">
      <c r="B10" s="33" t="s">
        <v>69</v>
      </c>
    </row>
    <row r="11" spans="2:2" ht="30" customHeight="1">
      <c r="B11" s="33" t="s">
        <v>70</v>
      </c>
    </row>
    <row r="12" spans="2:2" ht="30" customHeight="1">
      <c r="B12" s="33" t="s">
        <v>71</v>
      </c>
    </row>
    <row r="13" spans="2:2" ht="30" customHeight="1">
      <c r="B13" s="33" t="s">
        <v>72</v>
      </c>
    </row>
    <row r="14" spans="2:2" ht="30" customHeight="1">
      <c r="B14" s="33" t="s">
        <v>73</v>
      </c>
    </row>
    <row r="15" spans="2:2" ht="30" customHeight="1">
      <c r="B15" s="33" t="s">
        <v>74</v>
      </c>
    </row>
    <row r="16" spans="2:2" ht="30" customHeight="1">
      <c r="B16" s="33" t="s">
        <v>75</v>
      </c>
    </row>
    <row r="17" spans="1:2" ht="30" customHeight="1">
      <c r="B17" s="33" t="s">
        <v>76</v>
      </c>
    </row>
    <row r="18" spans="1:2" ht="30" customHeight="1">
      <c r="B18" s="33" t="s">
        <v>77</v>
      </c>
    </row>
    <row r="19" spans="1:2" ht="30" customHeight="1">
      <c r="A19" t="s">
        <v>46</v>
      </c>
      <c r="B19" s="33" t="s">
        <v>78</v>
      </c>
    </row>
    <row r="20" spans="1:2" ht="30" customHeight="1">
      <c r="B20" s="33" t="s">
        <v>79</v>
      </c>
    </row>
    <row r="21" spans="1:2" ht="30" customHeight="1">
      <c r="B21" s="33" t="s">
        <v>80</v>
      </c>
    </row>
    <row r="22" spans="1:2" ht="30" customHeight="1">
      <c r="B22" s="33" t="s">
        <v>81</v>
      </c>
    </row>
    <row r="23" spans="1:2" ht="30" customHeight="1">
      <c r="B23" s="33" t="s">
        <v>82</v>
      </c>
    </row>
    <row r="24" spans="1:2" ht="30" customHeight="1">
      <c r="B24" s="33" t="s">
        <v>83</v>
      </c>
    </row>
    <row r="25" spans="1:2" ht="30" customHeight="1">
      <c r="B25" s="33" t="s">
        <v>84</v>
      </c>
    </row>
    <row r="26" spans="1:2" ht="30" customHeight="1">
      <c r="B26" s="33" t="s">
        <v>85</v>
      </c>
    </row>
    <row r="27" spans="1:2" ht="30" customHeight="1">
      <c r="B27" s="33" t="s">
        <v>86</v>
      </c>
    </row>
    <row r="28" spans="1:2" ht="30" customHeight="1">
      <c r="B28" s="33" t="s">
        <v>87</v>
      </c>
    </row>
    <row r="29" spans="1:2" ht="30" customHeight="1">
      <c r="B29" s="33" t="s">
        <v>88</v>
      </c>
    </row>
    <row r="30" spans="1:2" ht="30" customHeight="1">
      <c r="B30" s="33" t="s">
        <v>89</v>
      </c>
    </row>
    <row r="31" spans="1:2" ht="30" customHeight="1">
      <c r="B31" s="33" t="s">
        <v>90</v>
      </c>
    </row>
    <row r="32" spans="1:2" ht="30" customHeight="1">
      <c r="B32" s="33" t="s">
        <v>91</v>
      </c>
    </row>
    <row r="33" spans="2:2" ht="30" customHeight="1">
      <c r="B33" s="33" t="s">
        <v>92</v>
      </c>
    </row>
    <row r="34" spans="2:2" ht="30" customHeight="1">
      <c r="B34" s="33" t="s">
        <v>93</v>
      </c>
    </row>
    <row r="35" spans="2:2" ht="30" customHeight="1">
      <c r="B35" s="33" t="s">
        <v>94</v>
      </c>
    </row>
    <row r="36" spans="2:2" ht="30" customHeight="1">
      <c r="B36" s="33" t="s">
        <v>95</v>
      </c>
    </row>
    <row r="37" spans="2:2" ht="30" customHeight="1">
      <c r="B37" s="33" t="s">
        <v>96</v>
      </c>
    </row>
    <row r="38" spans="2:2" ht="30" customHeight="1">
      <c r="B38" s="33" t="s">
        <v>97</v>
      </c>
    </row>
    <row r="39" spans="2:2" ht="30" customHeight="1">
      <c r="B39" s="33" t="s">
        <v>98</v>
      </c>
    </row>
    <row r="40" spans="2:2" ht="30" customHeight="1">
      <c r="B40" s="33" t="s">
        <v>99</v>
      </c>
    </row>
    <row r="41" spans="2:2" ht="30" customHeight="1">
      <c r="B41" s="33" t="s">
        <v>100</v>
      </c>
    </row>
    <row r="42" spans="2:2" ht="30" customHeight="1">
      <c r="B42" s="33" t="s">
        <v>101</v>
      </c>
    </row>
    <row r="43" spans="2:2" ht="30" customHeight="1">
      <c r="B43" s="33" t="s">
        <v>102</v>
      </c>
    </row>
    <row r="44" spans="2:2" ht="30" customHeight="1">
      <c r="B44" s="33" t="s">
        <v>103</v>
      </c>
    </row>
    <row r="45" spans="2:2" ht="30" customHeight="1">
      <c r="B45" s="33" t="s">
        <v>104</v>
      </c>
    </row>
    <row r="46" spans="2:2" ht="30" customHeight="1">
      <c r="B46" s="33" t="s">
        <v>105</v>
      </c>
    </row>
    <row r="47" spans="2:2" ht="30" customHeight="1">
      <c r="B47" s="33" t="s">
        <v>106</v>
      </c>
    </row>
    <row r="48" spans="2:2" ht="30" customHeight="1">
      <c r="B48" s="33" t="s">
        <v>107</v>
      </c>
    </row>
    <row r="49" spans="2:2" ht="30" customHeight="1">
      <c r="B49" s="33" t="s">
        <v>108</v>
      </c>
    </row>
    <row r="50" spans="2:2" ht="30" customHeight="1">
      <c r="B50" s="33" t="s">
        <v>109</v>
      </c>
    </row>
    <row r="51" spans="2:2" ht="30" customHeight="1">
      <c r="B51" s="33" t="s">
        <v>110</v>
      </c>
    </row>
    <row r="52" spans="2:2" ht="30" customHeight="1">
      <c r="B52" s="33" t="s">
        <v>111</v>
      </c>
    </row>
    <row r="53" spans="2:2" ht="30" customHeight="1">
      <c r="B53" s="33" t="s">
        <v>112</v>
      </c>
    </row>
    <row r="54" spans="2:2" ht="30" customHeight="1">
      <c r="B54" s="33" t="s">
        <v>113</v>
      </c>
    </row>
    <row r="55" spans="2:2" ht="30" customHeight="1">
      <c r="B55" s="33" t="s">
        <v>114</v>
      </c>
    </row>
    <row r="56" spans="2:2" ht="30" customHeight="1">
      <c r="B56" s="33" t="s">
        <v>115</v>
      </c>
    </row>
    <row r="57" spans="2:2" ht="30" customHeight="1">
      <c r="B57" s="29"/>
    </row>
    <row r="58" spans="2:2" ht="30" customHeight="1">
      <c r="B58" s="29"/>
    </row>
    <row r="59" spans="2:2" ht="30" customHeight="1">
      <c r="B59" s="29"/>
    </row>
    <row r="60" spans="2:2" ht="30" customHeight="1">
      <c r="B60" s="29"/>
    </row>
    <row r="61" spans="2:2" ht="30" customHeight="1">
      <c r="B61" s="29"/>
    </row>
    <row r="62" spans="2:2" ht="30" customHeight="1">
      <c r="B62" s="29"/>
    </row>
    <row r="63" spans="2:2" ht="30" customHeight="1">
      <c r="B63" s="29"/>
    </row>
    <row r="64" spans="2:2" ht="30" customHeight="1">
      <c r="B64" s="29"/>
    </row>
    <row r="65" spans="2:2" ht="30" customHeight="1">
      <c r="B65" s="29"/>
    </row>
    <row r="66" spans="2:2" ht="30" customHeight="1">
      <c r="B66" s="29"/>
    </row>
    <row r="67" spans="2:2" ht="30" customHeight="1">
      <c r="B67" s="29"/>
    </row>
    <row r="68" spans="2:2" ht="30" customHeight="1">
      <c r="B68" s="29"/>
    </row>
    <row r="69" spans="2:2" ht="30" customHeight="1">
      <c r="B69" s="29"/>
    </row>
    <row r="70" spans="2:2" ht="30" customHeight="1">
      <c r="B70" s="29"/>
    </row>
    <row r="71" spans="2:2" ht="30" customHeight="1">
      <c r="B71" s="29"/>
    </row>
    <row r="72" spans="2:2" ht="30" customHeight="1">
      <c r="B72" s="34"/>
    </row>
    <row r="73" spans="2:2" ht="30" customHeight="1">
      <c r="B73" s="34"/>
    </row>
    <row r="74" spans="2:2" ht="30" customHeight="1">
      <c r="B74" s="34"/>
    </row>
    <row r="75" spans="2:2" ht="30" customHeight="1">
      <c r="B75" s="34"/>
    </row>
  </sheetData>
  <phoneticPr fontId="28" type="noConversion"/>
  <dataValidations count="2">
    <dataValidation allowBlank="1" showInputMessage="1" showErrorMessage="1" prompt="Entrez les noms des employés dans le tableau Noms des employés de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088C8A-8ED6-4FE3-8768-E8C44B94566F}">
  <dimension ref="A2:F56"/>
  <sheetViews>
    <sheetView tabSelected="1" workbookViewId="0">
      <selection activeCell="H6" sqref="H6"/>
    </sheetView>
  </sheetViews>
  <sheetFormatPr baseColWidth="10" defaultRowHeight="24.75" customHeight="1"/>
  <cols>
    <col min="1" max="1" width="21.28515625" style="37" bestFit="1" customWidth="1"/>
    <col min="2" max="6" width="6.85546875" style="37" customWidth="1"/>
    <col min="7" max="16384" width="11.42578125" style="37"/>
  </cols>
  <sheetData>
    <row r="2" spans="1:6" ht="48">
      <c r="B2" s="30" t="s">
        <v>45</v>
      </c>
      <c r="C2" s="30" t="s">
        <v>44</v>
      </c>
      <c r="D2" s="31" t="s">
        <v>60</v>
      </c>
      <c r="E2" s="31" t="s">
        <v>61</v>
      </c>
      <c r="F2" s="31" t="s">
        <v>62</v>
      </c>
    </row>
    <row r="3" spans="1:6" ht="24.75" customHeight="1">
      <c r="A3" s="39" t="s">
        <v>39</v>
      </c>
      <c r="B3" s="21" t="s">
        <v>4</v>
      </c>
      <c r="C3" s="19" t="s">
        <v>40</v>
      </c>
      <c r="D3" s="20" t="s">
        <v>10</v>
      </c>
      <c r="E3" s="26" t="s">
        <v>49</v>
      </c>
      <c r="F3" s="27" t="s">
        <v>48</v>
      </c>
    </row>
    <row r="4" spans="1:6" ht="24.75" customHeight="1">
      <c r="A4" s="38" t="s">
        <v>63</v>
      </c>
      <c r="B4" s="40"/>
      <c r="C4" s="40">
        <v>7</v>
      </c>
      <c r="D4" s="40"/>
      <c r="E4" s="40"/>
      <c r="F4" s="40"/>
    </row>
    <row r="5" spans="1:6" ht="24.75" customHeight="1">
      <c r="A5" s="38" t="s">
        <v>64</v>
      </c>
      <c r="B5" s="40">
        <v>5</v>
      </c>
      <c r="C5" s="40">
        <v>1</v>
      </c>
      <c r="D5" s="40"/>
      <c r="E5" s="40"/>
      <c r="F5" s="40"/>
    </row>
    <row r="6" spans="1:6" ht="24.75" customHeight="1">
      <c r="A6" s="38" t="s">
        <v>65</v>
      </c>
      <c r="B6" s="40">
        <v>35</v>
      </c>
      <c r="C6" s="40">
        <v>6</v>
      </c>
      <c r="D6" s="40"/>
      <c r="E6" s="40"/>
      <c r="F6" s="40"/>
    </row>
    <row r="7" spans="1:6" ht="24.75" customHeight="1">
      <c r="A7" s="38" t="s">
        <v>66</v>
      </c>
      <c r="B7" s="40">
        <v>23</v>
      </c>
      <c r="C7" s="40">
        <v>5</v>
      </c>
      <c r="D7" s="40"/>
      <c r="E7" s="40"/>
      <c r="F7" s="40"/>
    </row>
    <row r="8" spans="1:6" ht="24.75" customHeight="1">
      <c r="A8" s="38" t="s">
        <v>67</v>
      </c>
      <c r="B8" s="40">
        <v>42</v>
      </c>
      <c r="C8" s="40">
        <v>3</v>
      </c>
      <c r="D8" s="40"/>
      <c r="E8" s="40"/>
      <c r="F8" s="40">
        <v>4</v>
      </c>
    </row>
    <row r="9" spans="1:6" ht="24.75" customHeight="1">
      <c r="A9" s="38" t="s">
        <v>68</v>
      </c>
      <c r="B9" s="40">
        <v>5</v>
      </c>
      <c r="C9" s="40"/>
      <c r="D9" s="40"/>
      <c r="E9" s="40"/>
      <c r="F9" s="40"/>
    </row>
    <row r="10" spans="1:6" ht="24.75" customHeight="1">
      <c r="A10" s="38" t="s">
        <v>69</v>
      </c>
      <c r="B10" s="40">
        <v>17</v>
      </c>
      <c r="C10" s="40">
        <v>4</v>
      </c>
      <c r="D10" s="40"/>
      <c r="E10" s="40"/>
      <c r="F10" s="40"/>
    </row>
    <row r="11" spans="1:6" ht="24.75" customHeight="1">
      <c r="A11" s="38" t="s">
        <v>70</v>
      </c>
      <c r="B11" s="40">
        <v>32</v>
      </c>
      <c r="C11" s="40">
        <v>5</v>
      </c>
      <c r="D11" s="40"/>
      <c r="E11" s="40"/>
      <c r="F11" s="40"/>
    </row>
    <row r="12" spans="1:6" ht="24.75" customHeight="1">
      <c r="A12" s="38" t="s">
        <v>71</v>
      </c>
      <c r="B12" s="40">
        <v>27</v>
      </c>
      <c r="C12" s="40">
        <v>17</v>
      </c>
      <c r="D12" s="40"/>
      <c r="E12" s="40"/>
      <c r="F12" s="40"/>
    </row>
    <row r="13" spans="1:6" ht="24.75" customHeight="1">
      <c r="A13" s="38" t="s">
        <v>72</v>
      </c>
      <c r="B13" s="40">
        <v>29</v>
      </c>
      <c r="C13" s="40">
        <v>13</v>
      </c>
      <c r="D13" s="40"/>
      <c r="E13" s="40"/>
      <c r="F13" s="40"/>
    </row>
    <row r="14" spans="1:6" ht="24.75" customHeight="1">
      <c r="A14" s="38" t="s">
        <v>73</v>
      </c>
      <c r="B14" s="40">
        <v>6</v>
      </c>
      <c r="C14" s="40">
        <v>5</v>
      </c>
      <c r="D14" s="40">
        <v>7</v>
      </c>
      <c r="E14" s="40"/>
      <c r="F14" s="40"/>
    </row>
    <row r="15" spans="1:6" ht="24.75" customHeight="1">
      <c r="A15" s="38" t="s">
        <v>74</v>
      </c>
      <c r="B15" s="40">
        <v>22</v>
      </c>
      <c r="C15" s="40">
        <v>5</v>
      </c>
      <c r="D15" s="40">
        <v>1</v>
      </c>
      <c r="E15" s="40"/>
      <c r="F15" s="40"/>
    </row>
    <row r="16" spans="1:6" ht="24.75" customHeight="1">
      <c r="A16" s="38" t="s">
        <v>75</v>
      </c>
      <c r="B16" s="40">
        <v>5</v>
      </c>
      <c r="C16" s="40">
        <v>6</v>
      </c>
      <c r="D16" s="40"/>
      <c r="E16" s="40"/>
      <c r="F16" s="40"/>
    </row>
    <row r="17" spans="1:6" ht="24.75" customHeight="1">
      <c r="A17" s="38" t="s">
        <v>76</v>
      </c>
      <c r="B17" s="40">
        <v>36</v>
      </c>
      <c r="C17" s="40">
        <v>7</v>
      </c>
      <c r="D17" s="40"/>
      <c r="E17" s="40"/>
      <c r="F17" s="40"/>
    </row>
    <row r="18" spans="1:6" ht="24.75" customHeight="1">
      <c r="A18" s="38" t="s">
        <v>77</v>
      </c>
      <c r="B18" s="40">
        <v>25</v>
      </c>
      <c r="C18" s="40">
        <v>2</v>
      </c>
      <c r="D18" s="40"/>
      <c r="E18" s="40"/>
      <c r="F18" s="40"/>
    </row>
    <row r="19" spans="1:6" ht="24.75" customHeight="1">
      <c r="A19" s="38" t="s">
        <v>78</v>
      </c>
      <c r="B19" s="40">
        <v>5</v>
      </c>
      <c r="C19" s="40"/>
      <c r="D19" s="40"/>
      <c r="E19" s="40"/>
      <c r="F19" s="40"/>
    </row>
    <row r="20" spans="1:6" ht="24.75" customHeight="1">
      <c r="A20" s="38" t="s">
        <v>79</v>
      </c>
      <c r="B20" s="40">
        <v>20</v>
      </c>
      <c r="C20" s="40">
        <v>14</v>
      </c>
      <c r="D20" s="40">
        <v>2</v>
      </c>
      <c r="E20" s="40"/>
      <c r="F20" s="40"/>
    </row>
    <row r="21" spans="1:6" ht="24.75" customHeight="1">
      <c r="A21" s="38" t="s">
        <v>80</v>
      </c>
      <c r="B21" s="40">
        <v>25</v>
      </c>
      <c r="C21" s="40">
        <v>8</v>
      </c>
      <c r="D21" s="40"/>
      <c r="E21" s="40"/>
      <c r="F21" s="40"/>
    </row>
    <row r="22" spans="1:6" ht="24.75" customHeight="1">
      <c r="A22" s="38" t="s">
        <v>81</v>
      </c>
      <c r="B22" s="40">
        <v>12</v>
      </c>
      <c r="C22" s="40">
        <v>6</v>
      </c>
      <c r="D22" s="40"/>
      <c r="E22" s="40">
        <v>1</v>
      </c>
      <c r="F22" s="40"/>
    </row>
    <row r="23" spans="1:6" ht="24.75" customHeight="1">
      <c r="A23" s="38" t="s">
        <v>82</v>
      </c>
      <c r="B23" s="40">
        <v>28</v>
      </c>
      <c r="C23" s="40">
        <v>2</v>
      </c>
      <c r="D23" s="40"/>
      <c r="E23" s="40"/>
      <c r="F23" s="40"/>
    </row>
    <row r="24" spans="1:6" ht="24.75" customHeight="1">
      <c r="A24" s="38" t="s">
        <v>83</v>
      </c>
      <c r="B24" s="40">
        <v>30</v>
      </c>
      <c r="C24" s="40">
        <v>4</v>
      </c>
      <c r="D24" s="40"/>
      <c r="E24" s="40"/>
      <c r="F24" s="40"/>
    </row>
    <row r="25" spans="1:6" ht="24.75" customHeight="1">
      <c r="A25" s="38" t="s">
        <v>84</v>
      </c>
      <c r="B25" s="40">
        <v>26</v>
      </c>
      <c r="C25" s="40">
        <v>2</v>
      </c>
      <c r="D25" s="40"/>
      <c r="E25" s="40"/>
      <c r="F25" s="40"/>
    </row>
    <row r="26" spans="1:6" ht="24.75" customHeight="1">
      <c r="A26" s="38" t="s">
        <v>85</v>
      </c>
      <c r="B26" s="40">
        <v>34</v>
      </c>
      <c r="C26" s="40">
        <v>10</v>
      </c>
      <c r="D26" s="40"/>
      <c r="E26" s="40"/>
      <c r="F26" s="40"/>
    </row>
    <row r="27" spans="1:6" ht="24.75" customHeight="1">
      <c r="A27" s="38" t="s">
        <v>86</v>
      </c>
      <c r="B27" s="40">
        <v>20</v>
      </c>
      <c r="C27" s="40">
        <v>3</v>
      </c>
      <c r="D27" s="40">
        <v>11</v>
      </c>
      <c r="E27" s="40"/>
      <c r="F27" s="40"/>
    </row>
    <row r="28" spans="1:6" ht="24.75" customHeight="1">
      <c r="A28" s="38" t="s">
        <v>87</v>
      </c>
      <c r="B28" s="40">
        <v>22</v>
      </c>
      <c r="C28" s="40">
        <v>7</v>
      </c>
      <c r="D28" s="40">
        <v>5</v>
      </c>
      <c r="E28" s="40">
        <v>5</v>
      </c>
      <c r="F28" s="40">
        <v>5</v>
      </c>
    </row>
    <row r="29" spans="1:6" ht="24.75" customHeight="1">
      <c r="A29" s="38" t="s">
        <v>88</v>
      </c>
      <c r="B29" s="40">
        <v>10</v>
      </c>
      <c r="C29" s="40">
        <v>14</v>
      </c>
      <c r="D29" s="40"/>
      <c r="E29" s="40"/>
      <c r="F29" s="40"/>
    </row>
    <row r="30" spans="1:6" ht="24.75" customHeight="1">
      <c r="A30" s="38" t="s">
        <v>89</v>
      </c>
      <c r="B30" s="40">
        <v>22</v>
      </c>
      <c r="C30" s="40">
        <v>4</v>
      </c>
      <c r="D30" s="40">
        <v>3</v>
      </c>
      <c r="E30" s="40"/>
      <c r="F30" s="40"/>
    </row>
    <row r="31" spans="1:6" ht="24.75" customHeight="1">
      <c r="A31" s="38" t="s">
        <v>90</v>
      </c>
      <c r="B31" s="40">
        <v>28</v>
      </c>
      <c r="C31" s="40">
        <v>6</v>
      </c>
      <c r="D31" s="40"/>
      <c r="E31" s="40"/>
      <c r="F31" s="40"/>
    </row>
    <row r="32" spans="1:6" ht="24.75" customHeight="1">
      <c r="A32" s="38" t="s">
        <v>91</v>
      </c>
      <c r="B32" s="40">
        <v>22</v>
      </c>
      <c r="C32" s="40">
        <v>7</v>
      </c>
      <c r="D32" s="40">
        <v>7</v>
      </c>
      <c r="E32" s="40"/>
      <c r="F32" s="40">
        <v>3</v>
      </c>
    </row>
    <row r="33" spans="1:6" ht="24.75" customHeight="1">
      <c r="A33" s="38" t="s">
        <v>92</v>
      </c>
      <c r="B33" s="40">
        <v>8</v>
      </c>
      <c r="C33" s="40">
        <v>3</v>
      </c>
      <c r="D33" s="40"/>
      <c r="E33" s="40"/>
      <c r="F33" s="40"/>
    </row>
    <row r="34" spans="1:6" ht="24.75" customHeight="1">
      <c r="A34" s="38" t="s">
        <v>93</v>
      </c>
      <c r="B34" s="40">
        <v>13</v>
      </c>
      <c r="C34" s="40">
        <v>3</v>
      </c>
      <c r="D34" s="40"/>
      <c r="E34" s="40">
        <v>2</v>
      </c>
      <c r="F34" s="40"/>
    </row>
    <row r="35" spans="1:6" ht="24.75" customHeight="1">
      <c r="A35" s="38" t="s">
        <v>94</v>
      </c>
      <c r="B35" s="40">
        <v>40</v>
      </c>
      <c r="C35" s="40">
        <v>2</v>
      </c>
      <c r="D35" s="40"/>
      <c r="E35" s="40"/>
      <c r="F35" s="40"/>
    </row>
    <row r="36" spans="1:6" ht="24.75" customHeight="1">
      <c r="A36" s="38" t="s">
        <v>95</v>
      </c>
      <c r="B36" s="40">
        <v>13</v>
      </c>
      <c r="C36" s="40">
        <v>4</v>
      </c>
      <c r="D36" s="40"/>
      <c r="E36" s="40"/>
      <c r="F36" s="40"/>
    </row>
    <row r="37" spans="1:6" ht="24.75" customHeight="1">
      <c r="A37" s="38" t="s">
        <v>96</v>
      </c>
      <c r="B37" s="40">
        <v>9</v>
      </c>
      <c r="C37" s="40">
        <v>14</v>
      </c>
      <c r="D37" s="40">
        <v>1</v>
      </c>
      <c r="E37" s="40"/>
      <c r="F37" s="40"/>
    </row>
    <row r="38" spans="1:6" ht="24.75" customHeight="1">
      <c r="A38" s="38" t="s">
        <v>97</v>
      </c>
      <c r="B38" s="40">
        <v>10</v>
      </c>
      <c r="C38" s="40">
        <v>11</v>
      </c>
      <c r="D38" s="40"/>
      <c r="E38" s="40"/>
      <c r="F38" s="40"/>
    </row>
    <row r="39" spans="1:6" ht="24.75" customHeight="1">
      <c r="A39" s="38" t="s">
        <v>98</v>
      </c>
      <c r="B39" s="40">
        <v>32</v>
      </c>
      <c r="C39" s="40">
        <v>6</v>
      </c>
      <c r="D39" s="40"/>
      <c r="E39" s="40"/>
      <c r="F39" s="40"/>
    </row>
    <row r="40" spans="1:6" ht="24.75" customHeight="1">
      <c r="A40" s="38" t="s">
        <v>99</v>
      </c>
      <c r="B40" s="40"/>
      <c r="C40" s="40"/>
      <c r="D40" s="40"/>
      <c r="E40" s="40"/>
      <c r="F40" s="40"/>
    </row>
    <row r="41" spans="1:6" ht="24.75" customHeight="1">
      <c r="A41" s="38" t="s">
        <v>100</v>
      </c>
      <c r="B41" s="40">
        <v>24</v>
      </c>
      <c r="C41" s="40">
        <v>1</v>
      </c>
      <c r="D41" s="40"/>
      <c r="E41" s="40"/>
      <c r="F41" s="40"/>
    </row>
    <row r="42" spans="1:6" ht="24.75" customHeight="1">
      <c r="A42" s="38" t="s">
        <v>101</v>
      </c>
      <c r="B42" s="40">
        <v>9</v>
      </c>
      <c r="C42" s="40">
        <v>6</v>
      </c>
      <c r="D42" s="40"/>
      <c r="E42" s="40">
        <v>5</v>
      </c>
      <c r="F42" s="40"/>
    </row>
    <row r="43" spans="1:6" ht="24.75" customHeight="1">
      <c r="A43" s="38" t="s">
        <v>102</v>
      </c>
      <c r="B43" s="40">
        <v>26</v>
      </c>
      <c r="C43" s="40">
        <v>13</v>
      </c>
      <c r="D43" s="40"/>
      <c r="E43" s="40"/>
      <c r="F43" s="40"/>
    </row>
    <row r="44" spans="1:6" ht="24.75" customHeight="1">
      <c r="A44" s="38" t="s">
        <v>103</v>
      </c>
      <c r="B44" s="40">
        <v>10</v>
      </c>
      <c r="C44" s="40">
        <v>5</v>
      </c>
      <c r="D44" s="40">
        <v>1</v>
      </c>
      <c r="E44" s="40"/>
      <c r="F44" s="40"/>
    </row>
    <row r="45" spans="1:6" ht="24.75" customHeight="1">
      <c r="A45" s="38" t="s">
        <v>104</v>
      </c>
      <c r="B45" s="40">
        <v>42</v>
      </c>
      <c r="C45" s="40">
        <v>3</v>
      </c>
      <c r="D45" s="40">
        <v>1</v>
      </c>
      <c r="E45" s="40"/>
      <c r="F45" s="40"/>
    </row>
    <row r="46" spans="1:6" ht="24.75" customHeight="1">
      <c r="A46" s="38" t="s">
        <v>105</v>
      </c>
      <c r="B46" s="40">
        <v>54</v>
      </c>
      <c r="C46" s="40">
        <v>4</v>
      </c>
      <c r="D46" s="40"/>
      <c r="E46" s="40"/>
      <c r="F46" s="40"/>
    </row>
    <row r="47" spans="1:6" ht="24.75" customHeight="1">
      <c r="A47" s="38" t="s">
        <v>106</v>
      </c>
      <c r="B47" s="40">
        <v>5</v>
      </c>
      <c r="C47" s="40">
        <v>5</v>
      </c>
      <c r="D47" s="40">
        <v>24</v>
      </c>
      <c r="E47" s="40">
        <v>3</v>
      </c>
      <c r="F47" s="40"/>
    </row>
    <row r="48" spans="1:6" ht="24.75" customHeight="1">
      <c r="A48" s="38" t="s">
        <v>107</v>
      </c>
      <c r="B48" s="40">
        <v>23</v>
      </c>
      <c r="C48" s="40">
        <v>6</v>
      </c>
      <c r="D48" s="40"/>
      <c r="E48" s="40"/>
      <c r="F48" s="40"/>
    </row>
    <row r="49" spans="1:6" ht="24.75" customHeight="1">
      <c r="A49" s="38" t="s">
        <v>108</v>
      </c>
      <c r="B49" s="40">
        <v>3</v>
      </c>
      <c r="C49" s="40">
        <v>1</v>
      </c>
      <c r="D49" s="40">
        <v>12</v>
      </c>
      <c r="E49" s="40"/>
      <c r="F49" s="40"/>
    </row>
    <row r="50" spans="1:6" ht="24.75" customHeight="1">
      <c r="A50" s="38" t="s">
        <v>109</v>
      </c>
      <c r="B50" s="40">
        <v>43</v>
      </c>
      <c r="C50" s="40">
        <v>4</v>
      </c>
      <c r="D50" s="40">
        <v>5</v>
      </c>
      <c r="E50" s="40"/>
      <c r="F50" s="40">
        <v>3</v>
      </c>
    </row>
    <row r="51" spans="1:6" ht="24.75" customHeight="1">
      <c r="A51" s="38" t="s">
        <v>110</v>
      </c>
      <c r="B51" s="40">
        <v>25</v>
      </c>
      <c r="C51" s="40">
        <v>16</v>
      </c>
      <c r="D51" s="40"/>
      <c r="E51" s="40"/>
      <c r="F51" s="40"/>
    </row>
    <row r="52" spans="1:6" ht="24.75" customHeight="1">
      <c r="A52" s="38" t="s">
        <v>111</v>
      </c>
      <c r="B52" s="40">
        <v>13</v>
      </c>
      <c r="C52" s="40">
        <v>8</v>
      </c>
      <c r="D52" s="40"/>
      <c r="E52" s="40"/>
      <c r="F52" s="40"/>
    </row>
    <row r="53" spans="1:6" ht="24.75" customHeight="1">
      <c r="A53" s="38" t="s">
        <v>112</v>
      </c>
      <c r="B53" s="40">
        <v>21</v>
      </c>
      <c r="C53" s="40">
        <v>16</v>
      </c>
      <c r="D53" s="40"/>
      <c r="E53" s="40">
        <v>4</v>
      </c>
      <c r="F53" s="40"/>
    </row>
    <row r="54" spans="1:6" ht="24.75" customHeight="1">
      <c r="A54" s="38" t="s">
        <v>113</v>
      </c>
      <c r="B54" s="40"/>
      <c r="C54" s="40">
        <v>7</v>
      </c>
      <c r="D54" s="40"/>
      <c r="E54" s="40"/>
      <c r="F54" s="40"/>
    </row>
    <row r="55" spans="1:6" ht="24.75" customHeight="1">
      <c r="A55" s="38" t="s">
        <v>114</v>
      </c>
      <c r="B55" s="40">
        <v>35</v>
      </c>
      <c r="C55" s="40">
        <v>12</v>
      </c>
      <c r="D55" s="40"/>
      <c r="E55" s="40"/>
      <c r="F55" s="40"/>
    </row>
    <row r="56" spans="1:6" ht="24.75" customHeight="1">
      <c r="A56" s="38" t="s">
        <v>115</v>
      </c>
      <c r="B56" s="40">
        <v>18</v>
      </c>
      <c r="C56" s="40">
        <v>20</v>
      </c>
      <c r="D56" s="40"/>
      <c r="E56" s="40"/>
      <c r="F56" s="40"/>
    </row>
  </sheetData>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7409DB4D9114C54FAFA480660261B755" ma:contentTypeVersion="3" ma:contentTypeDescription="Crear nuevo documento." ma:contentTypeScope="" ma:versionID="12b479a8b9420fa027c3810caaeb2be5">
  <xsd:schema xmlns:xsd="http://www.w3.org/2001/XMLSchema" xmlns:xs="http://www.w3.org/2001/XMLSchema" xmlns:p="http://schemas.microsoft.com/office/2006/metadata/properties" xmlns:ns3="8e4f91ac-8e24-4d44-8e8d-ca44fc136d2d" targetNamespace="http://schemas.microsoft.com/office/2006/metadata/properties" ma:root="true" ma:fieldsID="90925cb0f23bc393b59e7a12273425e9" ns3:_="">
    <xsd:import namespace="8e4f91ac-8e24-4d44-8e8d-ca44fc136d2d"/>
    <xsd:element name="properties">
      <xsd:complexType>
        <xsd:sequence>
          <xsd:element name="documentManagement">
            <xsd:complexType>
              <xsd:all>
                <xsd:element ref="ns3:MediaServiceMetadata" minOccurs="0"/>
                <xsd:element ref="ns3:MediaServiceFastMetadata" minOccurs="0"/>
                <xsd:element ref="ns3:MediaServiceObjectDetectorVersion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e4f91ac-8e24-4d44-8e8d-ca44fc136d2d"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bjectDetectorVersions" ma:index="10" nillable="true" ma:displayName="MediaServiceObjectDetectorVersions" ma:hidden="true" ma:indexed="true" ma:internalName="MediaServiceObjectDetectorVersions"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4.xml>�� 
</file>

<file path=customXml/itemProps1.xml><?xml version="1.0" encoding="utf-8"?>
<ds:datastoreItem xmlns:ds="http://schemas.openxmlformats.org/officeDocument/2006/customXml" ds:itemID="{5D6C24FB-1775-4E8F-97C0-4AF637A2A45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e4f91ac-8e24-4d44-8e8d-ca44fc136d2d"/>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CF416EBA-1ECE-4253-8F5F-379C4C21BCA1}">
  <ds:schemaRefs>
    <ds:schemaRef ds:uri="http://purl.org/dc/elements/1.1/"/>
    <ds:schemaRef ds:uri="http://purl.org/dc/dcmitype/"/>
    <ds:schemaRef ds:uri="http://schemas.microsoft.com/office/2006/documentManagement/types"/>
    <ds:schemaRef ds:uri="http://schemas.microsoft.com/office/infopath/2007/PartnerControls"/>
    <ds:schemaRef ds:uri="http://www.w3.org/XML/1998/namespace"/>
    <ds:schemaRef ds:uri="http://schemas.openxmlformats.org/package/2006/metadata/core-properties"/>
    <ds:schemaRef ds:uri="8e4f91ac-8e24-4d44-8e8d-ca44fc136d2d"/>
    <ds:schemaRef ds:uri="http://schemas.microsoft.com/office/2006/metadata/properties"/>
    <ds:schemaRef ds:uri="http://purl.org/dc/terms/"/>
  </ds:schemaRefs>
</ds:datastoreItem>
</file>

<file path=customXml/itemProps3.xml><?xml version="1.0" encoding="utf-8"?>
<ds:datastoreItem xmlns:ds="http://schemas.openxmlformats.org/officeDocument/2006/customXml" ds:itemID="{5C1DB48D-B39A-4027-AC09-EC0D149B5064}">
  <ds:schemaRefs>
    <ds:schemaRef ds:uri="http://schemas.microsoft.com/sharepoint/v3/contenttype/forms"/>
  </ds:schemaRefs>
</ds:datastoreItem>
</file>

<file path=customXml/itemProps4.xml><?xml version="1.0" encoding="utf-8"?>
<ds:datastoreItem xmlns:ds="http://schemas.openxmlformats.org/officeDocument/2006/customXml" ds:itemID="{C7660754-9BDD-4B17-B26C-4B3477CD63B4}">
  <ds:schemaRefs>
    <ds:schemaRef ds:uri="http://schemas.microsoft.com/DataMashup"/>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204</vt:i4>
      </vt:variant>
    </vt:vector>
  </HeadingPairs>
  <TitlesOfParts>
    <vt:vector size="218" baseType="lpstr">
      <vt:lpstr>Janvier</vt:lpstr>
      <vt:lpstr>Février</vt:lpstr>
      <vt:lpstr>Mars</vt:lpstr>
      <vt:lpstr>Avril</vt:lpstr>
      <vt:lpstr>Mai</vt:lpstr>
      <vt:lpstr>Juin</vt:lpstr>
      <vt:lpstr>Juillet</vt:lpstr>
      <vt:lpstr>Aout</vt:lpstr>
      <vt:lpstr>Septembre</vt:lpstr>
      <vt:lpstr>Octobre</vt:lpstr>
      <vt:lpstr>Novembre</vt:lpstr>
      <vt:lpstr>Décembre</vt:lpstr>
      <vt:lpstr>Noms des employés</vt:lpstr>
      <vt:lpstr>PQ</vt:lpstr>
      <vt:lpstr>Aout!CalendarYear</vt:lpstr>
      <vt:lpstr>Avril!CalendarYear</vt:lpstr>
      <vt:lpstr>Décembre!CalendarYear</vt:lpstr>
      <vt:lpstr>Février!CalendarYear</vt:lpstr>
      <vt:lpstr>Juillet!CalendarYear</vt:lpstr>
      <vt:lpstr>Juin!CalendarYear</vt:lpstr>
      <vt:lpstr>Mai!CalendarYear</vt:lpstr>
      <vt:lpstr>Mars!CalendarYear</vt:lpstr>
      <vt:lpstr>Novembre!CalendarYear</vt:lpstr>
      <vt:lpstr>Octobre!CalendarYear</vt:lpstr>
      <vt:lpstr>Septembre!CalendarYear</vt:lpstr>
      <vt:lpstr>CalendarYear</vt:lpstr>
      <vt:lpstr>Aout!CléCongé</vt:lpstr>
      <vt:lpstr>Avril!CléCongé</vt:lpstr>
      <vt:lpstr>Décembre!CléCongé</vt:lpstr>
      <vt:lpstr>Février!CléCongé</vt:lpstr>
      <vt:lpstr>Juillet!CléCongé</vt:lpstr>
      <vt:lpstr>Juin!CléCongé</vt:lpstr>
      <vt:lpstr>Mai!CléCongé</vt:lpstr>
      <vt:lpstr>Mars!CléCongé</vt:lpstr>
      <vt:lpstr>Novembre!CléCongé</vt:lpstr>
      <vt:lpstr>Octobre!CléCongé</vt:lpstr>
      <vt:lpstr>Septembre!CléCongé</vt:lpstr>
      <vt:lpstr>CléCongé</vt:lpstr>
      <vt:lpstr>Aout!CléMaladie</vt:lpstr>
      <vt:lpstr>Avril!CléMaladie</vt:lpstr>
      <vt:lpstr>Décembre!CléMaladie</vt:lpstr>
      <vt:lpstr>Février!CléMaladie</vt:lpstr>
      <vt:lpstr>Juillet!CléMaladie</vt:lpstr>
      <vt:lpstr>Juin!CléMaladie</vt:lpstr>
      <vt:lpstr>Mai!CléMaladie</vt:lpstr>
      <vt:lpstr>Mars!CléMaladie</vt:lpstr>
      <vt:lpstr>Novembre!CléMaladie</vt:lpstr>
      <vt:lpstr>Octobre!CléMaladie</vt:lpstr>
      <vt:lpstr>Septembre!CléMaladie</vt:lpstr>
      <vt:lpstr>CléMaladie</vt:lpstr>
      <vt:lpstr>Aout!CléPersonnalisée1</vt:lpstr>
      <vt:lpstr>Avril!CléPersonnalisée1</vt:lpstr>
      <vt:lpstr>Décembre!CléPersonnalisée1</vt:lpstr>
      <vt:lpstr>Février!CléPersonnalisée1</vt:lpstr>
      <vt:lpstr>Juillet!CléPersonnalisée1</vt:lpstr>
      <vt:lpstr>Juin!CléPersonnalisée1</vt:lpstr>
      <vt:lpstr>Mai!CléPersonnalisée1</vt:lpstr>
      <vt:lpstr>Mars!CléPersonnalisée1</vt:lpstr>
      <vt:lpstr>Novembre!CléPersonnalisée1</vt:lpstr>
      <vt:lpstr>Octobre!CléPersonnalisée1</vt:lpstr>
      <vt:lpstr>Septembre!CléPersonnalisée1</vt:lpstr>
      <vt:lpstr>CléPersonnalisée1</vt:lpstr>
      <vt:lpstr>Aout!CléPersonnalisée2</vt:lpstr>
      <vt:lpstr>Avril!CléPersonnalisée2</vt:lpstr>
      <vt:lpstr>Décembre!CléPersonnalisée2</vt:lpstr>
      <vt:lpstr>Février!CléPersonnalisée2</vt:lpstr>
      <vt:lpstr>Juillet!CléPersonnalisée2</vt:lpstr>
      <vt:lpstr>Juin!CléPersonnalisée2</vt:lpstr>
      <vt:lpstr>Mai!CléPersonnalisée2</vt:lpstr>
      <vt:lpstr>Mars!CléPersonnalisée2</vt:lpstr>
      <vt:lpstr>Novembre!CléPersonnalisée2</vt:lpstr>
      <vt:lpstr>Octobre!CléPersonnalisée2</vt:lpstr>
      <vt:lpstr>Septembre!CléPersonnalisée2</vt:lpstr>
      <vt:lpstr>CléPersonnalisée2</vt:lpstr>
      <vt:lpstr>Aout!CléPersonnel</vt:lpstr>
      <vt:lpstr>Avril!CléPersonnel</vt:lpstr>
      <vt:lpstr>Décembre!CléPersonnel</vt:lpstr>
      <vt:lpstr>Février!CléPersonnel</vt:lpstr>
      <vt:lpstr>Juillet!CléPersonnel</vt:lpstr>
      <vt:lpstr>Juin!CléPersonnel</vt:lpstr>
      <vt:lpstr>Mai!CléPersonnel</vt:lpstr>
      <vt:lpstr>Mars!CléPersonnel</vt:lpstr>
      <vt:lpstr>Novembre!CléPersonnel</vt:lpstr>
      <vt:lpstr>Octobre!CléPersonnel</vt:lpstr>
      <vt:lpstr>Septembre!CléPersonnel</vt:lpstr>
      <vt:lpstr>CléPersonnel</vt:lpstr>
      <vt:lpstr>Aout!ÉtiquetteCléCongé</vt:lpstr>
      <vt:lpstr>Avril!ÉtiquetteCléCongé</vt:lpstr>
      <vt:lpstr>Décembre!ÉtiquetteCléCongé</vt:lpstr>
      <vt:lpstr>Février!ÉtiquetteCléCongé</vt:lpstr>
      <vt:lpstr>Juillet!ÉtiquetteCléCongé</vt:lpstr>
      <vt:lpstr>Juin!ÉtiquetteCléCongé</vt:lpstr>
      <vt:lpstr>Mai!ÉtiquetteCléCongé</vt:lpstr>
      <vt:lpstr>Mars!ÉtiquetteCléCongé</vt:lpstr>
      <vt:lpstr>Novembre!ÉtiquetteCléCongé</vt:lpstr>
      <vt:lpstr>Octobre!ÉtiquetteCléCongé</vt:lpstr>
      <vt:lpstr>Septembre!ÉtiquetteCléCongé</vt:lpstr>
      <vt:lpstr>ÉtiquetteCléCongé</vt:lpstr>
      <vt:lpstr>Aout!ÉtiquetteCléMaladie</vt:lpstr>
      <vt:lpstr>Avril!ÉtiquetteCléMaladie</vt:lpstr>
      <vt:lpstr>Décembre!ÉtiquetteCléMaladie</vt:lpstr>
      <vt:lpstr>Février!ÉtiquetteCléMaladie</vt:lpstr>
      <vt:lpstr>Juillet!ÉtiquetteCléMaladie</vt:lpstr>
      <vt:lpstr>Juin!ÉtiquetteCléMaladie</vt:lpstr>
      <vt:lpstr>Mai!ÉtiquetteCléMaladie</vt:lpstr>
      <vt:lpstr>Mars!ÉtiquetteCléMaladie</vt:lpstr>
      <vt:lpstr>Novembre!ÉtiquetteCléMaladie</vt:lpstr>
      <vt:lpstr>Octobre!ÉtiquetteCléMaladie</vt:lpstr>
      <vt:lpstr>Septembre!ÉtiquetteCléMaladie</vt:lpstr>
      <vt:lpstr>ÉtiquetteCléMaladie</vt:lpstr>
      <vt:lpstr>Aout!ÉtiquetteCléPersonnalisée1</vt:lpstr>
      <vt:lpstr>Avril!ÉtiquetteCléPersonnalisée1</vt:lpstr>
      <vt:lpstr>Décembre!ÉtiquetteCléPersonnalisée1</vt:lpstr>
      <vt:lpstr>Février!ÉtiquetteCléPersonnalisée1</vt:lpstr>
      <vt:lpstr>Juillet!ÉtiquetteCléPersonnalisée1</vt:lpstr>
      <vt:lpstr>Juin!ÉtiquetteCléPersonnalisée1</vt:lpstr>
      <vt:lpstr>Mai!ÉtiquetteCléPersonnalisée1</vt:lpstr>
      <vt:lpstr>Mars!ÉtiquetteCléPersonnalisée1</vt:lpstr>
      <vt:lpstr>Novembre!ÉtiquetteCléPersonnalisée1</vt:lpstr>
      <vt:lpstr>Octobre!ÉtiquetteCléPersonnalisée1</vt:lpstr>
      <vt:lpstr>Septembre!ÉtiquetteCléPersonnalisée1</vt:lpstr>
      <vt:lpstr>ÉtiquetteCléPersonnalisée1</vt:lpstr>
      <vt:lpstr>Aout!ÉtiquetteCléPersonnalisée2</vt:lpstr>
      <vt:lpstr>Avril!ÉtiquetteCléPersonnalisée2</vt:lpstr>
      <vt:lpstr>Décembre!ÉtiquetteCléPersonnalisée2</vt:lpstr>
      <vt:lpstr>Février!ÉtiquetteCléPersonnalisée2</vt:lpstr>
      <vt:lpstr>Juillet!ÉtiquetteCléPersonnalisée2</vt:lpstr>
      <vt:lpstr>Juin!ÉtiquetteCléPersonnalisée2</vt:lpstr>
      <vt:lpstr>Mai!ÉtiquetteCléPersonnalisée2</vt:lpstr>
      <vt:lpstr>Mars!ÉtiquetteCléPersonnalisée2</vt:lpstr>
      <vt:lpstr>Novembre!ÉtiquetteCléPersonnalisée2</vt:lpstr>
      <vt:lpstr>Octobre!ÉtiquetteCléPersonnalisée2</vt:lpstr>
      <vt:lpstr>Septembre!ÉtiquetteCléPersonnalisée2</vt:lpstr>
      <vt:lpstr>ÉtiquetteCléPersonnalisée2</vt:lpstr>
      <vt:lpstr>Aout!ÉtiquetteCléPersonnel</vt:lpstr>
      <vt:lpstr>Avril!ÉtiquetteCléPersonnel</vt:lpstr>
      <vt:lpstr>Décembre!ÉtiquetteCléPersonnel</vt:lpstr>
      <vt:lpstr>Février!ÉtiquetteCléPersonnel</vt:lpstr>
      <vt:lpstr>Juillet!ÉtiquetteCléPersonnel</vt:lpstr>
      <vt:lpstr>Juin!ÉtiquetteCléPersonnel</vt:lpstr>
      <vt:lpstr>Mai!ÉtiquetteCléPersonnel</vt:lpstr>
      <vt:lpstr>Mars!ÉtiquetteCléPersonnel</vt:lpstr>
      <vt:lpstr>Novembre!ÉtiquetteCléPersonnel</vt:lpstr>
      <vt:lpstr>Octobre!ÉtiquetteCléPersonnel</vt:lpstr>
      <vt:lpstr>Septembre!ÉtiquetteCléPersonnel</vt:lpstr>
      <vt:lpstr>ÉtiquetteCléPersonnel</vt:lpstr>
      <vt:lpstr>Aout!Impression_des_titres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Aout!Nom_clé</vt:lpstr>
      <vt:lpstr>Avril!Nom_clé</vt:lpstr>
      <vt:lpstr>Décembre!Nom_clé</vt:lpstr>
      <vt:lpstr>Février!Nom_clé</vt:lpstr>
      <vt:lpstr>Juillet!Nom_clé</vt:lpstr>
      <vt:lpstr>Juin!Nom_clé</vt:lpstr>
      <vt:lpstr>Mai!Nom_clé</vt:lpstr>
      <vt:lpstr>Mars!Nom_clé</vt:lpstr>
      <vt:lpstr>Novembre!Nom_clé</vt:lpstr>
      <vt:lpstr>Octobre!Nom_clé</vt:lpstr>
      <vt:lpstr>Septembre!Nom_clé</vt:lpstr>
      <vt:lpstr>Nom_clé</vt:lpstr>
      <vt:lpstr>Aout!NomMois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Aout!Titre_Absence_Employé</vt:lpstr>
      <vt:lpstr>Avril!Titre_Absence_Employé</vt:lpstr>
      <vt:lpstr>Décembre!Titre_Absence_Employé</vt:lpstr>
      <vt:lpstr>Février!Titre_Absence_Employé</vt:lpstr>
      <vt:lpstr>Juillet!Titre_Absence_Employé</vt:lpstr>
      <vt:lpstr>Juin!Titre_Absence_Employé</vt:lpstr>
      <vt:lpstr>Mai!Titre_Absence_Employé</vt:lpstr>
      <vt:lpstr>Mars!Titre_Absence_Employé</vt:lpstr>
      <vt:lpstr>Novembre!Titre_Absence_Employé</vt:lpstr>
      <vt:lpstr>Octobre!Titre_Absence_Employé</vt:lpstr>
      <vt:lpstr>Septembre!Titre_Absence_Employé</vt:lpstr>
      <vt:lpstr>Titre_Absence_Employé</vt:lpstr>
      <vt:lpstr>Aout!Titre1</vt:lpstr>
      <vt:lpstr>Avril!Titre1</vt:lpstr>
      <vt:lpstr>Décembre!Titre1</vt:lpstr>
      <vt:lpstr>Février!Titre1</vt:lpstr>
      <vt:lpstr>Juillet!Titre1</vt:lpstr>
      <vt:lpstr>Juin!Titre1</vt:lpstr>
      <vt:lpstr>Mai!Titre1</vt:lpstr>
      <vt:lpstr>Mars!Titre1</vt:lpstr>
      <vt:lpstr>Novembre!Titre1</vt:lpstr>
      <vt:lpstr>Octobre!Titre1</vt:lpstr>
      <vt:lpstr>Septembre!Titre1</vt:lpstr>
      <vt:lpstr>Titre1</vt:lpstr>
      <vt:lpstr>Aout!TitreColonne13</vt:lpstr>
      <vt:lpstr>Avril!TitreColonne13</vt:lpstr>
      <vt:lpstr>Décembre!TitreColonne13</vt:lpstr>
      <vt:lpstr>Février!TitreColonne13</vt:lpstr>
      <vt:lpstr>Juillet!TitreColonne13</vt:lpstr>
      <vt:lpstr>Juin!TitreColonne13</vt:lpstr>
      <vt:lpstr>Mai!TitreColonne13</vt:lpstr>
      <vt:lpstr>Mars!TitreColonne13</vt:lpstr>
      <vt:lpstr>Novembre!TitreColonne13</vt:lpstr>
      <vt:lpstr>Octobre!TitreColonne13</vt:lpstr>
      <vt:lpstr>Septembre!TitreColonne13</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2023-01-31T06:59:27Z</dcterms:created>
  <dcterms:modified xsi:type="dcterms:W3CDTF">2023-12-18T10:04:01Z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0x0101007409DB4D9114C54FAFA480660261B755</vt:lpwstr>
  </property>
</Properties>
</file>