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659009CD-77E1-47DF-BEC1-BE21D4DEB0E3}" xr6:coauthVersionLast="47" xr6:coauthVersionMax="47" xr10:uidLastSave="{00000000-0000-0000-0000-000000000000}"/>
  <bookViews>
    <workbookView xWindow="-120" yWindow="-120" windowWidth="29040" windowHeight="15990" tabRatio="892" xr2:uid="{00000000-000D-0000-FFFF-FFFF00000000}"/>
  </bookViews>
  <sheets>
    <sheet name="Salaire" sheetId="16" r:id="rId1"/>
  </sheets>
  <definedNames>
    <definedName name="Clients">#REF!</definedName>
    <definedName name="code">#REF!</definedName>
    <definedName name="Coefficient">#REF!</definedName>
    <definedName name="JF">#REF!</definedName>
    <definedName name="prix">#REF!</definedName>
    <definedName name="Remise">#REF!</definedName>
  </definedNames>
  <calcPr calcId="191029"/>
  <customWorkbookViews>
    <customWorkbookView name="DUBUS" guid="{7C5743AC-DBB7-11D6-8CCE-A6827489413F}" maximized="1" windowWidth="1020" windowHeight="580" activeSheetId="5"/>
    <customWorkbookView name="DUBOIS" guid="{7C5743AB-DBB7-11D6-8CCE-A6827489413F}" maximized="1" windowWidth="1020" windowHeight="580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16" l="1"/>
  <c r="F19" i="16" s="1"/>
  <c r="B16" i="16"/>
  <c r="F16" i="16" s="1"/>
  <c r="B17" i="16"/>
  <c r="D17" i="16" s="1"/>
  <c r="B10" i="16"/>
  <c r="B15" i="16"/>
  <c r="D15" i="16" s="1"/>
  <c r="C20" i="16"/>
  <c r="D19" i="16" l="1"/>
  <c r="F15" i="16"/>
  <c r="F17" i="16"/>
  <c r="B14" i="16"/>
  <c r="F14" i="16" s="1"/>
  <c r="B11" i="16"/>
  <c r="B12" i="16"/>
  <c r="F12" i="16" s="1"/>
  <c r="B18" i="16"/>
  <c r="B13" i="16"/>
  <c r="F13" i="16" s="1"/>
  <c r="B24" i="16"/>
  <c r="F24" i="16" s="1"/>
  <c r="B20" i="16"/>
  <c r="B23" i="16"/>
  <c r="F23" i="16" s="1"/>
  <c r="D18" i="16" l="1"/>
  <c r="F18" i="16"/>
  <c r="F11" i="16"/>
  <c r="D11" i="16"/>
  <c r="D20" i="16"/>
  <c r="B21" i="16"/>
  <c r="D21" i="16" s="1"/>
  <c r="B22" i="16"/>
  <c r="D22" i="16" s="1"/>
  <c r="F26" i="16" l="1"/>
  <c r="D25" i="16"/>
  <c r="F27" i="16" l="1"/>
  <c r="E26" i="16"/>
  <c r="C25" i="16"/>
  <c r="D27" i="16"/>
</calcChain>
</file>

<file path=xl/sharedStrings.xml><?xml version="1.0" encoding="utf-8"?>
<sst xmlns="http://schemas.openxmlformats.org/spreadsheetml/2006/main" count="31" uniqueCount="31">
  <si>
    <t>Salaire brut avec objectif salaire net</t>
  </si>
  <si>
    <t>A partir d'un salaire net objectif déterminer le salaire brut à négocier</t>
  </si>
  <si>
    <t>SALAIRE</t>
  </si>
  <si>
    <t>PLAFOND SS</t>
  </si>
  <si>
    <t>MTT/BASE</t>
  </si>
  <si>
    <t>TAUX-Sal</t>
  </si>
  <si>
    <t>MONTANT-S</t>
  </si>
  <si>
    <t>TAUX-Pat</t>
  </si>
  <si>
    <t>MONTANT-P</t>
  </si>
  <si>
    <t>BASE</t>
  </si>
  <si>
    <t>Horaire de base</t>
  </si>
  <si>
    <t>Prime exceptionnelle</t>
  </si>
  <si>
    <t>BRUT MENSUEL</t>
  </si>
  <si>
    <t>Maladie + veuvage</t>
  </si>
  <si>
    <t>Vieillesse non plafonnée</t>
  </si>
  <si>
    <t>Allocations fam.</t>
  </si>
  <si>
    <t>Accident</t>
  </si>
  <si>
    <t>Vieillesse plafonnée</t>
  </si>
  <si>
    <t>Aide logement</t>
  </si>
  <si>
    <t>Assedic Tr A</t>
  </si>
  <si>
    <t>Assedic Tr B</t>
  </si>
  <si>
    <t>Retraite</t>
  </si>
  <si>
    <t>CSG non déductible</t>
  </si>
  <si>
    <t>CSG déductible</t>
  </si>
  <si>
    <t>CRDS</t>
  </si>
  <si>
    <t>Taxe apprentissage</t>
  </si>
  <si>
    <t>Formation</t>
  </si>
  <si>
    <t>TOTAL Cotis. Sal.</t>
  </si>
  <si>
    <t>TOTAL Cotis. Pat.</t>
  </si>
  <si>
    <t xml:space="preserve">SALAIRE NET </t>
  </si>
  <si>
    <t>Hor Plein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</si>
</sst>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00"/>
  </numFmts>
  <fonts count="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39"/>
      </left>
      <right/>
      <top style="thick">
        <color indexed="39"/>
      </top>
      <bottom style="thick">
        <color indexed="39"/>
      </bottom>
      <diagonal/>
    </border>
    <border>
      <left/>
      <right/>
      <top style="thick">
        <color indexed="39"/>
      </top>
      <bottom style="thick">
        <color indexed="39"/>
      </bottom>
      <diagonal/>
    </border>
    <border>
      <left/>
      <right style="thick">
        <color indexed="39"/>
      </right>
      <top style="thick">
        <color indexed="39"/>
      </top>
      <bottom style="thick">
        <color indexed="39"/>
      </bottom>
      <diagonal/>
    </border>
    <border>
      <left style="thin">
        <color indexed="64"/>
      </left>
      <right/>
      <top/>
      <bottom/>
      <diagonal/>
    </border>
    <border>
      <left style="thick">
        <color indexed="50"/>
      </left>
      <right style="thick">
        <color indexed="50"/>
      </right>
      <top style="thick">
        <color indexed="50"/>
      </top>
      <bottom style="thick">
        <color indexed="50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4" fillId="0" borderId="0" xfId="0" applyFont="1"/>
    <xf numFmtId="0" fontId="0" fillId="2" borderId="6" xfId="0" applyFill="1" applyBorder="1" applyAlignment="1">
      <alignment horizontal="centerContinuous" vertical="center"/>
    </xf>
    <xf numFmtId="0" fontId="0" fillId="2" borderId="7" xfId="0" applyFill="1" applyBorder="1" applyAlignment="1">
      <alignment horizontal="centerContinuous"/>
    </xf>
    <xf numFmtId="0" fontId="0" fillId="2" borderId="8" xfId="0" applyFill="1" applyBorder="1" applyAlignment="1">
      <alignment horizontal="centerContinuous"/>
    </xf>
    <xf numFmtId="2" fontId="3" fillId="0" borderId="0" xfId="0" applyNumberFormat="1" applyFont="1"/>
    <xf numFmtId="2" fontId="5" fillId="0" borderId="0" xfId="0" applyNumberFormat="1" applyFont="1" applyAlignment="1">
      <alignment horizontal="left"/>
    </xf>
    <xf numFmtId="2" fontId="5" fillId="0" borderId="0" xfId="0" applyNumberFormat="1" applyFont="1"/>
    <xf numFmtId="2" fontId="6" fillId="0" borderId="0" xfId="0" applyNumberFormat="1" applyFont="1"/>
    <xf numFmtId="2" fontId="3" fillId="0" borderId="0" xfId="0" applyNumberFormat="1" applyFont="1" applyAlignment="1">
      <alignment horizontal="right"/>
    </xf>
    <xf numFmtId="2" fontId="6" fillId="0" borderId="2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6" fillId="0" borderId="9" xfId="0" applyNumberFormat="1" applyFont="1" applyBorder="1"/>
    <xf numFmtId="2" fontId="6" fillId="0" borderId="10" xfId="0" applyNumberFormat="1" applyFont="1" applyBorder="1"/>
    <xf numFmtId="2" fontId="6" fillId="0" borderId="4" xfId="0" applyNumberFormat="1" applyFont="1" applyBorder="1"/>
    <xf numFmtId="2" fontId="6" fillId="0" borderId="11" xfId="0" applyNumberFormat="1" applyFont="1" applyBorder="1"/>
    <xf numFmtId="2" fontId="3" fillId="0" borderId="5" xfId="0" applyNumberFormat="1" applyFont="1" applyBorder="1"/>
    <xf numFmtId="2" fontId="6" fillId="0" borderId="5" xfId="0" applyNumberFormat="1" applyFont="1" applyBorder="1"/>
    <xf numFmtId="167" fontId="6" fillId="0" borderId="4" xfId="0" applyNumberFormat="1" applyFont="1" applyBorder="1"/>
    <xf numFmtId="2" fontId="6" fillId="0" borderId="3" xfId="0" applyNumberFormat="1" applyFont="1" applyBorder="1"/>
    <xf numFmtId="167" fontId="0" fillId="0" borderId="4" xfId="0" applyNumberFormat="1" applyBorder="1"/>
    <xf numFmtId="0" fontId="0" fillId="0" borderId="4" xfId="0" applyBorder="1"/>
    <xf numFmtId="167" fontId="6" fillId="0" borderId="0" xfId="0" applyNumberFormat="1" applyFont="1"/>
    <xf numFmtId="167" fontId="6" fillId="0" borderId="5" xfId="0" applyNumberFormat="1" applyFont="1" applyBorder="1"/>
    <xf numFmtId="2" fontId="0" fillId="0" borderId="4" xfId="0" applyNumberFormat="1" applyBorder="1"/>
    <xf numFmtId="2" fontId="0" fillId="0" borderId="5" xfId="0" applyNumberFormat="1" applyBorder="1"/>
    <xf numFmtId="2" fontId="6" fillId="0" borderId="2" xfId="0" applyNumberFormat="1" applyFont="1" applyBorder="1"/>
    <xf numFmtId="2" fontId="6" fillId="0" borderId="1" xfId="0" applyNumberFormat="1" applyFont="1" applyBorder="1"/>
    <xf numFmtId="10" fontId="7" fillId="0" borderId="5" xfId="1" applyNumberFormat="1" applyFont="1" applyBorder="1" applyAlignment="1">
      <alignment horizontal="center"/>
    </xf>
    <xf numFmtId="10" fontId="7" fillId="0" borderId="1" xfId="1" applyNumberFormat="1" applyFont="1" applyBorder="1" applyAlignment="1">
      <alignment horizontal="center"/>
    </xf>
    <xf numFmtId="2" fontId="2" fillId="0" borderId="1" xfId="0" applyNumberFormat="1" applyFont="1" applyBorder="1"/>
    <xf numFmtId="2" fontId="3" fillId="0" borderId="1" xfId="0" applyNumberFormat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6</xdr:row>
      <xdr:rowOff>0</xdr:rowOff>
    </xdr:from>
    <xdr:to>
      <xdr:col>10</xdr:col>
      <xdr:colOff>307710</xdr:colOff>
      <xdr:row>14</xdr:row>
      <xdr:rowOff>44276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793C4F-3B78-F956-DDF8-AB23F2EF9D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02400" y="1143000"/>
          <a:ext cx="2123810" cy="13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Feuil4"/>
  <dimension ref="A1:I27"/>
  <sheetViews>
    <sheetView tabSelected="1" zoomScale="75" workbookViewId="0">
      <selection activeCell="J21" sqref="J21"/>
    </sheetView>
  </sheetViews>
  <sheetFormatPr baseColWidth="10" defaultColWidth="12.42578125" defaultRowHeight="12.75" x14ac:dyDescent="0.2"/>
  <cols>
    <col min="1" max="1" width="21.42578125" customWidth="1"/>
    <col min="2" max="3" width="12.42578125" customWidth="1"/>
    <col min="4" max="4" width="12.85546875" customWidth="1"/>
    <col min="5" max="5" width="12.42578125" customWidth="1"/>
    <col min="6" max="6" width="12.85546875" customWidth="1"/>
    <col min="7" max="7" width="12.42578125" customWidth="1"/>
    <col min="8" max="8" width="8.42578125" bestFit="1" customWidth="1"/>
    <col min="9" max="9" width="7" bestFit="1" customWidth="1"/>
  </cols>
  <sheetData>
    <row r="1" spans="1:9" ht="18" customHeight="1" thickBot="1" x14ac:dyDescent="0.3">
      <c r="A1" s="1" t="s">
        <v>0</v>
      </c>
      <c r="H1" t="s">
        <v>30</v>
      </c>
      <c r="I1">
        <v>151.66999999999999</v>
      </c>
    </row>
    <row r="2" spans="1:9" ht="23.25" customHeight="1" thickTop="1" thickBot="1" x14ac:dyDescent="0.25">
      <c r="A2" s="2" t="s">
        <v>1</v>
      </c>
      <c r="B2" s="3"/>
      <c r="C2" s="3"/>
      <c r="D2" s="3"/>
      <c r="E2" s="3"/>
      <c r="F2" s="4"/>
    </row>
    <row r="3" spans="1:9" ht="9" customHeight="1" thickTop="1" x14ac:dyDescent="0.2"/>
    <row r="4" spans="1:9" x14ac:dyDescent="0.2">
      <c r="A4" s="5" t="s">
        <v>2</v>
      </c>
      <c r="B4" s="6" t="s">
        <v>3</v>
      </c>
      <c r="C4" s="7">
        <v>2225</v>
      </c>
      <c r="D4" s="8"/>
    </row>
    <row r="5" spans="1:9" x14ac:dyDescent="0.2">
      <c r="A5" s="9"/>
      <c r="F5" s="8"/>
    </row>
    <row r="6" spans="1:9" ht="13.5" thickBot="1" x14ac:dyDescent="0.25">
      <c r="A6" s="10"/>
      <c r="B6" s="11" t="s">
        <v>4</v>
      </c>
      <c r="C6" s="11" t="s">
        <v>5</v>
      </c>
      <c r="D6" s="11" t="s">
        <v>6</v>
      </c>
      <c r="E6" s="11" t="s">
        <v>7</v>
      </c>
      <c r="F6" s="11" t="s">
        <v>8</v>
      </c>
    </row>
    <row r="7" spans="1:9" ht="14.25" thickTop="1" thickBot="1" x14ac:dyDescent="0.25">
      <c r="A7" s="12" t="s">
        <v>9</v>
      </c>
      <c r="B7" s="13">
        <v>2400</v>
      </c>
      <c r="C7" s="14"/>
      <c r="D7" s="14"/>
      <c r="E7" s="14"/>
      <c r="F7" s="14"/>
    </row>
    <row r="8" spans="1:9" ht="13.5" thickTop="1" x14ac:dyDescent="0.2">
      <c r="A8" s="12" t="s">
        <v>10</v>
      </c>
      <c r="B8" s="14">
        <v>151.66999999999999</v>
      </c>
      <c r="D8" s="14"/>
      <c r="E8" s="14"/>
      <c r="F8" s="14"/>
    </row>
    <row r="9" spans="1:9" x14ac:dyDescent="0.2">
      <c r="A9" s="12" t="s">
        <v>11</v>
      </c>
      <c r="B9" s="14"/>
      <c r="D9" s="14"/>
      <c r="E9" s="14"/>
      <c r="F9" s="14"/>
    </row>
    <row r="10" spans="1:9" x14ac:dyDescent="0.2">
      <c r="A10" s="15" t="s">
        <v>12</v>
      </c>
      <c r="B10" s="16">
        <f>($B$7/$I$1*$B$8)+$B$9</f>
        <v>2400</v>
      </c>
      <c r="C10" s="17"/>
      <c r="D10" s="17"/>
      <c r="E10" s="17"/>
      <c r="F10" s="17"/>
    </row>
    <row r="11" spans="1:9" x14ac:dyDescent="0.2">
      <c r="A11" s="12" t="s">
        <v>13</v>
      </c>
      <c r="B11" s="14">
        <f>$B$10</f>
        <v>2400</v>
      </c>
      <c r="C11" s="18">
        <v>0.85</v>
      </c>
      <c r="D11" s="19">
        <f>-(+B11*C11)/100</f>
        <v>-20.399999999999999</v>
      </c>
      <c r="E11" s="18">
        <v>12.8</v>
      </c>
      <c r="F11" s="14">
        <f t="shared" ref="F11:F19" si="0">(-B11*E11)/100</f>
        <v>-307.2</v>
      </c>
    </row>
    <row r="12" spans="1:9" x14ac:dyDescent="0.2">
      <c r="A12" s="12" t="s">
        <v>14</v>
      </c>
      <c r="B12" s="14">
        <f>$B$10</f>
        <v>2400</v>
      </c>
      <c r="C12" s="18"/>
      <c r="D12" s="14"/>
      <c r="E12" s="18">
        <v>1.6</v>
      </c>
      <c r="F12" s="14">
        <f t="shared" si="0"/>
        <v>-38.4</v>
      </c>
    </row>
    <row r="13" spans="1:9" x14ac:dyDescent="0.2">
      <c r="A13" s="12" t="s">
        <v>15</v>
      </c>
      <c r="B13" s="14">
        <f>$B$10</f>
        <v>2400</v>
      </c>
      <c r="C13" s="18"/>
      <c r="D13" s="14"/>
      <c r="E13" s="18">
        <v>5.4</v>
      </c>
      <c r="F13" s="14">
        <f t="shared" si="0"/>
        <v>-129.6</v>
      </c>
    </row>
    <row r="14" spans="1:9" x14ac:dyDescent="0.2">
      <c r="A14" s="12" t="s">
        <v>16</v>
      </c>
      <c r="B14" s="14">
        <f>$B$10</f>
        <v>2400</v>
      </c>
      <c r="C14" s="18"/>
      <c r="D14" s="14"/>
      <c r="E14" s="18">
        <v>1.1000000000000001</v>
      </c>
      <c r="F14" s="14">
        <f t="shared" si="0"/>
        <v>-26.4</v>
      </c>
    </row>
    <row r="15" spans="1:9" x14ac:dyDescent="0.2">
      <c r="A15" s="12" t="s">
        <v>17</v>
      </c>
      <c r="B15" s="14">
        <f>IF(AND($B$8=$I$1,$B$7&gt;=$C$4),+$C$4,$B$10)</f>
        <v>2225</v>
      </c>
      <c r="C15" s="18">
        <v>6.55</v>
      </c>
      <c r="D15" s="14">
        <f>-(+B15*C15)/100</f>
        <v>-145.73750000000001</v>
      </c>
      <c r="E15" s="18">
        <v>8.1999999999999993</v>
      </c>
      <c r="F15" s="14">
        <f t="shared" si="0"/>
        <v>-182.45</v>
      </c>
    </row>
    <row r="16" spans="1:9" x14ac:dyDescent="0.2">
      <c r="A16" s="14" t="s">
        <v>18</v>
      </c>
      <c r="B16" s="14">
        <f>IF(AND($B$8=$I$1,$B$7&gt;=$C$4),+$C$4,$B$10)</f>
        <v>2225</v>
      </c>
      <c r="C16" s="20"/>
      <c r="D16" s="21"/>
      <c r="E16" s="22">
        <v>0.1</v>
      </c>
      <c r="F16" s="14">
        <f t="shared" si="0"/>
        <v>-2.2250000000000001</v>
      </c>
    </row>
    <row r="17" spans="1:6" x14ac:dyDescent="0.2">
      <c r="A17" s="12" t="s">
        <v>19</v>
      </c>
      <c r="B17" s="14">
        <f>IF(AND($B$8=$I$1,$B$7&gt;=$C$4),+$C$4,$B$10)</f>
        <v>2225</v>
      </c>
      <c r="C17" s="18">
        <v>3.01</v>
      </c>
      <c r="D17" s="14">
        <f t="shared" ref="D17:D22" si="1">-(+B17*C17)/100</f>
        <v>-66.972499999999997</v>
      </c>
      <c r="E17" s="18">
        <v>5.38</v>
      </c>
      <c r="F17" s="14">
        <f t="shared" si="0"/>
        <v>-119.705</v>
      </c>
    </row>
    <row r="18" spans="1:6" x14ac:dyDescent="0.2">
      <c r="A18" s="12" t="s">
        <v>20</v>
      </c>
      <c r="B18" s="14">
        <f>B$10-B$15</f>
        <v>175</v>
      </c>
      <c r="C18" s="18">
        <v>3.6</v>
      </c>
      <c r="D18" s="14">
        <f t="shared" si="1"/>
        <v>-6.3</v>
      </c>
      <c r="E18" s="18">
        <v>5.51</v>
      </c>
      <c r="F18" s="14">
        <f t="shared" si="0"/>
        <v>-9.6425000000000001</v>
      </c>
    </row>
    <row r="19" spans="1:6" x14ac:dyDescent="0.2">
      <c r="A19" s="12" t="s">
        <v>21</v>
      </c>
      <c r="B19" s="14">
        <f>IF(AND($B$8=$I$1,$B$7&gt;=$C$4),+$C$4,$B$10)</f>
        <v>2225</v>
      </c>
      <c r="C19" s="18">
        <v>3.5</v>
      </c>
      <c r="D19" s="14">
        <f t="shared" si="1"/>
        <v>-77.875</v>
      </c>
      <c r="E19" s="18">
        <v>4.5</v>
      </c>
      <c r="F19" s="14">
        <f t="shared" si="0"/>
        <v>-100.125</v>
      </c>
    </row>
    <row r="20" spans="1:6" x14ac:dyDescent="0.2">
      <c r="A20" s="12" t="s">
        <v>22</v>
      </c>
      <c r="B20" s="14">
        <f>(B$10)*0.95</f>
        <v>2280</v>
      </c>
      <c r="C20" s="18">
        <f>2.4</f>
        <v>2.4</v>
      </c>
      <c r="D20" s="14">
        <f t="shared" si="1"/>
        <v>-54.72</v>
      </c>
      <c r="E20" s="18"/>
      <c r="F20" s="14"/>
    </row>
    <row r="21" spans="1:6" x14ac:dyDescent="0.2">
      <c r="A21" s="12" t="s">
        <v>23</v>
      </c>
      <c r="B21" s="14">
        <f>+B20</f>
        <v>2280</v>
      </c>
      <c r="C21" s="18">
        <v>5.0999999999999996</v>
      </c>
      <c r="D21" s="14">
        <f t="shared" si="1"/>
        <v>-116.28</v>
      </c>
      <c r="E21" s="18"/>
      <c r="F21" s="14"/>
    </row>
    <row r="22" spans="1:6" x14ac:dyDescent="0.2">
      <c r="A22" s="15" t="s">
        <v>24</v>
      </c>
      <c r="B22" s="17">
        <f>+B20</f>
        <v>2280</v>
      </c>
      <c r="C22" s="23">
        <v>0.5</v>
      </c>
      <c r="D22" s="17">
        <f t="shared" si="1"/>
        <v>-11.4</v>
      </c>
      <c r="E22" s="23"/>
      <c r="F22" s="17"/>
    </row>
    <row r="23" spans="1:6" x14ac:dyDescent="0.2">
      <c r="A23" s="12" t="s">
        <v>25</v>
      </c>
      <c r="B23" s="14">
        <f>B$10</f>
        <v>2400</v>
      </c>
      <c r="C23" s="24"/>
      <c r="D23" s="24"/>
      <c r="E23" s="14">
        <v>0.5</v>
      </c>
      <c r="F23" s="14">
        <f>(-B23*E23)/100</f>
        <v>-12</v>
      </c>
    </row>
    <row r="24" spans="1:6" x14ac:dyDescent="0.2">
      <c r="A24" s="15" t="s">
        <v>26</v>
      </c>
      <c r="B24" s="14">
        <f>B$10</f>
        <v>2400</v>
      </c>
      <c r="C24" s="25"/>
      <c r="D24" s="25"/>
      <c r="E24" s="17">
        <v>0.32500000000000001</v>
      </c>
      <c r="F24" s="14">
        <f>(-B24*E24)/100</f>
        <v>-7.8</v>
      </c>
    </row>
    <row r="25" spans="1:6" x14ac:dyDescent="0.2">
      <c r="A25" s="26" t="s">
        <v>27</v>
      </c>
      <c r="B25" s="27"/>
      <c r="C25" s="28">
        <f>+D25/$B$10</f>
        <v>-0.20820208333333332</v>
      </c>
      <c r="D25" s="27">
        <f>SUM(D11:D24)</f>
        <v>-499.68499999999995</v>
      </c>
      <c r="F25" s="27"/>
    </row>
    <row r="26" spans="1:6" x14ac:dyDescent="0.2">
      <c r="A26" s="15" t="s">
        <v>28</v>
      </c>
      <c r="B26" s="17"/>
      <c r="C26" s="17"/>
      <c r="E26" s="29">
        <f>+F26/$B$10</f>
        <v>-0.38981145833333336</v>
      </c>
      <c r="F26" s="17">
        <f>SUM(F11:F24)</f>
        <v>-935.54750000000001</v>
      </c>
    </row>
    <row r="27" spans="1:6" x14ac:dyDescent="0.2">
      <c r="A27" s="30" t="s">
        <v>29</v>
      </c>
      <c r="B27" s="27"/>
      <c r="C27" s="27"/>
      <c r="D27" s="31">
        <f>+B$10+D25</f>
        <v>1900.3150000000001</v>
      </c>
      <c r="E27" s="27"/>
      <c r="F27" s="27">
        <f>+F26+D25</f>
        <v>-1435.2325000000001</v>
      </c>
    </row>
  </sheetData>
  <customSheetViews>
    <customSheetView guid="{7C5743AC-DBB7-11D6-8CCE-A6827489413F}" scale="75" showRuler="0">
      <selection activeCell="C23" sqref="C23"/>
      <pageMargins left="0.78740157499999996" right="0.78740157499999996" top="0.984251969" bottom="0.984251969" header="0.4921259845" footer="0.4921259845"/>
      <headerFooter alignWithMargins="0"/>
    </customSheetView>
    <customSheetView guid="{7C5743AB-DBB7-11D6-8CCE-A6827489413F}" scale="75" showRuler="0">
      <selection activeCell="C23" sqref="C23"/>
      <pageMargins left="0.78740157499999996" right="0.78740157499999996" top="0.984251969" bottom="0.984251969" header="0.4921259845" footer="0.4921259845"/>
      <headerFooter alignWithMargins="0"/>
    </customSheetView>
  </customSheetViews>
  <phoneticPr fontId="8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Salaire</vt:lpstr>
    </vt:vector>
  </TitlesOfParts>
  <Company>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Chris_W10</cp:lastModifiedBy>
  <cp:lastPrinted>2015-01-19T06:41:34Z</cp:lastPrinted>
  <dcterms:created xsi:type="dcterms:W3CDTF">2002-10-06T18:55:51Z</dcterms:created>
  <dcterms:modified xsi:type="dcterms:W3CDTF">2023-06-01T17:45:01Z</dcterms:modified>
</cp:coreProperties>
</file>