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queryTables/queryTable1.xml" ContentType="application/vnd.openxmlformats-officedocument.spreadsheetml.queryTable+xml"/>
  <Override PartName="/xl/tables/table4.xml" ContentType="application/vnd.openxmlformats-officedocument.spreadsheetml.table+xml"/>
  <Override PartName="/xl/queryTables/queryTable2.xml" ContentType="application/vnd.openxmlformats-officedocument.spreadsheetml.query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pivotTables/pivotTable1.xml" ContentType="application/vnd.openxmlformats-officedocument.spreadsheetml.pivot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queryTables/queryTable3.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T:\TEMP\"/>
    </mc:Choice>
  </mc:AlternateContent>
  <xr:revisionPtr revIDLastSave="0" documentId="13_ncr:1_{B1994DAF-3AC4-48BB-A1A4-E014F59B952F}" xr6:coauthVersionLast="47" xr6:coauthVersionMax="47" xr10:uidLastSave="{00000000-0000-0000-0000-000000000000}"/>
  <bookViews>
    <workbookView xWindow="-120" yWindow="-120" windowWidth="29040" windowHeight="15990" activeTab="5" xr2:uid="{00000000-000D-0000-FFFF-FFFF00000000}"/>
  </bookViews>
  <sheets>
    <sheet name="Base" sheetId="1" r:id="rId1"/>
    <sheet name="Cookies" sheetId="2" r:id="rId2"/>
    <sheet name="Cakes" sheetId="3" r:id="rId3"/>
    <sheet name="Gâteaux" sheetId="4" r:id="rId4"/>
    <sheet name="Planning" sheetId="5" r:id="rId5"/>
    <sheet name="Liste courses" sheetId="6" r:id="rId6"/>
  </sheets>
  <definedNames>
    <definedName name="DonnéesExternes_1" localSheetId="0" hidden="1">Base!$M$3:$M$6</definedName>
    <definedName name="DonnéesExternes_1" localSheetId="5" hidden="1">'Liste courses'!$B$8:$G$23</definedName>
    <definedName name="DonnéesExternes_3" localSheetId="0" hidden="1">Base!$O$3:$P$6</definedName>
    <definedName name="L_Catégories">T_Catégories[Catégorie]</definedName>
    <definedName name="L_ingrédients">OFFSET(T_ingrédients[[#Headers],[Ingrédient]],MATCH(!A1&amp;"*",T_ingrédients[Ingrédient],0),0,COUNTIF(T_ingrédients[Ingrédient],!A1&amp;"*"),1)</definedName>
    <definedName name="L_Q_C_D">OFFSET(T_Catégories_recettes[[#Headers],[Nombre]],MATCH(T_Planning[[#This Row],[Catégorie]]&amp;T_Planning[[#This Row],[Recette]],T_Catégories_recettes[Catégorie]&amp;T_Catégories_recettes[Recette],0),,COUNTIFS(T_Catégories_recettes[Catégorie],T_Planning[[#This Row],[Catégorie]],T_Catégories_recettes[Recette],T_Planning[[#This Row],[Recette]]))</definedName>
    <definedName name="L_Recettes">OFFSET(T_Recettes[[#Headers],[Recette]],MATCH(T_Planning[[#This Row],[Catégorie]],T_Recettes[Catégorie],0),,COUNTIF(T_Recettes[Catégorie],T_Planning[[#This Row],[Catégorie]]))</definedName>
  </definedNames>
  <calcPr calcId="191029"/>
  <pivotCaches>
    <pivotCache cacheId="10" r:id="rId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4" l="1"/>
  <c r="E13" i="4"/>
  <c r="D13" i="4"/>
  <c r="C12" i="4"/>
  <c r="C11" i="4"/>
  <c r="C10" i="4"/>
  <c r="C9" i="4"/>
  <c r="C8" i="4"/>
  <c r="C7" i="4"/>
  <c r="C6" i="4"/>
  <c r="C5" i="4"/>
  <c r="C32" i="2"/>
  <c r="C33" i="2"/>
  <c r="C34" i="2"/>
  <c r="C35" i="2"/>
  <c r="C36" i="2"/>
  <c r="C37" i="2"/>
  <c r="C38" i="2"/>
  <c r="C39" i="2"/>
  <c r="C31" i="2"/>
  <c r="C40" i="2"/>
  <c r="C26" i="2"/>
  <c r="C27" i="2"/>
  <c r="C28" i="2"/>
  <c r="C29" i="2"/>
  <c r="C30" i="2"/>
  <c r="C41" i="2"/>
  <c r="C42" i="2"/>
  <c r="C43" i="2"/>
  <c r="C44" i="2"/>
  <c r="C45" i="2"/>
  <c r="C11" i="3"/>
  <c r="C12" i="3"/>
  <c r="C14" i="3"/>
  <c r="F16" i="3"/>
  <c r="E16" i="3"/>
  <c r="D16" i="3"/>
  <c r="C15" i="3"/>
  <c r="C13" i="3"/>
  <c r="C10" i="3"/>
  <c r="C9" i="3"/>
  <c r="C8" i="3"/>
  <c r="C7" i="3"/>
  <c r="C6" i="3"/>
  <c r="C5" i="3"/>
  <c r="C5" i="2"/>
  <c r="F47" i="2"/>
  <c r="E47" i="2"/>
  <c r="D47" i="2"/>
  <c r="C46" i="2"/>
  <c r="C25" i="2"/>
  <c r="C24" i="2"/>
  <c r="C23" i="2"/>
  <c r="C22" i="2"/>
  <c r="C21" i="2"/>
  <c r="C20" i="2"/>
  <c r="C19" i="2"/>
  <c r="C6" i="2"/>
  <c r="C7" i="2"/>
  <c r="C8" i="2"/>
  <c r="C9" i="2"/>
  <c r="C10" i="2"/>
  <c r="C11" i="2"/>
  <c r="C12" i="2"/>
  <c r="D13" i="2" l="1"/>
  <c r="E13" i="2"/>
  <c r="F13" i="2"/>
  <c r="J43" i="3" l="1"/>
  <c r="L42" i="3"/>
  <c r="O42" i="3" s="1"/>
  <c r="K42" i="3"/>
  <c r="N42" i="3" s="1"/>
  <c r="O41" i="3"/>
  <c r="N41" i="3"/>
  <c r="M41" i="3"/>
  <c r="L40" i="3"/>
  <c r="K40" i="3"/>
  <c r="N40" i="3" s="1"/>
  <c r="J34" i="3"/>
  <c r="O33" i="3"/>
  <c r="N33" i="3"/>
  <c r="L23" i="3"/>
  <c r="N23" i="3" s="1"/>
  <c r="K23" i="3"/>
  <c r="K24" i="3" s="1"/>
  <c r="L43" i="3" l="1"/>
  <c r="O40" i="3"/>
  <c r="O43" i="3" s="1"/>
  <c r="N43" i="3"/>
  <c r="M42" i="3"/>
  <c r="L24" i="3"/>
  <c r="O24" i="3" s="1"/>
  <c r="M23" i="3"/>
  <c r="M40" i="3"/>
  <c r="K43" i="3"/>
  <c r="M24" i="3"/>
  <c r="K25" i="3"/>
  <c r="O23" i="3"/>
  <c r="N24" i="3" l="1"/>
  <c r="L25" i="3"/>
  <c r="O25" i="3" s="1"/>
  <c r="M43" i="3"/>
  <c r="K26" i="3"/>
  <c r="M25" i="3"/>
  <c r="N25" i="3"/>
  <c r="L26" i="3"/>
  <c r="L29" i="3" l="1"/>
  <c r="O26" i="3"/>
  <c r="N26" i="3"/>
  <c r="M26" i="3"/>
  <c r="K29" i="3"/>
  <c r="K31" i="3" l="1"/>
  <c r="M29" i="3"/>
  <c r="N29" i="3"/>
  <c r="O29" i="3"/>
  <c r="L31" i="3"/>
  <c r="K32" i="3" l="1"/>
  <c r="M31" i="3"/>
  <c r="O31" i="3"/>
  <c r="L32" i="3"/>
  <c r="N31" i="3"/>
  <c r="N32" i="3" l="1"/>
  <c r="N34" i="3" s="1"/>
  <c r="O32" i="3"/>
  <c r="O34" i="3" s="1"/>
  <c r="L34" i="3"/>
  <c r="M32" i="3"/>
  <c r="K33" i="3"/>
  <c r="M33" i="3" l="1"/>
  <c r="M34" i="3" s="1"/>
  <c r="K34" i="3"/>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4B4C6D2-D066-4C4D-AE04-A7D28EA3E0DF}" keepAlive="1" name="Requête - Catégories_recettes" description="Connexion à la requête « Catégories_recettes » dans le classeur." type="5" refreshedVersion="8" background="1" saveData="1">
    <dbPr connection="Provider=Microsoft.Mashup.OleDb.1;Data Source=$Workbook$;Location=Catégories_recettes;Extended Properties=&quot;&quot;" command="SELECT * FROM [Catégories_recettes]"/>
  </connection>
  <connection id="2" xr16:uid="{CB712306-B2B9-4880-AC34-2149DC96E091}" keepAlive="1" name="Requête - ChoixS" description="Connexion à la requête « ChoixS » dans le classeur." type="5" refreshedVersion="0" background="1">
    <dbPr connection="Provider=Microsoft.Mashup.OleDb.1;Data Source=$Workbook$;Location=ChoixS;Extended Properties=&quot;&quot;" command="SELECT * FROM [ChoixS]"/>
  </connection>
  <connection id="3" xr16:uid="{09CF38C1-66D6-4969-9F83-AF2428AC9F6B}" keepAlive="1" name="Requête - LIste_Courses" description="Connexion à la requête « LIste_Courses » dans le classeur." type="5" refreshedVersion="8" background="1" saveData="1">
    <dbPr connection="Provider=Microsoft.Mashup.OleDb.1;Data Source=$Workbook$;Location=LIste_Courses;Extended Properties=&quot;&quot;" command="SELECT * FROM [LIste_Courses]"/>
  </connection>
  <connection id="4" xr16:uid="{7042CCE5-997D-4B73-9659-96A9F5A12BF9}" keepAlive="1" name="Requête - Recettes" description="Connexion à la requête « Recettes » dans le classeur." type="5" refreshedVersion="0" background="1">
    <dbPr connection="Provider=Microsoft.Mashup.OleDb.1;Data Source=$Workbook$;Location=Recettes;Extended Properties=&quot;&quot;" command="SELECT * FROM [Recettes]"/>
  </connection>
  <connection id="5" xr16:uid="{8892C0DB-8F5D-4FA7-BB59-F7B9E13F27BC}" keepAlive="1" name="Requête - T_Catégories" description="Connexion à la requête « T_Catégories » dans le classeur." type="5" refreshedVersion="8" refreshOnLoad="1" saveData="1">
    <dbPr connection="Provider=Microsoft.Mashup.OleDb.1;Data Source=$Workbook$;Location=T_Catégories;Extended Properties=&quot;&quot;" command="SELECT * FROM [T_Catégories]"/>
  </connection>
  <connection id="6" xr16:uid="{33366785-90EE-4B83-A133-624EA8AC1F34}" keepAlive="1" name="Requête - T_ingrédients" description="Connexion à la requête « T_ingrédients » dans le classeur." type="5" refreshedVersion="0" background="1">
    <dbPr connection="Provider=Microsoft.Mashup.OleDb.1;Data Source=$Workbook$;Location=T_ingrédients;Extended Properties=&quot;&quot;" command="SELECT * FROM [T_ingrédients]"/>
  </connection>
  <connection id="7" xr16:uid="{F1F09496-8ECE-4D9B-9D63-0745E3281531}" keepAlive="1" name="Requête - T_Planning" description="Connexion à la requête « T_Planning » dans le classeur." type="5" refreshedVersion="0" background="1">
    <dbPr connection="Provider=Microsoft.Mashup.OleDb.1;Data Source=$Workbook$;Location=T_Planning;Extended Properties=&quot;&quot;" command="SELECT * FROM [T_Planning]"/>
  </connection>
  <connection id="8" xr16:uid="{76C61FBF-69B9-41EF-BB35-2E9F8A304194}" keepAlive="1" name="Requête - T_Recettes" description="Connexion à la requête « T_Recettes » dans le classeur." type="5" refreshedVersion="8" refreshOnLoad="1" saveData="1">
    <dbPr connection="Provider=Microsoft.Mashup.OleDb.1;Data Source=$Workbook$;Location=T_Recettes;Extended Properties=&quot;&quot;" command="SELECT * FROM [T_Recettes]"/>
  </connection>
</connections>
</file>

<file path=xl/sharedStrings.xml><?xml version="1.0" encoding="utf-8"?>
<sst xmlns="http://schemas.openxmlformats.org/spreadsheetml/2006/main" count="348" uniqueCount="91">
  <si>
    <t>Ingrédients</t>
  </si>
  <si>
    <t>Unité</t>
  </si>
  <si>
    <t>Rayon</t>
  </si>
  <si>
    <t>Prix/Kg</t>
  </si>
  <si>
    <t>Beurre doux</t>
  </si>
  <si>
    <t>Beurre demi-sel</t>
  </si>
  <si>
    <t>Cookie chocolat noir, cacahuètes &amp; caramel</t>
  </si>
  <si>
    <t>Sucre cassonade</t>
  </si>
  <si>
    <t>Vergeoise brune</t>
  </si>
  <si>
    <t>Œufs coquilles</t>
  </si>
  <si>
    <t>Farine de riz complète</t>
  </si>
  <si>
    <t>Levure chimique</t>
  </si>
  <si>
    <t>Chocolat de couverture noir 70%</t>
  </si>
  <si>
    <t>Cacahuètes grillées non salées</t>
  </si>
  <si>
    <t>g</t>
  </si>
  <si>
    <t>TOTAL</t>
  </si>
  <si>
    <t>Quantité</t>
  </si>
  <si>
    <t>Philadelphia</t>
  </si>
  <si>
    <t>Sucre semoule</t>
  </si>
  <si>
    <t>Fleur de sel</t>
  </si>
  <si>
    <t>Jaunes d'œufs coquilles</t>
  </si>
  <si>
    <t>Crème liquide 35% MG</t>
  </si>
  <si>
    <t>Fécule de maïs</t>
  </si>
  <si>
    <t>26*2</t>
  </si>
  <si>
    <t>Cake crème de marrons</t>
  </si>
  <si>
    <t>Farine de blé T55</t>
  </si>
  <si>
    <t>Crème de marrons</t>
  </si>
  <si>
    <t>1800*3</t>
  </si>
  <si>
    <t>Vanille gousse</t>
  </si>
  <si>
    <t>gousse</t>
  </si>
  <si>
    <t>B.O.L.</t>
  </si>
  <si>
    <t>Épicerie sucrée</t>
  </si>
  <si>
    <t>Épicerie salée</t>
  </si>
  <si>
    <t>Basque cheesecake nature</t>
  </si>
  <si>
    <t>Catégorie</t>
  </si>
  <si>
    <t>Recette</t>
  </si>
  <si>
    <t>Cookies</t>
  </si>
  <si>
    <t>Cookies chocolat noir, cacahuètes &amp; caramel</t>
  </si>
  <si>
    <t>Cakes</t>
  </si>
  <si>
    <t>Gâteaux</t>
  </si>
  <si>
    <t>Rhum ambré</t>
  </si>
  <si>
    <t>Fournisseur</t>
  </si>
  <si>
    <t>Qualifrais</t>
  </si>
  <si>
    <t>Métro</t>
  </si>
  <si>
    <t>Rungis market</t>
  </si>
  <si>
    <t>David Vanille</t>
  </si>
  <si>
    <t>La liste d'ingrédienst est en réalité beaucoup plus longue; j'ai pour le moment seulement saisi ceux nécéssaires aux recettes rentrées pour l'exemple. Contrairement à ce qui se fait habituellement mes unités sont exprimées en grammes car les quantités que j'utilise pour une production ne dépassent quasi jamais le kilo.</t>
  </si>
  <si>
    <r>
      <t>CAKE</t>
    </r>
    <r>
      <rPr>
        <b/>
        <sz val="11"/>
        <color theme="1"/>
        <rFont val="Calibri"/>
        <family val="2"/>
      </rPr>
      <t xml:space="preserve"> CRÈME DE MARRONS</t>
    </r>
  </si>
  <si>
    <t>Quantités/Contenance du moule</t>
  </si>
  <si>
    <t>1800*2</t>
  </si>
  <si>
    <t>2400*2</t>
  </si>
  <si>
    <t>SIROP D'IMBIBAGE</t>
  </si>
  <si>
    <t>Eau minérale</t>
  </si>
  <si>
    <t>Ingrédient</t>
  </si>
  <si>
    <t>Selon les besoins et/ou les ventes du jour, je suis amenée à faire en général mes cookies par 6, 12 ou 16 pièces. Je voudrais pouvoir remplir ma liste d'ingrédients (et ce dans toutes les feuilles) lors de la saisi d'une nouvelle recette à partir d'une liste déroulante afin de gagner du temps et éviter les fautes de frappe. Si l'unité pouvait suivre avec ce serait tip top.</t>
  </si>
  <si>
    <t>Ici, la contenance correspond au volume de mes moules à cakes, et comme pour les cookies, en fonction des besoins/ventes du jour/prévisions, je ne suis pas amenée à faire les même quantités chaque semaine. Il y a deux lignes "crème de marrons" c'est normal, car ces quantités ne sont pas ajoutés au même moment lors de l'élaboration de la recette. Ci-dessous juste pour mieux comprendre, une copie de mon fichier excel "de base" sur lequel j'ai saisi toutes mes recettes, c'est beaucoup plus lisible pour moi mais je pense que c'est quasi impossible de garder ce mode de saisi car j'ai fusionné des cellules de partout !</t>
  </si>
  <si>
    <t>Là, idéalement, un peu comme pour les ingrédients, je voudrais pouvoir cliquer via une liste déroulante dans catégorie, sélectionner la catégorie en question puis à côté dans la case droite sélectionner la recette, puis dans la case encore à droite soit la quantité, la contenance ou le diamètre en fonction du type de prod dont il s'agît.</t>
  </si>
  <si>
    <t>Ici, idéalement apparaîtrait les ingrédients nécessaires à la réalisation des recettes que j'ai rentré dans le planning pour la semaine en question. Je ne verrais apparaître qu'une seule ligne "sucre en poudre" par exemple, même si celui-ci est utilisé dans deux recettes différentes.</t>
  </si>
  <si>
    <t>Total</t>
  </si>
  <si>
    <t>6</t>
  </si>
  <si>
    <t>12</t>
  </si>
  <si>
    <t>16</t>
  </si>
  <si>
    <t>18</t>
  </si>
  <si>
    <t>26</t>
  </si>
  <si>
    <t>Boissons</t>
  </si>
  <si>
    <t>Alcools</t>
  </si>
  <si>
    <t>1800</t>
  </si>
  <si>
    <t>2400</t>
  </si>
  <si>
    <t>Il y aura d'autres feuilles de catégories de recettes, là encore j'ai seulement mis cookies, cakes et gâteaux pour que l'exemple soit le plus simple possible !</t>
  </si>
  <si>
    <t>Semaine</t>
  </si>
  <si>
    <t>Quantité / contenance / diamètre</t>
  </si>
  <si>
    <t>Planning</t>
  </si>
  <si>
    <t>S40</t>
  </si>
  <si>
    <t xml:space="preserve">Liste courses </t>
  </si>
  <si>
    <t>Liste des ingrédients utilisés</t>
  </si>
  <si>
    <t>Formule utilisée pour liste déroulante semi automatique</t>
  </si>
  <si>
    <t>SI(B5&lt;&gt;"";DECALER(f_ingrédients;EQUIV(B5&amp;"*";Liste_ingrédients;0)-1;;NB.SI(f_ingrédients;B5&amp;"*");1);f_ingrédients)</t>
  </si>
  <si>
    <t>Colonne1</t>
  </si>
  <si>
    <t>Colonne2</t>
  </si>
  <si>
    <t>Colonne3</t>
  </si>
  <si>
    <t>Modèle tableau recette</t>
  </si>
  <si>
    <t>Diamètre</t>
  </si>
  <si>
    <t>Contenance</t>
  </si>
  <si>
    <t>Récap catégories/Recettes/Nombre,diamètre ou contenance</t>
  </si>
  <si>
    <t>Nombre</t>
  </si>
  <si>
    <t>Tableau</t>
  </si>
  <si>
    <t>R_CookieSG_cacahuètes</t>
  </si>
  <si>
    <t>R_Cake_Marrons</t>
  </si>
  <si>
    <t>R_Basque_CheeseCakeN</t>
  </si>
  <si>
    <t>Choix semaine(s)</t>
  </si>
  <si>
    <t>Quantité d'unités / lot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</si>
</sst>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_-* #,##0_-;\-* #,##0_-;_-* &quot;-&quot;??_-;_-@_-"/>
  </numFmts>
  <fonts count="16" x14ac:knownFonts="1">
    <font>
      <sz val="11"/>
      <color theme="1"/>
      <name val="Calibri"/>
      <family val="2"/>
      <scheme val="minor"/>
    </font>
    <font>
      <b/>
      <sz val="11"/>
      <color theme="1"/>
      <name val="Calibri"/>
      <family val="2"/>
      <scheme val="minor"/>
    </font>
    <font>
      <sz val="11"/>
      <color rgb="FF000000"/>
      <name val="Calibri"/>
      <family val="2"/>
      <scheme val="minor"/>
    </font>
    <font>
      <b/>
      <sz val="11"/>
      <color theme="1"/>
      <name val="Calibri"/>
      <family val="2"/>
    </font>
    <font>
      <sz val="13"/>
      <color theme="1"/>
      <name val="Calibri"/>
      <family val="2"/>
      <scheme val="minor"/>
    </font>
    <font>
      <b/>
      <sz val="11"/>
      <color rgb="FF000000"/>
      <name val="Calibri"/>
      <family val="2"/>
      <scheme val="minor"/>
    </font>
    <font>
      <i/>
      <sz val="13"/>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2"/>
      <name val="Calibri"/>
      <family val="2"/>
      <scheme val="minor"/>
    </font>
    <font>
      <sz val="12"/>
      <color theme="8" tint="-0.249977111117893"/>
      <name val="Calibri"/>
      <family val="2"/>
      <scheme val="minor"/>
    </font>
    <font>
      <sz val="11"/>
      <name val="Calibri"/>
      <family val="2"/>
      <scheme val="minor"/>
    </font>
    <font>
      <b/>
      <sz val="11"/>
      <name val="Calibri"/>
      <family val="2"/>
      <scheme val="minor"/>
    </font>
    <font>
      <sz val="12"/>
      <color theme="1"/>
      <name val="Calibri"/>
      <family val="2"/>
      <scheme val="minor"/>
    </font>
    <font>
      <sz val="11"/>
      <name val="Calibri"/>
      <family val="2"/>
    </font>
  </fonts>
  <fills count="9">
    <fill>
      <patternFill patternType="none"/>
    </fill>
    <fill>
      <patternFill patternType="gray125"/>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8" tint="0.39997558519241921"/>
        <bgColor theme="4" tint="0.79998168889431442"/>
      </patternFill>
    </fill>
    <fill>
      <patternFill patternType="solid">
        <fgColor theme="8" tint="0.79998168889431442"/>
        <bgColor theme="4" tint="0.79998168889431442"/>
      </patternFill>
    </fill>
    <fill>
      <patternFill patternType="solid">
        <fgColor theme="8" tint="0.39997558519241921"/>
        <bgColor indexed="64"/>
      </patternFill>
    </fill>
  </fills>
  <borders count="2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theme="4" tint="0.39997558519241921"/>
      </top>
      <bottom/>
      <diagonal/>
    </border>
    <border>
      <left style="medium">
        <color indexed="64"/>
      </left>
      <right/>
      <top style="thin">
        <color theme="4" tint="0.39997558519241921"/>
      </top>
      <bottom/>
      <diagonal/>
    </border>
    <border>
      <left style="medium">
        <color indexed="64"/>
      </left>
      <right style="medium">
        <color indexed="64"/>
      </right>
      <top style="thin">
        <color theme="4" tint="0.3999755851924192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theme="4" tint="0.39997558519241921"/>
      </top>
      <bottom/>
      <diagonal/>
    </border>
  </borders>
  <cellStyleXfs count="2">
    <xf numFmtId="0" fontId="0" fillId="0" borderId="0"/>
    <xf numFmtId="43" fontId="7" fillId="0" borderId="0" applyFont="0" applyFill="0" applyBorder="0" applyAlignment="0" applyProtection="0"/>
  </cellStyleXfs>
  <cellXfs count="188">
    <xf numFmtId="0" fontId="0" fillId="0" borderId="0" xfId="0"/>
    <xf numFmtId="0" fontId="0" fillId="0" borderId="0" xfId="0" applyAlignment="1">
      <alignment horizontal="center" vertical="center"/>
    </xf>
    <xf numFmtId="0" fontId="0" fillId="0" borderId="1" xfId="0" applyBorder="1" applyAlignment="1">
      <alignment vertical="center"/>
    </xf>
    <xf numFmtId="0" fontId="2" fillId="0" borderId="2" xfId="0" applyFont="1" applyBorder="1" applyAlignment="1">
      <alignment vertical="center" wrapText="1"/>
    </xf>
    <xf numFmtId="0" fontId="1" fillId="0" borderId="1" xfId="0" applyFont="1" applyBorder="1" applyAlignment="1">
      <alignment horizontal="center" vertical="center"/>
    </xf>
    <xf numFmtId="0" fontId="1" fillId="0" borderId="11" xfId="0" applyFont="1" applyBorder="1" applyAlignment="1">
      <alignment horizontal="center" vertical="center"/>
    </xf>
    <xf numFmtId="1" fontId="0" fillId="0" borderId="3" xfId="0" applyNumberFormat="1" applyBorder="1" applyAlignment="1">
      <alignment horizontal="center" vertical="center" wrapText="1"/>
    </xf>
    <xf numFmtId="1" fontId="2" fillId="0" borderId="5" xfId="0" applyNumberFormat="1" applyFont="1" applyBorder="1" applyAlignment="1">
      <alignment horizontal="center" vertical="center" wrapText="1"/>
    </xf>
    <xf numFmtId="0" fontId="0" fillId="0" borderId="1" xfId="0" applyBorder="1" applyAlignment="1">
      <alignment horizontal="center" vertical="center"/>
    </xf>
    <xf numFmtId="1" fontId="0" fillId="0" borderId="9" xfId="0" applyNumberFormat="1" applyBorder="1" applyAlignment="1">
      <alignment horizontal="center" vertical="center" wrapText="1"/>
    </xf>
    <xf numFmtId="1" fontId="2" fillId="0" borderId="10" xfId="0" applyNumberFormat="1" applyFont="1" applyBorder="1" applyAlignment="1">
      <alignment horizontal="center" vertical="center" wrapText="1"/>
    </xf>
    <xf numFmtId="0" fontId="0" fillId="0" borderId="2" xfId="0" applyBorder="1" applyAlignment="1">
      <alignment horizontal="center" vertical="center"/>
    </xf>
    <xf numFmtId="164" fontId="2" fillId="0" borderId="10" xfId="0" applyNumberFormat="1" applyFont="1" applyBorder="1" applyAlignment="1">
      <alignment horizontal="center" vertical="center" wrapText="1"/>
    </xf>
    <xf numFmtId="1" fontId="2" fillId="0" borderId="8" xfId="0" applyNumberFormat="1" applyFont="1" applyBorder="1" applyAlignment="1">
      <alignment horizontal="center" vertical="center" wrapText="1"/>
    </xf>
    <xf numFmtId="0" fontId="1" fillId="0" borderId="11" xfId="0" applyFont="1" applyBorder="1" applyAlignment="1">
      <alignment horizontal="right" vertical="center"/>
    </xf>
    <xf numFmtId="1" fontId="1" fillId="0" borderId="12" xfId="0" applyNumberFormat="1" applyFont="1" applyBorder="1" applyAlignment="1">
      <alignment horizontal="center" vertical="center"/>
    </xf>
    <xf numFmtId="1" fontId="1" fillId="0" borderId="11" xfId="0" applyNumberFormat="1" applyFont="1" applyBorder="1" applyAlignment="1">
      <alignment horizontal="center" vertical="center"/>
    </xf>
    <xf numFmtId="0" fontId="1" fillId="0" borderId="0" xfId="0" applyFont="1" applyAlignment="1">
      <alignment vertical="center"/>
    </xf>
    <xf numFmtId="0" fontId="1" fillId="0" borderId="0" xfId="0" applyFont="1" applyAlignment="1">
      <alignment horizontal="center" vertical="center"/>
    </xf>
    <xf numFmtId="1" fontId="2" fillId="0" borderId="0" xfId="0" applyNumberFormat="1" applyFont="1" applyAlignment="1">
      <alignment horizontal="center" vertical="center" wrapText="1"/>
    </xf>
    <xf numFmtId="0" fontId="0" fillId="0" borderId="0" xfId="0" applyAlignment="1">
      <alignment vertical="center"/>
    </xf>
    <xf numFmtId="1" fontId="0" fillId="0" borderId="0" xfId="0" applyNumberFormat="1" applyAlignment="1">
      <alignment vertical="center"/>
    </xf>
    <xf numFmtId="164" fontId="2" fillId="0" borderId="0" xfId="0" applyNumberFormat="1" applyFont="1" applyAlignment="1">
      <alignment horizontal="center" vertical="center" wrapText="1"/>
    </xf>
    <xf numFmtId="1" fontId="1" fillId="0" borderId="0" xfId="0" applyNumberFormat="1" applyFont="1" applyAlignment="1">
      <alignment horizontal="center" vertical="center"/>
    </xf>
    <xf numFmtId="0" fontId="1" fillId="0" borderId="0" xfId="0" applyFont="1" applyAlignment="1">
      <alignment horizontal="right" vertical="center"/>
    </xf>
    <xf numFmtId="0" fontId="2" fillId="0" borderId="1" xfId="0" applyFont="1" applyBorder="1" applyAlignment="1">
      <alignment vertical="center" wrapText="1"/>
    </xf>
    <xf numFmtId="0" fontId="2" fillId="0" borderId="12" xfId="0" applyFont="1" applyBorder="1" applyAlignment="1">
      <alignment vertical="center" wrapText="1"/>
    </xf>
    <xf numFmtId="0" fontId="2" fillId="2" borderId="16" xfId="0" applyFont="1" applyFill="1" applyBorder="1" applyAlignment="1">
      <alignment vertical="center" wrapText="1"/>
    </xf>
    <xf numFmtId="0" fontId="2" fillId="0" borderId="16" xfId="0" applyFont="1" applyBorder="1" applyAlignment="1">
      <alignment vertical="center" wrapText="1"/>
    </xf>
    <xf numFmtId="0" fontId="0" fillId="0" borderId="2" xfId="0" applyBorder="1" applyAlignment="1">
      <alignment vertical="center"/>
    </xf>
    <xf numFmtId="0" fontId="0" fillId="0" borderId="12" xfId="0" applyBorder="1" applyAlignment="1">
      <alignment vertical="center"/>
    </xf>
    <xf numFmtId="0" fontId="0" fillId="0" borderId="9" xfId="0" applyBorder="1" applyAlignment="1">
      <alignment horizontal="center" vertical="center"/>
    </xf>
    <xf numFmtId="0" fontId="0" fillId="0" borderId="4" xfId="0" applyBorder="1" applyAlignment="1">
      <alignment horizontal="center" vertical="center"/>
    </xf>
    <xf numFmtId="1" fontId="0" fillId="0" borderId="2" xfId="0" applyNumberFormat="1" applyBorder="1" applyAlignment="1">
      <alignment horizontal="center" vertical="center"/>
    </xf>
    <xf numFmtId="1" fontId="2" fillId="0" borderId="3" xfId="0" applyNumberFormat="1" applyFont="1" applyBorder="1" applyAlignment="1">
      <alignment horizontal="center" vertical="center" wrapText="1"/>
    </xf>
    <xf numFmtId="1" fontId="2" fillId="0" borderId="1" xfId="0" applyNumberFormat="1" applyFont="1" applyBorder="1" applyAlignment="1">
      <alignment horizontal="center" vertical="center" wrapText="1"/>
    </xf>
    <xf numFmtId="1" fontId="2" fillId="0" borderId="9" xfId="0" applyNumberFormat="1" applyFont="1" applyBorder="1" applyAlignment="1">
      <alignment horizontal="center" vertical="center" wrapText="1"/>
    </xf>
    <xf numFmtId="1" fontId="2" fillId="0" borderId="2" xfId="0" applyNumberFormat="1" applyFont="1" applyBorder="1" applyAlignment="1">
      <alignment horizontal="center" vertical="center" wrapText="1"/>
    </xf>
    <xf numFmtId="164" fontId="0" fillId="0" borderId="2" xfId="0" applyNumberFormat="1" applyBorder="1" applyAlignment="1">
      <alignment horizontal="center" vertical="center"/>
    </xf>
    <xf numFmtId="164" fontId="2" fillId="0" borderId="9" xfId="0" applyNumberFormat="1" applyFont="1" applyBorder="1" applyAlignment="1">
      <alignment horizontal="center" vertical="center" wrapText="1"/>
    </xf>
    <xf numFmtId="164" fontId="2" fillId="0" borderId="2" xfId="0" applyNumberFormat="1" applyFont="1" applyBorder="1" applyAlignment="1">
      <alignment horizontal="center" vertical="center" wrapText="1"/>
    </xf>
    <xf numFmtId="1" fontId="2" fillId="0" borderId="12" xfId="0" applyNumberFormat="1" applyFont="1" applyBorder="1" applyAlignment="1">
      <alignment horizontal="center" vertical="center" wrapText="1"/>
    </xf>
    <xf numFmtId="0" fontId="1" fillId="0" borderId="12" xfId="0" applyFont="1" applyBorder="1" applyAlignment="1">
      <alignment horizontal="right" vertical="center"/>
    </xf>
    <xf numFmtId="0" fontId="1" fillId="0" borderId="13" xfId="0" applyFont="1" applyBorder="1" applyAlignment="1">
      <alignment horizontal="center" vertical="center"/>
    </xf>
    <xf numFmtId="1" fontId="0" fillId="0" borderId="10" xfId="0" applyNumberFormat="1" applyBorder="1" applyAlignment="1">
      <alignment horizontal="center" vertical="center"/>
    </xf>
    <xf numFmtId="164" fontId="0" fillId="0" borderId="10" xfId="0" applyNumberFormat="1" applyBorder="1" applyAlignment="1">
      <alignment horizontal="center" vertical="center"/>
    </xf>
    <xf numFmtId="1" fontId="1" fillId="0" borderId="17" xfId="0" applyNumberFormat="1" applyFont="1" applyBorder="1" applyAlignment="1">
      <alignment horizontal="center" vertical="center"/>
    </xf>
    <xf numFmtId="0" fontId="3" fillId="0" borderId="3" xfId="0" applyFont="1" applyBorder="1" applyAlignment="1">
      <alignment horizontal="center" vertical="center"/>
    </xf>
    <xf numFmtId="164" fontId="0" fillId="0" borderId="0" xfId="0" applyNumberFormat="1" applyAlignment="1">
      <alignment vertical="center"/>
    </xf>
    <xf numFmtId="164" fontId="1" fillId="0" borderId="0" xfId="0" applyNumberFormat="1" applyFont="1" applyAlignment="1">
      <alignment vertical="center"/>
    </xf>
    <xf numFmtId="0" fontId="5" fillId="0" borderId="0" xfId="0" applyFont="1" applyAlignment="1">
      <alignment horizontal="right" vertical="center" wrapText="1"/>
    </xf>
    <xf numFmtId="0" fontId="6" fillId="0" borderId="0" xfId="0" applyFont="1" applyAlignment="1">
      <alignment vertical="center"/>
    </xf>
    <xf numFmtId="0" fontId="4" fillId="0" borderId="0" xfId="0" applyFont="1"/>
    <xf numFmtId="0" fontId="1" fillId="0" borderId="0" xfId="0" applyFont="1" applyAlignment="1">
      <alignment vertical="center" wrapText="1"/>
    </xf>
    <xf numFmtId="0" fontId="8" fillId="0" borderId="11" xfId="0" applyFont="1" applyBorder="1" applyAlignment="1">
      <alignment horizontal="center"/>
    </xf>
    <xf numFmtId="0" fontId="8" fillId="0" borderId="13" xfId="0" applyFont="1" applyBorder="1" applyAlignment="1">
      <alignment horizontal="center"/>
    </xf>
    <xf numFmtId="0" fontId="8" fillId="0" borderId="0" xfId="0" applyFont="1"/>
    <xf numFmtId="0" fontId="11" fillId="0" borderId="11" xfId="0" applyFont="1" applyBorder="1" applyAlignment="1">
      <alignment horizontal="center" vertical="center"/>
    </xf>
    <xf numFmtId="0" fontId="11" fillId="0" borderId="0" xfId="0" applyFont="1" applyAlignment="1">
      <alignment horizontal="center"/>
    </xf>
    <xf numFmtId="0" fontId="11" fillId="0" borderId="11" xfId="0" applyFont="1" applyBorder="1" applyAlignment="1">
      <alignment horizontal="center"/>
    </xf>
    <xf numFmtId="0" fontId="11" fillId="0" borderId="1" xfId="0" applyFont="1" applyBorder="1" applyAlignment="1">
      <alignment horizontal="center"/>
    </xf>
    <xf numFmtId="0" fontId="10" fillId="7" borderId="11" xfId="0" applyFont="1" applyFill="1" applyBorder="1" applyAlignment="1">
      <alignment horizontal="right" vertical="center" wrapText="1"/>
    </xf>
    <xf numFmtId="0" fontId="13" fillId="7" borderId="17" xfId="0" applyFont="1" applyFill="1" applyBorder="1" applyAlignment="1">
      <alignment horizontal="center" vertical="center"/>
    </xf>
    <xf numFmtId="165" fontId="13" fillId="7" borderId="11" xfId="0" applyNumberFormat="1" applyFont="1" applyFill="1" applyBorder="1" applyAlignment="1">
      <alignment horizontal="center" vertical="center"/>
    </xf>
    <xf numFmtId="165" fontId="13" fillId="7" borderId="13" xfId="0" applyNumberFormat="1" applyFont="1" applyFill="1" applyBorder="1" applyAlignment="1">
      <alignment horizontal="center" vertical="center"/>
    </xf>
    <xf numFmtId="0" fontId="1" fillId="0" borderId="0" xfId="0" applyFont="1" applyAlignment="1">
      <alignment horizontal="center"/>
    </xf>
    <xf numFmtId="0" fontId="13" fillId="0" borderId="0" xfId="0" applyFont="1"/>
    <xf numFmtId="0" fontId="12" fillId="0" borderId="9" xfId="0" applyFont="1" applyBorder="1" applyAlignment="1">
      <alignment vertical="center"/>
    </xf>
    <xf numFmtId="0" fontId="2" fillId="0" borderId="15" xfId="0" applyFont="1" applyBorder="1" applyAlignment="1">
      <alignment vertical="center" wrapText="1"/>
    </xf>
    <xf numFmtId="0" fontId="1" fillId="0" borderId="0" xfId="0" applyFont="1"/>
    <xf numFmtId="0" fontId="10" fillId="0" borderId="11" xfId="0" applyFont="1" applyBorder="1" applyAlignment="1">
      <alignment horizontal="right" vertical="center" wrapText="1"/>
    </xf>
    <xf numFmtId="0" fontId="13" fillId="0" borderId="17" xfId="0" applyFont="1" applyBorder="1" applyAlignment="1">
      <alignment horizontal="center" vertical="center"/>
    </xf>
    <xf numFmtId="165" fontId="13" fillId="0" borderId="11" xfId="0" applyNumberFormat="1" applyFont="1" applyBorder="1" applyAlignment="1">
      <alignment horizontal="center" vertical="center"/>
    </xf>
    <xf numFmtId="165" fontId="13" fillId="0" borderId="13" xfId="0" applyNumberFormat="1" applyFont="1" applyBorder="1" applyAlignment="1">
      <alignment horizontal="center" vertical="center"/>
    </xf>
    <xf numFmtId="0" fontId="12" fillId="0" borderId="3" xfId="0" applyFont="1" applyBorder="1" applyAlignment="1">
      <alignment vertical="center"/>
    </xf>
    <xf numFmtId="0" fontId="2" fillId="0" borderId="9" xfId="0" applyFont="1" applyBorder="1" applyAlignment="1">
      <alignment vertical="center" wrapText="1"/>
    </xf>
    <xf numFmtId="0" fontId="10" fillId="0" borderId="17" xfId="0" applyFont="1" applyBorder="1" applyAlignment="1">
      <alignment horizontal="right" vertical="center" wrapText="1"/>
    </xf>
    <xf numFmtId="0" fontId="13" fillId="0" borderId="11" xfId="0" applyFont="1" applyBorder="1" applyAlignment="1">
      <alignment horizontal="center" vertical="center"/>
    </xf>
    <xf numFmtId="165" fontId="13" fillId="0" borderId="18" xfId="0" applyNumberFormat="1" applyFont="1" applyBorder="1" applyAlignment="1">
      <alignment horizontal="center" vertical="center"/>
    </xf>
    <xf numFmtId="0" fontId="12" fillId="0" borderId="2" xfId="0" applyFont="1" applyBorder="1" applyAlignment="1">
      <alignment vertical="center"/>
    </xf>
    <xf numFmtId="0" fontId="11" fillId="0" borderId="18" xfId="0" applyFont="1" applyBorder="1" applyAlignment="1">
      <alignment horizontal="center"/>
    </xf>
    <xf numFmtId="0" fontId="12" fillId="0" borderId="0" xfId="0" applyFont="1" applyAlignment="1">
      <alignment horizontal="center" vertical="center"/>
    </xf>
    <xf numFmtId="0" fontId="12" fillId="0" borderId="2" xfId="0" applyFont="1" applyBorder="1" applyAlignment="1">
      <alignment vertical="center" wrapText="1"/>
    </xf>
    <xf numFmtId="0" fontId="12" fillId="0" borderId="16" xfId="0" applyFont="1" applyBorder="1" applyAlignment="1">
      <alignment horizontal="center" vertical="center"/>
    </xf>
    <xf numFmtId="0" fontId="12" fillId="0" borderId="3" xfId="0" applyFont="1" applyBorder="1" applyAlignment="1">
      <alignment horizontal="center" vertical="center"/>
    </xf>
    <xf numFmtId="165" fontId="12" fillId="0" borderId="2" xfId="1" applyNumberFormat="1" applyFont="1" applyBorder="1" applyAlignment="1">
      <alignment horizontal="center" vertical="center"/>
    </xf>
    <xf numFmtId="165" fontId="12" fillId="0" borderId="1" xfId="1" applyNumberFormat="1" applyFont="1" applyBorder="1" applyAlignment="1">
      <alignment horizontal="center" vertical="center"/>
    </xf>
    <xf numFmtId="165" fontId="12" fillId="0" borderId="10" xfId="1" applyNumberFormat="1" applyFont="1" applyBorder="1" applyAlignment="1">
      <alignment horizontal="center" vertical="center"/>
    </xf>
    <xf numFmtId="0" fontId="12" fillId="0" borderId="15" xfId="0" applyFont="1" applyBorder="1" applyAlignment="1">
      <alignment horizontal="center" vertical="center"/>
    </xf>
    <xf numFmtId="165" fontId="12" fillId="0" borderId="16" xfId="1" applyNumberFormat="1" applyFont="1" applyFill="1" applyBorder="1" applyAlignment="1">
      <alignment horizontal="center" vertical="center"/>
    </xf>
    <xf numFmtId="165" fontId="12" fillId="0" borderId="19" xfId="1" applyNumberFormat="1" applyFont="1" applyFill="1" applyBorder="1" applyAlignment="1">
      <alignment horizontal="center" vertical="center"/>
    </xf>
    <xf numFmtId="165" fontId="12" fillId="0" borderId="16" xfId="1" applyNumberFormat="1" applyFont="1" applyBorder="1" applyAlignment="1">
      <alignment horizontal="center" vertical="center"/>
    </xf>
    <xf numFmtId="165" fontId="12" fillId="0" borderId="19" xfId="1" applyNumberFormat="1" applyFont="1" applyBorder="1" applyAlignment="1">
      <alignment horizontal="center" vertical="center"/>
    </xf>
    <xf numFmtId="165" fontId="12" fillId="0" borderId="2" xfId="1" applyNumberFormat="1" applyFont="1" applyFill="1" applyBorder="1" applyAlignment="1">
      <alignment horizontal="right" vertical="center"/>
    </xf>
    <xf numFmtId="165" fontId="12" fillId="0" borderId="0" xfId="1" applyNumberFormat="1" applyFont="1" applyFill="1" applyBorder="1" applyAlignment="1">
      <alignment horizontal="right"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1" xfId="0" applyFont="1" applyBorder="1" applyAlignment="1">
      <alignment horizontal="right" vertical="center"/>
    </xf>
    <xf numFmtId="0" fontId="12" fillId="0" borderId="3" xfId="0" applyFont="1" applyBorder="1" applyAlignment="1">
      <alignment horizontal="right" vertical="center"/>
    </xf>
    <xf numFmtId="0" fontId="12" fillId="0" borderId="2" xfId="0" applyFont="1" applyBorder="1" applyAlignment="1">
      <alignment horizontal="right" vertical="center"/>
    </xf>
    <xf numFmtId="0" fontId="12" fillId="0" borderId="15" xfId="0" applyFont="1" applyBorder="1" applyAlignment="1">
      <alignment horizontal="right" vertical="center"/>
    </xf>
    <xf numFmtId="0" fontId="12" fillId="2" borderId="2" xfId="0" applyFont="1" applyFill="1" applyBorder="1" applyAlignment="1">
      <alignment horizontal="right" vertical="center"/>
    </xf>
    <xf numFmtId="0" fontId="12" fillId="2" borderId="9" xfId="0" applyFont="1" applyFill="1" applyBorder="1" applyAlignment="1">
      <alignment horizontal="right" vertical="center"/>
    </xf>
    <xf numFmtId="0" fontId="12" fillId="0" borderId="9" xfId="0" applyFont="1" applyBorder="1" applyAlignment="1">
      <alignment horizontal="right" vertical="center"/>
    </xf>
    <xf numFmtId="0" fontId="12" fillId="2" borderId="12" xfId="0" applyFont="1" applyFill="1" applyBorder="1" applyAlignment="1">
      <alignment horizontal="right" vertical="center"/>
    </xf>
    <xf numFmtId="0" fontId="12" fillId="2" borderId="6" xfId="0" applyFont="1" applyFill="1" applyBorder="1" applyAlignment="1">
      <alignment horizontal="right" vertical="center"/>
    </xf>
    <xf numFmtId="0" fontId="12" fillId="0" borderId="0" xfId="0" applyFont="1" applyAlignment="1">
      <alignment horizontal="right" vertical="center"/>
    </xf>
    <xf numFmtId="0" fontId="12" fillId="0" borderId="16" xfId="0" applyFont="1" applyBorder="1" applyAlignment="1">
      <alignment horizontal="right" vertical="center"/>
    </xf>
    <xf numFmtId="0" fontId="12" fillId="0" borderId="14" xfId="0" applyFont="1" applyBorder="1" applyAlignment="1">
      <alignment horizontal="right" vertical="center"/>
    </xf>
    <xf numFmtId="0" fontId="0" fillId="0" borderId="0" xfId="0" pivotButton="1"/>
    <xf numFmtId="0" fontId="0" fillId="0" borderId="0" xfId="0" applyAlignment="1">
      <alignment horizontal="left"/>
    </xf>
    <xf numFmtId="0" fontId="8" fillId="0" borderId="1" xfId="0" applyFont="1" applyBorder="1" applyAlignment="1">
      <alignment horizontal="center" vertical="center"/>
    </xf>
    <xf numFmtId="0" fontId="14" fillId="0" borderId="1" xfId="0" applyFont="1" applyBorder="1" applyAlignment="1">
      <alignment horizontal="center" vertical="center"/>
    </xf>
    <xf numFmtId="0" fontId="8" fillId="0" borderId="11" xfId="0" applyFont="1" applyBorder="1" applyAlignment="1">
      <alignment horizontal="center" vertical="center"/>
    </xf>
    <xf numFmtId="0" fontId="8" fillId="0" borderId="18" xfId="0" applyFont="1" applyBorder="1" applyAlignment="1">
      <alignment horizontal="center" vertical="center"/>
    </xf>
    <xf numFmtId="0" fontId="15" fillId="0" borderId="2" xfId="0" applyFont="1" applyBorder="1" applyAlignment="1">
      <alignment horizontal="center" vertical="center"/>
    </xf>
    <xf numFmtId="0" fontId="12" fillId="0" borderId="10" xfId="0" applyFont="1" applyBorder="1" applyAlignment="1">
      <alignment horizontal="center" vertical="center"/>
    </xf>
    <xf numFmtId="0" fontId="12" fillId="0" borderId="9" xfId="0" applyFont="1" applyBorder="1" applyAlignment="1">
      <alignment horizontal="center" vertical="center"/>
    </xf>
    <xf numFmtId="0" fontId="12" fillId="0" borderId="12" xfId="0" applyFont="1" applyBorder="1" applyAlignment="1">
      <alignment horizontal="center" vertical="center"/>
    </xf>
    <xf numFmtId="0" fontId="8" fillId="0" borderId="11" xfId="0" applyFont="1" applyBorder="1" applyAlignment="1">
      <alignment vertical="center"/>
    </xf>
    <xf numFmtId="0" fontId="12" fillId="0" borderId="1" xfId="0" applyFont="1" applyBorder="1" applyAlignment="1">
      <alignment vertical="center"/>
    </xf>
    <xf numFmtId="0" fontId="12" fillId="0" borderId="4" xfId="0" applyFont="1" applyBorder="1" applyAlignment="1">
      <alignment vertical="center"/>
    </xf>
    <xf numFmtId="0" fontId="12" fillId="0" borderId="0" xfId="0" applyFont="1" applyAlignment="1">
      <alignment vertical="center"/>
    </xf>
    <xf numFmtId="0" fontId="0" fillId="0" borderId="16" xfId="0" applyBorder="1" applyAlignment="1">
      <alignment vertical="center"/>
    </xf>
    <xf numFmtId="0" fontId="0" fillId="0" borderId="0" xfId="0" applyAlignment="1">
      <alignment horizontal="center" vertical="center" wrapText="1"/>
    </xf>
    <xf numFmtId="0" fontId="1" fillId="0" borderId="0" xfId="0" applyFont="1" applyAlignment="1">
      <alignment horizontal="center" vertical="center" wrapText="1"/>
    </xf>
    <xf numFmtId="0" fontId="6" fillId="8" borderId="3" xfId="0" applyFont="1" applyFill="1" applyBorder="1" applyAlignment="1">
      <alignment horizontal="centerContinuous" vertical="center"/>
    </xf>
    <xf numFmtId="0" fontId="6" fillId="8" borderId="4" xfId="0" applyFont="1" applyFill="1" applyBorder="1" applyAlignment="1">
      <alignment horizontal="centerContinuous" vertical="center"/>
    </xf>
    <xf numFmtId="0" fontId="6" fillId="8" borderId="5" xfId="0" applyFont="1" applyFill="1" applyBorder="1" applyAlignment="1">
      <alignment horizontal="centerContinuous" vertical="center"/>
    </xf>
    <xf numFmtId="0" fontId="6" fillId="8" borderId="0" xfId="0" applyFont="1" applyFill="1" applyAlignment="1">
      <alignment horizontal="centerContinuous" vertical="center"/>
    </xf>
    <xf numFmtId="0" fontId="6" fillId="5" borderId="17" xfId="0" applyFont="1" applyFill="1" applyBorder="1"/>
    <xf numFmtId="0" fontId="9" fillId="4" borderId="0" xfId="0" applyFont="1" applyFill="1" applyAlignment="1">
      <alignment horizontal="center" vertical="center" wrapText="1"/>
    </xf>
    <xf numFmtId="0" fontId="8" fillId="4" borderId="12" xfId="0" applyFont="1" applyFill="1" applyBorder="1" applyAlignment="1">
      <alignment horizontal="center" vertical="center"/>
    </xf>
    <xf numFmtId="0" fontId="9" fillId="4" borderId="9" xfId="0" applyFont="1" applyFill="1" applyBorder="1" applyAlignment="1">
      <alignment horizontal="center" vertical="center"/>
    </xf>
    <xf numFmtId="0" fontId="9" fillId="4" borderId="12" xfId="0" applyFont="1" applyFill="1" applyBorder="1" applyAlignment="1">
      <alignment horizontal="center" vertical="center"/>
    </xf>
    <xf numFmtId="0" fontId="9" fillId="4" borderId="12" xfId="0" applyFont="1" applyFill="1" applyBorder="1" applyAlignment="1">
      <alignment horizontal="center" vertical="center" wrapText="1"/>
    </xf>
    <xf numFmtId="0" fontId="6" fillId="5" borderId="17" xfId="0" applyFont="1" applyFill="1" applyBorder="1" applyAlignment="1">
      <alignment horizontal="centerContinuous" vertical="center"/>
    </xf>
    <xf numFmtId="0" fontId="6" fillId="5" borderId="18" xfId="0" applyFont="1" applyFill="1" applyBorder="1" applyAlignment="1">
      <alignment horizontal="centerContinuous" vertical="center"/>
    </xf>
    <xf numFmtId="0" fontId="6" fillId="5" borderId="13" xfId="0" applyFont="1" applyFill="1" applyBorder="1" applyAlignment="1">
      <alignment horizontal="centerContinuous"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6" fillId="8" borderId="17" xfId="0" applyFont="1" applyFill="1" applyBorder="1" applyAlignment="1">
      <alignment horizontal="center" vertical="center"/>
    </xf>
    <xf numFmtId="0" fontId="6" fillId="8" borderId="18" xfId="0" applyFont="1" applyFill="1" applyBorder="1" applyAlignment="1">
      <alignment horizontal="center" vertical="center"/>
    </xf>
    <xf numFmtId="0" fontId="6" fillId="8" borderId="13" xfId="0" applyFont="1" applyFill="1" applyBorder="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0" xfId="0" applyFont="1" applyAlignment="1">
      <alignment horizontal="center" vertical="center"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6" fillId="6" borderId="17" xfId="0" applyFont="1" applyFill="1" applyBorder="1" applyAlignment="1">
      <alignment horizontal="center" vertical="center"/>
    </xf>
    <xf numFmtId="0" fontId="6" fillId="6" borderId="18" xfId="0" applyFont="1" applyFill="1" applyBorder="1" applyAlignment="1">
      <alignment horizontal="center" vertical="center"/>
    </xf>
    <xf numFmtId="0" fontId="6" fillId="6" borderId="13" xfId="0" applyFont="1" applyFill="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7" xfId="0" applyFont="1" applyBorder="1" applyAlignment="1">
      <alignment horizontal="center"/>
    </xf>
    <xf numFmtId="0" fontId="1" fillId="0" borderId="18" xfId="0" applyFont="1" applyBorder="1" applyAlignment="1">
      <alignment horizontal="center"/>
    </xf>
    <xf numFmtId="0" fontId="1" fillId="0" borderId="13" xfId="0"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xf>
    <xf numFmtId="0" fontId="1" fillId="3" borderId="8" xfId="0" applyFont="1" applyFill="1" applyBorder="1" applyAlignment="1">
      <alignment horizontal="center" vertical="center"/>
    </xf>
    <xf numFmtId="0" fontId="6" fillId="5" borderId="3" xfId="0" applyFont="1" applyFill="1" applyBorder="1" applyAlignment="1">
      <alignment horizontal="center"/>
    </xf>
    <xf numFmtId="0" fontId="6" fillId="5" borderId="4" xfId="0" applyFont="1" applyFill="1" applyBorder="1" applyAlignment="1">
      <alignment horizontal="center"/>
    </xf>
    <xf numFmtId="0" fontId="6" fillId="5" borderId="5" xfId="0" applyFont="1" applyFill="1" applyBorder="1" applyAlignment="1">
      <alignment horizontal="center"/>
    </xf>
  </cellXfs>
  <cellStyles count="2">
    <cellStyle name="Milliers" xfId="1" builtinId="3"/>
    <cellStyle name="Normal" xfId="0" builtinId="0"/>
  </cellStyles>
  <dxfs count="90">
    <dxf>
      <numFmt numFmtId="0" formatCode="General"/>
      <alignment horizontal="general" vertical="center" textRotation="0" wrapText="0" indent="0" justifyLastLine="0" shrinkToFit="0" readingOrder="0"/>
    </dxf>
    <dxf>
      <numFmt numFmtId="0" formatCode="General"/>
    </dxf>
    <dxf>
      <numFmt numFmtId="0" formatCode="General"/>
    </dxf>
    <dxf>
      <numFmt numFmtId="0" formatCode="General"/>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dxf>
    <dxf>
      <border outline="0">
        <right style="medium">
          <color indexed="64"/>
        </right>
      </border>
    </dxf>
    <dxf>
      <font>
        <strike val="0"/>
        <outline val="0"/>
        <shadow val="0"/>
        <u val="none"/>
        <vertAlign val="baseline"/>
        <sz val="12"/>
        <color theme="1"/>
        <name val="Calibri"/>
        <scheme val="minor"/>
      </font>
      <fill>
        <patternFill patternType="solid">
          <fgColor indexed="64"/>
          <bgColor theme="4" tint="-0.249977111117893"/>
        </patternFill>
      </fill>
    </dxf>
    <dxf>
      <font>
        <b/>
        <i val="0"/>
        <strike val="0"/>
        <condense val="0"/>
        <extend val="0"/>
        <outline val="0"/>
        <shadow val="0"/>
        <u val="none"/>
        <vertAlign val="baseline"/>
        <sz val="11"/>
        <color auto="1"/>
        <name val="Calibri"/>
        <family val="2"/>
        <scheme val="minor"/>
      </font>
      <numFmt numFmtId="165" formatCode="_-* #,##0_-;\-* #,##0_-;_-* &quot;-&quot;??_-;_-@_-"/>
      <alignment horizontal="center" vertical="center" textRotation="0" wrapText="0" indent="0" justifyLastLine="0" shrinkToFit="0" readingOrder="0"/>
      <border diagonalUp="0" diagonalDown="0" outline="0">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none">
          <fgColor indexed="64"/>
          <bgColor indexed="65"/>
        </patternFill>
      </fill>
      <alignment horizontal="right" vertical="center" textRotation="0" wrapText="0" indent="0" justifyLastLine="0" shrinkToFit="0" readingOrder="0"/>
      <border diagonalUp="0" diagonalDown="0" outline="0">
        <left/>
        <right/>
        <top style="thin">
          <color theme="4" tint="0.39997558519241921"/>
        </top>
        <bottom/>
      </border>
    </dxf>
    <dxf>
      <font>
        <b/>
        <i val="0"/>
        <strike val="0"/>
        <condense val="0"/>
        <extend val="0"/>
        <outline val="0"/>
        <shadow val="0"/>
        <u val="none"/>
        <vertAlign val="baseline"/>
        <sz val="11"/>
        <color auto="1"/>
        <name val="Calibri"/>
        <family val="2"/>
        <scheme val="minor"/>
      </font>
      <numFmt numFmtId="165" formatCode="_-* #,##0_-;\-* #,##0_-;_-* &quot;-&quot;??_-;_-@_-"/>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none">
          <fgColor indexed="64"/>
          <bgColor indexed="65"/>
        </patternFill>
      </fill>
      <alignment horizontal="right" vertical="center" textRotation="0" wrapText="0" indent="0" justifyLastLine="0" shrinkToFit="0" readingOrder="0"/>
      <border diagonalUp="0" diagonalDown="0" outline="0">
        <left style="medium">
          <color indexed="64"/>
        </left>
        <right style="medium">
          <color indexed="64"/>
        </right>
        <top style="thin">
          <color theme="4" tint="0.39997558519241921"/>
        </top>
        <bottom/>
      </border>
    </dxf>
    <dxf>
      <font>
        <b/>
        <i val="0"/>
        <strike val="0"/>
        <condense val="0"/>
        <extend val="0"/>
        <outline val="0"/>
        <shadow val="0"/>
        <u val="none"/>
        <vertAlign val="baseline"/>
        <sz val="11"/>
        <color auto="1"/>
        <name val="Calibri"/>
        <family val="2"/>
        <scheme val="minor"/>
      </font>
      <numFmt numFmtId="165" formatCode="_-* #,##0_-;\-* #,##0_-;_-* &quot;-&quot;??_-;_-@_-"/>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none">
          <fgColor indexed="64"/>
          <bgColor indexed="65"/>
        </patternFill>
      </fill>
      <alignment horizontal="right" vertical="center" textRotation="0" wrapText="0" indent="0" justifyLastLine="0" shrinkToFit="0" readingOrder="0"/>
      <border diagonalUp="0" diagonalDown="0" outline="0">
        <left style="medium">
          <color indexed="64"/>
        </left>
        <right style="medium">
          <color indexed="64"/>
        </right>
        <top style="thin">
          <color theme="4" tint="0.39997558519241921"/>
        </top>
        <bottom/>
      </border>
    </dxf>
    <dxf>
      <font>
        <b/>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border diagonalUp="0" diagonalDown="0" outline="0">
        <left style="medium">
          <color indexed="64"/>
        </left>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0" formatCode="General"/>
      <fill>
        <patternFill patternType="none">
          <fgColor theme="4" tint="0.79998168889431442"/>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family val="2"/>
        <scheme val="minor"/>
      </font>
      <alignment horizontal="right"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fill>
        <patternFill patternType="none">
          <fgColor theme="4" tint="0.79998168889431442"/>
          <bgColor auto="1"/>
        </patternFill>
      </fill>
      <alignment horizontal="general" vertical="center" textRotation="0" wrapText="1" indent="0" justifyLastLine="0" shrinkToFit="0" readingOrder="0"/>
      <border diagonalUp="0" diagonalDown="0" outline="0">
        <left style="medium">
          <color indexed="64"/>
        </left>
        <right style="medium">
          <color indexed="64"/>
        </right>
        <top/>
        <bottom/>
      </border>
    </dxf>
    <dxf>
      <border>
        <top style="medium">
          <color indexed="64"/>
        </top>
      </border>
    </dxf>
    <dxf>
      <fill>
        <patternFill>
          <bgColor theme="8" tint="0.79998168889431442"/>
        </patternFill>
      </fill>
      <border diagonalUp="0" diagonalDown="0">
        <left style="medium">
          <color auto="1"/>
        </left>
        <right style="medium">
          <color auto="1"/>
        </right>
        <top/>
        <bottom/>
        <vertical style="medium">
          <color auto="1"/>
        </vertical>
        <horizontal/>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fill>
        <patternFill patternType="solid">
          <fgColor theme="4" tint="0.79998168889431442"/>
          <bgColor theme="4" tint="0.79998168889431442"/>
        </patternFill>
      </fill>
    </dxf>
    <dxf>
      <border>
        <bottom style="medium">
          <color indexed="64"/>
        </bottom>
      </border>
    </dxf>
    <dxf>
      <font>
        <b val="0"/>
        <i val="0"/>
        <strike val="0"/>
        <condense val="0"/>
        <extend val="0"/>
        <outline val="0"/>
        <shadow val="0"/>
        <u val="none"/>
        <vertAlign val="baseline"/>
        <sz val="12"/>
        <color theme="8" tint="-0.249977111117893"/>
        <name val="Calibri"/>
        <scheme val="minor"/>
      </font>
      <alignment horizontal="center" textRotation="0" wrapText="0" indent="0" justifyLastLine="0" shrinkToFit="0" readingOrder="0"/>
      <border diagonalUp="0" diagonalDown="0">
        <left style="medium">
          <color auto="1"/>
        </left>
        <right style="medium">
          <color auto="1"/>
        </right>
        <top/>
        <bottom/>
        <vertical style="medium">
          <color auto="1"/>
        </vertical>
        <horizontal/>
      </border>
    </dxf>
    <dxf>
      <font>
        <b/>
        <i val="0"/>
        <strike val="0"/>
        <condense val="0"/>
        <extend val="0"/>
        <outline val="0"/>
        <shadow val="0"/>
        <u val="none"/>
        <vertAlign val="baseline"/>
        <sz val="11"/>
        <color auto="1"/>
        <name val="Calibri"/>
        <family val="2"/>
        <scheme val="minor"/>
      </font>
      <numFmt numFmtId="165" formatCode="_-* #,##0_-;\-* #,##0_-;_-* &quot;-&quot;??_-;_-@_-"/>
      <alignment horizontal="center" vertical="center" textRotation="0" wrapText="0" indent="0" justifyLastLine="0" shrinkToFit="0" readingOrder="0"/>
      <border diagonalUp="0" diagonalDown="0" outline="0">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solid">
          <fgColor theme="4" tint="0.79998168889431442"/>
          <bgColor theme="4" tint="0.79998168889431442"/>
        </patternFill>
      </fill>
      <alignment horizontal="right" vertical="center" textRotation="0" wrapText="0" indent="0" justifyLastLine="0" shrinkToFit="0" readingOrder="0"/>
      <border diagonalUp="0" diagonalDown="0" outline="0">
        <left style="medium">
          <color indexed="64"/>
        </left>
        <right style="medium">
          <color indexed="64"/>
        </right>
        <top/>
        <bottom/>
      </border>
    </dxf>
    <dxf>
      <font>
        <b/>
        <i val="0"/>
        <strike val="0"/>
        <condense val="0"/>
        <extend val="0"/>
        <outline val="0"/>
        <shadow val="0"/>
        <u val="none"/>
        <vertAlign val="baseline"/>
        <sz val="11"/>
        <color auto="1"/>
        <name val="Calibri"/>
        <family val="2"/>
        <scheme val="minor"/>
      </font>
      <numFmt numFmtId="165" formatCode="_-* #,##0_-;\-* #,##0_-;_-* &quot;-&quot;??_-;_-@_-"/>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solid">
          <fgColor theme="4" tint="0.79998168889431442"/>
          <bgColor theme="4" tint="0.79998168889431442"/>
        </patternFill>
      </fill>
      <alignment horizontal="right" vertical="center" textRotation="0" wrapText="0" indent="0" justifyLastLine="0" shrinkToFit="0" readingOrder="0"/>
      <border diagonalUp="0" diagonalDown="0" outline="0">
        <left style="medium">
          <color indexed="64"/>
        </left>
        <right style="medium">
          <color indexed="64"/>
        </right>
        <top/>
        <bottom/>
      </border>
    </dxf>
    <dxf>
      <font>
        <b/>
        <i val="0"/>
        <strike val="0"/>
        <condense val="0"/>
        <extend val="0"/>
        <outline val="0"/>
        <shadow val="0"/>
        <u val="none"/>
        <vertAlign val="baseline"/>
        <sz val="11"/>
        <color auto="1"/>
        <name val="Calibri"/>
        <family val="2"/>
        <scheme val="minor"/>
      </font>
      <numFmt numFmtId="165" formatCode="_-* #,##0_-;\-* #,##0_-;_-* &quot;-&quot;??_-;_-@_-"/>
      <alignment horizontal="center" vertical="center" textRotation="0" wrapText="0" indent="0" justifyLastLine="0" shrinkToFit="0" readingOrder="0"/>
      <border diagonalUp="0" diagonalDown="0" outline="0">
        <left/>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solid">
          <fgColor theme="4" tint="0.79998168889431442"/>
          <bgColor theme="4" tint="0.79998168889431442"/>
        </patternFill>
      </fill>
      <alignment horizontal="right" vertical="center" textRotation="0" wrapText="0" indent="0" justifyLastLine="0" shrinkToFit="0" readingOrder="0"/>
      <border diagonalUp="0" diagonalDown="0" outline="0">
        <left style="medium">
          <color indexed="64"/>
        </left>
        <right style="medium">
          <color indexed="64"/>
        </right>
        <top/>
        <bottom/>
      </border>
    </dxf>
    <dxf>
      <font>
        <b/>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2"/>
        <color auto="1"/>
        <name val="Calibri"/>
        <family val="2"/>
        <scheme val="minor"/>
      </font>
      <alignment horizontal="right" vertical="center" textRotation="0" wrapText="1" indent="0" justifyLastLine="0" shrinkToFit="0" readingOrder="0"/>
      <border diagonalUp="0" diagonalDown="0" outline="0">
        <left style="medium">
          <color indexed="64"/>
        </left>
        <right/>
        <top style="medium">
          <color indexed="64"/>
        </top>
        <bottom style="medium">
          <color indexed="64"/>
        </bottom>
      </border>
    </dxf>
    <dxf>
      <font>
        <b val="0"/>
        <i val="0"/>
        <strike val="0"/>
        <condense val="0"/>
        <extend val="0"/>
        <outline val="0"/>
        <shadow val="0"/>
        <u val="none"/>
        <vertAlign val="baseline"/>
        <sz val="11"/>
        <color rgb="FF000000"/>
        <name val="Calibri"/>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medium">
          <color indexed="64"/>
        </left>
        <right style="medium">
          <color indexed="64"/>
        </right>
        <top/>
        <bottom/>
      </border>
    </dxf>
    <dxf>
      <border>
        <top style="medium">
          <color indexed="64"/>
        </top>
      </border>
    </dxf>
    <dxf>
      <fill>
        <patternFill>
          <bgColor theme="8" tint="0.79998168889431442"/>
        </patternFill>
      </fill>
      <border diagonalUp="0" diagonalDown="0" outline="0">
        <left style="medium">
          <color auto="1"/>
        </left>
        <right style="medium">
          <color auto="1"/>
        </right>
        <top/>
        <bottom/>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dxf>
    <dxf>
      <font>
        <b val="0"/>
        <i val="0"/>
        <strike val="0"/>
        <condense val="0"/>
        <extend val="0"/>
        <outline val="0"/>
        <shadow val="0"/>
        <u val="none"/>
        <vertAlign val="baseline"/>
        <sz val="12"/>
        <color theme="8" tint="-0.249977111117893"/>
        <name val="Calibri"/>
        <scheme val="minor"/>
      </font>
      <alignment horizontal="center" textRotation="0" wrapText="0" indent="0" justifyLastLine="0" shrinkToFit="0" readingOrder="0"/>
    </dxf>
    <dxf>
      <font>
        <b/>
        <i val="0"/>
        <strike val="0"/>
        <condense val="0"/>
        <extend val="0"/>
        <outline val="0"/>
        <shadow val="0"/>
        <u val="none"/>
        <vertAlign val="baseline"/>
        <sz val="11"/>
        <color auto="1"/>
        <name val="Calibri"/>
        <family val="2"/>
        <scheme val="minor"/>
      </font>
      <numFmt numFmtId="165" formatCode="_-* #,##0_-;\-* #,##0_-;_-* &quot;-&quot;??_-;_-@_-"/>
      <alignment horizontal="center" vertical="center" textRotation="0" wrapText="0" indent="0" justifyLastLine="0" shrinkToFit="0" readingOrder="0"/>
      <border diagonalUp="0" diagonalDown="0" outline="0">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none">
          <fgColor theme="4" tint="0.79998168889431442"/>
          <bgColor auto="1"/>
        </patternFill>
      </fill>
      <alignment horizontal="right" vertical="center" textRotation="0" wrapText="0" indent="0" justifyLastLine="0" shrinkToFit="0" readingOrder="0"/>
      <border diagonalUp="0" diagonalDown="0" outline="0">
        <left style="medium">
          <color indexed="64"/>
        </left>
        <right style="medium">
          <color indexed="64"/>
        </right>
        <top/>
        <bottom/>
      </border>
    </dxf>
    <dxf>
      <font>
        <b/>
        <i val="0"/>
        <strike val="0"/>
        <condense val="0"/>
        <extend val="0"/>
        <outline val="0"/>
        <shadow val="0"/>
        <u val="none"/>
        <vertAlign val="baseline"/>
        <sz val="11"/>
        <color auto="1"/>
        <name val="Calibri"/>
        <family val="2"/>
        <scheme val="minor"/>
      </font>
      <numFmt numFmtId="165" formatCode="_-* #,##0_-;\-* #,##0_-;_-* &quot;-&quot;??_-;_-@_-"/>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none">
          <fgColor theme="4" tint="0.79998168889431442"/>
          <bgColor auto="1"/>
        </patternFill>
      </fill>
      <alignment horizontal="right" vertical="center" textRotation="0" wrapText="0" indent="0" justifyLastLine="0" shrinkToFit="0" readingOrder="0"/>
    </dxf>
    <dxf>
      <font>
        <b/>
        <i val="0"/>
        <strike val="0"/>
        <condense val="0"/>
        <extend val="0"/>
        <outline val="0"/>
        <shadow val="0"/>
        <u val="none"/>
        <vertAlign val="baseline"/>
        <sz val="11"/>
        <color auto="1"/>
        <name val="Calibri"/>
        <family val="2"/>
        <scheme val="minor"/>
      </font>
      <numFmt numFmtId="165" formatCode="_-* #,##0_-;\-* #,##0_-;_-* &quot;-&quot;??_-;_-@_-"/>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none">
          <fgColor theme="4" tint="0.79998168889431442"/>
          <bgColor auto="1"/>
        </patternFill>
      </fill>
      <alignment horizontal="right" vertical="center" textRotation="0" wrapText="0" indent="0" justifyLastLine="0" shrinkToFit="0" readingOrder="0"/>
      <border diagonalUp="0" diagonalDown="0" outline="0">
        <left style="medium">
          <color indexed="64"/>
        </left>
        <right style="medium">
          <color indexed="64"/>
        </right>
        <top/>
        <bottom/>
      </border>
    </dxf>
    <dxf>
      <font>
        <b/>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border diagonalUp="0" diagonalDown="0" outline="0">
        <left style="medium">
          <color indexed="64"/>
        </left>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0" formatCode="General"/>
      <fill>
        <patternFill patternType="none">
          <fgColor theme="4" tint="0.79998168889431442"/>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family val="2"/>
        <scheme val="minor"/>
      </font>
      <alignment horizontal="right"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rgb="FF000000"/>
        <name val="Calibri"/>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border>
        <top style="medium">
          <color indexed="64"/>
        </top>
      </border>
    </dxf>
    <dxf>
      <fill>
        <patternFill>
          <bgColor theme="8" tint="0.79998168889431442"/>
        </patternFill>
      </fill>
      <border diagonalUp="0" diagonalDown="0">
        <left style="medium">
          <color auto="1"/>
        </left>
        <right style="medium">
          <color auto="1"/>
        </right>
        <top/>
        <bottom/>
        <vertical style="medium">
          <color auto="1"/>
        </vertical>
        <horizontal/>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dxf>
    <dxf>
      <border>
        <bottom style="medium">
          <color indexed="64"/>
        </bottom>
      </border>
    </dxf>
    <dxf>
      <font>
        <b val="0"/>
        <i val="0"/>
        <strike val="0"/>
        <condense val="0"/>
        <extend val="0"/>
        <outline val="0"/>
        <shadow val="0"/>
        <u val="none"/>
        <vertAlign val="baseline"/>
        <sz val="12"/>
        <color theme="8" tint="-0.249977111117893"/>
        <name val="Calibri"/>
        <scheme val="minor"/>
      </font>
      <alignment horizontal="center" textRotation="0" wrapText="0" indent="0" justifyLastLine="0" shrinkToFit="0" readingOrder="0"/>
      <border diagonalUp="0" diagonalDown="0">
        <left style="medium">
          <color auto="1"/>
        </left>
        <right style="medium">
          <color auto="1"/>
        </right>
        <top/>
        <bottom/>
        <vertical style="medium">
          <color auto="1"/>
        </vertical>
        <horizontal/>
      </border>
    </dxf>
    <dxf>
      <font>
        <b/>
        <i val="0"/>
        <strike val="0"/>
        <condense val="0"/>
        <extend val="0"/>
        <outline val="0"/>
        <shadow val="0"/>
        <u val="none"/>
        <vertAlign val="baseline"/>
        <sz val="11"/>
        <color auto="1"/>
        <name val="Calibri"/>
        <family val="2"/>
        <scheme val="minor"/>
      </font>
      <numFmt numFmtId="165" formatCode="_-* #,##0_-;\-* #,##0_-;_-* &quot;-&quot;??_-;_-@_-"/>
      <fill>
        <patternFill patternType="solid">
          <fgColor theme="4" tint="0.79998168889431442"/>
          <bgColor theme="8" tint="0.79998168889431442"/>
        </patternFill>
      </fill>
      <alignment horizontal="center" vertical="center" textRotation="0" wrapText="0" indent="0" justifyLastLine="0" shrinkToFit="0" readingOrder="0"/>
      <border diagonalUp="0" diagonalDown="0" outline="0">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top style="medium">
          <color auto="1"/>
        </top>
        <bottom style="medium">
          <color auto="1"/>
        </bottom>
      </border>
    </dxf>
    <dxf>
      <font>
        <b/>
        <i val="0"/>
        <strike val="0"/>
        <condense val="0"/>
        <extend val="0"/>
        <outline val="0"/>
        <shadow val="0"/>
        <u val="none"/>
        <vertAlign val="baseline"/>
        <sz val="11"/>
        <color auto="1"/>
        <name val="Calibri"/>
        <family val="2"/>
        <scheme val="minor"/>
      </font>
      <numFmt numFmtId="165" formatCode="_-* #,##0_-;\-* #,##0_-;_-* &quot;-&quot;??_-;_-@_-"/>
      <fill>
        <patternFill patternType="solid">
          <fgColor theme="4" tint="0.79998168889431442"/>
          <bgColor theme="8" tint="0.79998168889431442"/>
        </patternFill>
      </fill>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top style="medium">
          <color auto="1"/>
        </top>
        <bottom style="medium">
          <color auto="1"/>
        </bottom>
      </border>
    </dxf>
    <dxf>
      <font>
        <b/>
        <i val="0"/>
        <strike val="0"/>
        <condense val="0"/>
        <extend val="0"/>
        <outline val="0"/>
        <shadow val="0"/>
        <u val="none"/>
        <vertAlign val="baseline"/>
        <sz val="11"/>
        <color auto="1"/>
        <name val="Calibri"/>
        <family val="2"/>
        <scheme val="minor"/>
      </font>
      <numFmt numFmtId="165" formatCode="_-* #,##0_-;\-* #,##0_-;_-* &quot;-&quot;??_-;_-@_-"/>
      <fill>
        <patternFill patternType="solid">
          <fgColor theme="4" tint="0.79998168889431442"/>
          <bgColor theme="8" tint="0.79998168889431442"/>
        </patternFill>
      </fill>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top style="medium">
          <color auto="1"/>
        </top>
        <bottom style="medium">
          <color auto="1"/>
        </bottom>
      </border>
    </dxf>
    <dxf>
      <font>
        <b/>
        <i val="0"/>
        <strike val="0"/>
        <condense val="0"/>
        <extend val="0"/>
        <outline val="0"/>
        <shadow val="0"/>
        <u val="none"/>
        <vertAlign val="baseline"/>
        <sz val="11"/>
        <color auto="1"/>
        <name val="Calibri"/>
        <family val="2"/>
        <scheme val="minor"/>
      </font>
      <fill>
        <patternFill patternType="solid">
          <fgColor theme="4" tint="0.79998168889431442"/>
          <bgColor theme="8" tint="0.79998168889431442"/>
        </patternFill>
      </fill>
      <alignment horizontal="center" vertical="center" textRotation="0" wrapText="0" indent="0" justifyLastLine="0" shrinkToFit="0" readingOrder="0"/>
      <border diagonalUp="0" diagonalDown="0" outline="0">
        <left style="medium">
          <color indexed="64"/>
        </left>
        <right/>
        <top style="medium">
          <color indexed="64"/>
        </top>
        <bottom style="medium">
          <color indexed="64"/>
        </bottom>
      </border>
    </dxf>
    <dxf>
      <font>
        <b val="0"/>
        <i val="0"/>
        <strike val="0"/>
        <condense val="0"/>
        <extend val="0"/>
        <outline val="0"/>
        <shadow val="0"/>
        <u val="none"/>
        <vertAlign val="baseline"/>
        <sz val="11"/>
        <color auto="1"/>
        <name val="Calibri"/>
        <scheme val="minor"/>
      </font>
      <numFmt numFmtId="0" formatCode="General"/>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top style="medium">
          <color auto="1"/>
        </top>
        <bottom style="medium">
          <color auto="1"/>
        </bottom>
      </border>
    </dxf>
    <dxf>
      <font>
        <b val="0"/>
        <i val="0"/>
        <strike val="0"/>
        <condense val="0"/>
        <extend val="0"/>
        <outline val="0"/>
        <shadow val="0"/>
        <u val="none"/>
        <vertAlign val="baseline"/>
        <sz val="12"/>
        <color auto="1"/>
        <name val="Calibri"/>
        <family val="2"/>
        <scheme val="minor"/>
      </font>
      <fill>
        <patternFill patternType="solid">
          <fgColor theme="4" tint="0.79998168889431442"/>
          <bgColor theme="8" tint="0.79998168889431442"/>
        </patternFill>
      </fill>
      <alignment horizontal="right"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rgb="FF000000"/>
        <name val="Calibri"/>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right/>
        <top style="medium">
          <color auto="1"/>
        </top>
        <bottom style="medium">
          <color auto="1"/>
        </bottom>
        <vertical/>
        <horizontal style="medium">
          <color auto="1"/>
        </horizontal>
      </border>
    </dxf>
    <dxf>
      <border>
        <top style="medium">
          <color indexed="64"/>
        </top>
      </border>
    </dxf>
    <dxf>
      <fill>
        <patternFill>
          <bgColor theme="8" tint="0.79998168889431442"/>
        </patternFill>
      </fill>
      <border diagonalUp="0" diagonalDown="0" outline="0">
        <left style="medium">
          <color auto="1"/>
        </left>
        <right style="medium">
          <color auto="1"/>
        </right>
        <top/>
        <bottom/>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dxf>
    <dxf>
      <font>
        <b val="0"/>
        <i val="0"/>
        <strike val="0"/>
        <condense val="0"/>
        <extend val="0"/>
        <outline val="0"/>
        <shadow val="0"/>
        <u val="none"/>
        <vertAlign val="baseline"/>
        <sz val="12"/>
        <color theme="8" tint="-0.249977111117893"/>
        <name val="Calibri"/>
        <scheme val="minor"/>
      </font>
      <alignment horizontal="center" textRotation="0" wrapText="0" indent="0" justifyLastLine="0" shrinkToFit="0" readingOrder="0"/>
    </dxf>
    <dxf>
      <numFmt numFmtId="0" formatCode="General"/>
    </dxf>
    <dxf>
      <numFmt numFmtId="0" formatCode="General"/>
    </dxf>
    <dxf>
      <alignment horizontal="general" vertical="center" textRotation="0" wrapText="0" indent="0" justifyLastLine="0" shrinkToFit="0" readingOrder="0"/>
    </dxf>
    <dxf>
      <alignment horizontal="general" vertical="center" textRotation="0" wrapText="0" indent="0" justifyLastLine="0" shrinkToFit="0" readingOrder="0"/>
    </dxf>
    <dxf>
      <font>
        <strike val="0"/>
        <outline val="0"/>
        <shadow val="0"/>
        <u val="none"/>
        <vertAlign val="baseline"/>
        <sz val="11"/>
        <color auto="1"/>
        <name val="Calibri"/>
        <scheme val="minor"/>
      </font>
      <alignment horizontal="general" vertical="center" textRotation="0" wrapText="0" indent="0" justifyLastLine="0" shrinkToFit="0" readingOrder="0"/>
      <border diagonalUp="0" diagonalDown="0">
        <left style="medium">
          <color indexed="64"/>
        </left>
        <right style="medium">
          <color indexed="64"/>
        </right>
        <top/>
        <bottom/>
        <vertical/>
        <horizontal/>
      </border>
    </dxf>
    <dxf>
      <font>
        <strike val="0"/>
        <outline val="0"/>
        <shadow val="0"/>
        <u val="none"/>
        <vertAlign val="baseline"/>
        <sz val="11"/>
        <color auto="1"/>
        <name val="Calibri"/>
        <scheme val="minor"/>
      </font>
      <alignment horizontal="center" vertical="center" textRotation="0" wrapText="0" indent="0" justifyLastLine="0" shrinkToFit="0" readingOrder="0"/>
      <border diagonalUp="0" diagonalDown="0" outline="0">
        <left style="medium">
          <color indexed="64"/>
        </left>
        <right/>
        <top/>
        <bottom/>
      </border>
    </dxf>
    <dxf>
      <font>
        <strike val="0"/>
        <outline val="0"/>
        <shadow val="0"/>
        <u val="none"/>
        <vertAlign val="baseline"/>
        <sz val="11"/>
        <color auto="1"/>
        <name val="Calibri"/>
        <scheme val="minor"/>
      </font>
      <alignment vertical="center" textRotation="0" indent="0" justifyLastLine="0" shrinkToFit="0" readingOrder="0"/>
      <border outline="0">
        <right style="medium">
          <color indexed="64"/>
        </right>
      </border>
    </dxf>
    <dxf>
      <font>
        <strike val="0"/>
        <outline val="0"/>
        <shadow val="0"/>
        <u val="none"/>
        <vertAlign val="baseline"/>
        <sz val="11"/>
        <color auto="1"/>
        <name val="Calibri"/>
        <scheme val="minor"/>
      </font>
      <alignment vertical="center" textRotation="0" indent="0" justifyLastLine="0" shrinkToFit="0" readingOrder="0"/>
      <border diagonalUp="0" diagonalDown="0" outline="0">
        <left style="medium">
          <color indexed="64"/>
        </left>
        <right style="medium">
          <color indexed="64"/>
        </right>
        <top/>
        <bottom/>
      </border>
    </dxf>
    <dxf>
      <font>
        <strike val="0"/>
        <outline val="0"/>
        <shadow val="0"/>
        <u val="none"/>
        <vertAlign val="baseline"/>
        <sz val="11"/>
        <color auto="1"/>
        <name val="Calibri"/>
        <scheme val="minor"/>
      </font>
      <alignment vertical="center" textRotation="0" indent="0" justifyLastLine="0" shrinkToFit="0" readingOrder="0"/>
    </dxf>
    <dxf>
      <font>
        <strike val="0"/>
        <outline val="0"/>
        <shadow val="0"/>
        <u val="none"/>
        <vertAlign val="baseline"/>
        <sz val="12"/>
        <color theme="1"/>
        <name val="Calibri"/>
        <scheme val="minor"/>
      </font>
      <alignment vertical="center" textRotation="0" indent="0" justifyLastLine="0" shrinkToFit="0" readingOrder="0"/>
    </dxf>
    <dxf>
      <font>
        <strike val="0"/>
        <outline val="0"/>
        <shadow val="0"/>
        <u val="none"/>
        <vertAlign val="baseline"/>
        <sz val="11"/>
        <color auto="1"/>
        <name val="Calibri"/>
      </font>
      <alignment horizontal="center" vertical="center" textRotation="0" wrapText="0" indent="0" justifyLastLine="0" shrinkToFit="0" readingOrder="0"/>
      <border diagonalUp="0" diagonalDown="0" outline="0">
        <left style="medium">
          <color indexed="64"/>
        </left>
        <right style="medium">
          <color indexed="64"/>
        </right>
        <top/>
        <bottom/>
      </border>
    </dxf>
    <dxf>
      <font>
        <strike val="0"/>
        <outline val="0"/>
        <shadow val="0"/>
        <u val="none"/>
        <vertAlign val="baseline"/>
        <sz val="11"/>
        <color auto="1"/>
        <name val="Calibri"/>
      </font>
      <alignment horizontal="center" vertical="center" textRotation="0" wrapText="0" indent="0" justifyLastLine="0" shrinkToFit="0" readingOrder="0"/>
      <border diagonalUp="0" diagonalDown="0" outline="0">
        <left style="medium">
          <color indexed="64"/>
        </left>
        <right/>
        <top/>
        <bottom/>
      </border>
    </dxf>
    <dxf>
      <font>
        <strike val="0"/>
        <outline val="0"/>
        <shadow val="0"/>
        <u val="none"/>
        <vertAlign val="baseline"/>
        <sz val="11"/>
        <color auto="1"/>
        <name val="Calibri"/>
      </font>
      <alignment horizontal="center" vertical="center" textRotation="0" wrapText="0" indent="0" justifyLastLine="0" shrinkToFit="0" readingOrder="0"/>
      <border outline="0">
        <left style="medium">
          <color indexed="64"/>
        </left>
        <right style="medium">
          <color indexed="64"/>
        </right>
      </border>
    </dxf>
    <dxf>
      <font>
        <strike val="0"/>
        <outline val="0"/>
        <shadow val="0"/>
        <u val="none"/>
        <vertAlign val="baseline"/>
        <sz val="11"/>
        <color auto="1"/>
        <name val="Calibri"/>
      </font>
      <alignment horizontal="center" vertical="center" textRotation="0" wrapText="0" indent="0" justifyLastLine="0" shrinkToFit="0" readingOrder="0"/>
      <border diagonalUp="0" diagonalDown="0" outline="0">
        <left/>
        <right style="medium">
          <color indexed="64"/>
        </right>
        <top/>
        <bottom/>
      </border>
    </dxf>
    <dxf>
      <alignment vertical="center" textRotation="0" indent="0" justifyLastLine="0" shrinkToFit="0" readingOrder="0"/>
      <border diagonalUp="0" diagonalDown="0" outline="0">
        <left style="medium">
          <color indexed="64"/>
        </left>
        <right style="medium">
          <color indexed="64"/>
        </right>
        <top/>
        <bottom/>
      </border>
    </dxf>
    <dxf>
      <border diagonalUp="0" diagonalDown="0">
        <left style="medium">
          <color indexed="64"/>
        </left>
        <right style="medium">
          <color indexed="64"/>
        </right>
        <top style="medium">
          <color indexed="64"/>
        </top>
        <bottom style="medium">
          <color indexed="64"/>
        </bottom>
      </border>
    </dxf>
    <dxf>
      <alignment vertical="center" textRotation="0" indent="0" justifyLastLine="0" shrinkToFit="0" readingOrder="0"/>
    </dxf>
    <dxf>
      <border>
        <bottom style="medium">
          <color indexed="64"/>
        </bottom>
      </border>
    </dxf>
    <dxf>
      <font>
        <i val="0"/>
        <strike val="0"/>
        <outline val="0"/>
        <shadow val="0"/>
        <u val="none"/>
        <vertAlign val="baseline"/>
        <sz val="12"/>
        <color theme="1"/>
        <name val="Calibri"/>
        <scheme val="minor"/>
      </font>
      <fill>
        <patternFill patternType="none">
          <fgColor indexed="64"/>
          <bgColor auto="1"/>
        </patternFill>
      </fill>
      <alignment vertical="center" textRotation="0" indent="0" justifyLastLine="0" shrinkToFit="0" readingOrder="0"/>
      <border diagonalUp="0" diagonalDown="0" outline="0">
        <left style="medium">
          <color auto="1"/>
        </left>
        <right style="medium">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hris_W10" refreshedDate="45000.466347685186" createdVersion="6" refreshedVersion="8" minRefreshableVersion="3" recordCount="3" xr:uid="{00000000-000A-0000-FFFF-FFFF05000000}">
  <cacheSource type="worksheet">
    <worksheetSource name="T_Planning"/>
  </cacheSource>
  <cacheFields count="5">
    <cacheField name="Semaine" numFmtId="0">
      <sharedItems/>
    </cacheField>
    <cacheField name="Catégorie" numFmtId="0">
      <sharedItems containsBlank="1" count="4">
        <s v="Cookies"/>
        <s v="Cakes"/>
        <s v="Gâteaux"/>
        <m u="1"/>
      </sharedItems>
    </cacheField>
    <cacheField name="Recette" numFmtId="0">
      <sharedItems containsBlank="1" count="4">
        <s v="Cookies chocolat noir, cacahuètes &amp; caramel"/>
        <s v="Cake crème de marrons"/>
        <s v="Basque cheesecake nature"/>
        <m u="1"/>
      </sharedItems>
    </cacheField>
    <cacheField name="Quantité / contenance / diamètre" numFmtId="0">
      <sharedItems containsSemiMixedTypes="0" containsString="0" containsNumber="1" containsInteger="1" minValue="16" maxValue="2400" count="3">
        <n v="16"/>
        <n v="2400"/>
        <n v="26"/>
      </sharedItems>
    </cacheField>
    <cacheField name="Quantité d'unités / lot" numFmtId="0">
      <sharedItems containsSemiMixedTypes="0" containsString="0" containsNumber="1" containsInteger="1" minValue="1" maxValue="2"/>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
  <r>
    <s v="S40"/>
    <x v="0"/>
    <x v="0"/>
    <x v="0"/>
    <n v="1"/>
  </r>
  <r>
    <s v="S40"/>
    <x v="1"/>
    <x v="1"/>
    <x v="1"/>
    <n v="2"/>
  </r>
  <r>
    <s v="S40"/>
    <x v="2"/>
    <x v="2"/>
    <x v="2"/>
    <n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400-000000000000}" name="Tableau croisé dynamique1" cacheId="10" applyNumberFormats="0" applyBorderFormats="0" applyFontFormats="0" applyPatternFormats="0" applyAlignmentFormats="0" applyWidthHeightFormats="1" dataCaption="Valeurs" updatedVersion="8" minRefreshableVersion="3" useAutoFormatting="1" itemPrintTitles="1" createdVersion="6" indent="0" outline="1" outlineData="1" multipleFieldFilters="0">
  <location ref="K5" firstHeaderRow="0" firstDataRow="0" firstDataCol="0" rowPageCount="3" colPageCount="1"/>
  <pivotFields count="5">
    <pivotField showAll="0"/>
    <pivotField axis="axisPage" showAll="0">
      <items count="5">
        <item x="1"/>
        <item x="0"/>
        <item x="2"/>
        <item m="1" x="3"/>
        <item t="default"/>
      </items>
    </pivotField>
    <pivotField axis="axisPage" showAll="0">
      <items count="5">
        <item x="2"/>
        <item x="1"/>
        <item x="0"/>
        <item m="1" x="3"/>
        <item t="default"/>
      </items>
    </pivotField>
    <pivotField axis="axisPage" showAll="0">
      <items count="4">
        <item x="0"/>
        <item x="2"/>
        <item x="1"/>
        <item t="default"/>
      </items>
    </pivotField>
    <pivotField showAll="0"/>
  </pivotFields>
  <pageFields count="3">
    <pageField fld="1" item="0" hier="-1"/>
    <pageField fld="2" item="1" hier="-1"/>
    <pageField fld="3" item="2"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backgroundRefresh="0" refreshOnLoad="1" connectionId="5" xr16:uid="{36A68C44-8CEE-4B6E-BF47-BAB82EB2F234}" autoFormatId="16" applyNumberFormats="0" applyBorderFormats="0" applyFontFormats="0" applyPatternFormats="0" applyAlignmentFormats="0" applyWidthHeightFormats="0">
  <queryTableRefresh nextId="2">
    <queryTableFields count="1">
      <queryTableField id="1" name="Catégorie" tableColumnId="1"/>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3" backgroundRefresh="0" refreshOnLoad="1" connectionId="8" xr16:uid="{D800280F-5624-46D5-81E3-D1FC992F3C32}" autoFormatId="16" applyNumberFormats="0" applyBorderFormats="0" applyFontFormats="0" applyPatternFormats="0" applyAlignmentFormats="0" applyWidthHeightFormats="0">
  <queryTableRefresh nextId="3">
    <queryTableFields count="2">
      <queryTableField id="1" name="Catégorie" tableColumnId="1"/>
      <queryTableField id="2" name="Recette" tableColumnId="2"/>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3" xr16:uid="{74449EB6-C6F8-4305-AC23-BC17A4B85077}" autoFormatId="16" applyNumberFormats="0" applyBorderFormats="0" applyFontFormats="0" applyPatternFormats="0" applyAlignmentFormats="0" applyWidthHeightFormats="0">
  <queryTableRefresh nextId="7">
    <queryTableFields count="6">
      <queryTableField id="1" name="Semaine" tableColumnId="1"/>
      <queryTableField id="2" name="Ingrédients" tableColumnId="2"/>
      <queryTableField id="3" name="Unité" tableColumnId="3"/>
      <queryTableField id="4" name="Rayon" tableColumnId="4"/>
      <queryTableField id="5" name="Fournisseur" tableColumnId="5"/>
      <queryTableField id="6" name="Quantité" tableColumnId="6"/>
    </queryTableFields>
  </queryTableRefresh>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11.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_ingrédients" displayName="T_ingrédients" ref="B3:F23" totalsRowShown="0" headerRowDxfId="89" dataDxfId="87" headerRowBorderDxfId="88" tableBorderDxfId="86">
  <sortState xmlns:xlrd2="http://schemas.microsoft.com/office/spreadsheetml/2017/richdata2" ref="B4:E21">
    <sortCondition ref="B3"/>
  </sortState>
  <tableColumns count="5">
    <tableColumn id="1" xr3:uid="{00000000-0010-0000-0000-000001000000}" name="Ingrédient" dataDxfId="85"/>
    <tableColumn id="3" xr3:uid="{00000000-0010-0000-0000-000003000000}" name="Rayon" dataDxfId="84"/>
    <tableColumn id="2" xr3:uid="{00000000-0010-0000-0000-000002000000}" name="Unité" dataDxfId="83"/>
    <tableColumn id="7" xr3:uid="{00000000-0010-0000-0000-000007000000}" name="Prix/Kg" dataDxfId="82"/>
    <tableColumn id="4" xr3:uid="{00000000-0010-0000-0000-000004000000}" name="Fournisseur" dataDxfId="81"/>
  </tableColumns>
  <tableStyleInfo name="TableStyleLight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1000000}" name="T_Catégories_recettes" displayName="T_Catégories_recettes" ref="H3:K12" totalsRowShown="0" headerRowDxfId="80" dataDxfId="79">
  <autoFilter ref="H3:K12" xr:uid="{00000000-0009-0000-0100-00000A000000}">
    <filterColumn colId="0" hiddenButton="1"/>
    <filterColumn colId="1" hiddenButton="1"/>
    <filterColumn colId="2" hiddenButton="1"/>
    <filterColumn colId="3" hiddenButton="1"/>
  </autoFilter>
  <tableColumns count="4">
    <tableColumn id="1" xr3:uid="{00000000-0010-0000-0100-000001000000}" name="Catégorie" dataDxfId="78"/>
    <tableColumn id="2" xr3:uid="{00000000-0010-0000-0100-000002000000}" name="Recette" dataDxfId="77"/>
    <tableColumn id="3" xr3:uid="{00000000-0010-0000-0100-000003000000}" name="Nombre" dataDxfId="76"/>
    <tableColumn id="4" xr3:uid="{3ACD6D7D-7232-42D1-BC51-86ECECC76A94}" name="Tableau" dataDxfId="75"/>
  </tableColumns>
  <tableStyleInfo name="TableStyleLight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8511ADB7-5748-4D1F-8CFD-6634A7AC45A3}" name="T_Catégories" displayName="T_Catégories" ref="M3:M6" tableType="queryTable" totalsRowShown="0" headerRowDxfId="74" dataDxfId="73">
  <autoFilter ref="M3:M6" xr:uid="{8511ADB7-5748-4D1F-8CFD-6634A7AC45A3}"/>
  <tableColumns count="1">
    <tableColumn id="1" xr3:uid="{6A8EBD05-A3F9-432B-B6AF-D8262CB830A4}" uniqueName="1" name="Catégorie" queryTableFieldId="1" dataDxfId="0"/>
  </tableColumns>
  <tableStyleInfo name="TableStyleLight1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DC43F8F9-0E35-4340-8E6B-FC1F9E44E7F9}" name="T_Recettes" displayName="T_Recettes" ref="O3:P6" tableType="queryTable" totalsRowShown="0">
  <autoFilter ref="O3:P6" xr:uid="{DC43F8F9-0E35-4340-8E6B-FC1F9E44E7F9}"/>
  <tableColumns count="2">
    <tableColumn id="1" xr3:uid="{3A33BF48-F415-44F3-8970-F91462FB8FAF}" uniqueName="1" name="Catégorie" queryTableFieldId="1" dataDxfId="72"/>
    <tableColumn id="2" xr3:uid="{8B969CF8-59E4-4C21-8FDA-8C4E15AE2377}" uniqueName="2" name="Recette" queryTableFieldId="2" dataDxfId="71"/>
  </tableColumns>
  <tableStyleInfo name="TableStyleLight16"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R_CookieSG_cacahuètes" displayName="R_CookieSG_cacahuètes" ref="B4:F13" totalsRowCount="1" headerRowDxfId="70" dataDxfId="69" totalsRowDxfId="67" tableBorderDxfId="68" totalsRowBorderDxfId="66">
  <autoFilter ref="B4:F12" xr:uid="{00000000-0009-0000-0100-000004000000}">
    <filterColumn colId="0" hiddenButton="1"/>
    <filterColumn colId="1" hiddenButton="1"/>
    <filterColumn colId="2" hiddenButton="1"/>
    <filterColumn colId="3" hiddenButton="1"/>
    <filterColumn colId="4" hiddenButton="1"/>
  </autoFilter>
  <tableColumns count="5">
    <tableColumn id="1" xr3:uid="{00000000-0010-0000-0200-000001000000}" name="Ingrédients" totalsRowLabel="Total" dataDxfId="65" totalsRowDxfId="64"/>
    <tableColumn id="2" xr3:uid="{00000000-0010-0000-0200-000002000000}" name="Unité" totalsRowLabel="g" dataDxfId="63" totalsRowDxfId="62">
      <calculatedColumnFormula>VLOOKUP(R_CookieSG_cacahuètes[[#This Row],[Ingrédients]],T_ingrédients[],3,0)</calculatedColumnFormula>
    </tableColumn>
    <tableColumn id="3" xr3:uid="{00000000-0010-0000-0200-000003000000}" name="6" totalsRowFunction="sum" dataDxfId="61" totalsRowDxfId="60" dataCellStyle="Milliers"/>
    <tableColumn id="4" xr3:uid="{00000000-0010-0000-0200-000004000000}" name="12" totalsRowFunction="sum" dataDxfId="59" totalsRowDxfId="58" dataCellStyle="Milliers"/>
    <tableColumn id="5" xr3:uid="{00000000-0010-0000-0200-000005000000}" name="16" totalsRowFunction="sum" dataDxfId="57" totalsRowDxfId="56" dataCellStyle="Milliers"/>
  </tableColumns>
  <tableStyleInfo name="TableStyleLight6"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TR_Modèle" displayName="TR_Modèle" ref="B18:F47" totalsRowCount="1" headerRowDxfId="55" dataDxfId="53" totalsRowDxfId="51" headerRowBorderDxfId="54" tableBorderDxfId="52" totalsRowBorderDxfId="50">
  <autoFilter ref="B18:F46" xr:uid="{00000000-0009-0000-0100-000002000000}">
    <filterColumn colId="0" hiddenButton="1"/>
    <filterColumn colId="1" hiddenButton="1"/>
    <filterColumn colId="2" hiddenButton="1"/>
    <filterColumn colId="3" hiddenButton="1"/>
    <filterColumn colId="4" hiddenButton="1"/>
  </autoFilter>
  <tableColumns count="5">
    <tableColumn id="1" xr3:uid="{00000000-0010-0000-0300-000001000000}" name="Ingrédients" totalsRowLabel="Total" dataDxfId="49" totalsRowDxfId="48"/>
    <tableColumn id="2" xr3:uid="{00000000-0010-0000-0300-000002000000}" name="Unité" totalsRowLabel="g" dataDxfId="47" totalsRowDxfId="46">
      <calculatedColumnFormula>VLOOKUP(TR_Modèle[[#This Row],[Ingrédients]],T_ingrédients[],3,0)</calculatedColumnFormula>
    </tableColumn>
    <tableColumn id="3" xr3:uid="{00000000-0010-0000-0300-000003000000}" name="Colonne1" totalsRowFunction="sum" dataDxfId="45" totalsRowDxfId="44" dataCellStyle="Milliers"/>
    <tableColumn id="4" xr3:uid="{00000000-0010-0000-0300-000004000000}" name="Colonne2" totalsRowFunction="sum" dataDxfId="43" totalsRowDxfId="42" dataCellStyle="Milliers"/>
    <tableColumn id="5" xr3:uid="{00000000-0010-0000-0300-000005000000}" name="Colonne3" totalsRowFunction="sum" dataDxfId="41" totalsRowDxfId="40" dataCellStyle="Milliers"/>
  </tableColumns>
  <tableStyleInfo name="TableStyleLight6"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4000000}" name="R_Cake_Marrons" displayName="R_Cake_Marrons" ref="B4:F16" totalsRowCount="1" headerRowDxfId="39" dataDxfId="38" totalsRowDxfId="36" tableBorderDxfId="37" totalsRowBorderDxfId="35">
  <autoFilter ref="B4:F15" xr:uid="{00000000-0009-0000-0100-000003000000}">
    <filterColumn colId="0" hiddenButton="1"/>
    <filterColumn colId="1" hiddenButton="1"/>
    <filterColumn colId="2" hiddenButton="1"/>
    <filterColumn colId="3" hiddenButton="1"/>
    <filterColumn colId="4" hiddenButton="1"/>
  </autoFilter>
  <tableColumns count="5">
    <tableColumn id="1" xr3:uid="{00000000-0010-0000-0400-000001000000}" name="Ingrédients" totalsRowLabel="Total" dataDxfId="34" totalsRowDxfId="33"/>
    <tableColumn id="2" xr3:uid="{00000000-0010-0000-0400-000002000000}" name="Unité" totalsRowLabel="g" dataDxfId="32" totalsRowDxfId="31">
      <calculatedColumnFormula>VLOOKUP(R_Cake_Marrons[[#This Row],[Ingrédients]],T_ingrédients[],3,0)</calculatedColumnFormula>
    </tableColumn>
    <tableColumn id="3" xr3:uid="{00000000-0010-0000-0400-000003000000}" name="1800" totalsRowFunction="sum" dataDxfId="30" totalsRowDxfId="29" dataCellStyle="Milliers"/>
    <tableColumn id="4" xr3:uid="{00000000-0010-0000-0400-000004000000}" name="2400" totalsRowFunction="sum" dataDxfId="28" totalsRowDxfId="27" dataCellStyle="Milliers"/>
    <tableColumn id="5" xr3:uid="{00000000-0010-0000-0400-000005000000}" name="1800*3" totalsRowFunction="sum" dataDxfId="26" totalsRowDxfId="25" dataCellStyle="Milliers"/>
  </tableColumns>
  <tableStyleInfo name="TableStyleLight6"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R_Basque_CheeseCakeN" displayName="R_Basque_CheeseCakeN" ref="B4:F13" totalsRowCount="1" headerRowDxfId="24" dataDxfId="22" totalsRowDxfId="20" headerRowBorderDxfId="23" tableBorderDxfId="21" totalsRowBorderDxfId="19">
  <autoFilter ref="B4:F12" xr:uid="{00000000-0009-0000-0100-000006000000}">
    <filterColumn colId="0" hiddenButton="1"/>
    <filterColumn colId="1" hiddenButton="1"/>
    <filterColumn colId="2" hiddenButton="1"/>
    <filterColumn colId="3" hiddenButton="1"/>
    <filterColumn colId="4" hiddenButton="1"/>
  </autoFilter>
  <tableColumns count="5">
    <tableColumn id="1" xr3:uid="{00000000-0010-0000-0500-000001000000}" name="Ingrédients" totalsRowLabel="Total" dataDxfId="18" totalsRowDxfId="17"/>
    <tableColumn id="2" xr3:uid="{00000000-0010-0000-0500-000002000000}" name="Unité" totalsRowLabel="g" dataDxfId="16" totalsRowDxfId="15">
      <calculatedColumnFormula>VLOOKUP(R_Basque_CheeseCakeN[[#This Row],[Ingrédients]],T_ingrédients[],3,0)</calculatedColumnFormula>
    </tableColumn>
    <tableColumn id="3" xr3:uid="{00000000-0010-0000-0500-000003000000}" name="18" totalsRowFunction="sum" dataDxfId="14" totalsRowDxfId="13" dataCellStyle="Milliers"/>
    <tableColumn id="4" xr3:uid="{00000000-0010-0000-0500-000004000000}" name="26" totalsRowFunction="sum" dataDxfId="12" totalsRowDxfId="11" dataCellStyle="Milliers"/>
    <tableColumn id="5" xr3:uid="{00000000-0010-0000-0500-000005000000}" name="26*2" totalsRowFunction="sum" dataDxfId="10" totalsRowDxfId="9" dataCellStyle="Milliers"/>
  </tableColumns>
  <tableStyleInfo name="TableStyleLight6"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_Planning" displayName="T_Planning" ref="B3:F6" totalsRowShown="0" headerRowDxfId="8" tableBorderDxfId="7">
  <autoFilter ref="B3:F6" xr:uid="{00000000-0009-0000-0100-000007000000}">
    <filterColumn colId="0" hiddenButton="1"/>
    <filterColumn colId="1" hiddenButton="1"/>
    <filterColumn colId="2" hiddenButton="1"/>
    <filterColumn colId="3" hiddenButton="1"/>
    <filterColumn colId="4" hiddenButton="1"/>
  </autoFilter>
  <tableColumns count="5">
    <tableColumn id="1" xr3:uid="{00000000-0010-0000-0600-000001000000}" name="Semaine"/>
    <tableColumn id="2" xr3:uid="{00000000-0010-0000-0600-000002000000}" name="Catégorie" dataDxfId="6"/>
    <tableColumn id="3" xr3:uid="{00000000-0010-0000-0600-000003000000}" name="Recette"/>
    <tableColumn id="4" xr3:uid="{00000000-0010-0000-0600-000004000000}" name="Quantité / contenance / diamètre" dataDxfId="5"/>
    <tableColumn id="5" xr3:uid="{B1AEDA62-138A-4D11-9797-29E6B049285B}" name="Quantité d'unités / lot" dataDxfId="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FB52E3E1-001A-4E07-935D-776AE2B11F31}" name="ChoixS" displayName="ChoixS" ref="C5:C6" totalsRowShown="0">
  <autoFilter ref="C5:C6" xr:uid="{FB52E3E1-001A-4E07-935D-776AE2B11F31}"/>
  <tableColumns count="1">
    <tableColumn id="1" xr3:uid="{D1807D40-D5BB-4EF6-A728-4A1F90390F0D}" name="Semaine"/>
  </tableColumns>
  <tableStyleInfo name="TableStyleLight13"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146F13DB-391B-42AD-B6C0-9D6D5A36BBE2}" name="LIste_Courses" displayName="LIste_Courses" ref="B8:G23" tableType="queryTable" totalsRowShown="0">
  <autoFilter ref="B8:G23" xr:uid="{146F13DB-391B-42AD-B6C0-9D6D5A36BBE2}"/>
  <tableColumns count="6">
    <tableColumn id="1" xr3:uid="{EFC1819E-F3F0-45CD-BF3E-AD128C1A786D}" uniqueName="1" name="Semaine" queryTableFieldId="1" dataDxfId="3"/>
    <tableColumn id="2" xr3:uid="{AC0D8B91-6EB9-4EBD-A229-A1BC5474BF44}" uniqueName="2" name="Ingrédients" queryTableFieldId="2"/>
    <tableColumn id="3" xr3:uid="{9999AADB-28CF-4EB5-9DB0-5F2446A02674}" uniqueName="3" name="Unité" queryTableFieldId="3"/>
    <tableColumn id="4" xr3:uid="{902A8A27-C168-4FF7-B671-E76AD4A1378B}" uniqueName="4" name="Rayon" queryTableFieldId="4" dataDxfId="2"/>
    <tableColumn id="5" xr3:uid="{CE3B9079-45ED-4409-A282-DFD3D1982283}" uniqueName="5" name="Fournisseur" queryTableFieldId="5" dataDxfId="1"/>
    <tableColumn id="6" xr3:uid="{7250CDCA-9C15-47CF-A85D-CAA068E3C34C}" uniqueName="6" name="Quantité" queryTableFieldId="6"/>
  </tableColumns>
  <tableStyleInfo name="TableStyleLight2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7.xml"/></Relationships>
</file>

<file path=xl/worksheets/_rels/sheet4.xml.rels><?xml version="1.0" encoding="UTF-8" standalone="yes"?>
<Relationships xmlns="http://schemas.openxmlformats.org/package/2006/relationships"><Relationship Id="rId1" Type="http://schemas.openxmlformats.org/officeDocument/2006/relationships/table" Target="../tables/table8.xml"/></Relationships>
</file>

<file path=xl/worksheets/_rels/sheet5.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table" Target="../tables/table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47"/>
  <sheetViews>
    <sheetView topLeftCell="B1" zoomScale="80" zoomScaleNormal="80" workbookViewId="0">
      <selection activeCell="B4" sqref="B4"/>
    </sheetView>
  </sheetViews>
  <sheetFormatPr baseColWidth="10" defaultColWidth="11.5703125" defaultRowHeight="15" x14ac:dyDescent="0.25"/>
  <cols>
    <col min="1" max="1" width="3.7109375" style="20" customWidth="1"/>
    <col min="2" max="2" width="46.28515625" style="20" customWidth="1"/>
    <col min="3" max="3" width="28.140625" style="20" customWidth="1"/>
    <col min="4" max="5" width="11.5703125" style="20"/>
    <col min="6" max="6" width="20.28515625" style="20" customWidth="1"/>
    <col min="7" max="7" width="11.5703125" style="20"/>
    <col min="8" max="8" width="20.7109375" style="20" customWidth="1"/>
    <col min="9" max="9" width="45.7109375" style="20" customWidth="1"/>
    <col min="10" max="10" width="20.85546875" style="20" customWidth="1"/>
    <col min="11" max="11" width="25.5703125" style="20" bestFit="1" customWidth="1"/>
    <col min="12" max="12" width="11.5703125" style="20"/>
    <col min="13" max="13" width="12.42578125" style="20" bestFit="1" customWidth="1"/>
    <col min="14" max="14" width="11.5703125" style="20"/>
    <col min="15" max="15" width="12.42578125" style="20" bestFit="1" customWidth="1"/>
    <col min="16" max="16" width="45.85546875" style="20" bestFit="1" customWidth="1"/>
    <col min="17" max="16384" width="11.5703125" style="20"/>
  </cols>
  <sheetData>
    <row r="1" spans="2:16" ht="16.149999999999999" customHeight="1" thickBot="1" x14ac:dyDescent="0.3"/>
    <row r="2" spans="2:16" ht="16.149999999999999" customHeight="1" thickBot="1" x14ac:dyDescent="0.3">
      <c r="B2" s="148" t="s">
        <v>74</v>
      </c>
      <c r="C2" s="149"/>
      <c r="D2" s="149"/>
      <c r="E2" s="149"/>
      <c r="F2" s="150"/>
      <c r="H2" s="126" t="s">
        <v>83</v>
      </c>
      <c r="I2" s="127"/>
      <c r="J2" s="128"/>
      <c r="K2" s="129"/>
    </row>
    <row r="3" spans="2:16" ht="16.5" thickBot="1" x14ac:dyDescent="0.3">
      <c r="B3" s="119" t="s">
        <v>53</v>
      </c>
      <c r="C3" s="113" t="s">
        <v>2</v>
      </c>
      <c r="D3" s="114" t="s">
        <v>1</v>
      </c>
      <c r="E3" s="113" t="s">
        <v>3</v>
      </c>
      <c r="F3" s="113" t="s">
        <v>41</v>
      </c>
      <c r="H3" s="111" t="s">
        <v>34</v>
      </c>
      <c r="I3" s="111" t="s">
        <v>35</v>
      </c>
      <c r="J3" s="112" t="s">
        <v>84</v>
      </c>
      <c r="K3" s="113" t="s">
        <v>85</v>
      </c>
      <c r="M3" s="20" t="s">
        <v>34</v>
      </c>
      <c r="O3" t="s">
        <v>34</v>
      </c>
      <c r="P3" t="s">
        <v>35</v>
      </c>
    </row>
    <row r="4" spans="2:16" x14ac:dyDescent="0.25">
      <c r="B4" s="29" t="s">
        <v>5</v>
      </c>
      <c r="C4" s="96" t="s">
        <v>30</v>
      </c>
      <c r="D4" s="81" t="s">
        <v>14</v>
      </c>
      <c r="E4" s="95">
        <v>2.15</v>
      </c>
      <c r="F4" s="81" t="s">
        <v>42</v>
      </c>
      <c r="H4" s="120" t="s">
        <v>36</v>
      </c>
      <c r="I4" s="121" t="s">
        <v>37</v>
      </c>
      <c r="J4" s="95">
        <v>6</v>
      </c>
      <c r="K4" s="120" t="s">
        <v>86</v>
      </c>
      <c r="M4" s="20" t="s">
        <v>38</v>
      </c>
      <c r="O4" t="s">
        <v>38</v>
      </c>
      <c r="P4" t="s">
        <v>24</v>
      </c>
    </row>
    <row r="5" spans="2:16" x14ac:dyDescent="0.25">
      <c r="B5" s="29" t="s">
        <v>4</v>
      </c>
      <c r="C5" s="96" t="s">
        <v>30</v>
      </c>
      <c r="D5" s="81" t="s">
        <v>14</v>
      </c>
      <c r="E5" s="96">
        <v>2.09</v>
      </c>
      <c r="F5" s="81" t="s">
        <v>42</v>
      </c>
      <c r="H5" s="79" t="s">
        <v>36</v>
      </c>
      <c r="I5" s="122" t="s">
        <v>37</v>
      </c>
      <c r="J5" s="96">
        <v>12</v>
      </c>
      <c r="K5" s="79" t="s">
        <v>86</v>
      </c>
      <c r="M5" s="20" t="s">
        <v>36</v>
      </c>
      <c r="O5" t="s">
        <v>36</v>
      </c>
      <c r="P5" t="s">
        <v>37</v>
      </c>
    </row>
    <row r="6" spans="2:16" x14ac:dyDescent="0.25">
      <c r="B6" s="27" t="s">
        <v>13</v>
      </c>
      <c r="C6" s="115" t="s">
        <v>32</v>
      </c>
      <c r="D6" s="81" t="s">
        <v>14</v>
      </c>
      <c r="E6" s="96">
        <v>15.8</v>
      </c>
      <c r="F6" s="81" t="s">
        <v>43</v>
      </c>
      <c r="H6" s="79" t="s">
        <v>36</v>
      </c>
      <c r="I6" s="122" t="s">
        <v>37</v>
      </c>
      <c r="J6" s="96">
        <v>16</v>
      </c>
      <c r="K6" s="79" t="s">
        <v>86</v>
      </c>
      <c r="M6" s="20" t="s">
        <v>39</v>
      </c>
      <c r="O6" t="s">
        <v>39</v>
      </c>
      <c r="P6" t="s">
        <v>33</v>
      </c>
    </row>
    <row r="7" spans="2:16" x14ac:dyDescent="0.25">
      <c r="B7" s="28" t="s">
        <v>12</v>
      </c>
      <c r="C7" s="115" t="s">
        <v>31</v>
      </c>
      <c r="D7" s="81" t="s">
        <v>14</v>
      </c>
      <c r="E7" s="96">
        <v>35</v>
      </c>
      <c r="F7" s="81" t="s">
        <v>43</v>
      </c>
      <c r="H7" s="79" t="s">
        <v>38</v>
      </c>
      <c r="I7" s="122" t="s">
        <v>24</v>
      </c>
      <c r="J7" s="96">
        <v>1800</v>
      </c>
      <c r="K7" s="79" t="s">
        <v>87</v>
      </c>
    </row>
    <row r="8" spans="2:16" x14ac:dyDescent="0.25">
      <c r="B8" s="3" t="s">
        <v>26</v>
      </c>
      <c r="C8" s="115" t="s">
        <v>31</v>
      </c>
      <c r="D8" s="81" t="s">
        <v>14</v>
      </c>
      <c r="E8" s="96">
        <v>12.36</v>
      </c>
      <c r="F8" s="81" t="s">
        <v>43</v>
      </c>
      <c r="H8" s="79" t="s">
        <v>38</v>
      </c>
      <c r="I8" s="122" t="s">
        <v>24</v>
      </c>
      <c r="J8" s="96">
        <v>2400</v>
      </c>
      <c r="K8" s="79" t="s">
        <v>87</v>
      </c>
    </row>
    <row r="9" spans="2:16" x14ac:dyDescent="0.25">
      <c r="B9" s="3" t="s">
        <v>21</v>
      </c>
      <c r="C9" s="96" t="s">
        <v>30</v>
      </c>
      <c r="D9" s="81" t="s">
        <v>14</v>
      </c>
      <c r="E9" s="96">
        <v>8.1999999999999993</v>
      </c>
      <c r="F9" s="81" t="s">
        <v>44</v>
      </c>
      <c r="H9" s="79" t="s">
        <v>38</v>
      </c>
      <c r="I9" s="122" t="s">
        <v>24</v>
      </c>
      <c r="J9" s="96" t="s">
        <v>27</v>
      </c>
      <c r="K9" s="79" t="s">
        <v>87</v>
      </c>
    </row>
    <row r="10" spans="2:16" x14ac:dyDescent="0.25">
      <c r="B10" s="3" t="s">
        <v>52</v>
      </c>
      <c r="C10" s="116" t="s">
        <v>64</v>
      </c>
      <c r="D10" s="96" t="s">
        <v>14</v>
      </c>
      <c r="E10" s="117">
        <v>0.13</v>
      </c>
      <c r="F10" s="96" t="s">
        <v>43</v>
      </c>
      <c r="H10" s="79" t="s">
        <v>39</v>
      </c>
      <c r="I10" s="122" t="s">
        <v>33</v>
      </c>
      <c r="J10" s="96">
        <v>18</v>
      </c>
      <c r="K10" s="79" t="s">
        <v>88</v>
      </c>
    </row>
    <row r="11" spans="2:16" x14ac:dyDescent="0.25">
      <c r="B11" s="29" t="s">
        <v>25</v>
      </c>
      <c r="C11" s="115" t="s">
        <v>32</v>
      </c>
      <c r="D11" s="81" t="s">
        <v>14</v>
      </c>
      <c r="E11" s="96">
        <v>1.5</v>
      </c>
      <c r="F11" s="81" t="s">
        <v>43</v>
      </c>
      <c r="H11" s="79" t="s">
        <v>39</v>
      </c>
      <c r="I11" s="122" t="s">
        <v>33</v>
      </c>
      <c r="J11" s="96">
        <v>26</v>
      </c>
      <c r="K11" s="79" t="s">
        <v>88</v>
      </c>
    </row>
    <row r="12" spans="2:16" x14ac:dyDescent="0.25">
      <c r="B12" s="29" t="s">
        <v>10</v>
      </c>
      <c r="C12" s="115" t="s">
        <v>32</v>
      </c>
      <c r="D12" s="81" t="s">
        <v>14</v>
      </c>
      <c r="E12" s="96">
        <v>3.8</v>
      </c>
      <c r="F12" s="81" t="s">
        <v>43</v>
      </c>
      <c r="H12" s="79" t="s">
        <v>39</v>
      </c>
      <c r="I12" s="122" t="s">
        <v>33</v>
      </c>
      <c r="J12" s="96" t="s">
        <v>23</v>
      </c>
      <c r="K12" s="79" t="s">
        <v>88</v>
      </c>
    </row>
    <row r="13" spans="2:16" x14ac:dyDescent="0.25">
      <c r="B13" s="29" t="s">
        <v>22</v>
      </c>
      <c r="C13" s="115" t="s">
        <v>32</v>
      </c>
      <c r="D13" s="81" t="s">
        <v>14</v>
      </c>
      <c r="E13" s="96">
        <v>2.4</v>
      </c>
      <c r="F13" s="81" t="s">
        <v>43</v>
      </c>
      <c r="G13"/>
      <c r="H13"/>
      <c r="I13"/>
      <c r="J13"/>
      <c r="K13"/>
      <c r="L13"/>
    </row>
    <row r="14" spans="2:16" x14ac:dyDescent="0.25">
      <c r="B14" s="29" t="s">
        <v>19</v>
      </c>
      <c r="C14" s="115" t="s">
        <v>32</v>
      </c>
      <c r="D14" s="81" t="s">
        <v>14</v>
      </c>
      <c r="E14" s="96">
        <v>12.8</v>
      </c>
      <c r="F14" s="81" t="s">
        <v>43</v>
      </c>
      <c r="G14"/>
      <c r="H14"/>
      <c r="I14"/>
      <c r="J14"/>
      <c r="K14"/>
      <c r="L14"/>
    </row>
    <row r="15" spans="2:16" x14ac:dyDescent="0.25">
      <c r="B15" s="29" t="s">
        <v>20</v>
      </c>
      <c r="C15" s="96" t="s">
        <v>30</v>
      </c>
      <c r="D15" s="81" t="s">
        <v>14</v>
      </c>
      <c r="E15" s="96">
        <v>4</v>
      </c>
      <c r="F15" s="81" t="s">
        <v>42</v>
      </c>
      <c r="G15"/>
      <c r="H15"/>
      <c r="I15"/>
      <c r="J15"/>
      <c r="K15"/>
      <c r="L15"/>
    </row>
    <row r="16" spans="2:16" x14ac:dyDescent="0.25">
      <c r="B16" s="3" t="s">
        <v>11</v>
      </c>
      <c r="C16" s="115" t="s">
        <v>31</v>
      </c>
      <c r="D16" s="81" t="s">
        <v>14</v>
      </c>
      <c r="E16" s="96">
        <v>6.2</v>
      </c>
      <c r="F16" s="81" t="s">
        <v>43</v>
      </c>
      <c r="G16"/>
      <c r="H16"/>
      <c r="I16"/>
      <c r="J16"/>
      <c r="K16"/>
      <c r="L16"/>
    </row>
    <row r="17" spans="2:12" x14ac:dyDescent="0.25">
      <c r="B17" s="123" t="s">
        <v>9</v>
      </c>
      <c r="C17" s="96" t="s">
        <v>30</v>
      </c>
      <c r="D17" s="81" t="s">
        <v>14</v>
      </c>
      <c r="E17" s="96">
        <v>4.5</v>
      </c>
      <c r="F17" s="81" t="s">
        <v>42</v>
      </c>
      <c r="G17"/>
      <c r="H17"/>
      <c r="I17"/>
      <c r="J17"/>
      <c r="K17"/>
      <c r="L17"/>
    </row>
    <row r="18" spans="2:12" x14ac:dyDescent="0.25">
      <c r="B18" s="29" t="s">
        <v>17</v>
      </c>
      <c r="C18" s="96" t="s">
        <v>30</v>
      </c>
      <c r="D18" s="81" t="s">
        <v>14</v>
      </c>
      <c r="E18" s="96">
        <v>32.1</v>
      </c>
      <c r="F18" s="81" t="s">
        <v>43</v>
      </c>
      <c r="G18"/>
      <c r="H18"/>
      <c r="I18"/>
      <c r="J18"/>
      <c r="K18"/>
      <c r="L18"/>
    </row>
    <row r="19" spans="2:12" x14ac:dyDescent="0.25">
      <c r="B19" s="29" t="s">
        <v>40</v>
      </c>
      <c r="C19" s="116" t="s">
        <v>65</v>
      </c>
      <c r="D19" s="96" t="s">
        <v>14</v>
      </c>
      <c r="E19" s="117">
        <v>14</v>
      </c>
      <c r="F19" s="96" t="s">
        <v>43</v>
      </c>
      <c r="G19"/>
      <c r="H19"/>
      <c r="I19"/>
      <c r="J19"/>
      <c r="K19"/>
      <c r="L19"/>
    </row>
    <row r="20" spans="2:12" x14ac:dyDescent="0.25">
      <c r="B20" s="29" t="s">
        <v>7</v>
      </c>
      <c r="C20" s="115" t="s">
        <v>31</v>
      </c>
      <c r="D20" s="81" t="s">
        <v>14</v>
      </c>
      <c r="E20" s="96">
        <v>3.65</v>
      </c>
      <c r="F20" s="81" t="s">
        <v>43</v>
      </c>
      <c r="G20"/>
      <c r="H20"/>
      <c r="I20"/>
      <c r="J20"/>
      <c r="K20"/>
      <c r="L20"/>
    </row>
    <row r="21" spans="2:12" x14ac:dyDescent="0.25">
      <c r="B21" s="29" t="s">
        <v>18</v>
      </c>
      <c r="C21" s="115" t="s">
        <v>31</v>
      </c>
      <c r="D21" s="81" t="s">
        <v>14</v>
      </c>
      <c r="E21" s="96">
        <v>2.4</v>
      </c>
      <c r="F21" s="81" t="s">
        <v>43</v>
      </c>
      <c r="G21"/>
      <c r="H21"/>
      <c r="I21"/>
      <c r="J21"/>
      <c r="K21"/>
      <c r="L21"/>
    </row>
    <row r="22" spans="2:12" x14ac:dyDescent="0.25">
      <c r="B22" s="29" t="s">
        <v>28</v>
      </c>
      <c r="C22" s="115" t="s">
        <v>31</v>
      </c>
      <c r="D22" s="81" t="s">
        <v>29</v>
      </c>
      <c r="E22" s="96">
        <v>125</v>
      </c>
      <c r="F22" s="81" t="s">
        <v>45</v>
      </c>
      <c r="G22"/>
      <c r="H22"/>
      <c r="I22"/>
      <c r="J22"/>
      <c r="K22"/>
      <c r="L22"/>
    </row>
    <row r="23" spans="2:12" ht="15.75" thickBot="1" x14ac:dyDescent="0.3">
      <c r="B23" s="30" t="s">
        <v>8</v>
      </c>
      <c r="C23" s="115" t="s">
        <v>31</v>
      </c>
      <c r="D23" s="81" t="s">
        <v>14</v>
      </c>
      <c r="E23" s="118">
        <v>2.8</v>
      </c>
      <c r="F23" s="81" t="s">
        <v>43</v>
      </c>
      <c r="G23"/>
      <c r="H23"/>
      <c r="I23"/>
      <c r="J23"/>
      <c r="K23"/>
      <c r="L23"/>
    </row>
    <row r="26" spans="2:12" ht="15.75" thickBot="1" x14ac:dyDescent="0.3"/>
    <row r="27" spans="2:12" x14ac:dyDescent="0.25">
      <c r="H27" s="139" t="s">
        <v>46</v>
      </c>
      <c r="I27" s="140"/>
      <c r="J27" s="141"/>
      <c r="K27" s="124"/>
    </row>
    <row r="28" spans="2:12" x14ac:dyDescent="0.25">
      <c r="H28" s="142"/>
      <c r="I28" s="143"/>
      <c r="J28" s="144"/>
      <c r="K28" s="124"/>
    </row>
    <row r="29" spans="2:12" x14ac:dyDescent="0.25">
      <c r="H29" s="142"/>
      <c r="I29" s="143"/>
      <c r="J29" s="144"/>
      <c r="K29" s="124"/>
    </row>
    <row r="30" spans="2:12" x14ac:dyDescent="0.25">
      <c r="H30" s="142"/>
      <c r="I30" s="143"/>
      <c r="J30" s="144"/>
      <c r="K30" s="124"/>
    </row>
    <row r="31" spans="2:12" x14ac:dyDescent="0.25">
      <c r="H31" s="142"/>
      <c r="I31" s="143"/>
      <c r="J31" s="144"/>
      <c r="K31" s="124"/>
    </row>
    <row r="32" spans="2:12" x14ac:dyDescent="0.25">
      <c r="H32" s="142"/>
      <c r="I32" s="143"/>
      <c r="J32" s="144"/>
      <c r="K32" s="124"/>
    </row>
    <row r="33" spans="8:11" x14ac:dyDescent="0.25">
      <c r="H33" s="142"/>
      <c r="I33" s="143"/>
      <c r="J33" s="144"/>
      <c r="K33" s="124"/>
    </row>
    <row r="34" spans="8:11" x14ac:dyDescent="0.25">
      <c r="H34" s="142"/>
      <c r="I34" s="143"/>
      <c r="J34" s="144"/>
      <c r="K34" s="124"/>
    </row>
    <row r="35" spans="8:11" x14ac:dyDescent="0.25">
      <c r="H35" s="142"/>
      <c r="I35" s="143"/>
      <c r="J35" s="144"/>
      <c r="K35" s="124"/>
    </row>
    <row r="36" spans="8:11" x14ac:dyDescent="0.25">
      <c r="H36" s="142"/>
      <c r="I36" s="143"/>
      <c r="J36" s="144"/>
      <c r="K36" s="124"/>
    </row>
    <row r="37" spans="8:11" x14ac:dyDescent="0.25">
      <c r="H37" s="142"/>
      <c r="I37" s="143"/>
      <c r="J37" s="144"/>
      <c r="K37" s="124"/>
    </row>
    <row r="38" spans="8:11" x14ac:dyDescent="0.25">
      <c r="H38" s="142"/>
      <c r="I38" s="143"/>
      <c r="J38" s="144"/>
      <c r="K38" s="124"/>
    </row>
    <row r="39" spans="8:11" x14ac:dyDescent="0.25">
      <c r="H39" s="142"/>
      <c r="I39" s="143"/>
      <c r="J39" s="144"/>
      <c r="K39" s="124"/>
    </row>
    <row r="40" spans="8:11" x14ac:dyDescent="0.25">
      <c r="H40" s="142"/>
      <c r="I40" s="143"/>
      <c r="J40" s="144"/>
      <c r="K40" s="124"/>
    </row>
    <row r="41" spans="8:11" x14ac:dyDescent="0.25">
      <c r="H41" s="142"/>
      <c r="I41" s="143"/>
      <c r="J41" s="144"/>
      <c r="K41" s="124"/>
    </row>
    <row r="42" spans="8:11" x14ac:dyDescent="0.25">
      <c r="H42" s="142"/>
      <c r="I42" s="143"/>
      <c r="J42" s="144"/>
      <c r="K42" s="124"/>
    </row>
    <row r="43" spans="8:11" x14ac:dyDescent="0.25">
      <c r="H43" s="142"/>
      <c r="I43" s="143"/>
      <c r="J43" s="144"/>
      <c r="K43" s="124"/>
    </row>
    <row r="44" spans="8:11" x14ac:dyDescent="0.25">
      <c r="H44" s="142"/>
      <c r="I44" s="143"/>
      <c r="J44" s="144"/>
      <c r="K44" s="124"/>
    </row>
    <row r="45" spans="8:11" x14ac:dyDescent="0.25">
      <c r="H45" s="142"/>
      <c r="I45" s="143"/>
      <c r="J45" s="144"/>
      <c r="K45" s="124"/>
    </row>
    <row r="46" spans="8:11" x14ac:dyDescent="0.25">
      <c r="H46" s="142"/>
      <c r="I46" s="143"/>
      <c r="J46" s="144"/>
      <c r="K46" s="124"/>
    </row>
    <row r="47" spans="8:11" ht="15.75" thickBot="1" x14ac:dyDescent="0.3">
      <c r="H47" s="145"/>
      <c r="I47" s="146"/>
      <c r="J47" s="147"/>
      <c r="K47" s="124"/>
    </row>
  </sheetData>
  <mergeCells count="2">
    <mergeCell ref="H27:J47"/>
    <mergeCell ref="B2:F2"/>
  </mergeCells>
  <dataValidations count="1">
    <dataValidation type="list" allowBlank="1" showInputMessage="1" showErrorMessage="1" sqref="H4:H12" xr:uid="{03E4E6F5-228F-4B3A-ACDC-11CC7AD3479E}">
      <formula1>L_Catégories</formula1>
    </dataValidation>
  </dataValidations>
  <pageMargins left="0.7" right="0.7" top="0.75" bottom="0.75" header="0.3" footer="0.3"/>
  <pageSetup paperSize="9" orientation="portrait" horizontalDpi="4294967293" verticalDpi="0" r:id="rId1"/>
  <tableParts count="4">
    <tablePart r:id="rId2"/>
    <tablePart r:id="rId3"/>
    <tablePart r:id="rId4"/>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48"/>
  <sheetViews>
    <sheetView zoomScale="80" zoomScaleNormal="80" workbookViewId="0">
      <selection activeCell="B20" sqref="B20"/>
    </sheetView>
  </sheetViews>
  <sheetFormatPr baseColWidth="10" defaultRowHeight="15" x14ac:dyDescent="0.25"/>
  <cols>
    <col min="1" max="1" width="3.7109375" customWidth="1"/>
    <col min="2" max="2" width="40.7109375" customWidth="1"/>
    <col min="15" max="15" width="111.28515625" customWidth="1"/>
  </cols>
  <sheetData>
    <row r="1" spans="2:14" ht="16.149999999999999" customHeight="1" thickBot="1" x14ac:dyDescent="0.3">
      <c r="I1" s="151" t="s">
        <v>54</v>
      </c>
      <c r="J1" s="152"/>
      <c r="K1" s="152"/>
      <c r="L1" s="152"/>
      <c r="M1" s="152"/>
      <c r="N1" s="153"/>
    </row>
    <row r="2" spans="2:14" ht="18" customHeight="1" thickBot="1" x14ac:dyDescent="0.3">
      <c r="B2" s="160" t="s">
        <v>6</v>
      </c>
      <c r="C2" s="161"/>
      <c r="D2" s="161"/>
      <c r="E2" s="161"/>
      <c r="F2" s="162"/>
      <c r="G2" s="51"/>
      <c r="I2" s="154"/>
      <c r="J2" s="155"/>
      <c r="K2" s="155"/>
      <c r="L2" s="155"/>
      <c r="M2" s="155"/>
      <c r="N2" s="156"/>
    </row>
    <row r="3" spans="2:14" ht="16.899999999999999" customHeight="1" thickBot="1" x14ac:dyDescent="0.3">
      <c r="B3" s="163"/>
      <c r="C3" s="164"/>
      <c r="D3" s="165" t="s">
        <v>16</v>
      </c>
      <c r="E3" s="166"/>
      <c r="F3" s="167"/>
      <c r="G3" s="65"/>
      <c r="I3" s="154"/>
      <c r="J3" s="155"/>
      <c r="K3" s="155"/>
      <c r="L3" s="155"/>
      <c r="M3" s="155"/>
      <c r="N3" s="156"/>
    </row>
    <row r="4" spans="2:14" ht="16.899999999999999" customHeight="1" thickBot="1" x14ac:dyDescent="0.3">
      <c r="B4" s="57" t="s">
        <v>0</v>
      </c>
      <c r="C4" s="58" t="s">
        <v>1</v>
      </c>
      <c r="D4" s="59" t="s">
        <v>59</v>
      </c>
      <c r="E4" s="60" t="s">
        <v>60</v>
      </c>
      <c r="F4" s="59" t="s">
        <v>61</v>
      </c>
      <c r="G4" s="58"/>
      <c r="I4" s="154"/>
      <c r="J4" s="155"/>
      <c r="K4" s="155"/>
      <c r="L4" s="155"/>
      <c r="M4" s="155"/>
      <c r="N4" s="156"/>
    </row>
    <row r="5" spans="2:14" x14ac:dyDescent="0.25">
      <c r="B5" s="67" t="s">
        <v>4</v>
      </c>
      <c r="C5" s="84" t="str">
        <f>VLOOKUP(R_CookieSG_cacahuètes[[#This Row],[Ingrédients]],T_ingrédients[],3,0)</f>
        <v>g</v>
      </c>
      <c r="D5" s="85">
        <v>78</v>
      </c>
      <c r="E5" s="86">
        <v>157</v>
      </c>
      <c r="F5" s="87">
        <v>209</v>
      </c>
      <c r="I5" s="154"/>
      <c r="J5" s="155"/>
      <c r="K5" s="155"/>
      <c r="L5" s="155"/>
      <c r="M5" s="155"/>
      <c r="N5" s="156"/>
    </row>
    <row r="6" spans="2:14" x14ac:dyDescent="0.25">
      <c r="B6" s="68" t="s">
        <v>7</v>
      </c>
      <c r="C6" s="88" t="str">
        <f>VLOOKUP(R_CookieSG_cacahuètes[[#This Row],[Ingrédients]],T_ingrédients[],3,0)</f>
        <v>g</v>
      </c>
      <c r="D6" s="89">
        <v>62</v>
      </c>
      <c r="E6" s="89">
        <v>124</v>
      </c>
      <c r="F6" s="90">
        <v>165</v>
      </c>
      <c r="I6" s="154"/>
      <c r="J6" s="155"/>
      <c r="K6" s="155"/>
      <c r="L6" s="155"/>
      <c r="M6" s="155"/>
      <c r="N6" s="156"/>
    </row>
    <row r="7" spans="2:14" x14ac:dyDescent="0.25">
      <c r="B7" s="68" t="s">
        <v>8</v>
      </c>
      <c r="C7" s="88" t="str">
        <f>VLOOKUP(R_CookieSG_cacahuètes[[#This Row],[Ingrédients]],T_ingrédients[],3,0)</f>
        <v>g</v>
      </c>
      <c r="D7" s="91">
        <v>62</v>
      </c>
      <c r="E7" s="91">
        <v>124</v>
      </c>
      <c r="F7" s="92">
        <v>165</v>
      </c>
      <c r="I7" s="154"/>
      <c r="J7" s="155"/>
      <c r="K7" s="155"/>
      <c r="L7" s="155"/>
      <c r="M7" s="155"/>
      <c r="N7" s="156"/>
    </row>
    <row r="8" spans="2:14" x14ac:dyDescent="0.25">
      <c r="B8" s="68" t="s">
        <v>9</v>
      </c>
      <c r="C8" s="88" t="str">
        <f>VLOOKUP(R_CookieSG_cacahuètes[[#This Row],[Ingrédients]],T_ingrédients[],3,0)</f>
        <v>g</v>
      </c>
      <c r="D8" s="89">
        <v>38</v>
      </c>
      <c r="E8" s="89">
        <v>75</v>
      </c>
      <c r="F8" s="90">
        <v>100</v>
      </c>
      <c r="I8" s="154"/>
      <c r="J8" s="155"/>
      <c r="K8" s="155"/>
      <c r="L8" s="155"/>
      <c r="M8" s="155"/>
      <c r="N8" s="156"/>
    </row>
    <row r="9" spans="2:14" x14ac:dyDescent="0.25">
      <c r="B9" s="68" t="s">
        <v>10</v>
      </c>
      <c r="C9" s="88" t="str">
        <f>VLOOKUP(R_CookieSG_cacahuètes[[#This Row],[Ingrédients]],T_ingrédients[],3,0)</f>
        <v>g</v>
      </c>
      <c r="D9" s="91">
        <v>131</v>
      </c>
      <c r="E9" s="91">
        <v>263</v>
      </c>
      <c r="F9" s="92">
        <v>350</v>
      </c>
      <c r="I9" s="154"/>
      <c r="J9" s="155"/>
      <c r="K9" s="155"/>
      <c r="L9" s="155"/>
      <c r="M9" s="155"/>
      <c r="N9" s="156"/>
    </row>
    <row r="10" spans="2:14" x14ac:dyDescent="0.25">
      <c r="B10" s="68" t="s">
        <v>11</v>
      </c>
      <c r="C10" s="88" t="str">
        <f>VLOOKUP(R_CookieSG_cacahuètes[[#This Row],[Ingrédients]],T_ingrédients[],3,0)</f>
        <v>g</v>
      </c>
      <c r="D10" s="89">
        <v>2.7</v>
      </c>
      <c r="E10" s="89">
        <v>5.4</v>
      </c>
      <c r="F10" s="90">
        <v>7.2</v>
      </c>
      <c r="I10" s="154"/>
      <c r="J10" s="155"/>
      <c r="K10" s="155"/>
      <c r="L10" s="155"/>
      <c r="M10" s="155"/>
      <c r="N10" s="156"/>
    </row>
    <row r="11" spans="2:14" x14ac:dyDescent="0.25">
      <c r="B11" s="68" t="s">
        <v>12</v>
      </c>
      <c r="C11" s="88" t="str">
        <f>VLOOKUP(R_CookieSG_cacahuètes[[#This Row],[Ingrédients]],T_ingrédients[],3,0)</f>
        <v>g</v>
      </c>
      <c r="D11" s="91">
        <v>53</v>
      </c>
      <c r="E11" s="91">
        <v>107</v>
      </c>
      <c r="F11" s="92">
        <v>142</v>
      </c>
      <c r="I11" s="154"/>
      <c r="J11" s="155"/>
      <c r="K11" s="155"/>
      <c r="L11" s="155"/>
      <c r="M11" s="155"/>
      <c r="N11" s="156"/>
    </row>
    <row r="12" spans="2:14" ht="15.75" thickBot="1" x14ac:dyDescent="0.3">
      <c r="B12" s="68" t="s">
        <v>13</v>
      </c>
      <c r="C12" s="88" t="str">
        <f>VLOOKUP(R_CookieSG_cacahuètes[[#This Row],[Ingrédients]],T_ingrédients[],3,0)</f>
        <v>g</v>
      </c>
      <c r="D12" s="89">
        <v>53</v>
      </c>
      <c r="E12" s="89">
        <v>107</v>
      </c>
      <c r="F12" s="90">
        <v>142</v>
      </c>
      <c r="I12" s="157"/>
      <c r="J12" s="158"/>
      <c r="K12" s="158"/>
      <c r="L12" s="158"/>
      <c r="M12" s="158"/>
      <c r="N12" s="159"/>
    </row>
    <row r="13" spans="2:14" ht="16.5" thickBot="1" x14ac:dyDescent="0.3">
      <c r="B13" s="61" t="s">
        <v>58</v>
      </c>
      <c r="C13" s="62" t="s">
        <v>14</v>
      </c>
      <c r="D13" s="63">
        <f>SUBTOTAL(109,R_CookieSG_cacahuètes[6])</f>
        <v>479.7</v>
      </c>
      <c r="E13" s="63">
        <f>SUBTOTAL(109,R_CookieSG_cacahuètes[12])</f>
        <v>962.4</v>
      </c>
      <c r="F13" s="64">
        <f>SUBTOTAL(109,R_CookieSG_cacahuètes[16])</f>
        <v>1280.2</v>
      </c>
      <c r="G13" s="66"/>
    </row>
    <row r="14" spans="2:14" x14ac:dyDescent="0.25">
      <c r="G14" s="17"/>
      <c r="H14" s="17"/>
      <c r="I14" s="17"/>
      <c r="J14" s="17"/>
      <c r="K14" s="17"/>
    </row>
    <row r="15" spans="2:14" ht="17.45" customHeight="1" thickBot="1" x14ac:dyDescent="0.3">
      <c r="B15" s="51"/>
      <c r="C15" s="51"/>
      <c r="D15" s="51"/>
      <c r="E15" s="51"/>
      <c r="F15" s="51"/>
      <c r="G15" s="17"/>
      <c r="H15" s="17"/>
      <c r="I15" s="17"/>
      <c r="J15" s="17"/>
      <c r="K15" s="17"/>
    </row>
    <row r="16" spans="2:14" ht="18" customHeight="1" thickBot="1" x14ac:dyDescent="0.3">
      <c r="B16" s="160" t="s">
        <v>80</v>
      </c>
      <c r="C16" s="161"/>
      <c r="D16" s="161"/>
      <c r="E16" s="161"/>
      <c r="F16" s="162"/>
      <c r="G16" s="51"/>
      <c r="H16" s="17"/>
      <c r="I16" s="17"/>
      <c r="J16" s="17"/>
      <c r="K16" s="17"/>
    </row>
    <row r="17" spans="2:15" ht="16.899999999999999" customHeight="1" thickBot="1" x14ac:dyDescent="0.3">
      <c r="B17" s="163"/>
      <c r="C17" s="164"/>
      <c r="D17" s="165" t="s">
        <v>16</v>
      </c>
      <c r="E17" s="166"/>
      <c r="F17" s="167"/>
      <c r="G17" s="65"/>
      <c r="H17" s="18"/>
      <c r="I17" s="18"/>
      <c r="J17" s="17"/>
      <c r="K17" s="17"/>
    </row>
    <row r="18" spans="2:15" ht="16.899999999999999" customHeight="1" thickBot="1" x14ac:dyDescent="0.3">
      <c r="B18" s="57" t="s">
        <v>0</v>
      </c>
      <c r="C18" s="80" t="s">
        <v>1</v>
      </c>
      <c r="D18" s="59" t="s">
        <v>77</v>
      </c>
      <c r="E18" s="59" t="s">
        <v>78</v>
      </c>
      <c r="F18" s="59" t="s">
        <v>79</v>
      </c>
      <c r="G18" s="58"/>
      <c r="H18" s="19"/>
      <c r="I18" s="20"/>
      <c r="J18" s="1"/>
      <c r="K18" s="21"/>
    </row>
    <row r="19" spans="2:15" ht="14.45" customHeight="1" x14ac:dyDescent="0.25">
      <c r="B19" s="79"/>
      <c r="C19" s="81" t="e">
        <f>VLOOKUP(TR_Modèle[[#This Row],[Ingrédients]],T_ingrédients[],3,0)</f>
        <v>#N/A</v>
      </c>
      <c r="D19" s="93"/>
      <c r="E19" s="94"/>
      <c r="F19" s="93"/>
      <c r="H19" s="19"/>
      <c r="I19" s="20"/>
      <c r="J19" s="1"/>
      <c r="K19" s="21"/>
    </row>
    <row r="20" spans="2:15" ht="14.45" customHeight="1" x14ac:dyDescent="0.25">
      <c r="B20" s="3"/>
      <c r="C20" s="81" t="e">
        <f>VLOOKUP(TR_Modèle[[#This Row],[Ingrédients]],T_ingrédients[],3,0)</f>
        <v>#N/A</v>
      </c>
      <c r="D20" s="93"/>
      <c r="E20" s="94"/>
      <c r="F20" s="93"/>
      <c r="H20" s="19"/>
      <c r="I20" s="20"/>
      <c r="J20" s="1"/>
      <c r="K20" s="21"/>
    </row>
    <row r="21" spans="2:15" ht="14.45" customHeight="1" x14ac:dyDescent="0.25">
      <c r="B21" s="3"/>
      <c r="C21" s="81" t="e">
        <f>VLOOKUP(TR_Modèle[[#This Row],[Ingrédients]],T_ingrédients[],3,0)</f>
        <v>#N/A</v>
      </c>
      <c r="D21" s="93"/>
      <c r="E21" s="94"/>
      <c r="F21" s="93"/>
      <c r="H21" s="19"/>
      <c r="I21" s="20"/>
      <c r="J21" s="1"/>
      <c r="K21" s="21"/>
      <c r="O21" s="69" t="s">
        <v>75</v>
      </c>
    </row>
    <row r="22" spans="2:15" ht="14.45" customHeight="1" x14ac:dyDescent="0.25">
      <c r="B22" s="3"/>
      <c r="C22" s="81" t="e">
        <f>VLOOKUP(TR_Modèle[[#This Row],[Ingrédients]],T_ingrédients[],3,0)</f>
        <v>#N/A</v>
      </c>
      <c r="D22" s="93"/>
      <c r="E22" s="94"/>
      <c r="F22" s="93"/>
      <c r="H22" s="19"/>
      <c r="I22" s="20"/>
      <c r="J22" s="1"/>
      <c r="K22" s="21"/>
      <c r="O22" s="20" t="s">
        <v>76</v>
      </c>
    </row>
    <row r="23" spans="2:15" ht="14.45" customHeight="1" x14ac:dyDescent="0.25">
      <c r="B23" s="3"/>
      <c r="C23" s="81" t="e">
        <f>VLOOKUP(TR_Modèle[[#This Row],[Ingrédients]],T_ingrédients[],3,0)</f>
        <v>#N/A</v>
      </c>
      <c r="D23" s="93"/>
      <c r="E23" s="94"/>
      <c r="F23" s="93"/>
      <c r="H23" s="19"/>
      <c r="I23" s="20"/>
      <c r="J23" s="1"/>
      <c r="K23" s="21"/>
    </row>
    <row r="24" spans="2:15" ht="14.45" customHeight="1" x14ac:dyDescent="0.25">
      <c r="B24" s="3"/>
      <c r="C24" s="81" t="e">
        <f>VLOOKUP(TR_Modèle[[#This Row],[Ingrédients]],T_ingrédients[],3,0)</f>
        <v>#N/A</v>
      </c>
      <c r="D24" s="93"/>
      <c r="E24" s="94"/>
      <c r="F24" s="93"/>
      <c r="H24" s="19"/>
      <c r="I24" s="20"/>
      <c r="J24" s="1"/>
      <c r="K24" s="21"/>
    </row>
    <row r="25" spans="2:15" ht="14.45" customHeight="1" x14ac:dyDescent="0.25">
      <c r="B25" s="3"/>
      <c r="C25" s="81" t="e">
        <f>VLOOKUP(TR_Modèle[[#This Row],[Ingrédients]],T_ingrédients[],3,0)</f>
        <v>#N/A</v>
      </c>
      <c r="D25" s="93"/>
      <c r="E25" s="94"/>
      <c r="F25" s="93"/>
      <c r="H25" s="22"/>
      <c r="I25" s="20"/>
      <c r="J25" s="1"/>
      <c r="K25" s="21"/>
    </row>
    <row r="26" spans="2:15" ht="14.45" customHeight="1" x14ac:dyDescent="0.25">
      <c r="B26" s="3"/>
      <c r="C26" s="81" t="e">
        <f>VLOOKUP(TR_Modèle[[#This Row],[Ingrédients]],T_ingrédients[],3,0)</f>
        <v>#N/A</v>
      </c>
      <c r="D26" s="93"/>
      <c r="E26" s="94"/>
      <c r="F26" s="93"/>
      <c r="H26" s="22"/>
      <c r="I26" s="20"/>
      <c r="J26" s="1"/>
      <c r="K26" s="21"/>
    </row>
    <row r="27" spans="2:15" ht="14.45" customHeight="1" x14ac:dyDescent="0.25">
      <c r="B27" s="3"/>
      <c r="C27" s="81" t="e">
        <f>VLOOKUP(TR_Modèle[[#This Row],[Ingrédients]],T_ingrédients[],3,0)</f>
        <v>#N/A</v>
      </c>
      <c r="D27" s="93"/>
      <c r="E27" s="94"/>
      <c r="F27" s="93"/>
      <c r="H27" s="22"/>
      <c r="I27" s="20"/>
      <c r="J27" s="1"/>
      <c r="K27" s="21"/>
    </row>
    <row r="28" spans="2:15" ht="14.45" customHeight="1" x14ac:dyDescent="0.25">
      <c r="B28" s="3"/>
      <c r="C28" s="81" t="e">
        <f>VLOOKUP(TR_Modèle[[#This Row],[Ingrédients]],T_ingrédients[],3,0)</f>
        <v>#N/A</v>
      </c>
      <c r="D28" s="93"/>
      <c r="E28" s="94"/>
      <c r="F28" s="93"/>
      <c r="H28" s="22"/>
      <c r="I28" s="20"/>
      <c r="J28" s="1"/>
      <c r="K28" s="21"/>
    </row>
    <row r="29" spans="2:15" ht="14.45" customHeight="1" x14ac:dyDescent="0.25">
      <c r="B29" s="3"/>
      <c r="C29" s="81" t="e">
        <f>VLOOKUP(TR_Modèle[[#This Row],[Ingrédients]],T_ingrédients[],3,0)</f>
        <v>#N/A</v>
      </c>
      <c r="D29" s="93"/>
      <c r="E29" s="94"/>
      <c r="F29" s="93"/>
      <c r="H29" s="22"/>
      <c r="I29" s="20"/>
      <c r="J29" s="1"/>
      <c r="K29" s="21"/>
    </row>
    <row r="30" spans="2:15" ht="14.45" customHeight="1" x14ac:dyDescent="0.25">
      <c r="B30" s="3"/>
      <c r="C30" s="81" t="e">
        <f>VLOOKUP(TR_Modèle[[#This Row],[Ingrédients]],T_ingrédients[],3,0)</f>
        <v>#N/A</v>
      </c>
      <c r="D30" s="93"/>
      <c r="E30" s="94"/>
      <c r="F30" s="93"/>
      <c r="H30" s="22"/>
      <c r="I30" s="20"/>
      <c r="J30" s="1"/>
      <c r="K30" s="21"/>
    </row>
    <row r="31" spans="2:15" ht="14.45" customHeight="1" x14ac:dyDescent="0.25">
      <c r="B31" s="3"/>
      <c r="C31" s="81" t="e">
        <f>VLOOKUP(TR_Modèle[[#This Row],[Ingrédients]],T_ingrédients[],3,0)</f>
        <v>#N/A</v>
      </c>
      <c r="D31" s="93"/>
      <c r="E31" s="94"/>
      <c r="F31" s="93"/>
      <c r="H31" s="22"/>
      <c r="I31" s="20"/>
      <c r="J31" s="1"/>
      <c r="K31" s="21"/>
    </row>
    <row r="32" spans="2:15" ht="14.45" customHeight="1" x14ac:dyDescent="0.25">
      <c r="B32" s="3"/>
      <c r="C32" s="81" t="e">
        <f>VLOOKUP(TR_Modèle[[#This Row],[Ingrédients]],T_ingrédients[],3,0)</f>
        <v>#N/A</v>
      </c>
      <c r="D32" s="93"/>
      <c r="E32" s="94"/>
      <c r="F32" s="93"/>
      <c r="H32" s="22"/>
      <c r="I32" s="20"/>
      <c r="J32" s="1"/>
      <c r="K32" s="21"/>
    </row>
    <row r="33" spans="2:11" ht="14.45" customHeight="1" x14ac:dyDescent="0.25">
      <c r="B33" s="3"/>
      <c r="C33" s="81" t="e">
        <f>VLOOKUP(TR_Modèle[[#This Row],[Ingrédients]],T_ingrédients[],3,0)</f>
        <v>#N/A</v>
      </c>
      <c r="D33" s="93"/>
      <c r="E33" s="94"/>
      <c r="F33" s="93"/>
      <c r="H33" s="22"/>
      <c r="I33" s="20"/>
      <c r="J33" s="1"/>
      <c r="K33" s="21"/>
    </row>
    <row r="34" spans="2:11" ht="14.45" customHeight="1" x14ac:dyDescent="0.25">
      <c r="B34" s="3"/>
      <c r="C34" s="81" t="e">
        <f>VLOOKUP(TR_Modèle[[#This Row],[Ingrédients]],T_ingrédients[],3,0)</f>
        <v>#N/A</v>
      </c>
      <c r="D34" s="93"/>
      <c r="E34" s="94"/>
      <c r="F34" s="93"/>
      <c r="H34" s="22"/>
      <c r="I34" s="20"/>
      <c r="J34" s="1"/>
      <c r="K34" s="21"/>
    </row>
    <row r="35" spans="2:11" ht="14.45" customHeight="1" x14ac:dyDescent="0.25">
      <c r="B35" s="3"/>
      <c r="C35" s="81" t="e">
        <f>VLOOKUP(TR_Modèle[[#This Row],[Ingrédients]],T_ingrédients[],3,0)</f>
        <v>#N/A</v>
      </c>
      <c r="D35" s="93"/>
      <c r="E35" s="94"/>
      <c r="F35" s="93"/>
      <c r="H35" s="22"/>
      <c r="I35" s="20"/>
      <c r="J35" s="1"/>
      <c r="K35" s="21"/>
    </row>
    <row r="36" spans="2:11" ht="14.45" customHeight="1" x14ac:dyDescent="0.25">
      <c r="B36" s="3"/>
      <c r="C36" s="81" t="e">
        <f>VLOOKUP(TR_Modèle[[#This Row],[Ingrédients]],T_ingrédients[],3,0)</f>
        <v>#N/A</v>
      </c>
      <c r="D36" s="93"/>
      <c r="E36" s="94"/>
      <c r="F36" s="93"/>
      <c r="H36" s="22"/>
      <c r="I36" s="20"/>
      <c r="J36" s="1"/>
      <c r="K36" s="21"/>
    </row>
    <row r="37" spans="2:11" ht="14.45" customHeight="1" x14ac:dyDescent="0.25">
      <c r="B37" s="3"/>
      <c r="C37" s="81" t="e">
        <f>VLOOKUP(TR_Modèle[[#This Row],[Ingrédients]],T_ingrédients[],3,0)</f>
        <v>#N/A</v>
      </c>
      <c r="D37" s="93"/>
      <c r="E37" s="94"/>
      <c r="F37" s="93"/>
      <c r="H37" s="22"/>
      <c r="I37" s="20"/>
      <c r="J37" s="1"/>
      <c r="K37" s="21"/>
    </row>
    <row r="38" spans="2:11" ht="14.45" customHeight="1" x14ac:dyDescent="0.25">
      <c r="B38" s="3"/>
      <c r="C38" s="81" t="e">
        <f>VLOOKUP(TR_Modèle[[#This Row],[Ingrédients]],T_ingrédients[],3,0)</f>
        <v>#N/A</v>
      </c>
      <c r="D38" s="93"/>
      <c r="E38" s="94"/>
      <c r="F38" s="93"/>
      <c r="H38" s="22"/>
      <c r="I38" s="20"/>
      <c r="J38" s="1"/>
      <c r="K38" s="21"/>
    </row>
    <row r="39" spans="2:11" ht="14.45" customHeight="1" x14ac:dyDescent="0.25">
      <c r="B39" s="3"/>
      <c r="C39" s="81" t="e">
        <f>VLOOKUP(TR_Modèle[[#This Row],[Ingrédients]],T_ingrédients[],3,0)</f>
        <v>#N/A</v>
      </c>
      <c r="D39" s="93"/>
      <c r="E39" s="94"/>
      <c r="F39" s="93"/>
      <c r="H39" s="22"/>
      <c r="I39" s="20"/>
      <c r="J39" s="1"/>
      <c r="K39" s="21"/>
    </row>
    <row r="40" spans="2:11" ht="14.45" customHeight="1" x14ac:dyDescent="0.25">
      <c r="B40" s="3"/>
      <c r="C40" s="81" t="e">
        <f>VLOOKUP(TR_Modèle[[#This Row],[Ingrédients]],T_ingrédients[],3,0)</f>
        <v>#N/A</v>
      </c>
      <c r="D40" s="93"/>
      <c r="E40" s="94"/>
      <c r="F40" s="93"/>
      <c r="H40" s="22"/>
      <c r="I40" s="20"/>
      <c r="J40" s="1"/>
      <c r="K40" s="21"/>
    </row>
    <row r="41" spans="2:11" ht="14.45" customHeight="1" x14ac:dyDescent="0.25">
      <c r="B41" s="3"/>
      <c r="C41" s="81" t="e">
        <f>VLOOKUP(TR_Modèle[[#This Row],[Ingrédients]],T_ingrédients[],3,0)</f>
        <v>#N/A</v>
      </c>
      <c r="D41" s="93"/>
      <c r="E41" s="94"/>
      <c r="F41" s="93"/>
      <c r="H41" s="22"/>
      <c r="I41" s="20"/>
      <c r="J41" s="1"/>
      <c r="K41" s="21"/>
    </row>
    <row r="42" spans="2:11" ht="14.45" customHeight="1" x14ac:dyDescent="0.25">
      <c r="B42" s="3"/>
      <c r="C42" s="81" t="e">
        <f>VLOOKUP(TR_Modèle[[#This Row],[Ingrédients]],T_ingrédients[],3,0)</f>
        <v>#N/A</v>
      </c>
      <c r="D42" s="93"/>
      <c r="E42" s="94"/>
      <c r="F42" s="93"/>
      <c r="H42" s="22"/>
      <c r="I42" s="20"/>
      <c r="J42" s="1"/>
      <c r="K42" s="21"/>
    </row>
    <row r="43" spans="2:11" ht="14.45" customHeight="1" x14ac:dyDescent="0.25">
      <c r="B43" s="3"/>
      <c r="C43" s="81" t="e">
        <f>VLOOKUP(TR_Modèle[[#This Row],[Ingrédients]],T_ingrédients[],3,0)</f>
        <v>#N/A</v>
      </c>
      <c r="D43" s="93"/>
      <c r="E43" s="94"/>
      <c r="F43" s="93"/>
      <c r="H43" s="22"/>
      <c r="I43" s="20"/>
      <c r="J43" s="1"/>
      <c r="K43" s="21"/>
    </row>
    <row r="44" spans="2:11" ht="14.45" customHeight="1" x14ac:dyDescent="0.25">
      <c r="B44" s="3"/>
      <c r="C44" s="81" t="e">
        <f>VLOOKUP(TR_Modèle[[#This Row],[Ingrédients]],T_ingrédients[],3,0)</f>
        <v>#N/A</v>
      </c>
      <c r="D44" s="93"/>
      <c r="E44" s="94"/>
      <c r="F44" s="93"/>
      <c r="H44" s="22"/>
      <c r="I44" s="20"/>
      <c r="J44" s="1"/>
      <c r="K44" s="21"/>
    </row>
    <row r="45" spans="2:11" ht="14.45" customHeight="1" x14ac:dyDescent="0.25">
      <c r="B45" s="3"/>
      <c r="C45" s="81" t="e">
        <f>VLOOKUP(TR_Modèle[[#This Row],[Ingrédients]],T_ingrédients[],3,0)</f>
        <v>#N/A</v>
      </c>
      <c r="D45" s="93"/>
      <c r="E45" s="94"/>
      <c r="F45" s="93"/>
      <c r="H45" s="22"/>
      <c r="I45" s="20"/>
      <c r="J45" s="1"/>
      <c r="K45" s="21"/>
    </row>
    <row r="46" spans="2:11" ht="15" customHeight="1" thickBot="1" x14ac:dyDescent="0.3">
      <c r="B46" s="3"/>
      <c r="C46" s="81" t="e">
        <f>VLOOKUP(TR_Modèle[[#This Row],[Ingrédients]],T_ingrédients[],3,0)</f>
        <v>#N/A</v>
      </c>
      <c r="D46" s="93"/>
      <c r="E46" s="94"/>
      <c r="F46" s="93"/>
      <c r="H46" s="23"/>
      <c r="I46" s="23"/>
      <c r="J46" s="23"/>
      <c r="K46" s="23"/>
    </row>
    <row r="47" spans="2:11" ht="16.5" thickBot="1" x14ac:dyDescent="0.3">
      <c r="B47" s="70" t="s">
        <v>58</v>
      </c>
      <c r="C47" s="71" t="s">
        <v>14</v>
      </c>
      <c r="D47" s="72">
        <f>SUBTOTAL(109,TR_Modèle[Colonne1])</f>
        <v>0</v>
      </c>
      <c r="E47" s="72">
        <f>SUBTOTAL(109,TR_Modèle[Colonne2])</f>
        <v>0</v>
      </c>
      <c r="F47" s="73">
        <f>SUBTOTAL(109,TR_Modèle[Colonne3])</f>
        <v>0</v>
      </c>
      <c r="G47" s="66"/>
    </row>
    <row r="48" spans="2:11" x14ac:dyDescent="0.25">
      <c r="B48" s="24"/>
      <c r="C48" s="18"/>
      <c r="D48" s="23"/>
      <c r="E48" s="23"/>
      <c r="F48" s="23"/>
    </row>
  </sheetData>
  <mergeCells count="7">
    <mergeCell ref="I1:N12"/>
    <mergeCell ref="B2:F2"/>
    <mergeCell ref="B3:C3"/>
    <mergeCell ref="B17:C17"/>
    <mergeCell ref="B16:F16"/>
    <mergeCell ref="D3:F3"/>
    <mergeCell ref="D17:F17"/>
  </mergeCells>
  <dataValidations count="3">
    <dataValidation type="list" allowBlank="1" showInputMessage="1" showErrorMessage="1" sqref="B51:B58" xr:uid="{00000000-0002-0000-0100-000000000000}">
      <formula1>IF(B51&lt;&gt;"",OFFSET(f_ingrédients,MATCH(B51&amp;"*",Liste_ingrédients,0)-1,,COUNTIF(f_ingrédients,B51&amp;"*"),1),f_ingrédients)</formula1>
    </dataValidation>
    <dataValidation type="list" allowBlank="1" showInputMessage="1" sqref="B50" xr:uid="{00000000-0002-0000-0100-000001000000}">
      <formula1>IF(B50&lt;&gt;"",OFFSET(f_ingrédients,MATCH(B50&amp;"*",Liste_ingrédients,0)-1,,COUNTIF(f_ingrédients,B50&amp;"*"),1),f_ingrédients)</formula1>
    </dataValidation>
    <dataValidation type="list" allowBlank="1" showInputMessage="1" sqref="B5:B12 B19:B46" xr:uid="{4D37BDE5-A697-44B8-B03B-00BD1B098DB0}">
      <formula1>L_ingrédients</formula1>
    </dataValidation>
  </dataValidations>
  <pageMargins left="0.7" right="0.7" top="0.75" bottom="0.75" header="0.3" footer="0.3"/>
  <pageSetup paperSize="9" orientation="portrait" horizontalDpi="4294967293" verticalDpi="0"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R43"/>
  <sheetViews>
    <sheetView zoomScale="80" zoomScaleNormal="80" workbookViewId="0">
      <selection activeCell="B21" sqref="B21"/>
    </sheetView>
  </sheetViews>
  <sheetFormatPr baseColWidth="10" defaultRowHeight="15" x14ac:dyDescent="0.25"/>
  <cols>
    <col min="1" max="1" width="3.7109375" customWidth="1"/>
    <col min="2" max="2" width="40.7109375" customWidth="1"/>
    <col min="8" max="8" width="20.7109375" customWidth="1"/>
  </cols>
  <sheetData>
    <row r="1" spans="2:14" ht="16.149999999999999" customHeight="1" thickBot="1" x14ac:dyDescent="0.3"/>
    <row r="2" spans="2:14" ht="18" customHeight="1" thickBot="1" x14ac:dyDescent="0.3">
      <c r="B2" s="160" t="s">
        <v>24</v>
      </c>
      <c r="C2" s="161"/>
      <c r="D2" s="161"/>
      <c r="E2" s="161"/>
      <c r="F2" s="162"/>
      <c r="H2" s="151" t="s">
        <v>55</v>
      </c>
      <c r="I2" s="152"/>
      <c r="J2" s="152"/>
      <c r="K2" s="152"/>
      <c r="L2" s="152"/>
      <c r="M2" s="152"/>
      <c r="N2" s="153"/>
    </row>
    <row r="3" spans="2:14" ht="15.75" thickBot="1" x14ac:dyDescent="0.3">
      <c r="B3" s="163"/>
      <c r="C3" s="164"/>
      <c r="D3" s="165" t="s">
        <v>82</v>
      </c>
      <c r="E3" s="166"/>
      <c r="F3" s="167"/>
      <c r="H3" s="154"/>
      <c r="I3" s="155"/>
      <c r="J3" s="155"/>
      <c r="K3" s="155"/>
      <c r="L3" s="155"/>
      <c r="M3" s="155"/>
      <c r="N3" s="156"/>
    </row>
    <row r="4" spans="2:14" ht="16.5" thickBot="1" x14ac:dyDescent="0.3">
      <c r="B4" s="57" t="s">
        <v>0</v>
      </c>
      <c r="C4" s="58" t="s">
        <v>1</v>
      </c>
      <c r="D4" s="54" t="s">
        <v>66</v>
      </c>
      <c r="E4" s="54" t="s">
        <v>67</v>
      </c>
      <c r="F4" s="55" t="s">
        <v>27</v>
      </c>
      <c r="H4" s="154"/>
      <c r="I4" s="155"/>
      <c r="J4" s="155"/>
      <c r="K4" s="155"/>
      <c r="L4" s="155"/>
      <c r="M4" s="155"/>
      <c r="N4" s="156"/>
    </row>
    <row r="5" spans="2:14" x14ac:dyDescent="0.25">
      <c r="B5" s="74" t="s">
        <v>4</v>
      </c>
      <c r="C5" s="95" t="str">
        <f>VLOOKUP(R_Cake_Marrons[[#This Row],[Ingrédients]],T_ingrédients[],3,0)</f>
        <v>g</v>
      </c>
      <c r="D5" s="97">
        <v>252</v>
      </c>
      <c r="E5" s="98">
        <v>336</v>
      </c>
      <c r="F5" s="97">
        <v>1008</v>
      </c>
      <c r="H5" s="154"/>
      <c r="I5" s="155"/>
      <c r="J5" s="155"/>
      <c r="K5" s="155"/>
      <c r="L5" s="155"/>
      <c r="M5" s="155"/>
      <c r="N5" s="156"/>
    </row>
    <row r="6" spans="2:14" x14ac:dyDescent="0.25">
      <c r="B6" s="68" t="s">
        <v>18</v>
      </c>
      <c r="C6" s="83" t="str">
        <f>VLOOKUP(R_Cake_Marrons[[#This Row],[Ingrédients]],T_ingrédients[],3,0)</f>
        <v>g</v>
      </c>
      <c r="D6" s="99">
        <v>252</v>
      </c>
      <c r="E6" s="100">
        <v>336</v>
      </c>
      <c r="F6" s="99">
        <v>1008</v>
      </c>
      <c r="H6" s="154"/>
      <c r="I6" s="155"/>
      <c r="J6" s="155"/>
      <c r="K6" s="155"/>
      <c r="L6" s="155"/>
      <c r="M6" s="155"/>
      <c r="N6" s="156"/>
    </row>
    <row r="7" spans="2:14" x14ac:dyDescent="0.25">
      <c r="B7" s="68" t="s">
        <v>19</v>
      </c>
      <c r="C7" s="83" t="str">
        <f>VLOOKUP(R_Cake_Marrons[[#This Row],[Ingrédients]],T_ingrédients[],3,0)</f>
        <v>g</v>
      </c>
      <c r="D7" s="99">
        <v>5.4</v>
      </c>
      <c r="E7" s="100">
        <v>7.2</v>
      </c>
      <c r="F7" s="99">
        <v>21.6</v>
      </c>
      <c r="H7" s="154"/>
      <c r="I7" s="155"/>
      <c r="J7" s="155"/>
      <c r="K7" s="155"/>
      <c r="L7" s="155"/>
      <c r="M7" s="155"/>
      <c r="N7" s="156"/>
    </row>
    <row r="8" spans="2:14" x14ac:dyDescent="0.25">
      <c r="B8" s="68" t="s">
        <v>9</v>
      </c>
      <c r="C8" s="83" t="str">
        <f>VLOOKUP(R_Cake_Marrons[[#This Row],[Ingrédients]],T_ingrédients[],3,0)</f>
        <v>g</v>
      </c>
      <c r="D8" s="99">
        <v>189</v>
      </c>
      <c r="E8" s="100">
        <v>252</v>
      </c>
      <c r="F8" s="99">
        <v>756</v>
      </c>
      <c r="H8" s="154"/>
      <c r="I8" s="155"/>
      <c r="J8" s="155"/>
      <c r="K8" s="155"/>
      <c r="L8" s="155"/>
      <c r="M8" s="155"/>
      <c r="N8" s="156"/>
    </row>
    <row r="9" spans="2:14" x14ac:dyDescent="0.25">
      <c r="B9" s="68" t="s">
        <v>21</v>
      </c>
      <c r="C9" s="83" t="str">
        <f>VLOOKUP(R_Cake_Marrons[[#This Row],[Ingrédients]],T_ingrédients[],3,0)</f>
        <v>g</v>
      </c>
      <c r="D9" s="99">
        <v>378</v>
      </c>
      <c r="E9" s="100">
        <v>504</v>
      </c>
      <c r="F9" s="99">
        <v>1512</v>
      </c>
      <c r="H9" s="154"/>
      <c r="I9" s="155"/>
      <c r="J9" s="155"/>
      <c r="K9" s="155"/>
      <c r="L9" s="155"/>
      <c r="M9" s="155"/>
      <c r="N9" s="156"/>
    </row>
    <row r="10" spans="2:14" x14ac:dyDescent="0.25">
      <c r="B10" s="68" t="s">
        <v>25</v>
      </c>
      <c r="C10" s="83" t="str">
        <f>VLOOKUP(R_Cake_Marrons[[#This Row],[Ingrédients]],T_ingrédients[],3,0)</f>
        <v>g</v>
      </c>
      <c r="D10" s="99">
        <v>405</v>
      </c>
      <c r="E10" s="100">
        <v>540</v>
      </c>
      <c r="F10" s="99">
        <v>1620</v>
      </c>
      <c r="H10" s="154"/>
      <c r="I10" s="155"/>
      <c r="J10" s="155"/>
      <c r="K10" s="155"/>
      <c r="L10" s="155"/>
      <c r="M10" s="155"/>
      <c r="N10" s="156"/>
    </row>
    <row r="11" spans="2:14" x14ac:dyDescent="0.25">
      <c r="B11" s="75" t="s">
        <v>11</v>
      </c>
      <c r="C11" s="96" t="str">
        <f>VLOOKUP(R_Cake_Marrons[[#This Row],[Ingrédients]],T_ingrédients[],3,0)</f>
        <v>g</v>
      </c>
      <c r="D11" s="99">
        <v>9</v>
      </c>
      <c r="E11" s="100">
        <v>12</v>
      </c>
      <c r="F11" s="99">
        <v>36</v>
      </c>
      <c r="H11" s="154"/>
      <c r="I11" s="155"/>
      <c r="J11" s="155"/>
      <c r="K11" s="155"/>
      <c r="L11" s="155"/>
      <c r="M11" s="155"/>
      <c r="N11" s="156"/>
    </row>
    <row r="12" spans="2:14" x14ac:dyDescent="0.25">
      <c r="B12" s="75" t="s">
        <v>26</v>
      </c>
      <c r="C12" s="96" t="str">
        <f>VLOOKUP(R_Cake_Marrons[[#This Row],[Ingrédients]],T_ingrédients[],3,0)</f>
        <v>g</v>
      </c>
      <c r="D12" s="99">
        <v>187</v>
      </c>
      <c r="E12" s="100">
        <v>250</v>
      </c>
      <c r="F12" s="99">
        <v>750</v>
      </c>
      <c r="H12" s="154"/>
      <c r="I12" s="155"/>
      <c r="J12" s="155"/>
      <c r="K12" s="155"/>
      <c r="L12" s="155"/>
      <c r="M12" s="155"/>
      <c r="N12" s="156"/>
    </row>
    <row r="13" spans="2:14" x14ac:dyDescent="0.25">
      <c r="B13" s="75" t="s">
        <v>52</v>
      </c>
      <c r="C13" s="96" t="str">
        <f>VLOOKUP(R_Cake_Marrons[[#This Row],[Ingrédients]],T_ingrédients[],3,0)</f>
        <v>g</v>
      </c>
      <c r="D13" s="101">
        <v>180</v>
      </c>
      <c r="E13" s="102">
        <v>240</v>
      </c>
      <c r="F13" s="101">
        <v>360</v>
      </c>
      <c r="H13" s="154"/>
      <c r="I13" s="155"/>
      <c r="J13" s="155"/>
      <c r="K13" s="155"/>
      <c r="L13" s="155"/>
      <c r="M13" s="155"/>
      <c r="N13" s="156"/>
    </row>
    <row r="14" spans="2:14" x14ac:dyDescent="0.25">
      <c r="B14" s="75" t="s">
        <v>26</v>
      </c>
      <c r="C14" s="96" t="str">
        <f>VLOOKUP(R_Cake_Marrons[[#This Row],[Ingrédients]],T_ingrédients[],3,0)</f>
        <v>g</v>
      </c>
      <c r="D14" s="99">
        <v>180</v>
      </c>
      <c r="E14" s="103">
        <v>240</v>
      </c>
      <c r="F14" s="99">
        <v>360</v>
      </c>
      <c r="H14" s="154"/>
      <c r="I14" s="155"/>
      <c r="J14" s="155"/>
      <c r="K14" s="155"/>
      <c r="L14" s="155"/>
      <c r="M14" s="155"/>
      <c r="N14" s="156"/>
    </row>
    <row r="15" spans="2:14" ht="15.75" thickBot="1" x14ac:dyDescent="0.3">
      <c r="B15" s="75" t="s">
        <v>40</v>
      </c>
      <c r="C15" s="96" t="str">
        <f>VLOOKUP(R_Cake_Marrons[[#This Row],[Ingrédients]],T_ingrédients[],3,0)</f>
        <v>g</v>
      </c>
      <c r="D15" s="104">
        <v>14</v>
      </c>
      <c r="E15" s="105">
        <v>19</v>
      </c>
      <c r="F15" s="104">
        <v>29</v>
      </c>
      <c r="H15" s="154"/>
      <c r="I15" s="155"/>
      <c r="J15" s="155"/>
      <c r="K15" s="155"/>
      <c r="L15" s="155"/>
      <c r="M15" s="155"/>
      <c r="N15" s="156"/>
    </row>
    <row r="16" spans="2:14" ht="16.5" thickBot="1" x14ac:dyDescent="0.3">
      <c r="B16" s="76" t="s">
        <v>58</v>
      </c>
      <c r="C16" s="77" t="s">
        <v>14</v>
      </c>
      <c r="D16" s="78">
        <f>SUBTOTAL(109,R_Cake_Marrons[1800])</f>
        <v>2051.4</v>
      </c>
      <c r="E16" s="72">
        <f>SUBTOTAL(109,R_Cake_Marrons[2400])</f>
        <v>2736.2</v>
      </c>
      <c r="F16" s="73">
        <f>SUBTOTAL(109,R_Cake_Marrons[1800*3])</f>
        <v>7460.6</v>
      </c>
      <c r="H16" s="157"/>
      <c r="I16" s="158"/>
      <c r="J16" s="158"/>
      <c r="K16" s="158"/>
      <c r="L16" s="158"/>
      <c r="M16" s="158"/>
      <c r="N16" s="159"/>
    </row>
    <row r="17" spans="2:18" ht="15.75" thickBot="1" x14ac:dyDescent="0.3">
      <c r="B17" s="50"/>
      <c r="C17" s="18"/>
      <c r="D17" s="23"/>
      <c r="E17" s="23"/>
      <c r="F17" s="23"/>
      <c r="G17" s="17"/>
      <c r="H17" s="17"/>
      <c r="I17" s="17"/>
      <c r="J17" s="17"/>
      <c r="K17" s="17"/>
    </row>
    <row r="18" spans="2:18" x14ac:dyDescent="0.25">
      <c r="G18" s="17"/>
      <c r="H18" s="179" t="s">
        <v>47</v>
      </c>
      <c r="I18" s="180"/>
      <c r="J18" s="180"/>
      <c r="K18" s="180"/>
      <c r="L18" s="180"/>
      <c r="M18" s="180"/>
      <c r="N18" s="180"/>
      <c r="O18" s="181"/>
      <c r="P18" s="17"/>
      <c r="Q18" s="17"/>
      <c r="R18" s="17"/>
    </row>
    <row r="19" spans="2:18" ht="15.75" thickBot="1" x14ac:dyDescent="0.3">
      <c r="G19" s="17"/>
      <c r="H19" s="182"/>
      <c r="I19" s="183"/>
      <c r="J19" s="183"/>
      <c r="K19" s="183"/>
      <c r="L19" s="183"/>
      <c r="M19" s="183"/>
      <c r="N19" s="183"/>
      <c r="O19" s="184"/>
      <c r="P19" s="17"/>
      <c r="Q19" s="17"/>
      <c r="R19" s="17"/>
    </row>
    <row r="20" spans="2:18" x14ac:dyDescent="0.25">
      <c r="G20" s="17"/>
      <c r="H20" s="168" t="s">
        <v>0</v>
      </c>
      <c r="I20" s="170" t="s">
        <v>1</v>
      </c>
      <c r="J20" s="173" t="s">
        <v>48</v>
      </c>
      <c r="K20" s="174"/>
      <c r="L20" s="174"/>
      <c r="M20" s="174"/>
      <c r="N20" s="174"/>
      <c r="O20" s="175"/>
      <c r="P20" s="17"/>
      <c r="Q20" s="17"/>
      <c r="R20" s="17"/>
    </row>
    <row r="21" spans="2:18" ht="15.75" thickBot="1" x14ac:dyDescent="0.3">
      <c r="G21" s="18"/>
      <c r="H21" s="169"/>
      <c r="I21" s="171"/>
      <c r="J21" s="176"/>
      <c r="K21" s="177"/>
      <c r="L21" s="177"/>
      <c r="M21" s="177"/>
      <c r="N21" s="177"/>
      <c r="O21" s="178"/>
      <c r="P21" s="17"/>
      <c r="Q21" s="17"/>
      <c r="R21" s="17"/>
    </row>
    <row r="22" spans="2:18" ht="14.45" customHeight="1" thickBot="1" x14ac:dyDescent="0.3">
      <c r="G22" s="19"/>
      <c r="H22" s="169"/>
      <c r="I22" s="172"/>
      <c r="J22" s="5">
        <v>1000</v>
      </c>
      <c r="K22" s="47">
        <v>1800</v>
      </c>
      <c r="L22" s="4">
        <v>2400</v>
      </c>
      <c r="M22" s="5" t="s">
        <v>49</v>
      </c>
      <c r="N22" s="5" t="s">
        <v>27</v>
      </c>
      <c r="O22" s="43" t="s">
        <v>50</v>
      </c>
      <c r="P22" s="17"/>
      <c r="Q22" s="17"/>
      <c r="R22" s="17"/>
    </row>
    <row r="23" spans="2:18" ht="14.45" customHeight="1" x14ac:dyDescent="0.25">
      <c r="G23" s="19"/>
      <c r="H23" s="25" t="s">
        <v>4</v>
      </c>
      <c r="I23" s="32" t="s">
        <v>14</v>
      </c>
      <c r="J23" s="33">
        <v>140</v>
      </c>
      <c r="K23" s="34">
        <f t="shared" ref="K23:K33" si="0">J23*K22/J22</f>
        <v>252</v>
      </c>
      <c r="L23" s="35">
        <f t="shared" ref="L23:L25" si="1">J23*L22/J22</f>
        <v>336</v>
      </c>
      <c r="M23" s="7">
        <f>K23*2</f>
        <v>504</v>
      </c>
      <c r="N23" s="10">
        <f>L23*3</f>
        <v>1008</v>
      </c>
      <c r="O23" s="44">
        <f>L23*2</f>
        <v>672</v>
      </c>
      <c r="P23" s="17"/>
      <c r="Q23" s="17"/>
      <c r="R23" s="17"/>
    </row>
    <row r="24" spans="2:18" ht="14.45" customHeight="1" x14ac:dyDescent="0.25">
      <c r="G24" s="19"/>
      <c r="H24" s="3" t="s">
        <v>18</v>
      </c>
      <c r="I24" s="1" t="s">
        <v>14</v>
      </c>
      <c r="J24" s="33">
        <v>140</v>
      </c>
      <c r="K24" s="36">
        <f t="shared" si="0"/>
        <v>252</v>
      </c>
      <c r="L24" s="37">
        <f t="shared" si="1"/>
        <v>336</v>
      </c>
      <c r="M24" s="10">
        <f t="shared" ref="M24:M33" si="2">K24*2</f>
        <v>504</v>
      </c>
      <c r="N24" s="10">
        <f t="shared" ref="N24:N33" si="3">L24*3</f>
        <v>1008</v>
      </c>
      <c r="O24" s="44">
        <f t="shared" ref="O24:O33" si="4">L24*2</f>
        <v>672</v>
      </c>
      <c r="P24" s="17"/>
      <c r="Q24" s="17"/>
      <c r="R24" s="17"/>
    </row>
    <row r="25" spans="2:18" ht="14.45" customHeight="1" x14ac:dyDescent="0.25">
      <c r="G25" s="19"/>
      <c r="H25" s="3" t="s">
        <v>19</v>
      </c>
      <c r="I25" s="1" t="s">
        <v>14</v>
      </c>
      <c r="J25" s="38">
        <v>3</v>
      </c>
      <c r="K25" s="39">
        <f t="shared" si="0"/>
        <v>5.4</v>
      </c>
      <c r="L25" s="40">
        <f t="shared" si="1"/>
        <v>7.2</v>
      </c>
      <c r="M25" s="12">
        <f t="shared" si="2"/>
        <v>10.8</v>
      </c>
      <c r="N25" s="12">
        <f t="shared" si="3"/>
        <v>21.6</v>
      </c>
      <c r="O25" s="45">
        <f t="shared" si="4"/>
        <v>14.4</v>
      </c>
      <c r="P25" s="17"/>
      <c r="Q25" s="17"/>
      <c r="R25" s="17"/>
    </row>
    <row r="26" spans="2:18" ht="14.45" customHeight="1" x14ac:dyDescent="0.25">
      <c r="G26" s="19"/>
      <c r="H26" s="3" t="s">
        <v>9</v>
      </c>
      <c r="I26" s="1" t="s">
        <v>14</v>
      </c>
      <c r="J26" s="33">
        <v>105</v>
      </c>
      <c r="K26" s="36">
        <f>J26*K25/J25</f>
        <v>189</v>
      </c>
      <c r="L26" s="37">
        <f>J26*L25/J25</f>
        <v>252</v>
      </c>
      <c r="M26" s="10">
        <f t="shared" si="2"/>
        <v>378</v>
      </c>
      <c r="N26" s="10">
        <f t="shared" si="3"/>
        <v>756</v>
      </c>
      <c r="O26" s="44">
        <f t="shared" si="4"/>
        <v>504</v>
      </c>
      <c r="P26" s="17"/>
      <c r="Q26" s="17"/>
      <c r="R26" s="17"/>
    </row>
    <row r="27" spans="2:18" ht="14.45" customHeight="1" x14ac:dyDescent="0.25">
      <c r="G27" s="19"/>
      <c r="H27" s="3"/>
      <c r="I27" s="1"/>
      <c r="J27" s="33"/>
      <c r="K27" s="36"/>
      <c r="L27" s="37"/>
      <c r="M27" s="10"/>
      <c r="N27" s="10"/>
      <c r="O27" s="44"/>
      <c r="P27" s="17"/>
      <c r="Q27" s="17"/>
      <c r="R27" s="17"/>
    </row>
    <row r="28" spans="2:18" ht="14.45" customHeight="1" x14ac:dyDescent="0.25">
      <c r="G28" s="19"/>
      <c r="H28" s="3"/>
      <c r="I28" s="1"/>
      <c r="J28" s="33"/>
      <c r="K28" s="36"/>
      <c r="L28" s="37"/>
      <c r="M28" s="10"/>
      <c r="N28" s="10"/>
      <c r="O28" s="44"/>
      <c r="P28" s="17"/>
      <c r="Q28" s="17"/>
      <c r="R28" s="17"/>
    </row>
    <row r="29" spans="2:18" ht="14.45" customHeight="1" x14ac:dyDescent="0.25">
      <c r="G29" s="22"/>
      <c r="H29" s="3" t="s">
        <v>21</v>
      </c>
      <c r="I29" s="1" t="s">
        <v>14</v>
      </c>
      <c r="J29" s="33">
        <v>210</v>
      </c>
      <c r="K29" s="36">
        <f>J29*K26/J26</f>
        <v>378</v>
      </c>
      <c r="L29" s="37">
        <f>J29*L26/J26</f>
        <v>504</v>
      </c>
      <c r="M29" s="10">
        <f t="shared" si="2"/>
        <v>756</v>
      </c>
      <c r="N29" s="10">
        <f t="shared" si="3"/>
        <v>1512</v>
      </c>
      <c r="O29" s="44">
        <f t="shared" si="4"/>
        <v>1008</v>
      </c>
      <c r="P29" s="17"/>
      <c r="Q29" s="17"/>
      <c r="R29" s="17"/>
    </row>
    <row r="30" spans="2:18" ht="14.45" customHeight="1" x14ac:dyDescent="0.25">
      <c r="G30" s="22"/>
      <c r="H30" s="3"/>
      <c r="I30" s="1"/>
      <c r="J30" s="33"/>
      <c r="K30" s="36"/>
      <c r="L30" s="37"/>
      <c r="M30" s="10"/>
      <c r="N30" s="10"/>
      <c r="O30" s="44"/>
      <c r="P30" s="17"/>
      <c r="Q30" s="17"/>
      <c r="R30" s="17"/>
    </row>
    <row r="31" spans="2:18" ht="14.45" customHeight="1" x14ac:dyDescent="0.25">
      <c r="G31" s="19"/>
      <c r="H31" s="3" t="s">
        <v>25</v>
      </c>
      <c r="I31" s="1" t="s">
        <v>14</v>
      </c>
      <c r="J31" s="33">
        <v>225</v>
      </c>
      <c r="K31" s="36">
        <f>J31*K29/J29</f>
        <v>405</v>
      </c>
      <c r="L31" s="37">
        <f>J31*L29/J29</f>
        <v>540</v>
      </c>
      <c r="M31" s="10">
        <f t="shared" si="2"/>
        <v>810</v>
      </c>
      <c r="N31" s="10">
        <f t="shared" si="3"/>
        <v>1620</v>
      </c>
      <c r="O31" s="44">
        <f t="shared" si="4"/>
        <v>1080</v>
      </c>
      <c r="P31" s="17"/>
      <c r="Q31" s="17"/>
      <c r="R31" s="17"/>
    </row>
    <row r="32" spans="2:18" ht="14.45" customHeight="1" x14ac:dyDescent="0.25">
      <c r="G32" s="19"/>
      <c r="H32" s="3" t="s">
        <v>11</v>
      </c>
      <c r="I32" s="1" t="s">
        <v>14</v>
      </c>
      <c r="J32" s="38">
        <v>5</v>
      </c>
      <c r="K32" s="39">
        <f>J32*K31/J31</f>
        <v>9</v>
      </c>
      <c r="L32" s="40">
        <f>J32*L31/J31</f>
        <v>12</v>
      </c>
      <c r="M32" s="12">
        <f t="shared" si="2"/>
        <v>18</v>
      </c>
      <c r="N32" s="12">
        <f t="shared" si="3"/>
        <v>36</v>
      </c>
      <c r="O32" s="45">
        <f t="shared" si="4"/>
        <v>24</v>
      </c>
      <c r="P32" s="17"/>
      <c r="Q32" s="17"/>
      <c r="R32" s="17"/>
    </row>
    <row r="33" spans="2:18" ht="14.45" customHeight="1" thickBot="1" x14ac:dyDescent="0.3">
      <c r="G33" s="23"/>
      <c r="H33" s="26" t="s">
        <v>26</v>
      </c>
      <c r="I33" s="1" t="s">
        <v>14</v>
      </c>
      <c r="J33" s="33">
        <v>104</v>
      </c>
      <c r="K33" s="36">
        <f t="shared" si="0"/>
        <v>187.2</v>
      </c>
      <c r="L33" s="41">
        <v>250</v>
      </c>
      <c r="M33" s="13">
        <f t="shared" si="2"/>
        <v>374.4</v>
      </c>
      <c r="N33" s="10">
        <f t="shared" si="3"/>
        <v>750</v>
      </c>
      <c r="O33" s="44">
        <f t="shared" si="4"/>
        <v>500</v>
      </c>
      <c r="P33" s="17"/>
      <c r="Q33" s="17"/>
      <c r="R33" s="17"/>
    </row>
    <row r="34" spans="2:18" ht="14.45" customHeight="1" thickBot="1" x14ac:dyDescent="0.3">
      <c r="H34" s="42" t="s">
        <v>15</v>
      </c>
      <c r="I34" s="5" t="s">
        <v>14</v>
      </c>
      <c r="J34" s="16">
        <f t="shared" ref="J34:O34" si="5">SUM(J23:J33)</f>
        <v>932</v>
      </c>
      <c r="K34" s="16">
        <f t="shared" si="5"/>
        <v>1677.6000000000001</v>
      </c>
      <c r="L34" s="15">
        <f t="shared" si="5"/>
        <v>2237.1999999999998</v>
      </c>
      <c r="M34" s="15">
        <f t="shared" si="5"/>
        <v>3355.2000000000003</v>
      </c>
      <c r="N34" s="16">
        <f t="shared" si="5"/>
        <v>6711.6</v>
      </c>
      <c r="O34" s="16">
        <f t="shared" si="5"/>
        <v>4474.3999999999996</v>
      </c>
      <c r="P34" s="17"/>
      <c r="Q34" s="17"/>
      <c r="R34" s="17"/>
    </row>
    <row r="35" spans="2:18" x14ac:dyDescent="0.25">
      <c r="B35" s="24"/>
      <c r="C35" s="18"/>
      <c r="D35" s="23"/>
      <c r="E35" s="23"/>
      <c r="F35" s="23"/>
      <c r="H35" s="173" t="s">
        <v>51</v>
      </c>
      <c r="I35" s="174"/>
      <c r="J35" s="174"/>
      <c r="K35" s="174"/>
      <c r="L35" s="174"/>
      <c r="M35" s="174"/>
      <c r="N35" s="174"/>
      <c r="O35" s="175"/>
      <c r="P35" s="17"/>
      <c r="Q35" s="17"/>
      <c r="R35" s="17"/>
    </row>
    <row r="36" spans="2:18" ht="15.75" thickBot="1" x14ac:dyDescent="0.3">
      <c r="H36" s="176"/>
      <c r="I36" s="177"/>
      <c r="J36" s="177"/>
      <c r="K36" s="177"/>
      <c r="L36" s="177"/>
      <c r="M36" s="177"/>
      <c r="N36" s="177"/>
      <c r="O36" s="178"/>
      <c r="P36" s="17"/>
      <c r="Q36" s="17"/>
      <c r="R36" s="17"/>
    </row>
    <row r="37" spans="2:18" x14ac:dyDescent="0.25">
      <c r="H37" s="168" t="s">
        <v>0</v>
      </c>
      <c r="I37" s="170" t="s">
        <v>1</v>
      </c>
      <c r="J37" s="173" t="s">
        <v>48</v>
      </c>
      <c r="K37" s="174"/>
      <c r="L37" s="174"/>
      <c r="M37" s="174"/>
      <c r="N37" s="174"/>
      <c r="O37" s="175"/>
      <c r="P37" s="17"/>
      <c r="Q37" s="17"/>
      <c r="R37" s="17"/>
    </row>
    <row r="38" spans="2:18" ht="15.75" thickBot="1" x14ac:dyDescent="0.3">
      <c r="H38" s="169"/>
      <c r="I38" s="171"/>
      <c r="J38" s="176"/>
      <c r="K38" s="177"/>
      <c r="L38" s="177"/>
      <c r="M38" s="177"/>
      <c r="N38" s="177"/>
      <c r="O38" s="178"/>
      <c r="P38" s="17"/>
      <c r="Q38" s="17"/>
      <c r="R38" s="17"/>
    </row>
    <row r="39" spans="2:18" ht="15.75" thickBot="1" x14ac:dyDescent="0.3">
      <c r="H39" s="169"/>
      <c r="I39" s="172"/>
      <c r="J39" s="5">
        <v>1000</v>
      </c>
      <c r="K39" s="47">
        <v>1800</v>
      </c>
      <c r="L39" s="4">
        <v>2400</v>
      </c>
      <c r="M39" s="5" t="s">
        <v>49</v>
      </c>
      <c r="N39" s="5" t="s">
        <v>27</v>
      </c>
      <c r="O39" s="43" t="s">
        <v>50</v>
      </c>
      <c r="P39" s="18"/>
      <c r="Q39" s="17"/>
      <c r="R39" s="17"/>
    </row>
    <row r="40" spans="2:18" x14ac:dyDescent="0.25">
      <c r="H40" s="25" t="s">
        <v>52</v>
      </c>
      <c r="I40" s="32" t="s">
        <v>14</v>
      </c>
      <c r="J40" s="33">
        <v>100</v>
      </c>
      <c r="K40" s="6">
        <f>J40*K39/J39</f>
        <v>180</v>
      </c>
      <c r="L40" s="35">
        <f>J40*L39/J39</f>
        <v>240</v>
      </c>
      <c r="M40" s="10">
        <f>K40*2</f>
        <v>360</v>
      </c>
      <c r="N40" s="37">
        <f>K40*3</f>
        <v>540</v>
      </c>
      <c r="O40" s="44">
        <f>L40*2</f>
        <v>480</v>
      </c>
      <c r="P40" s="20"/>
      <c r="Q40" s="1"/>
      <c r="R40" s="48"/>
    </row>
    <row r="41" spans="2:18" x14ac:dyDescent="0.25">
      <c r="H41" s="3" t="s">
        <v>26</v>
      </c>
      <c r="I41" s="1" t="s">
        <v>14</v>
      </c>
      <c r="J41" s="33">
        <v>100</v>
      </c>
      <c r="K41" s="9">
        <v>180</v>
      </c>
      <c r="L41" s="37">
        <v>240</v>
      </c>
      <c r="M41" s="10">
        <f>K41*2</f>
        <v>360</v>
      </c>
      <c r="N41" s="37">
        <f>K41*3</f>
        <v>540</v>
      </c>
      <c r="O41" s="44">
        <f>L41*2</f>
        <v>480</v>
      </c>
      <c r="P41" s="20"/>
      <c r="Q41" s="1"/>
      <c r="R41" s="48"/>
    </row>
    <row r="42" spans="2:18" ht="15.75" thickBot="1" x14ac:dyDescent="0.3">
      <c r="H42" s="3" t="s">
        <v>40</v>
      </c>
      <c r="I42" s="1" t="s">
        <v>14</v>
      </c>
      <c r="J42" s="33">
        <v>8</v>
      </c>
      <c r="K42" s="9">
        <f>J42*K41/J41</f>
        <v>14.4</v>
      </c>
      <c r="L42" s="37">
        <f>J42*L41/J41</f>
        <v>19.2</v>
      </c>
      <c r="M42" s="10">
        <f>K42*2</f>
        <v>28.8</v>
      </c>
      <c r="N42" s="37">
        <f>K42*3</f>
        <v>43.2</v>
      </c>
      <c r="O42" s="44">
        <f>L42*2</f>
        <v>38.4</v>
      </c>
      <c r="P42" s="20"/>
      <c r="Q42" s="1"/>
      <c r="R42" s="48"/>
    </row>
    <row r="43" spans="2:18" ht="15.75" thickBot="1" x14ac:dyDescent="0.3">
      <c r="H43" s="14" t="s">
        <v>15</v>
      </c>
      <c r="I43" s="5" t="s">
        <v>14</v>
      </c>
      <c r="J43" s="46">
        <f t="shared" ref="J43:O43" si="6">SUM(J40:J42)</f>
        <v>208</v>
      </c>
      <c r="K43" s="46">
        <f t="shared" si="6"/>
        <v>374.4</v>
      </c>
      <c r="L43" s="16">
        <f t="shared" si="6"/>
        <v>499.2</v>
      </c>
      <c r="M43" s="16">
        <f t="shared" si="6"/>
        <v>748.8</v>
      </c>
      <c r="N43" s="16">
        <f t="shared" si="6"/>
        <v>1123.2</v>
      </c>
      <c r="O43" s="16">
        <f t="shared" si="6"/>
        <v>998.4</v>
      </c>
      <c r="P43" s="23"/>
      <c r="Q43" s="18"/>
      <c r="R43" s="49"/>
    </row>
  </sheetData>
  <mergeCells count="12">
    <mergeCell ref="B2:F2"/>
    <mergeCell ref="B3:C3"/>
    <mergeCell ref="D3:F3"/>
    <mergeCell ref="H2:N16"/>
    <mergeCell ref="H37:H39"/>
    <mergeCell ref="I37:I39"/>
    <mergeCell ref="J37:O38"/>
    <mergeCell ref="H35:O36"/>
    <mergeCell ref="H18:O19"/>
    <mergeCell ref="J20:O21"/>
    <mergeCell ref="H20:H22"/>
    <mergeCell ref="I20:I22"/>
  </mergeCells>
  <dataValidations count="1">
    <dataValidation type="list" allowBlank="1" showInputMessage="1" sqref="B5:B15" xr:uid="{00000000-0002-0000-0200-000000000000}">
      <formula1>L_ingrédients</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M27"/>
  <sheetViews>
    <sheetView zoomScale="80" zoomScaleNormal="80" workbookViewId="0">
      <selection activeCell="E27" sqref="E27"/>
    </sheetView>
  </sheetViews>
  <sheetFormatPr baseColWidth="10" defaultRowHeight="15" x14ac:dyDescent="0.25"/>
  <cols>
    <col min="1" max="1" width="3.7109375" customWidth="1"/>
    <col min="2" max="2" width="40.7109375" customWidth="1"/>
  </cols>
  <sheetData>
    <row r="1" spans="2:13" ht="16.149999999999999" customHeight="1" thickBot="1" x14ac:dyDescent="0.3"/>
    <row r="2" spans="2:13" ht="18" customHeight="1" thickBot="1" x14ac:dyDescent="0.3">
      <c r="B2" s="160" t="s">
        <v>33</v>
      </c>
      <c r="C2" s="161"/>
      <c r="D2" s="161"/>
      <c r="E2" s="161"/>
      <c r="F2" s="162"/>
      <c r="H2" s="151" t="s">
        <v>68</v>
      </c>
      <c r="I2" s="152"/>
      <c r="J2" s="152"/>
      <c r="K2" s="152"/>
      <c r="L2" s="152"/>
      <c r="M2" s="153"/>
    </row>
    <row r="3" spans="2:13" ht="15.75" thickBot="1" x14ac:dyDescent="0.3">
      <c r="B3" s="163"/>
      <c r="C3" s="164"/>
      <c r="D3" s="165" t="s">
        <v>81</v>
      </c>
      <c r="E3" s="166"/>
      <c r="F3" s="167"/>
      <c r="H3" s="154"/>
      <c r="I3" s="155"/>
      <c r="J3" s="155"/>
      <c r="K3" s="155"/>
      <c r="L3" s="155"/>
      <c r="M3" s="156"/>
    </row>
    <row r="4" spans="2:13" ht="16.5" thickBot="1" x14ac:dyDescent="0.3">
      <c r="B4" s="57" t="s">
        <v>0</v>
      </c>
      <c r="C4" s="80" t="s">
        <v>1</v>
      </c>
      <c r="D4" s="59" t="s">
        <v>62</v>
      </c>
      <c r="E4" s="59" t="s">
        <v>63</v>
      </c>
      <c r="F4" s="59" t="s">
        <v>23</v>
      </c>
      <c r="H4" s="154"/>
      <c r="I4" s="155"/>
      <c r="J4" s="155"/>
      <c r="K4" s="155"/>
      <c r="L4" s="155"/>
      <c r="M4" s="156"/>
    </row>
    <row r="5" spans="2:13" x14ac:dyDescent="0.25">
      <c r="B5" s="79" t="s">
        <v>17</v>
      </c>
      <c r="C5" s="81" t="str">
        <f>VLOOKUP(R_Basque_CheeseCakeN[[#This Row],[Ingrédients]],T_ingrédients[],3,0)</f>
        <v>g</v>
      </c>
      <c r="D5" s="97">
        <v>571</v>
      </c>
      <c r="E5" s="97">
        <v>825</v>
      </c>
      <c r="F5" s="106">
        <v>1650</v>
      </c>
      <c r="H5" s="154"/>
      <c r="I5" s="155"/>
      <c r="J5" s="155"/>
      <c r="K5" s="155"/>
      <c r="L5" s="155"/>
      <c r="M5" s="156"/>
    </row>
    <row r="6" spans="2:13" x14ac:dyDescent="0.25">
      <c r="B6" s="82" t="s">
        <v>18</v>
      </c>
      <c r="C6" s="81" t="str">
        <f>VLOOKUP(R_Basque_CheeseCakeN[[#This Row],[Ingrédients]],T_ingrédients[],3,0)</f>
        <v>g</v>
      </c>
      <c r="D6" s="107">
        <v>228</v>
      </c>
      <c r="E6" s="107">
        <v>330</v>
      </c>
      <c r="F6" s="108">
        <v>660</v>
      </c>
      <c r="H6" s="154"/>
      <c r="I6" s="155"/>
      <c r="J6" s="155"/>
      <c r="K6" s="155"/>
      <c r="L6" s="155"/>
      <c r="M6" s="156"/>
    </row>
    <row r="7" spans="2:13" x14ac:dyDescent="0.25">
      <c r="B7" s="82" t="s">
        <v>19</v>
      </c>
      <c r="C7" s="81" t="str">
        <f>VLOOKUP(R_Basque_CheeseCakeN[[#This Row],[Ingrédients]],T_ingrédients[],3,0)</f>
        <v>g</v>
      </c>
      <c r="D7" s="107">
        <v>0.7</v>
      </c>
      <c r="E7" s="107">
        <v>1</v>
      </c>
      <c r="F7" s="108">
        <v>2</v>
      </c>
      <c r="H7" s="154"/>
      <c r="I7" s="155"/>
      <c r="J7" s="155"/>
      <c r="K7" s="155"/>
      <c r="L7" s="155"/>
      <c r="M7" s="156"/>
    </row>
    <row r="8" spans="2:13" x14ac:dyDescent="0.25">
      <c r="B8" s="82" t="s">
        <v>9</v>
      </c>
      <c r="C8" s="81" t="str">
        <f>VLOOKUP(R_Basque_CheeseCakeN[[#This Row],[Ingrédients]],T_ingrédients[],3,0)</f>
        <v>g</v>
      </c>
      <c r="D8" s="107">
        <v>127</v>
      </c>
      <c r="E8" s="107">
        <v>184</v>
      </c>
      <c r="F8" s="108">
        <v>368</v>
      </c>
      <c r="H8" s="154"/>
      <c r="I8" s="155"/>
      <c r="J8" s="155"/>
      <c r="K8" s="155"/>
      <c r="L8" s="155"/>
      <c r="M8" s="156"/>
    </row>
    <row r="9" spans="2:13" x14ac:dyDescent="0.25">
      <c r="B9" s="82" t="s">
        <v>20</v>
      </c>
      <c r="C9" s="81" t="str">
        <f>VLOOKUP(R_Basque_CheeseCakeN[[#This Row],[Ingrédients]],T_ingrédients[],3,0)</f>
        <v>g</v>
      </c>
      <c r="D9" s="107">
        <v>20</v>
      </c>
      <c r="E9" s="107">
        <v>29</v>
      </c>
      <c r="F9" s="108">
        <v>58</v>
      </c>
      <c r="H9" s="154"/>
      <c r="I9" s="155"/>
      <c r="J9" s="155"/>
      <c r="K9" s="155"/>
      <c r="L9" s="155"/>
      <c r="M9" s="156"/>
    </row>
    <row r="10" spans="2:13" x14ac:dyDescent="0.25">
      <c r="B10" s="82" t="s">
        <v>21</v>
      </c>
      <c r="C10" s="81" t="str">
        <f>VLOOKUP(R_Basque_CheeseCakeN[[#This Row],[Ingrédients]],T_ingrédients[],3,0)</f>
        <v>g</v>
      </c>
      <c r="D10" s="107">
        <v>343</v>
      </c>
      <c r="E10" s="107">
        <v>495</v>
      </c>
      <c r="F10" s="108">
        <v>990</v>
      </c>
      <c r="H10" s="154"/>
      <c r="I10" s="155"/>
      <c r="J10" s="155"/>
      <c r="K10" s="155"/>
      <c r="L10" s="155"/>
      <c r="M10" s="156"/>
    </row>
    <row r="11" spans="2:13" x14ac:dyDescent="0.25">
      <c r="B11" s="82" t="s">
        <v>28</v>
      </c>
      <c r="C11" s="81" t="str">
        <f>VLOOKUP(R_Basque_CheeseCakeN[[#This Row],[Ingrédients]],T_ingrédients[],3,0)</f>
        <v>gousse</v>
      </c>
      <c r="D11" s="107">
        <v>1</v>
      </c>
      <c r="E11" s="107">
        <v>1.5</v>
      </c>
      <c r="F11" s="108">
        <v>3</v>
      </c>
      <c r="H11" s="154"/>
      <c r="I11" s="155"/>
      <c r="J11" s="155"/>
      <c r="K11" s="155"/>
      <c r="L11" s="155"/>
      <c r="M11" s="156"/>
    </row>
    <row r="12" spans="2:13" ht="15.75" thickBot="1" x14ac:dyDescent="0.3">
      <c r="B12" s="82" t="s">
        <v>22</v>
      </c>
      <c r="C12" s="81" t="str">
        <f>VLOOKUP(R_Basque_CheeseCakeN[[#This Row],[Ingrédients]],T_ingrédients[],3,0)</f>
        <v>g</v>
      </c>
      <c r="D12" s="107">
        <v>24</v>
      </c>
      <c r="E12" s="107">
        <v>34</v>
      </c>
      <c r="F12" s="108">
        <v>68</v>
      </c>
      <c r="H12" s="154"/>
      <c r="I12" s="155"/>
      <c r="J12" s="155"/>
      <c r="K12" s="155"/>
      <c r="L12" s="155"/>
      <c r="M12" s="156"/>
    </row>
    <row r="13" spans="2:13" ht="16.5" thickBot="1" x14ac:dyDescent="0.3">
      <c r="B13" s="70" t="s">
        <v>58</v>
      </c>
      <c r="C13" s="71" t="s">
        <v>14</v>
      </c>
      <c r="D13" s="72">
        <f>SUBTOTAL(109,R_Basque_CheeseCakeN[18])</f>
        <v>1314.7</v>
      </c>
      <c r="E13" s="72">
        <f>SUBTOTAL(109,R_Basque_CheeseCakeN[26])</f>
        <v>1899.5</v>
      </c>
      <c r="F13" s="73">
        <f>SUBTOTAL(109,R_Basque_CheeseCakeN[26*2])</f>
        <v>3799</v>
      </c>
      <c r="H13" s="157"/>
      <c r="I13" s="158"/>
      <c r="J13" s="158"/>
      <c r="K13" s="158"/>
      <c r="L13" s="158"/>
      <c r="M13" s="159"/>
    </row>
    <row r="14" spans="2:13" x14ac:dyDescent="0.25">
      <c r="G14" s="17"/>
      <c r="H14" s="17"/>
      <c r="I14" s="17"/>
      <c r="J14" s="17"/>
      <c r="K14" s="17"/>
    </row>
    <row r="15" spans="2:13" x14ac:dyDescent="0.25">
      <c r="G15" s="17"/>
      <c r="H15" s="17"/>
      <c r="I15" s="17"/>
      <c r="J15" s="17"/>
      <c r="K15" s="17"/>
    </row>
    <row r="16" spans="2:13" x14ac:dyDescent="0.25">
      <c r="G16" s="17"/>
      <c r="H16" s="17"/>
      <c r="I16" s="17"/>
      <c r="J16" s="17"/>
      <c r="K16" s="17"/>
    </row>
    <row r="17" spans="7:11" x14ac:dyDescent="0.25">
      <c r="G17" s="17"/>
      <c r="H17" s="17"/>
      <c r="I17" s="17"/>
      <c r="J17" s="17"/>
      <c r="K17" s="17"/>
    </row>
    <row r="18" spans="7:11" x14ac:dyDescent="0.25">
      <c r="G18" s="18"/>
      <c r="H18" s="18"/>
      <c r="I18" s="18"/>
      <c r="J18" s="17"/>
      <c r="K18" s="17"/>
    </row>
    <row r="19" spans="7:11" x14ac:dyDescent="0.25">
      <c r="G19" s="19"/>
      <c r="H19" s="19"/>
      <c r="I19" s="20"/>
      <c r="J19" s="1"/>
      <c r="K19" s="21"/>
    </row>
    <row r="20" spans="7:11" x14ac:dyDescent="0.25">
      <c r="G20" s="19"/>
      <c r="H20" s="19"/>
      <c r="I20" s="20"/>
      <c r="J20" s="1"/>
      <c r="K20" s="21"/>
    </row>
    <row r="21" spans="7:11" x14ac:dyDescent="0.25">
      <c r="G21" s="19"/>
      <c r="H21" s="19"/>
      <c r="I21" s="20"/>
      <c r="J21" s="1"/>
      <c r="K21" s="21"/>
    </row>
    <row r="22" spans="7:11" x14ac:dyDescent="0.25">
      <c r="G22" s="19"/>
      <c r="H22" s="19"/>
      <c r="I22" s="20"/>
      <c r="J22" s="1"/>
      <c r="K22" s="21"/>
    </row>
    <row r="23" spans="7:11" x14ac:dyDescent="0.25">
      <c r="G23" s="19"/>
      <c r="H23" s="19"/>
      <c r="I23" s="20"/>
      <c r="J23" s="1"/>
      <c r="K23" s="21"/>
    </row>
    <row r="24" spans="7:11" x14ac:dyDescent="0.25">
      <c r="G24" s="22"/>
      <c r="H24" s="19"/>
      <c r="I24" s="20"/>
      <c r="J24" s="1"/>
      <c r="K24" s="21"/>
    </row>
    <row r="25" spans="7:11" x14ac:dyDescent="0.25">
      <c r="G25" s="19"/>
      <c r="H25" s="19"/>
      <c r="I25" s="20"/>
      <c r="J25" s="1"/>
      <c r="K25" s="21"/>
    </row>
    <row r="26" spans="7:11" x14ac:dyDescent="0.25">
      <c r="G26" s="19"/>
      <c r="H26" s="22"/>
      <c r="I26" s="20"/>
      <c r="J26" s="1"/>
      <c r="K26" s="21"/>
    </row>
    <row r="27" spans="7:11" x14ac:dyDescent="0.25">
      <c r="G27" s="23"/>
      <c r="H27" s="23"/>
      <c r="I27" s="23"/>
      <c r="J27" s="23"/>
      <c r="K27" s="23"/>
    </row>
  </sheetData>
  <mergeCells count="4">
    <mergeCell ref="H2:M13"/>
    <mergeCell ref="B2:F2"/>
    <mergeCell ref="B3:C3"/>
    <mergeCell ref="D3:F3"/>
  </mergeCells>
  <dataValidations count="1">
    <dataValidation type="list" allowBlank="1" showInputMessage="1" sqref="B5:B12" xr:uid="{00000000-0002-0000-0300-000000000000}">
      <formula1>L_ingrédients</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L27"/>
  <sheetViews>
    <sheetView zoomScaleNormal="100" workbookViewId="0">
      <selection activeCell="F7" sqref="F7"/>
    </sheetView>
  </sheetViews>
  <sheetFormatPr baseColWidth="10" defaultRowHeight="15" x14ac:dyDescent="0.25"/>
  <cols>
    <col min="1" max="1" width="3.7109375" customWidth="1"/>
    <col min="2" max="2" width="21.28515625" customWidth="1"/>
    <col min="3" max="3" width="20.7109375" customWidth="1"/>
    <col min="4" max="4" width="45.7109375" customWidth="1"/>
    <col min="5" max="6" width="23.7109375" customWidth="1"/>
    <col min="7" max="7" width="10.7109375" customWidth="1"/>
    <col min="8" max="8" width="20.7109375" customWidth="1"/>
    <col min="9" max="9" width="45.7109375" customWidth="1"/>
    <col min="10" max="10" width="20.7109375" customWidth="1"/>
    <col min="11" max="11" width="31.140625" bestFit="1" customWidth="1"/>
    <col min="12" max="14" width="24.28515625" bestFit="1" customWidth="1"/>
    <col min="15" max="15" width="12.28515625" bestFit="1" customWidth="1"/>
  </cols>
  <sheetData>
    <row r="1" spans="2:12" ht="16.149999999999999" customHeight="1" thickBot="1" x14ac:dyDescent="0.3">
      <c r="K1" s="109" t="s">
        <v>34</v>
      </c>
      <c r="L1" t="s">
        <v>38</v>
      </c>
    </row>
    <row r="2" spans="2:12" ht="19.899999999999999" customHeight="1" thickBot="1" x14ac:dyDescent="0.35">
      <c r="B2" s="136" t="s">
        <v>71</v>
      </c>
      <c r="C2" s="137"/>
      <c r="D2" s="137"/>
      <c r="E2" s="138"/>
      <c r="F2" s="138"/>
      <c r="H2" s="151" t="s">
        <v>56</v>
      </c>
      <c r="I2" s="153"/>
      <c r="J2" s="52"/>
      <c r="K2" s="109" t="s">
        <v>35</v>
      </c>
      <c r="L2" t="s">
        <v>24</v>
      </c>
    </row>
    <row r="3" spans="2:12" ht="31.15" customHeight="1" thickBot="1" x14ac:dyDescent="0.3">
      <c r="B3" s="132" t="s">
        <v>69</v>
      </c>
      <c r="C3" s="133" t="s">
        <v>34</v>
      </c>
      <c r="D3" s="134" t="s">
        <v>35</v>
      </c>
      <c r="E3" s="135" t="s">
        <v>70</v>
      </c>
      <c r="F3" s="131" t="s">
        <v>90</v>
      </c>
      <c r="G3" s="56"/>
      <c r="H3" s="154"/>
      <c r="I3" s="156"/>
      <c r="J3" s="53"/>
      <c r="K3" s="109" t="s">
        <v>70</v>
      </c>
      <c r="L3" s="110">
        <v>2400</v>
      </c>
    </row>
    <row r="4" spans="2:12" x14ac:dyDescent="0.25">
      <c r="B4" s="31" t="s">
        <v>72</v>
      </c>
      <c r="C4" s="2" t="s">
        <v>36</v>
      </c>
      <c r="D4" t="s">
        <v>37</v>
      </c>
      <c r="E4" s="8">
        <v>16</v>
      </c>
      <c r="F4" s="1">
        <v>1</v>
      </c>
      <c r="H4" s="154"/>
      <c r="I4" s="156"/>
      <c r="J4" s="53"/>
    </row>
    <row r="5" spans="2:12" x14ac:dyDescent="0.25">
      <c r="B5" s="31" t="s">
        <v>72</v>
      </c>
      <c r="C5" s="29" t="s">
        <v>38</v>
      </c>
      <c r="D5" t="s">
        <v>24</v>
      </c>
      <c r="E5" s="11">
        <v>2400</v>
      </c>
      <c r="F5" s="1">
        <v>2</v>
      </c>
      <c r="H5" s="154"/>
      <c r="I5" s="156"/>
      <c r="J5" s="1"/>
    </row>
    <row r="6" spans="2:12" x14ac:dyDescent="0.25">
      <c r="B6" s="31" t="s">
        <v>72</v>
      </c>
      <c r="C6" s="29" t="s">
        <v>39</v>
      </c>
      <c r="D6" t="s">
        <v>33</v>
      </c>
      <c r="E6" s="11">
        <v>26</v>
      </c>
      <c r="F6" s="1">
        <v>1</v>
      </c>
      <c r="H6" s="154"/>
      <c r="I6" s="156"/>
      <c r="J6" s="1"/>
    </row>
    <row r="7" spans="2:12" x14ac:dyDescent="0.25">
      <c r="H7" s="154"/>
      <c r="I7" s="156"/>
      <c r="J7" s="1"/>
    </row>
    <row r="8" spans="2:12" x14ac:dyDescent="0.25">
      <c r="H8" s="154"/>
      <c r="I8" s="156"/>
      <c r="J8" s="1"/>
    </row>
    <row r="9" spans="2:12" x14ac:dyDescent="0.25">
      <c r="H9" s="154"/>
      <c r="I9" s="156"/>
      <c r="J9" s="1"/>
    </row>
    <row r="10" spans="2:12" x14ac:dyDescent="0.25">
      <c r="H10" s="154"/>
      <c r="I10" s="156"/>
      <c r="J10" s="1"/>
    </row>
    <row r="11" spans="2:12" x14ac:dyDescent="0.25">
      <c r="H11" s="154"/>
      <c r="I11" s="156"/>
      <c r="J11" s="1"/>
    </row>
    <row r="12" spans="2:12" x14ac:dyDescent="0.25">
      <c r="H12" s="154"/>
      <c r="I12" s="156"/>
      <c r="J12" s="1"/>
    </row>
    <row r="13" spans="2:12" x14ac:dyDescent="0.25">
      <c r="H13" s="154"/>
      <c r="I13" s="156"/>
      <c r="J13" s="1"/>
    </row>
    <row r="14" spans="2:12" x14ac:dyDescent="0.25">
      <c r="H14" s="154"/>
      <c r="I14" s="156"/>
      <c r="J14" s="1"/>
    </row>
    <row r="15" spans="2:12" x14ac:dyDescent="0.25">
      <c r="H15" s="154"/>
      <c r="I15" s="156"/>
      <c r="J15" s="1"/>
    </row>
    <row r="16" spans="2:12" x14ac:dyDescent="0.25">
      <c r="H16" s="154"/>
      <c r="I16" s="156"/>
      <c r="J16" s="1"/>
    </row>
    <row r="17" spans="8:10" ht="15.75" thickBot="1" x14ac:dyDescent="0.3">
      <c r="H17" s="157"/>
      <c r="I17" s="159"/>
      <c r="J17" s="1"/>
    </row>
    <row r="18" spans="8:10" x14ac:dyDescent="0.25">
      <c r="J18" s="1"/>
    </row>
    <row r="19" spans="8:10" x14ac:dyDescent="0.25">
      <c r="H19" s="20"/>
      <c r="J19" s="1"/>
    </row>
    <row r="20" spans="8:10" x14ac:dyDescent="0.25">
      <c r="H20" s="20"/>
      <c r="J20" s="1"/>
    </row>
    <row r="21" spans="8:10" x14ac:dyDescent="0.25">
      <c r="H21" s="20"/>
      <c r="J21" s="1"/>
    </row>
    <row r="22" spans="8:10" x14ac:dyDescent="0.25">
      <c r="H22" s="20"/>
      <c r="J22" s="1"/>
    </row>
    <row r="23" spans="8:10" x14ac:dyDescent="0.25">
      <c r="H23" s="20"/>
      <c r="J23" s="1"/>
    </row>
    <row r="24" spans="8:10" x14ac:dyDescent="0.25">
      <c r="H24" s="20"/>
      <c r="J24" s="1"/>
    </row>
    <row r="25" spans="8:10" x14ac:dyDescent="0.25">
      <c r="H25" s="20"/>
      <c r="J25" s="1"/>
    </row>
    <row r="26" spans="8:10" x14ac:dyDescent="0.25">
      <c r="H26" s="20"/>
      <c r="J26" s="1"/>
    </row>
    <row r="27" spans="8:10" x14ac:dyDescent="0.25">
      <c r="J27" s="1"/>
    </row>
  </sheetData>
  <mergeCells count="1">
    <mergeCell ref="H2:I17"/>
  </mergeCells>
  <dataValidations count="3">
    <dataValidation type="list" allowBlank="1" showInputMessage="1" showErrorMessage="1" sqref="C4:C6" xr:uid="{14B29400-EBF7-438E-B503-4FD9740D97B4}">
      <formula1>L_Catégories</formula1>
    </dataValidation>
    <dataValidation type="list" allowBlank="1" showInputMessage="1" showErrorMessage="1" sqref="D4:D6" xr:uid="{7C642129-4DF6-4083-8984-7F4DE94AE4DF}">
      <formula1>L_Recettes</formula1>
    </dataValidation>
    <dataValidation type="list" allowBlank="1" showInputMessage="1" showErrorMessage="1" sqref="E4:E6" xr:uid="{D27D2442-62EC-4FE0-A85A-450439A97E1D}">
      <formula1>L_Q_C_D</formula1>
    </dataValidation>
  </dataValidations>
  <pageMargins left="0.7" right="0.7" top="0.75" bottom="0.75" header="0.3" footer="0.3"/>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L26"/>
  <sheetViews>
    <sheetView tabSelected="1" zoomScale="85" zoomScaleNormal="85" workbookViewId="0">
      <selection activeCell="C9" sqref="C9"/>
    </sheetView>
  </sheetViews>
  <sheetFormatPr baseColWidth="10" defaultRowHeight="15" x14ac:dyDescent="0.25"/>
  <cols>
    <col min="1" max="1" width="3.7109375" customWidth="1"/>
    <col min="2" max="2" width="19" customWidth="1"/>
    <col min="3" max="3" width="30.85546875" bestFit="1" customWidth="1"/>
    <col min="4" max="4" width="8.42578125" bestFit="1" customWidth="1"/>
    <col min="5" max="5" width="15.28515625" bestFit="1" customWidth="1"/>
    <col min="6" max="6" width="14.42578125" bestFit="1" customWidth="1"/>
    <col min="7" max="7" width="11.140625" bestFit="1" customWidth="1"/>
    <col min="8" max="8" width="3.7109375" customWidth="1"/>
    <col min="9" max="9" width="20.7109375" customWidth="1"/>
    <col min="10" max="10" width="45.7109375" customWidth="1"/>
    <col min="11" max="11" width="20.7109375" customWidth="1"/>
  </cols>
  <sheetData>
    <row r="1" spans="2:12" ht="16.149999999999999" customHeight="1" thickBot="1" x14ac:dyDescent="0.3"/>
    <row r="2" spans="2:12" ht="19.899999999999999" customHeight="1" x14ac:dyDescent="0.3">
      <c r="B2" s="185" t="s">
        <v>73</v>
      </c>
      <c r="C2" s="186"/>
      <c r="D2" s="186"/>
      <c r="E2" s="186"/>
      <c r="F2" s="186"/>
      <c r="G2" s="187"/>
      <c r="I2" s="52"/>
      <c r="J2" s="152" t="s">
        <v>57</v>
      </c>
      <c r="K2" s="52"/>
      <c r="L2" s="52"/>
    </row>
    <row r="3" spans="2:12" ht="14.45" customHeight="1" thickBot="1" x14ac:dyDescent="0.3">
      <c r="C3" s="17"/>
      <c r="D3" s="125"/>
      <c r="E3" s="17"/>
      <c r="F3" s="53"/>
      <c r="J3" s="155"/>
    </row>
    <row r="4" spans="2:12" ht="18" thickBot="1" x14ac:dyDescent="0.35">
      <c r="C4" s="130" t="s">
        <v>89</v>
      </c>
      <c r="D4" s="125"/>
      <c r="E4" s="17"/>
      <c r="F4" s="53"/>
      <c r="J4" s="155"/>
    </row>
    <row r="5" spans="2:12" x14ac:dyDescent="0.25">
      <c r="C5" t="s">
        <v>69</v>
      </c>
      <c r="D5" s="125"/>
      <c r="E5" s="17"/>
      <c r="F5" s="53"/>
      <c r="J5" s="155"/>
    </row>
    <row r="6" spans="2:12" x14ac:dyDescent="0.25">
      <c r="C6" t="s">
        <v>72</v>
      </c>
      <c r="D6" s="125"/>
      <c r="E6" s="17"/>
      <c r="F6" s="53"/>
      <c r="J6" s="155"/>
    </row>
    <row r="7" spans="2:12" x14ac:dyDescent="0.25">
      <c r="C7" s="17"/>
      <c r="D7" s="125"/>
      <c r="E7" s="17"/>
      <c r="F7" s="53"/>
      <c r="J7" s="155"/>
    </row>
    <row r="8" spans="2:12" x14ac:dyDescent="0.25">
      <c r="B8" t="s">
        <v>69</v>
      </c>
      <c r="C8" t="s">
        <v>0</v>
      </c>
      <c r="D8" t="s">
        <v>1</v>
      </c>
      <c r="E8" t="s">
        <v>2</v>
      </c>
      <c r="F8" t="s">
        <v>41</v>
      </c>
      <c r="G8" t="s">
        <v>16</v>
      </c>
      <c r="J8" s="155"/>
    </row>
    <row r="9" spans="2:12" x14ac:dyDescent="0.25">
      <c r="B9" t="s">
        <v>72</v>
      </c>
      <c r="C9" t="s">
        <v>40</v>
      </c>
      <c r="D9" t="s">
        <v>14</v>
      </c>
      <c r="E9" t="s">
        <v>65</v>
      </c>
      <c r="F9" t="s">
        <v>43</v>
      </c>
      <c r="G9">
        <v>38</v>
      </c>
      <c r="J9" s="155"/>
    </row>
    <row r="10" spans="2:12" x14ac:dyDescent="0.25">
      <c r="B10" t="s">
        <v>72</v>
      </c>
      <c r="C10" t="s">
        <v>52</v>
      </c>
      <c r="D10" t="s">
        <v>14</v>
      </c>
      <c r="E10" t="s">
        <v>64</v>
      </c>
      <c r="F10" t="s">
        <v>43</v>
      </c>
      <c r="G10">
        <v>480</v>
      </c>
      <c r="J10" s="155"/>
    </row>
    <row r="11" spans="2:12" x14ac:dyDescent="0.25">
      <c r="B11" t="s">
        <v>72</v>
      </c>
      <c r="C11" t="s">
        <v>13</v>
      </c>
      <c r="D11" t="s">
        <v>14</v>
      </c>
      <c r="E11" t="s">
        <v>32</v>
      </c>
      <c r="F11" t="s">
        <v>43</v>
      </c>
      <c r="G11">
        <v>142</v>
      </c>
      <c r="J11" s="155"/>
    </row>
    <row r="12" spans="2:12" x14ac:dyDescent="0.25">
      <c r="B12" t="s">
        <v>72</v>
      </c>
      <c r="C12" t="s">
        <v>25</v>
      </c>
      <c r="D12" t="s">
        <v>14</v>
      </c>
      <c r="E12" t="s">
        <v>32</v>
      </c>
      <c r="F12" t="s">
        <v>43</v>
      </c>
      <c r="G12">
        <v>1080</v>
      </c>
      <c r="J12" s="155"/>
    </row>
    <row r="13" spans="2:12" x14ac:dyDescent="0.25">
      <c r="B13" t="s">
        <v>72</v>
      </c>
      <c r="C13" t="s">
        <v>10</v>
      </c>
      <c r="D13" t="s">
        <v>14</v>
      </c>
      <c r="E13" t="s">
        <v>32</v>
      </c>
      <c r="F13" t="s">
        <v>43</v>
      </c>
      <c r="G13">
        <v>350</v>
      </c>
      <c r="J13" s="155"/>
    </row>
    <row r="14" spans="2:12" x14ac:dyDescent="0.25">
      <c r="B14" t="s">
        <v>72</v>
      </c>
      <c r="C14" t="s">
        <v>19</v>
      </c>
      <c r="D14" t="s">
        <v>14</v>
      </c>
      <c r="E14" t="s">
        <v>32</v>
      </c>
      <c r="F14" t="s">
        <v>43</v>
      </c>
      <c r="G14">
        <v>14.4</v>
      </c>
    </row>
    <row r="15" spans="2:12" x14ac:dyDescent="0.25">
      <c r="B15" t="s">
        <v>72</v>
      </c>
      <c r="C15" t="s">
        <v>12</v>
      </c>
      <c r="D15" t="s">
        <v>14</v>
      </c>
      <c r="E15" t="s">
        <v>31</v>
      </c>
      <c r="F15" t="s">
        <v>43</v>
      </c>
      <c r="G15">
        <v>142</v>
      </c>
    </row>
    <row r="16" spans="2:12" x14ac:dyDescent="0.25">
      <c r="B16" t="s">
        <v>72</v>
      </c>
      <c r="C16" t="s">
        <v>26</v>
      </c>
      <c r="D16" t="s">
        <v>14</v>
      </c>
      <c r="E16" t="s">
        <v>31</v>
      </c>
      <c r="F16" t="s">
        <v>43</v>
      </c>
      <c r="G16">
        <v>980</v>
      </c>
    </row>
    <row r="17" spans="2:7" x14ac:dyDescent="0.25">
      <c r="B17" t="s">
        <v>72</v>
      </c>
      <c r="C17" t="s">
        <v>11</v>
      </c>
      <c r="D17" t="s">
        <v>14</v>
      </c>
      <c r="E17" t="s">
        <v>31</v>
      </c>
      <c r="F17" t="s">
        <v>43</v>
      </c>
      <c r="G17">
        <v>31.2</v>
      </c>
    </row>
    <row r="18" spans="2:7" x14ac:dyDescent="0.25">
      <c r="B18" t="s">
        <v>72</v>
      </c>
      <c r="C18" t="s">
        <v>7</v>
      </c>
      <c r="D18" t="s">
        <v>14</v>
      </c>
      <c r="E18" t="s">
        <v>31</v>
      </c>
      <c r="F18" t="s">
        <v>43</v>
      </c>
      <c r="G18">
        <v>165</v>
      </c>
    </row>
    <row r="19" spans="2:7" x14ac:dyDescent="0.25">
      <c r="B19" t="s">
        <v>72</v>
      </c>
      <c r="C19" t="s">
        <v>18</v>
      </c>
      <c r="D19" t="s">
        <v>14</v>
      </c>
      <c r="E19" t="s">
        <v>31</v>
      </c>
      <c r="F19" t="s">
        <v>43</v>
      </c>
      <c r="G19">
        <v>672</v>
      </c>
    </row>
    <row r="20" spans="2:7" x14ac:dyDescent="0.25">
      <c r="B20" t="s">
        <v>72</v>
      </c>
      <c r="C20" t="s">
        <v>8</v>
      </c>
      <c r="D20" t="s">
        <v>14</v>
      </c>
      <c r="E20" t="s">
        <v>31</v>
      </c>
      <c r="F20" t="s">
        <v>43</v>
      </c>
      <c r="G20">
        <v>165</v>
      </c>
    </row>
    <row r="21" spans="2:7" x14ac:dyDescent="0.25">
      <c r="B21" t="s">
        <v>72</v>
      </c>
      <c r="C21" t="s">
        <v>4</v>
      </c>
      <c r="D21" t="s">
        <v>14</v>
      </c>
      <c r="E21" t="s">
        <v>30</v>
      </c>
      <c r="F21" t="s">
        <v>42</v>
      </c>
      <c r="G21">
        <v>881</v>
      </c>
    </row>
    <row r="22" spans="2:7" x14ac:dyDescent="0.25">
      <c r="B22" t="s">
        <v>72</v>
      </c>
      <c r="C22" t="s">
        <v>9</v>
      </c>
      <c r="D22" t="s">
        <v>14</v>
      </c>
      <c r="E22" t="s">
        <v>30</v>
      </c>
      <c r="F22" t="s">
        <v>42</v>
      </c>
      <c r="G22">
        <v>604</v>
      </c>
    </row>
    <row r="23" spans="2:7" x14ac:dyDescent="0.25">
      <c r="B23" t="s">
        <v>72</v>
      </c>
      <c r="C23" t="s">
        <v>21</v>
      </c>
      <c r="D23" t="s">
        <v>14</v>
      </c>
      <c r="E23" t="s">
        <v>30</v>
      </c>
      <c r="F23" t="s">
        <v>44</v>
      </c>
      <c r="G23">
        <v>1008</v>
      </c>
    </row>
    <row r="24" spans="2:7" x14ac:dyDescent="0.25">
      <c r="C24" s="20"/>
      <c r="F24" s="1"/>
    </row>
    <row r="25" spans="2:7" x14ac:dyDescent="0.25">
      <c r="C25" s="20"/>
      <c r="F25" s="1"/>
    </row>
    <row r="26" spans="2:7" x14ac:dyDescent="0.25">
      <c r="C26" s="20"/>
      <c r="F26" s="1"/>
    </row>
  </sheetData>
  <mergeCells count="2">
    <mergeCell ref="B2:G2"/>
    <mergeCell ref="J2:J13"/>
  </mergeCells>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AA40D63-517F-4057-B6AE-0A3F96F555A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Base</vt:lpstr>
      <vt:lpstr>Cookies</vt:lpstr>
      <vt:lpstr>Cakes</vt:lpstr>
      <vt:lpstr>Gâteaux</vt:lpstr>
      <vt:lpstr>Planning</vt:lpstr>
      <vt:lpstr>Liste courses</vt:lpstr>
      <vt:lpstr>L_Catégories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ACG</dc:creator>
  <cp:lastModifiedBy>Chris_W10</cp:lastModifiedBy>
  <dcterms:created xsi:type="dcterms:W3CDTF">2023-03-13T12:32:37Z</dcterms:created>
  <dcterms:modified xsi:type="dcterms:W3CDTF">2023-03-15T10:11:36Z</dcterms:modified>
</cp:coreProperties>
</file>