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updateLinks="never" defaultThemeVersion="124226"/>
  <mc:AlternateContent xmlns:mc="http://schemas.openxmlformats.org/markup-compatibility/2006">
    <mc:Choice Requires="x15">
      <x15ac:absPath xmlns:x15ac="http://schemas.microsoft.com/office/spreadsheetml/2010/11/ac" url="T:\TEMP\"/>
    </mc:Choice>
  </mc:AlternateContent>
  <xr:revisionPtr revIDLastSave="0" documentId="13_ncr:1_{111E3F4E-07F6-4748-BF70-D41055C25358}" xr6:coauthVersionLast="47" xr6:coauthVersionMax="47" xr10:uidLastSave="{00000000-0000-0000-0000-000000000000}"/>
  <bookViews>
    <workbookView xWindow="-120" yWindow="-120" windowWidth="29040" windowHeight="15990" tabRatio="620" xr2:uid="{00000000-000D-0000-FFFF-FFFF00000000}"/>
  </bookViews>
  <sheets>
    <sheet name="Calendrier de traitement 2020 " sheetId="12" r:id="rId1"/>
    <sheet name="HERBICIDES" sheetId="8" r:id="rId2"/>
    <sheet name="coloration" sheetId="6" state="hidden" r:id="rId3"/>
  </sheets>
  <externalReferences>
    <externalReference r:id="rId4"/>
  </externalReferences>
  <definedNames>
    <definedName name="forme">'[1]sous forme'!$B$2:$B$19</definedName>
    <definedName name="_xlnm.Print_Titles" localSheetId="0">'Calendrier de traitement 2020 '!$1:$3</definedName>
    <definedName name="L_Herb">TRANSPOSE(_xlfn._xlws.FILTER(HERBICIDES!Liste_herbicides,NOT(ISERROR(SEARCH(Calendrier[[#This Row],[Saisie du produit utilisé sur la parcelle]],Herbicides[Identifiant_Ligne])))))</definedName>
    <definedName name="Liste_herbicides" localSheetId="1">HERBICIDES!$A$21:$A$55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N4" i="12" l="1" a="1"/>
  <c r="N4" i="12" s="1"/>
  <c r="N5" i="12" a="1"/>
  <c r="N5" i="12" s="1"/>
  <c r="M4" i="12" a="1"/>
  <c r="M4" i="12" s="1"/>
  <c r="M5" i="12" a="1"/>
  <c r="M5" i="12" s="1"/>
  <c r="L4" i="12" a="1"/>
  <c r="L4" i="12" s="1"/>
  <c r="L5" i="12" a="1"/>
  <c r="L5" i="12" s="1"/>
  <c r="K4" i="12" a="1"/>
  <c r="K4" i="12" s="1"/>
  <c r="K5" i="12" a="1"/>
  <c r="K5" i="12" s="1"/>
  <c r="J4" i="12" a="1"/>
  <c r="J4" i="12" s="1"/>
  <c r="J5" i="12" a="1"/>
  <c r="J5" i="12" s="1"/>
  <c r="I4" i="12" a="1"/>
  <c r="I4" i="12" s="1"/>
  <c r="I5" i="12" a="1"/>
  <c r="I5" i="12" s="1"/>
  <c r="H4" i="12"/>
  <c r="H5" i="12"/>
  <c r="G4" i="12" a="1"/>
  <c r="G4" i="12" s="1"/>
  <c r="G5" i="12" a="1"/>
  <c r="G5" i="12" s="1"/>
  <c r="E4" i="12" a="1"/>
  <c r="E4" i="12" s="1"/>
  <c r="E5" i="12" a="1"/>
  <c r="E5" i="12" s="1"/>
  <c r="D4" i="12" a="1"/>
  <c r="D4" i="12" s="1"/>
  <c r="D5" i="12" a="1"/>
  <c r="D5" i="12" s="1"/>
  <c r="D6" i="12"/>
  <c r="E6" i="12"/>
  <c r="G6" i="12"/>
  <c r="I6" i="12"/>
  <c r="J6" i="12"/>
  <c r="K6" i="12"/>
  <c r="L6" i="12"/>
  <c r="M6" i="12"/>
  <c r="N6" i="12"/>
  <c r="D7" i="12"/>
  <c r="E7" i="12"/>
  <c r="G7" i="12"/>
  <c r="I7" i="12"/>
  <c r="J7" i="12"/>
  <c r="K7" i="12"/>
  <c r="L7" i="12"/>
  <c r="M7" i="12"/>
  <c r="N7" i="12"/>
  <c r="D8" i="12"/>
  <c r="E8" i="12"/>
  <c r="G8" i="12"/>
  <c r="I8" i="12"/>
  <c r="J8" i="12"/>
  <c r="K8" i="12"/>
  <c r="L8" i="12"/>
  <c r="M8" i="12"/>
  <c r="N8" i="12"/>
  <c r="D9" i="12"/>
  <c r="E9" i="12"/>
  <c r="G9" i="12"/>
  <c r="I9" i="12"/>
  <c r="J9" i="12"/>
  <c r="K9" i="12"/>
  <c r="L9" i="12"/>
  <c r="M9" i="12"/>
  <c r="N9" i="12"/>
  <c r="D10" i="12"/>
  <c r="E10" i="12"/>
  <c r="G10" i="12"/>
  <c r="I10" i="12"/>
  <c r="J10" i="12"/>
  <c r="K10" i="12"/>
  <c r="L10" i="12"/>
  <c r="M10" i="12"/>
  <c r="N10" i="12"/>
  <c r="D11" i="12"/>
  <c r="E11" i="12"/>
  <c r="G11" i="12"/>
  <c r="I11" i="12"/>
  <c r="J11" i="12"/>
  <c r="K11" i="12"/>
  <c r="L11" i="12"/>
  <c r="M11" i="12"/>
  <c r="N11" i="12"/>
  <c r="D12" i="12"/>
  <c r="E12" i="12"/>
  <c r="G12" i="12"/>
  <c r="I12" i="12"/>
  <c r="J12" i="12"/>
  <c r="K12" i="12"/>
  <c r="L12" i="12"/>
  <c r="M12" i="12"/>
  <c r="N12" i="12"/>
  <c r="D13" i="12"/>
  <c r="E13" i="12"/>
  <c r="G13" i="12"/>
  <c r="I13" i="12"/>
  <c r="J13" i="12"/>
  <c r="K13" i="12"/>
  <c r="L13" i="12"/>
  <c r="M13" i="12"/>
  <c r="N13" i="12"/>
  <c r="D14" i="12"/>
  <c r="E14" i="12"/>
  <c r="G14" i="12"/>
  <c r="I14" i="12"/>
  <c r="J14" i="12"/>
  <c r="K14" i="12"/>
  <c r="L14" i="12"/>
  <c r="M14" i="12"/>
  <c r="N14" i="12"/>
  <c r="D15" i="12"/>
  <c r="E15" i="12"/>
  <c r="G15" i="12"/>
  <c r="I15" i="12"/>
  <c r="J15" i="12"/>
  <c r="K15" i="12"/>
  <c r="L15" i="12"/>
  <c r="M15" i="12"/>
  <c r="N15" i="12"/>
  <c r="D16" i="12"/>
  <c r="E16" i="12"/>
  <c r="G16" i="12"/>
  <c r="I16" i="12"/>
  <c r="J16" i="12"/>
  <c r="K16" i="12"/>
  <c r="L16" i="12"/>
  <c r="M16" i="12"/>
  <c r="N16" i="12"/>
  <c r="D17" i="12"/>
  <c r="E17" i="12"/>
  <c r="G17" i="12"/>
  <c r="I17" i="12"/>
  <c r="J17" i="12"/>
  <c r="K17" i="12"/>
  <c r="L17" i="12"/>
  <c r="M17" i="12"/>
  <c r="N17" i="12"/>
  <c r="D18" i="12"/>
  <c r="E18" i="12"/>
  <c r="G18" i="12"/>
  <c r="I18" i="12"/>
  <c r="J18" i="12"/>
  <c r="K18" i="12"/>
  <c r="L18" i="12"/>
  <c r="M18" i="12"/>
  <c r="N18" i="12"/>
  <c r="D19" i="12"/>
  <c r="E19" i="12"/>
  <c r="G19" i="12"/>
  <c r="I19" i="12"/>
  <c r="J19" i="12"/>
  <c r="K19" i="12"/>
  <c r="L19" i="12"/>
  <c r="M19" i="12"/>
  <c r="N19" i="12"/>
  <c r="D20" i="12"/>
  <c r="E20" i="12"/>
  <c r="G20" i="12"/>
  <c r="I20" i="12"/>
  <c r="J20" i="12"/>
  <c r="K20" i="12"/>
  <c r="L20" i="12"/>
  <c r="M20" i="12"/>
  <c r="N20" i="12"/>
  <c r="D21" i="12"/>
  <c r="E21" i="12"/>
  <c r="G21" i="12"/>
  <c r="I21" i="12"/>
  <c r="J21" i="12"/>
  <c r="K21" i="12"/>
  <c r="L21" i="12"/>
  <c r="M21" i="12"/>
  <c r="N21" i="12"/>
  <c r="D22" i="12"/>
  <c r="E22" i="12"/>
  <c r="G22" i="12"/>
  <c r="I22" i="12"/>
  <c r="J22" i="12"/>
  <c r="K22" i="12"/>
  <c r="L22" i="12"/>
  <c r="M22" i="12"/>
  <c r="N22" i="12"/>
  <c r="D23" i="12"/>
  <c r="E23" i="12"/>
  <c r="G23" i="12"/>
  <c r="I23" i="12"/>
  <c r="J23" i="12"/>
  <c r="K23" i="12"/>
  <c r="L23" i="12"/>
  <c r="M23" i="12"/>
  <c r="N23" i="12"/>
  <c r="U4" i="12" a="1"/>
  <c r="U4" i="12" s="1"/>
  <c r="R5" i="12" a="1"/>
  <c r="R5" i="12" s="1"/>
  <c r="R4" i="12" a="1"/>
  <c r="R4" i="12" s="1"/>
  <c r="CF19" i="8" l="1"/>
  <c r="EG55" i="8" l="1"/>
  <c r="EF55" i="8"/>
  <c r="EE55" i="8"/>
  <c r="ED55" i="8"/>
  <c r="EC55" i="8"/>
  <c r="EB55" i="8"/>
  <c r="EA55" i="8"/>
  <c r="DZ55" i="8"/>
  <c r="DY55" i="8"/>
  <c r="DX55" i="8"/>
  <c r="DW55" i="8"/>
  <c r="DV55" i="8"/>
  <c r="DU55" i="8"/>
  <c r="DT55" i="8"/>
  <c r="DS55" i="8"/>
  <c r="DR55" i="8"/>
  <c r="DQ55" i="8"/>
  <c r="DP55" i="8"/>
  <c r="DO55" i="8"/>
  <c r="DN55" i="8"/>
  <c r="DM55" i="8"/>
  <c r="DL55" i="8"/>
  <c r="DK55" i="8"/>
  <c r="DJ55" i="8"/>
  <c r="DI55" i="8"/>
  <c r="DH55" i="8"/>
  <c r="DG55" i="8"/>
  <c r="DF55" i="8"/>
  <c r="DE55" i="8"/>
  <c r="DD55" i="8"/>
  <c r="DC55" i="8"/>
  <c r="DB55" i="8"/>
  <c r="DA55" i="8"/>
  <c r="CZ55" i="8"/>
  <c r="CY55" i="8"/>
  <c r="CX55" i="8"/>
  <c r="CW55" i="8"/>
  <c r="CV55" i="8"/>
  <c r="CU55" i="8"/>
  <c r="CT55" i="8"/>
  <c r="CS55" i="8"/>
  <c r="CR55" i="8"/>
  <c r="CQ55" i="8"/>
  <c r="CP55" i="8"/>
  <c r="CO55" i="8"/>
  <c r="CN55" i="8"/>
  <c r="CM55" i="8"/>
  <c r="CL55" i="8"/>
  <c r="CK55" i="8"/>
  <c r="CE55" i="8"/>
  <c r="CD55" i="8"/>
  <c r="Q55" i="8"/>
  <c r="P55" i="8"/>
  <c r="A55" i="8"/>
  <c r="EG54" i="8"/>
  <c r="EF54" i="8"/>
  <c r="EE54" i="8"/>
  <c r="ED54" i="8"/>
  <c r="EC54" i="8"/>
  <c r="EB54" i="8"/>
  <c r="EA54" i="8"/>
  <c r="DZ54" i="8"/>
  <c r="DY54" i="8"/>
  <c r="DX54" i="8"/>
  <c r="DW54" i="8"/>
  <c r="DV54" i="8"/>
  <c r="DU54" i="8"/>
  <c r="DT54" i="8"/>
  <c r="DS54" i="8"/>
  <c r="DR54" i="8"/>
  <c r="DQ54" i="8"/>
  <c r="DP54" i="8"/>
  <c r="DO54" i="8"/>
  <c r="DN54" i="8"/>
  <c r="DM54" i="8"/>
  <c r="DL54" i="8"/>
  <c r="DK54" i="8"/>
  <c r="DJ54" i="8"/>
  <c r="DI54" i="8"/>
  <c r="DH54" i="8"/>
  <c r="DG54" i="8"/>
  <c r="DF54" i="8"/>
  <c r="DE54" i="8"/>
  <c r="DD54" i="8"/>
  <c r="DC54" i="8"/>
  <c r="DB54" i="8"/>
  <c r="DA54" i="8"/>
  <c r="CZ54" i="8"/>
  <c r="CY54" i="8"/>
  <c r="CX54" i="8"/>
  <c r="CW54" i="8"/>
  <c r="CV54" i="8"/>
  <c r="CU54" i="8"/>
  <c r="CT54" i="8"/>
  <c r="CS54" i="8"/>
  <c r="CR54" i="8"/>
  <c r="CQ54" i="8"/>
  <c r="CP54" i="8"/>
  <c r="CO54" i="8"/>
  <c r="CN54" i="8"/>
  <c r="CM54" i="8"/>
  <c r="CL54" i="8"/>
  <c r="CK54" i="8"/>
  <c r="CE54" i="8"/>
  <c r="CD54" i="8"/>
  <c r="P54" i="8"/>
  <c r="A54" i="8"/>
  <c r="EG53" i="8"/>
  <c r="EF53" i="8"/>
  <c r="EE53" i="8"/>
  <c r="ED53" i="8"/>
  <c r="EC53" i="8"/>
  <c r="EB53" i="8"/>
  <c r="EA53" i="8"/>
  <c r="DZ53" i="8"/>
  <c r="DY53" i="8"/>
  <c r="DX53" i="8"/>
  <c r="DW53" i="8"/>
  <c r="DV53" i="8"/>
  <c r="DU53" i="8"/>
  <c r="DT53" i="8"/>
  <c r="DS53" i="8"/>
  <c r="DR53" i="8"/>
  <c r="DQ53" i="8"/>
  <c r="DP53" i="8"/>
  <c r="DO53" i="8"/>
  <c r="DN53" i="8"/>
  <c r="DM53" i="8"/>
  <c r="DL53" i="8"/>
  <c r="DK53" i="8"/>
  <c r="DJ53" i="8"/>
  <c r="DI53" i="8"/>
  <c r="DH53" i="8"/>
  <c r="DG53" i="8"/>
  <c r="DF53" i="8"/>
  <c r="DE53" i="8"/>
  <c r="DD53" i="8"/>
  <c r="DC53" i="8"/>
  <c r="DB53" i="8"/>
  <c r="DA53" i="8"/>
  <c r="CZ53" i="8"/>
  <c r="CY53" i="8"/>
  <c r="CX53" i="8"/>
  <c r="CW53" i="8"/>
  <c r="CV53" i="8"/>
  <c r="CU53" i="8"/>
  <c r="CT53" i="8"/>
  <c r="CS53" i="8"/>
  <c r="CR53" i="8"/>
  <c r="CQ53" i="8"/>
  <c r="CP53" i="8"/>
  <c r="CO53" i="8"/>
  <c r="CN53" i="8"/>
  <c r="CM53" i="8"/>
  <c r="CL53" i="8"/>
  <c r="CK53" i="8"/>
  <c r="CE53" i="8"/>
  <c r="CD53" i="8"/>
  <c r="Q53" i="8"/>
  <c r="P53" i="8"/>
  <c r="A53" i="8"/>
  <c r="EG52" i="8"/>
  <c r="EF52" i="8"/>
  <c r="EE52" i="8"/>
  <c r="ED52" i="8"/>
  <c r="EC52" i="8"/>
  <c r="EB52" i="8"/>
  <c r="EA52" i="8"/>
  <c r="DZ52" i="8"/>
  <c r="DY52" i="8"/>
  <c r="DX52" i="8"/>
  <c r="DW52" i="8"/>
  <c r="DV52" i="8"/>
  <c r="DU52" i="8"/>
  <c r="DT52" i="8"/>
  <c r="DS52" i="8"/>
  <c r="DR52" i="8"/>
  <c r="DQ52" i="8"/>
  <c r="DP52" i="8"/>
  <c r="DO52" i="8"/>
  <c r="DN52" i="8"/>
  <c r="DM52" i="8"/>
  <c r="DL52" i="8"/>
  <c r="DK52" i="8"/>
  <c r="DJ52" i="8"/>
  <c r="DI52" i="8"/>
  <c r="DH52" i="8"/>
  <c r="DG52" i="8"/>
  <c r="DF52" i="8"/>
  <c r="DE52" i="8"/>
  <c r="DD52" i="8"/>
  <c r="DC52" i="8"/>
  <c r="DB52" i="8"/>
  <c r="DA52" i="8"/>
  <c r="CZ52" i="8"/>
  <c r="CY52" i="8"/>
  <c r="CX52" i="8"/>
  <c r="CW52" i="8"/>
  <c r="CV52" i="8"/>
  <c r="CU52" i="8"/>
  <c r="CT52" i="8"/>
  <c r="CS52" i="8"/>
  <c r="CR52" i="8"/>
  <c r="CQ52" i="8"/>
  <c r="CP52" i="8"/>
  <c r="CO52" i="8"/>
  <c r="CN52" i="8"/>
  <c r="CM52" i="8"/>
  <c r="CL52" i="8"/>
  <c r="CK52" i="8"/>
  <c r="CE52" i="8"/>
  <c r="CD52" i="8"/>
  <c r="Q52" i="8"/>
  <c r="P52" i="8"/>
  <c r="A52" i="8"/>
  <c r="EG51" i="8"/>
  <c r="EF51" i="8"/>
  <c r="EE51" i="8"/>
  <c r="ED51" i="8"/>
  <c r="EC51" i="8"/>
  <c r="EB51" i="8"/>
  <c r="EA51" i="8"/>
  <c r="DZ51" i="8"/>
  <c r="DY51" i="8"/>
  <c r="DX51" i="8"/>
  <c r="DW51" i="8"/>
  <c r="DV51" i="8"/>
  <c r="DU51" i="8"/>
  <c r="DT51" i="8"/>
  <c r="DS51" i="8"/>
  <c r="DR51" i="8"/>
  <c r="DQ51" i="8"/>
  <c r="DP51" i="8"/>
  <c r="DO51" i="8"/>
  <c r="DN51" i="8"/>
  <c r="DM51" i="8"/>
  <c r="DL51" i="8"/>
  <c r="DK51" i="8"/>
  <c r="DJ51" i="8"/>
  <c r="DI51" i="8"/>
  <c r="DH51" i="8"/>
  <c r="DG51" i="8"/>
  <c r="DF51" i="8"/>
  <c r="DE51" i="8"/>
  <c r="DD51" i="8"/>
  <c r="DC51" i="8"/>
  <c r="DB51" i="8"/>
  <c r="DA51" i="8"/>
  <c r="CZ51" i="8"/>
  <c r="CY51" i="8"/>
  <c r="CX51" i="8"/>
  <c r="CW51" i="8"/>
  <c r="CV51" i="8"/>
  <c r="CU51" i="8"/>
  <c r="CT51" i="8"/>
  <c r="CS51" i="8"/>
  <c r="CR51" i="8"/>
  <c r="CQ51" i="8"/>
  <c r="CP51" i="8"/>
  <c r="CO51" i="8"/>
  <c r="CN51" i="8"/>
  <c r="CM51" i="8"/>
  <c r="CL51" i="8"/>
  <c r="CK51" i="8"/>
  <c r="CE51" i="8"/>
  <c r="CD51" i="8"/>
  <c r="Q51" i="8"/>
  <c r="P51" i="8"/>
  <c r="A51" i="8"/>
  <c r="EG50" i="8"/>
  <c r="EF50" i="8"/>
  <c r="EE50" i="8"/>
  <c r="ED50" i="8"/>
  <c r="EC50" i="8"/>
  <c r="EB50" i="8"/>
  <c r="EA50" i="8"/>
  <c r="DZ50" i="8"/>
  <c r="DY50" i="8"/>
  <c r="DX50" i="8"/>
  <c r="DW50" i="8"/>
  <c r="DV50" i="8"/>
  <c r="DU50" i="8"/>
  <c r="DT50" i="8"/>
  <c r="DS50" i="8"/>
  <c r="DR50" i="8"/>
  <c r="DQ50" i="8"/>
  <c r="DP50" i="8"/>
  <c r="DO50" i="8"/>
  <c r="DN50" i="8"/>
  <c r="DM50" i="8"/>
  <c r="DL50" i="8"/>
  <c r="DK50" i="8"/>
  <c r="DJ50" i="8"/>
  <c r="DI50" i="8"/>
  <c r="DH50" i="8"/>
  <c r="DG50" i="8"/>
  <c r="DF50" i="8"/>
  <c r="DE50" i="8"/>
  <c r="DD50" i="8"/>
  <c r="DC50" i="8"/>
  <c r="DB50" i="8"/>
  <c r="DA50" i="8"/>
  <c r="CZ50" i="8"/>
  <c r="CY50" i="8"/>
  <c r="CX50" i="8"/>
  <c r="CW50" i="8"/>
  <c r="CV50" i="8"/>
  <c r="CU50" i="8"/>
  <c r="CT50" i="8"/>
  <c r="CS50" i="8"/>
  <c r="CR50" i="8"/>
  <c r="CQ50" i="8"/>
  <c r="CP50" i="8"/>
  <c r="CO50" i="8"/>
  <c r="CN50" i="8"/>
  <c r="CM50" i="8"/>
  <c r="CL50" i="8"/>
  <c r="CK50" i="8"/>
  <c r="CE50" i="8"/>
  <c r="CD50" i="8"/>
  <c r="Q50" i="8"/>
  <c r="P50" i="8"/>
  <c r="A50" i="8"/>
  <c r="EG49" i="8"/>
  <c r="EF49" i="8"/>
  <c r="EE49" i="8"/>
  <c r="ED49" i="8"/>
  <c r="EC49" i="8"/>
  <c r="EB49" i="8"/>
  <c r="EA49" i="8"/>
  <c r="DZ49" i="8"/>
  <c r="DY49" i="8"/>
  <c r="DX49" i="8"/>
  <c r="DW49" i="8"/>
  <c r="DV49" i="8"/>
  <c r="DU49" i="8"/>
  <c r="DT49" i="8"/>
  <c r="DS49" i="8"/>
  <c r="DR49" i="8"/>
  <c r="DQ49" i="8"/>
  <c r="DP49" i="8"/>
  <c r="DO49" i="8"/>
  <c r="DN49" i="8"/>
  <c r="DM49" i="8"/>
  <c r="DL49" i="8"/>
  <c r="DK49" i="8"/>
  <c r="DJ49" i="8"/>
  <c r="DI49" i="8"/>
  <c r="DH49" i="8"/>
  <c r="DG49" i="8"/>
  <c r="DF49" i="8"/>
  <c r="DE49" i="8"/>
  <c r="DD49" i="8"/>
  <c r="DC49" i="8"/>
  <c r="DB49" i="8"/>
  <c r="DA49" i="8"/>
  <c r="CZ49" i="8"/>
  <c r="CY49" i="8"/>
  <c r="CX49" i="8"/>
  <c r="CW49" i="8"/>
  <c r="CV49" i="8"/>
  <c r="CU49" i="8"/>
  <c r="CT49" i="8"/>
  <c r="CS49" i="8"/>
  <c r="CR49" i="8"/>
  <c r="CQ49" i="8"/>
  <c r="CP49" i="8"/>
  <c r="CO49" i="8"/>
  <c r="CN49" i="8"/>
  <c r="CM49" i="8"/>
  <c r="CL49" i="8"/>
  <c r="CK49" i="8"/>
  <c r="CE49" i="8"/>
  <c r="CD49" i="8"/>
  <c r="Q49" i="8"/>
  <c r="P49" i="8"/>
  <c r="A49" i="8"/>
  <c r="EG48" i="8"/>
  <c r="EF48" i="8"/>
  <c r="EE48" i="8"/>
  <c r="ED48" i="8"/>
  <c r="EC48" i="8"/>
  <c r="EB48" i="8"/>
  <c r="EA48" i="8"/>
  <c r="DZ48" i="8"/>
  <c r="DY48" i="8"/>
  <c r="DX48" i="8"/>
  <c r="DW48" i="8"/>
  <c r="DV48" i="8"/>
  <c r="DU48" i="8"/>
  <c r="DT48" i="8"/>
  <c r="DS48" i="8"/>
  <c r="DR48" i="8"/>
  <c r="DQ48" i="8"/>
  <c r="DP48" i="8"/>
  <c r="DO48" i="8"/>
  <c r="DN48" i="8"/>
  <c r="DM48" i="8"/>
  <c r="DL48" i="8"/>
  <c r="DK48" i="8"/>
  <c r="DJ48" i="8"/>
  <c r="DI48" i="8"/>
  <c r="DH48" i="8"/>
  <c r="DG48" i="8"/>
  <c r="DF48" i="8"/>
  <c r="DE48" i="8"/>
  <c r="DD48" i="8"/>
  <c r="DC48" i="8"/>
  <c r="DB48" i="8"/>
  <c r="DA48" i="8"/>
  <c r="CZ48" i="8"/>
  <c r="CY48" i="8"/>
  <c r="CX48" i="8"/>
  <c r="CW48" i="8"/>
  <c r="CV48" i="8"/>
  <c r="CU48" i="8"/>
  <c r="CT48" i="8"/>
  <c r="CS48" i="8"/>
  <c r="CR48" i="8"/>
  <c r="CQ48" i="8"/>
  <c r="CP48" i="8"/>
  <c r="CO48" i="8"/>
  <c r="CN48" i="8"/>
  <c r="CM48" i="8"/>
  <c r="CL48" i="8"/>
  <c r="CK48" i="8"/>
  <c r="CE48" i="8"/>
  <c r="Q48" i="8"/>
  <c r="P48" i="8"/>
  <c r="A48" i="8"/>
  <c r="EG47" i="8"/>
  <c r="EF47" i="8"/>
  <c r="EE47" i="8"/>
  <c r="ED47" i="8"/>
  <c r="EC47" i="8"/>
  <c r="EB47" i="8"/>
  <c r="EA47" i="8"/>
  <c r="DZ47" i="8"/>
  <c r="DY47" i="8"/>
  <c r="DX47" i="8"/>
  <c r="DW47" i="8"/>
  <c r="DV47" i="8"/>
  <c r="DU47" i="8"/>
  <c r="DT47" i="8"/>
  <c r="DS47" i="8"/>
  <c r="DR47" i="8"/>
  <c r="DQ47" i="8"/>
  <c r="DP47" i="8"/>
  <c r="DO47" i="8"/>
  <c r="DN47" i="8"/>
  <c r="DM47" i="8"/>
  <c r="DL47" i="8"/>
  <c r="DK47" i="8"/>
  <c r="DJ47" i="8"/>
  <c r="DI47" i="8"/>
  <c r="DH47" i="8"/>
  <c r="DG47" i="8"/>
  <c r="DF47" i="8"/>
  <c r="DE47" i="8"/>
  <c r="DD47" i="8"/>
  <c r="DC47" i="8"/>
  <c r="DB47" i="8"/>
  <c r="DA47" i="8"/>
  <c r="CZ47" i="8"/>
  <c r="CY47" i="8"/>
  <c r="CX47" i="8"/>
  <c r="CW47" i="8"/>
  <c r="CV47" i="8"/>
  <c r="CU47" i="8"/>
  <c r="CT47" i="8"/>
  <c r="CS47" i="8"/>
  <c r="CR47" i="8"/>
  <c r="CQ47" i="8"/>
  <c r="CP47" i="8"/>
  <c r="CO47" i="8"/>
  <c r="CN47" i="8"/>
  <c r="CM47" i="8"/>
  <c r="CL47" i="8"/>
  <c r="CE47" i="8"/>
  <c r="A47" i="8"/>
  <c r="EG46" i="8"/>
  <c r="EF46" i="8"/>
  <c r="EE46" i="8"/>
  <c r="ED46" i="8"/>
  <c r="EC46" i="8"/>
  <c r="EB46" i="8"/>
  <c r="EA46" i="8"/>
  <c r="DZ46" i="8"/>
  <c r="DY46" i="8"/>
  <c r="DX46" i="8"/>
  <c r="DW46" i="8"/>
  <c r="DV46" i="8"/>
  <c r="DU46" i="8"/>
  <c r="DT46" i="8"/>
  <c r="DS46" i="8"/>
  <c r="DR46" i="8"/>
  <c r="DQ46" i="8"/>
  <c r="DP46" i="8"/>
  <c r="DO46" i="8"/>
  <c r="DN46" i="8"/>
  <c r="DM46" i="8"/>
  <c r="DL46" i="8"/>
  <c r="DK46" i="8"/>
  <c r="DJ46" i="8"/>
  <c r="DI46" i="8"/>
  <c r="DH46" i="8"/>
  <c r="DG46" i="8"/>
  <c r="DF46" i="8"/>
  <c r="DE46" i="8"/>
  <c r="DD46" i="8"/>
  <c r="DC46" i="8"/>
  <c r="DB46" i="8"/>
  <c r="DA46" i="8"/>
  <c r="CZ46" i="8"/>
  <c r="CY46" i="8"/>
  <c r="CX46" i="8"/>
  <c r="CW46" i="8"/>
  <c r="CV46" i="8"/>
  <c r="CU46" i="8"/>
  <c r="CT46" i="8"/>
  <c r="CS46" i="8"/>
  <c r="CR46" i="8"/>
  <c r="CQ46" i="8"/>
  <c r="CP46" i="8"/>
  <c r="CO46" i="8"/>
  <c r="CN46" i="8"/>
  <c r="CM46" i="8"/>
  <c r="CL46" i="8"/>
  <c r="CK46" i="8"/>
  <c r="CE46" i="8"/>
  <c r="CD46" i="8"/>
  <c r="Q46" i="8"/>
  <c r="P46" i="8"/>
  <c r="A46" i="8"/>
  <c r="EG45" i="8"/>
  <c r="EF45" i="8"/>
  <c r="EE45" i="8"/>
  <c r="ED45" i="8"/>
  <c r="EC45" i="8"/>
  <c r="EB45" i="8"/>
  <c r="EA45" i="8"/>
  <c r="DZ45" i="8"/>
  <c r="DY45" i="8"/>
  <c r="DX45" i="8"/>
  <c r="DW45" i="8"/>
  <c r="DV45" i="8"/>
  <c r="DU45" i="8"/>
  <c r="DT45" i="8"/>
  <c r="DS45" i="8"/>
  <c r="DR45" i="8"/>
  <c r="DQ45" i="8"/>
  <c r="DP45" i="8"/>
  <c r="DO45" i="8"/>
  <c r="DN45" i="8"/>
  <c r="DM45" i="8"/>
  <c r="DL45" i="8"/>
  <c r="DK45" i="8"/>
  <c r="DJ45" i="8"/>
  <c r="DI45" i="8"/>
  <c r="DH45" i="8"/>
  <c r="DG45" i="8"/>
  <c r="DF45" i="8"/>
  <c r="DE45" i="8"/>
  <c r="DD45" i="8"/>
  <c r="DC45" i="8"/>
  <c r="DB45" i="8"/>
  <c r="DA45" i="8"/>
  <c r="CZ45" i="8"/>
  <c r="CY45" i="8"/>
  <c r="CX45" i="8"/>
  <c r="CW45" i="8"/>
  <c r="CV45" i="8"/>
  <c r="CU45" i="8"/>
  <c r="CT45" i="8"/>
  <c r="CS45" i="8"/>
  <c r="CR45" i="8"/>
  <c r="CQ45" i="8"/>
  <c r="CP45" i="8"/>
  <c r="CO45" i="8"/>
  <c r="CN45" i="8"/>
  <c r="CM45" i="8"/>
  <c r="CL45" i="8"/>
  <c r="CK45" i="8"/>
  <c r="CE45" i="8"/>
  <c r="CD45" i="8"/>
  <c r="A45" i="8"/>
  <c r="EG44" i="8"/>
  <c r="EF44" i="8"/>
  <c r="EE44" i="8"/>
  <c r="ED44" i="8"/>
  <c r="EC44" i="8"/>
  <c r="EB44" i="8"/>
  <c r="EA44" i="8"/>
  <c r="DZ44" i="8"/>
  <c r="DY44" i="8"/>
  <c r="DX44" i="8"/>
  <c r="DW44" i="8"/>
  <c r="DV44" i="8"/>
  <c r="DU44" i="8"/>
  <c r="DT44" i="8"/>
  <c r="DS44" i="8"/>
  <c r="DR44" i="8"/>
  <c r="DQ44" i="8"/>
  <c r="DP44" i="8"/>
  <c r="DO44" i="8"/>
  <c r="DN44" i="8"/>
  <c r="DM44" i="8"/>
  <c r="DL44" i="8"/>
  <c r="DK44" i="8"/>
  <c r="DJ44" i="8"/>
  <c r="DI44" i="8"/>
  <c r="DH44" i="8"/>
  <c r="DG44" i="8"/>
  <c r="DF44" i="8"/>
  <c r="DE44" i="8"/>
  <c r="DD44" i="8"/>
  <c r="DC44" i="8"/>
  <c r="DB44" i="8"/>
  <c r="DA44" i="8"/>
  <c r="CZ44" i="8"/>
  <c r="CY44" i="8"/>
  <c r="CX44" i="8"/>
  <c r="CW44" i="8"/>
  <c r="CV44" i="8"/>
  <c r="CU44" i="8"/>
  <c r="CT44" i="8"/>
  <c r="CS44" i="8"/>
  <c r="CR44" i="8"/>
  <c r="CQ44" i="8"/>
  <c r="CP44" i="8"/>
  <c r="CO44" i="8"/>
  <c r="CN44" i="8"/>
  <c r="CM44" i="8"/>
  <c r="CL44" i="8"/>
  <c r="CK44" i="8"/>
  <c r="CE44" i="8"/>
  <c r="CD44" i="8"/>
  <c r="A44" i="8"/>
  <c r="EG43" i="8"/>
  <c r="EF43" i="8"/>
  <c r="EE43" i="8"/>
  <c r="ED43" i="8"/>
  <c r="EC43" i="8"/>
  <c r="EB43" i="8"/>
  <c r="EA43" i="8"/>
  <c r="DZ43" i="8"/>
  <c r="DY43" i="8"/>
  <c r="DX43" i="8"/>
  <c r="DW43" i="8"/>
  <c r="DV43" i="8"/>
  <c r="DU43" i="8"/>
  <c r="DT43" i="8"/>
  <c r="DS43" i="8"/>
  <c r="DR43" i="8"/>
  <c r="DQ43" i="8"/>
  <c r="DP43" i="8"/>
  <c r="DO43" i="8"/>
  <c r="DN43" i="8"/>
  <c r="DM43" i="8"/>
  <c r="DL43" i="8"/>
  <c r="DK43" i="8"/>
  <c r="DJ43" i="8"/>
  <c r="DI43" i="8"/>
  <c r="DH43" i="8"/>
  <c r="DG43" i="8"/>
  <c r="DF43" i="8"/>
  <c r="DE43" i="8"/>
  <c r="DD43" i="8"/>
  <c r="DC43" i="8"/>
  <c r="DB43" i="8"/>
  <c r="DA43" i="8"/>
  <c r="CZ43" i="8"/>
  <c r="CY43" i="8"/>
  <c r="CX43" i="8"/>
  <c r="CW43" i="8"/>
  <c r="CV43" i="8"/>
  <c r="CU43" i="8"/>
  <c r="CT43" i="8"/>
  <c r="CS43" i="8"/>
  <c r="CR43" i="8"/>
  <c r="CQ43" i="8"/>
  <c r="CP43" i="8"/>
  <c r="CO43" i="8"/>
  <c r="CN43" i="8"/>
  <c r="CM43" i="8"/>
  <c r="CL43" i="8"/>
  <c r="CK43" i="8"/>
  <c r="CE43" i="8"/>
  <c r="CD43" i="8"/>
  <c r="A43" i="8"/>
  <c r="EG42" i="8"/>
  <c r="EF42" i="8"/>
  <c r="EE42" i="8"/>
  <c r="ED42" i="8"/>
  <c r="EC42" i="8"/>
  <c r="EB42" i="8"/>
  <c r="EA42" i="8"/>
  <c r="DZ42" i="8"/>
  <c r="DY42" i="8"/>
  <c r="DX42" i="8"/>
  <c r="DW42" i="8"/>
  <c r="DV42" i="8"/>
  <c r="DU42" i="8"/>
  <c r="DT42" i="8"/>
  <c r="DS42" i="8"/>
  <c r="DR42" i="8"/>
  <c r="DQ42" i="8"/>
  <c r="DP42" i="8"/>
  <c r="DO42" i="8"/>
  <c r="DN42" i="8"/>
  <c r="DM42" i="8"/>
  <c r="DL42" i="8"/>
  <c r="DK42" i="8"/>
  <c r="DJ42" i="8"/>
  <c r="DI42" i="8"/>
  <c r="DH42" i="8"/>
  <c r="DG42" i="8"/>
  <c r="DF42" i="8"/>
  <c r="DE42" i="8"/>
  <c r="DD42" i="8"/>
  <c r="DC42" i="8"/>
  <c r="DB42" i="8"/>
  <c r="DA42" i="8"/>
  <c r="CZ42" i="8"/>
  <c r="CY42" i="8"/>
  <c r="CX42" i="8"/>
  <c r="CW42" i="8"/>
  <c r="CV42" i="8"/>
  <c r="CU42" i="8"/>
  <c r="CT42" i="8"/>
  <c r="CS42" i="8"/>
  <c r="CR42" i="8"/>
  <c r="CQ42" i="8"/>
  <c r="CP42" i="8"/>
  <c r="CO42" i="8"/>
  <c r="CN42" i="8"/>
  <c r="CM42" i="8"/>
  <c r="CL42" i="8"/>
  <c r="CK42" i="8"/>
  <c r="CE42" i="8"/>
  <c r="CD42" i="8"/>
  <c r="Q42" i="8"/>
  <c r="P42" i="8"/>
  <c r="A42" i="8"/>
  <c r="EG41" i="8"/>
  <c r="EF41" i="8"/>
  <c r="EE41" i="8"/>
  <c r="ED41" i="8"/>
  <c r="EC41" i="8"/>
  <c r="EB41" i="8"/>
  <c r="EA41" i="8"/>
  <c r="DZ41" i="8"/>
  <c r="DY41" i="8"/>
  <c r="DX41" i="8"/>
  <c r="DW41" i="8"/>
  <c r="DV41" i="8"/>
  <c r="DU41" i="8"/>
  <c r="DT41" i="8"/>
  <c r="DS41" i="8"/>
  <c r="DR41" i="8"/>
  <c r="DQ41" i="8"/>
  <c r="DP41" i="8"/>
  <c r="DO41" i="8"/>
  <c r="DN41" i="8"/>
  <c r="DM41" i="8"/>
  <c r="DL41" i="8"/>
  <c r="DK41" i="8"/>
  <c r="DJ41" i="8"/>
  <c r="DI41" i="8"/>
  <c r="DH41" i="8"/>
  <c r="DG41" i="8"/>
  <c r="DF41" i="8"/>
  <c r="DE41" i="8"/>
  <c r="DD41" i="8"/>
  <c r="DC41" i="8"/>
  <c r="DB41" i="8"/>
  <c r="DA41" i="8"/>
  <c r="CZ41" i="8"/>
  <c r="CY41" i="8"/>
  <c r="CX41" i="8"/>
  <c r="CW41" i="8"/>
  <c r="CV41" i="8"/>
  <c r="CU41" i="8"/>
  <c r="CT41" i="8"/>
  <c r="CS41" i="8"/>
  <c r="CR41" i="8"/>
  <c r="CQ41" i="8"/>
  <c r="CP41" i="8"/>
  <c r="CO41" i="8"/>
  <c r="CN41" i="8"/>
  <c r="CM41" i="8"/>
  <c r="CL41" i="8"/>
  <c r="CK41" i="8"/>
  <c r="CE41" i="8"/>
  <c r="CD41" i="8"/>
  <c r="Q41" i="8"/>
  <c r="P41" i="8"/>
  <c r="A41" i="8"/>
  <c r="EG40" i="8"/>
  <c r="EF40" i="8"/>
  <c r="EE40" i="8"/>
  <c r="ED40" i="8"/>
  <c r="EC40" i="8"/>
  <c r="EB40" i="8"/>
  <c r="EA40" i="8"/>
  <c r="DZ40" i="8"/>
  <c r="DY40" i="8"/>
  <c r="DX40" i="8"/>
  <c r="DW40" i="8"/>
  <c r="DV40" i="8"/>
  <c r="DU40" i="8"/>
  <c r="DT40" i="8"/>
  <c r="DS40" i="8"/>
  <c r="DR40" i="8"/>
  <c r="DQ40" i="8"/>
  <c r="DP40" i="8"/>
  <c r="DO40" i="8"/>
  <c r="DN40" i="8"/>
  <c r="DM40" i="8"/>
  <c r="DL40" i="8"/>
  <c r="DK40" i="8"/>
  <c r="DJ40" i="8"/>
  <c r="DI40" i="8"/>
  <c r="DH40" i="8"/>
  <c r="DG40" i="8"/>
  <c r="DF40" i="8"/>
  <c r="DE40" i="8"/>
  <c r="DD40" i="8"/>
  <c r="DC40" i="8"/>
  <c r="DB40" i="8"/>
  <c r="DA40" i="8"/>
  <c r="CZ40" i="8"/>
  <c r="CY40" i="8"/>
  <c r="CX40" i="8"/>
  <c r="CW40" i="8"/>
  <c r="CV40" i="8"/>
  <c r="CU40" i="8"/>
  <c r="CT40" i="8"/>
  <c r="CS40" i="8"/>
  <c r="CR40" i="8"/>
  <c r="CQ40" i="8"/>
  <c r="CP40" i="8"/>
  <c r="CO40" i="8"/>
  <c r="CN40" i="8"/>
  <c r="CM40" i="8"/>
  <c r="CF40" i="8" s="1"/>
  <c r="CL40" i="8"/>
  <c r="CK40" i="8"/>
  <c r="CE40" i="8"/>
  <c r="CD40" i="8"/>
  <c r="Q40" i="8"/>
  <c r="P40" i="8"/>
  <c r="A40" i="8"/>
  <c r="EG39" i="8"/>
  <c r="EF39" i="8"/>
  <c r="EE39" i="8"/>
  <c r="ED39" i="8"/>
  <c r="EC39" i="8"/>
  <c r="EB39" i="8"/>
  <c r="EA39" i="8"/>
  <c r="DZ39" i="8"/>
  <c r="DY39" i="8"/>
  <c r="DX39" i="8"/>
  <c r="DW39" i="8"/>
  <c r="DV39" i="8"/>
  <c r="DU39" i="8"/>
  <c r="DT39" i="8"/>
  <c r="DS39" i="8"/>
  <c r="DR39" i="8"/>
  <c r="DQ39" i="8"/>
  <c r="DP39" i="8"/>
  <c r="DO39" i="8"/>
  <c r="DN39" i="8"/>
  <c r="DM39" i="8"/>
  <c r="DL39" i="8"/>
  <c r="DK39" i="8"/>
  <c r="DJ39" i="8"/>
  <c r="DI39" i="8"/>
  <c r="DH39" i="8"/>
  <c r="DG39" i="8"/>
  <c r="DF39" i="8"/>
  <c r="DE39" i="8"/>
  <c r="DD39" i="8"/>
  <c r="DC39" i="8"/>
  <c r="DB39" i="8"/>
  <c r="DA39" i="8"/>
  <c r="CZ39" i="8"/>
  <c r="CY39" i="8"/>
  <c r="CX39" i="8"/>
  <c r="CW39" i="8"/>
  <c r="CV39" i="8"/>
  <c r="CU39" i="8"/>
  <c r="CT39" i="8"/>
  <c r="CS39" i="8"/>
  <c r="CR39" i="8"/>
  <c r="CQ39" i="8"/>
  <c r="CP39" i="8"/>
  <c r="CO39" i="8"/>
  <c r="CN39" i="8"/>
  <c r="CM39" i="8"/>
  <c r="CL39" i="8"/>
  <c r="CK39" i="8"/>
  <c r="CE39" i="8"/>
  <c r="CD39" i="8"/>
  <c r="Q39" i="8"/>
  <c r="P39" i="8"/>
  <c r="A39" i="8"/>
  <c r="EG38" i="8"/>
  <c r="EF38" i="8"/>
  <c r="EE38" i="8"/>
  <c r="ED38" i="8"/>
  <c r="EC38" i="8"/>
  <c r="EB38" i="8"/>
  <c r="EA38" i="8"/>
  <c r="DZ38" i="8"/>
  <c r="DY38" i="8"/>
  <c r="DX38" i="8"/>
  <c r="DW38" i="8"/>
  <c r="DV38" i="8"/>
  <c r="DU38" i="8"/>
  <c r="DT38" i="8"/>
  <c r="DS38" i="8"/>
  <c r="DR38" i="8"/>
  <c r="DQ38" i="8"/>
  <c r="DP38" i="8"/>
  <c r="DO38" i="8"/>
  <c r="DN38" i="8"/>
  <c r="DM38" i="8"/>
  <c r="DL38" i="8"/>
  <c r="DK38" i="8"/>
  <c r="DJ38" i="8"/>
  <c r="DI38" i="8"/>
  <c r="DH38" i="8"/>
  <c r="DG38" i="8"/>
  <c r="DF38" i="8"/>
  <c r="DE38" i="8"/>
  <c r="DD38" i="8"/>
  <c r="DC38" i="8"/>
  <c r="DB38" i="8"/>
  <c r="DA38" i="8"/>
  <c r="CZ38" i="8"/>
  <c r="CY38" i="8"/>
  <c r="CX38" i="8"/>
  <c r="CW38" i="8"/>
  <c r="CV38" i="8"/>
  <c r="CU38" i="8"/>
  <c r="CT38" i="8"/>
  <c r="CS38" i="8"/>
  <c r="CR38" i="8"/>
  <c r="CQ38" i="8"/>
  <c r="CP38" i="8"/>
  <c r="CO38" i="8"/>
  <c r="CN38" i="8"/>
  <c r="CM38" i="8"/>
  <c r="CL38" i="8"/>
  <c r="CK38" i="8"/>
  <c r="CE38" i="8"/>
  <c r="CD38" i="8"/>
  <c r="A38" i="8"/>
  <c r="EG37" i="8"/>
  <c r="EF37" i="8"/>
  <c r="EE37" i="8"/>
  <c r="ED37" i="8"/>
  <c r="EC37" i="8"/>
  <c r="EB37" i="8"/>
  <c r="EA37" i="8"/>
  <c r="DZ37" i="8"/>
  <c r="DY37" i="8"/>
  <c r="DX37" i="8"/>
  <c r="DW37" i="8"/>
  <c r="DV37" i="8"/>
  <c r="DU37" i="8"/>
  <c r="DT37" i="8"/>
  <c r="DS37" i="8"/>
  <c r="DR37" i="8"/>
  <c r="DQ37" i="8"/>
  <c r="DP37" i="8"/>
  <c r="DO37" i="8"/>
  <c r="DN37" i="8"/>
  <c r="DM37" i="8"/>
  <c r="DL37" i="8"/>
  <c r="DK37" i="8"/>
  <c r="DJ37" i="8"/>
  <c r="DI37" i="8"/>
  <c r="DH37" i="8"/>
  <c r="DG37" i="8"/>
  <c r="DF37" i="8"/>
  <c r="DE37" i="8"/>
  <c r="DD37" i="8"/>
  <c r="DC37" i="8"/>
  <c r="DB37" i="8"/>
  <c r="DA37" i="8"/>
  <c r="CZ37" i="8"/>
  <c r="CY37" i="8"/>
  <c r="CX37" i="8"/>
  <c r="CW37" i="8"/>
  <c r="CV37" i="8"/>
  <c r="CU37" i="8"/>
  <c r="CT37" i="8"/>
  <c r="CS37" i="8"/>
  <c r="CR37" i="8"/>
  <c r="CQ37" i="8"/>
  <c r="CP37" i="8"/>
  <c r="CO37" i="8"/>
  <c r="CN37" i="8"/>
  <c r="CM37" i="8"/>
  <c r="CL37" i="8"/>
  <c r="CK37" i="8"/>
  <c r="CE37" i="8"/>
  <c r="CD37" i="8"/>
  <c r="Q37" i="8"/>
  <c r="P37" i="8"/>
  <c r="A37" i="8"/>
  <c r="EG36" i="8"/>
  <c r="EF36" i="8"/>
  <c r="EE36" i="8"/>
  <c r="ED36" i="8"/>
  <c r="EC36" i="8"/>
  <c r="EB36" i="8"/>
  <c r="EA36" i="8"/>
  <c r="DZ36" i="8"/>
  <c r="DY36" i="8"/>
  <c r="DX36" i="8"/>
  <c r="DW36" i="8"/>
  <c r="DV36" i="8"/>
  <c r="DU36" i="8"/>
  <c r="DT36" i="8"/>
  <c r="DS36" i="8"/>
  <c r="DR36" i="8"/>
  <c r="DQ36" i="8"/>
  <c r="DP36" i="8"/>
  <c r="DO36" i="8"/>
  <c r="DN36" i="8"/>
  <c r="DM36" i="8"/>
  <c r="DL36" i="8"/>
  <c r="DK36" i="8"/>
  <c r="DJ36" i="8"/>
  <c r="DI36" i="8"/>
  <c r="DH36" i="8"/>
  <c r="DG36" i="8"/>
  <c r="DF36" i="8"/>
  <c r="DE36" i="8"/>
  <c r="DD36" i="8"/>
  <c r="DC36" i="8"/>
  <c r="DB36" i="8"/>
  <c r="DA36" i="8"/>
  <c r="CZ36" i="8"/>
  <c r="CY36" i="8"/>
  <c r="CX36" i="8"/>
  <c r="CW36" i="8"/>
  <c r="CV36" i="8"/>
  <c r="CU36" i="8"/>
  <c r="CT36" i="8"/>
  <c r="CS36" i="8"/>
  <c r="CR36" i="8"/>
  <c r="CQ36" i="8"/>
  <c r="CP36" i="8"/>
  <c r="CO36" i="8"/>
  <c r="CN36" i="8"/>
  <c r="CM36" i="8"/>
  <c r="CL36" i="8"/>
  <c r="CK36" i="8"/>
  <c r="CE36" i="8"/>
  <c r="CD36" i="8"/>
  <c r="A36" i="8"/>
  <c r="EG35" i="8"/>
  <c r="EF35" i="8"/>
  <c r="EE35" i="8"/>
  <c r="ED35" i="8"/>
  <c r="EC35" i="8"/>
  <c r="EB35" i="8"/>
  <c r="EA35" i="8"/>
  <c r="DZ35" i="8"/>
  <c r="DY35" i="8"/>
  <c r="DX35" i="8"/>
  <c r="DW35" i="8"/>
  <c r="DV35" i="8"/>
  <c r="DU35" i="8"/>
  <c r="DT35" i="8"/>
  <c r="DS35" i="8"/>
  <c r="DR35" i="8"/>
  <c r="DQ35" i="8"/>
  <c r="DP35" i="8"/>
  <c r="DO35" i="8"/>
  <c r="DN35" i="8"/>
  <c r="DM35" i="8"/>
  <c r="DL35" i="8"/>
  <c r="DK35" i="8"/>
  <c r="DJ35" i="8"/>
  <c r="DI35" i="8"/>
  <c r="DH35" i="8"/>
  <c r="DG35" i="8"/>
  <c r="DF35" i="8"/>
  <c r="DE35" i="8"/>
  <c r="DD35" i="8"/>
  <c r="DC35" i="8"/>
  <c r="DB35" i="8"/>
  <c r="DA35" i="8"/>
  <c r="CZ35" i="8"/>
  <c r="CY35" i="8"/>
  <c r="CX35" i="8"/>
  <c r="CW35" i="8"/>
  <c r="CV35" i="8"/>
  <c r="CU35" i="8"/>
  <c r="CT35" i="8"/>
  <c r="CS35" i="8"/>
  <c r="CR35" i="8"/>
  <c r="CQ35" i="8"/>
  <c r="CP35" i="8"/>
  <c r="CO35" i="8"/>
  <c r="CN35" i="8"/>
  <c r="CM35" i="8"/>
  <c r="CL35" i="8"/>
  <c r="CK35" i="8"/>
  <c r="CE35" i="8"/>
  <c r="CD35" i="8"/>
  <c r="A35" i="8"/>
  <c r="EG34" i="8"/>
  <c r="EF34" i="8"/>
  <c r="EE34" i="8"/>
  <c r="ED34" i="8"/>
  <c r="EC34" i="8"/>
  <c r="EB34" i="8"/>
  <c r="EA34" i="8"/>
  <c r="DZ34" i="8"/>
  <c r="DY34" i="8"/>
  <c r="DX34" i="8"/>
  <c r="DW34" i="8"/>
  <c r="DV34" i="8"/>
  <c r="DU34" i="8"/>
  <c r="DT34" i="8"/>
  <c r="DS34" i="8"/>
  <c r="DR34" i="8"/>
  <c r="DQ34" i="8"/>
  <c r="DP34" i="8"/>
  <c r="DO34" i="8"/>
  <c r="DN34" i="8"/>
  <c r="DM34" i="8"/>
  <c r="DL34" i="8"/>
  <c r="DK34" i="8"/>
  <c r="DJ34" i="8"/>
  <c r="DI34" i="8"/>
  <c r="DH34" i="8"/>
  <c r="DG34" i="8"/>
  <c r="DF34" i="8"/>
  <c r="DE34" i="8"/>
  <c r="DD34" i="8"/>
  <c r="DC34" i="8"/>
  <c r="DB34" i="8"/>
  <c r="DA34" i="8"/>
  <c r="CZ34" i="8"/>
  <c r="CY34" i="8"/>
  <c r="CX34" i="8"/>
  <c r="CW34" i="8"/>
  <c r="CV34" i="8"/>
  <c r="CU34" i="8"/>
  <c r="CT34" i="8"/>
  <c r="CS34" i="8"/>
  <c r="CR34" i="8"/>
  <c r="CQ34" i="8"/>
  <c r="CP34" i="8"/>
  <c r="CO34" i="8"/>
  <c r="CN34" i="8"/>
  <c r="CM34" i="8"/>
  <c r="CL34" i="8"/>
  <c r="CK34" i="8"/>
  <c r="CE34" i="8"/>
  <c r="CD34" i="8"/>
  <c r="A34" i="8"/>
  <c r="EG33" i="8"/>
  <c r="EF33" i="8"/>
  <c r="EE33" i="8"/>
  <c r="ED33" i="8"/>
  <c r="EC33" i="8"/>
  <c r="EB33" i="8"/>
  <c r="EA33" i="8"/>
  <c r="DZ33" i="8"/>
  <c r="DY33" i="8"/>
  <c r="DX33" i="8"/>
  <c r="DW33" i="8"/>
  <c r="DV33" i="8"/>
  <c r="DU33" i="8"/>
  <c r="DT33" i="8"/>
  <c r="DS33" i="8"/>
  <c r="DR33" i="8"/>
  <c r="DQ33" i="8"/>
  <c r="DP33" i="8"/>
  <c r="DO33" i="8"/>
  <c r="DN33" i="8"/>
  <c r="DM33" i="8"/>
  <c r="DL33" i="8"/>
  <c r="DK33" i="8"/>
  <c r="DJ33" i="8"/>
  <c r="DI33" i="8"/>
  <c r="DH33" i="8"/>
  <c r="DG33" i="8"/>
  <c r="DF33" i="8"/>
  <c r="DE33" i="8"/>
  <c r="DD33" i="8"/>
  <c r="DC33" i="8"/>
  <c r="DB33" i="8"/>
  <c r="DA33" i="8"/>
  <c r="CZ33" i="8"/>
  <c r="CY33" i="8"/>
  <c r="CX33" i="8"/>
  <c r="CW33" i="8"/>
  <c r="CV33" i="8"/>
  <c r="CU33" i="8"/>
  <c r="CT33" i="8"/>
  <c r="CS33" i="8"/>
  <c r="CR33" i="8"/>
  <c r="CQ33" i="8"/>
  <c r="CP33" i="8"/>
  <c r="CO33" i="8"/>
  <c r="CN33" i="8"/>
  <c r="CM33" i="8"/>
  <c r="CL33" i="8"/>
  <c r="CE33" i="8"/>
  <c r="A33" i="8"/>
  <c r="EG32" i="8"/>
  <c r="EF32" i="8"/>
  <c r="EE32" i="8"/>
  <c r="ED32" i="8"/>
  <c r="EC32" i="8"/>
  <c r="EB32" i="8"/>
  <c r="EA32" i="8"/>
  <c r="DZ32" i="8"/>
  <c r="DY32" i="8"/>
  <c r="DX32" i="8"/>
  <c r="DW32" i="8"/>
  <c r="DV32" i="8"/>
  <c r="DU32" i="8"/>
  <c r="DT32" i="8"/>
  <c r="DS32" i="8"/>
  <c r="DR32" i="8"/>
  <c r="DQ32" i="8"/>
  <c r="DP32" i="8"/>
  <c r="DO32" i="8"/>
  <c r="DN32" i="8"/>
  <c r="DM32" i="8"/>
  <c r="DL32" i="8"/>
  <c r="DK32" i="8"/>
  <c r="DJ32" i="8"/>
  <c r="DI32" i="8"/>
  <c r="DH32" i="8"/>
  <c r="DG32" i="8"/>
  <c r="DF32" i="8"/>
  <c r="DE32" i="8"/>
  <c r="DD32" i="8"/>
  <c r="DC32" i="8"/>
  <c r="DB32" i="8"/>
  <c r="DA32" i="8"/>
  <c r="CZ32" i="8"/>
  <c r="CY32" i="8"/>
  <c r="CX32" i="8"/>
  <c r="CW32" i="8"/>
  <c r="CV32" i="8"/>
  <c r="CU32" i="8"/>
  <c r="CT32" i="8"/>
  <c r="CS32" i="8"/>
  <c r="CR32" i="8"/>
  <c r="CQ32" i="8"/>
  <c r="CP32" i="8"/>
  <c r="CO32" i="8"/>
  <c r="CN32" i="8"/>
  <c r="CM32" i="8"/>
  <c r="CL32" i="8"/>
  <c r="CK32" i="8"/>
  <c r="CE32" i="8"/>
  <c r="CD32" i="8"/>
  <c r="Q32" i="8"/>
  <c r="P32" i="8"/>
  <c r="A32" i="8"/>
  <c r="EG31" i="8"/>
  <c r="EF31" i="8"/>
  <c r="EE31" i="8"/>
  <c r="ED31" i="8"/>
  <c r="EC31" i="8"/>
  <c r="EB31" i="8"/>
  <c r="EA31" i="8"/>
  <c r="DZ31" i="8"/>
  <c r="DY31" i="8"/>
  <c r="DX31" i="8"/>
  <c r="DW31" i="8"/>
  <c r="DV31" i="8"/>
  <c r="DU31" i="8"/>
  <c r="DT31" i="8"/>
  <c r="DS31" i="8"/>
  <c r="DR31" i="8"/>
  <c r="DQ31" i="8"/>
  <c r="DP31" i="8"/>
  <c r="DO31" i="8"/>
  <c r="DN31" i="8"/>
  <c r="DM31" i="8"/>
  <c r="DL31" i="8"/>
  <c r="DK31" i="8"/>
  <c r="DJ31" i="8"/>
  <c r="DI31" i="8"/>
  <c r="DH31" i="8"/>
  <c r="DG31" i="8"/>
  <c r="DF31" i="8"/>
  <c r="DE31" i="8"/>
  <c r="DD31" i="8"/>
  <c r="DC31" i="8"/>
  <c r="DB31" i="8"/>
  <c r="DA31" i="8"/>
  <c r="CZ31" i="8"/>
  <c r="CY31" i="8"/>
  <c r="CX31" i="8"/>
  <c r="CW31" i="8"/>
  <c r="CV31" i="8"/>
  <c r="CU31" i="8"/>
  <c r="CT31" i="8"/>
  <c r="CS31" i="8"/>
  <c r="CR31" i="8"/>
  <c r="CQ31" i="8"/>
  <c r="CP31" i="8"/>
  <c r="CO31" i="8"/>
  <c r="CN31" i="8"/>
  <c r="CM31" i="8"/>
  <c r="CL31" i="8"/>
  <c r="CK31" i="8"/>
  <c r="CE31" i="8"/>
  <c r="CD31" i="8"/>
  <c r="Q31" i="8"/>
  <c r="P31" i="8"/>
  <c r="A31" i="8"/>
  <c r="EG30" i="8"/>
  <c r="EF30" i="8"/>
  <c r="EE30" i="8"/>
  <c r="ED30" i="8"/>
  <c r="EC30" i="8"/>
  <c r="EB30" i="8"/>
  <c r="EA30" i="8"/>
  <c r="DZ30" i="8"/>
  <c r="DY30" i="8"/>
  <c r="DX30" i="8"/>
  <c r="DW30" i="8"/>
  <c r="DV30" i="8"/>
  <c r="DU30" i="8"/>
  <c r="DT30" i="8"/>
  <c r="DS30" i="8"/>
  <c r="DR30" i="8"/>
  <c r="DQ30" i="8"/>
  <c r="DP30" i="8"/>
  <c r="DO30" i="8"/>
  <c r="DN30" i="8"/>
  <c r="DM30" i="8"/>
  <c r="DL30" i="8"/>
  <c r="DK30" i="8"/>
  <c r="DJ30" i="8"/>
  <c r="DI30" i="8"/>
  <c r="DH30" i="8"/>
  <c r="DG30" i="8"/>
  <c r="DF30" i="8"/>
  <c r="DE30" i="8"/>
  <c r="DD30" i="8"/>
  <c r="DC30" i="8"/>
  <c r="DB30" i="8"/>
  <c r="DA30" i="8"/>
  <c r="CZ30" i="8"/>
  <c r="CY30" i="8"/>
  <c r="CX30" i="8"/>
  <c r="CW30" i="8"/>
  <c r="CV30" i="8"/>
  <c r="CU30" i="8"/>
  <c r="CT30" i="8"/>
  <c r="CS30" i="8"/>
  <c r="CR30" i="8"/>
  <c r="CQ30" i="8"/>
  <c r="CP30" i="8"/>
  <c r="CO30" i="8"/>
  <c r="CN30" i="8"/>
  <c r="CM30" i="8"/>
  <c r="CL30" i="8"/>
  <c r="CK30" i="8"/>
  <c r="CE30" i="8"/>
  <c r="CD30" i="8"/>
  <c r="Q30" i="8"/>
  <c r="P30" i="8"/>
  <c r="A30" i="8"/>
  <c r="EG29" i="8"/>
  <c r="EF29" i="8"/>
  <c r="EE29" i="8"/>
  <c r="ED29" i="8"/>
  <c r="EC29" i="8"/>
  <c r="EB29" i="8"/>
  <c r="EA29" i="8"/>
  <c r="DZ29" i="8"/>
  <c r="DY29" i="8"/>
  <c r="DX29" i="8"/>
  <c r="DW29" i="8"/>
  <c r="DV29" i="8"/>
  <c r="DU29" i="8"/>
  <c r="DT29" i="8"/>
  <c r="DS29" i="8"/>
  <c r="DR29" i="8"/>
  <c r="DQ29" i="8"/>
  <c r="DP29" i="8"/>
  <c r="DO29" i="8"/>
  <c r="DN29" i="8"/>
  <c r="DM29" i="8"/>
  <c r="DL29" i="8"/>
  <c r="DK29" i="8"/>
  <c r="DJ29" i="8"/>
  <c r="DI29" i="8"/>
  <c r="DH29" i="8"/>
  <c r="DG29" i="8"/>
  <c r="DF29" i="8"/>
  <c r="DE29" i="8"/>
  <c r="DD29" i="8"/>
  <c r="DC29" i="8"/>
  <c r="DB29" i="8"/>
  <c r="DA29" i="8"/>
  <c r="CZ29" i="8"/>
  <c r="CY29" i="8"/>
  <c r="CX29" i="8"/>
  <c r="CW29" i="8"/>
  <c r="CV29" i="8"/>
  <c r="CU29" i="8"/>
  <c r="CT29" i="8"/>
  <c r="CS29" i="8"/>
  <c r="CR29" i="8"/>
  <c r="CQ29" i="8"/>
  <c r="CP29" i="8"/>
  <c r="CO29" i="8"/>
  <c r="CN29" i="8"/>
  <c r="CM29" i="8"/>
  <c r="CL29" i="8"/>
  <c r="CK29" i="8"/>
  <c r="CE29" i="8"/>
  <c r="CD29" i="8"/>
  <c r="Q29" i="8"/>
  <c r="P29" i="8"/>
  <c r="A29" i="8"/>
  <c r="EG28" i="8"/>
  <c r="EF28" i="8"/>
  <c r="EE28" i="8"/>
  <c r="ED28" i="8"/>
  <c r="EC28" i="8"/>
  <c r="EB28" i="8"/>
  <c r="EA28" i="8"/>
  <c r="DZ28" i="8"/>
  <c r="DY28" i="8"/>
  <c r="DX28" i="8"/>
  <c r="DW28" i="8"/>
  <c r="DV28" i="8"/>
  <c r="DU28" i="8"/>
  <c r="DT28" i="8"/>
  <c r="DS28" i="8"/>
  <c r="DR28" i="8"/>
  <c r="DQ28" i="8"/>
  <c r="DP28" i="8"/>
  <c r="DO28" i="8"/>
  <c r="DN28" i="8"/>
  <c r="DM28" i="8"/>
  <c r="DL28" i="8"/>
  <c r="DK28" i="8"/>
  <c r="DJ28" i="8"/>
  <c r="DI28" i="8"/>
  <c r="DH28" i="8"/>
  <c r="DG28" i="8"/>
  <c r="DF28" i="8"/>
  <c r="DE28" i="8"/>
  <c r="DD28" i="8"/>
  <c r="DC28" i="8"/>
  <c r="DB28" i="8"/>
  <c r="DA28" i="8"/>
  <c r="CZ28" i="8"/>
  <c r="CY28" i="8"/>
  <c r="CX28" i="8"/>
  <c r="CW28" i="8"/>
  <c r="CV28" i="8"/>
  <c r="CU28" i="8"/>
  <c r="CT28" i="8"/>
  <c r="CS28" i="8"/>
  <c r="CR28" i="8"/>
  <c r="CQ28" i="8"/>
  <c r="CP28" i="8"/>
  <c r="CO28" i="8"/>
  <c r="CN28" i="8"/>
  <c r="CM28" i="8"/>
  <c r="CL28" i="8"/>
  <c r="CK28" i="8"/>
  <c r="CE28" i="8"/>
  <c r="CD28" i="8"/>
  <c r="Q28" i="8"/>
  <c r="P28" i="8"/>
  <c r="A28" i="8"/>
  <c r="EG27" i="8"/>
  <c r="EF27" i="8"/>
  <c r="EE27" i="8"/>
  <c r="ED27" i="8"/>
  <c r="EC27" i="8"/>
  <c r="EB27" i="8"/>
  <c r="EA27" i="8"/>
  <c r="DZ27" i="8"/>
  <c r="DY27" i="8"/>
  <c r="DX27" i="8"/>
  <c r="DW27" i="8"/>
  <c r="DV27" i="8"/>
  <c r="DU27" i="8"/>
  <c r="DT27" i="8"/>
  <c r="DS27" i="8"/>
  <c r="DR27" i="8"/>
  <c r="DQ27" i="8"/>
  <c r="DP27" i="8"/>
  <c r="DO27" i="8"/>
  <c r="DN27" i="8"/>
  <c r="DM27" i="8"/>
  <c r="DL27" i="8"/>
  <c r="DK27" i="8"/>
  <c r="DJ27" i="8"/>
  <c r="DI27" i="8"/>
  <c r="DH27" i="8"/>
  <c r="DG27" i="8"/>
  <c r="DF27" i="8"/>
  <c r="DE27" i="8"/>
  <c r="DD27" i="8"/>
  <c r="DC27" i="8"/>
  <c r="DB27" i="8"/>
  <c r="DA27" i="8"/>
  <c r="CZ27" i="8"/>
  <c r="CY27" i="8"/>
  <c r="CX27" i="8"/>
  <c r="CW27" i="8"/>
  <c r="CV27" i="8"/>
  <c r="CU27" i="8"/>
  <c r="CT27" i="8"/>
  <c r="CS27" i="8"/>
  <c r="CR27" i="8"/>
  <c r="CQ27" i="8"/>
  <c r="CP27" i="8"/>
  <c r="CO27" i="8"/>
  <c r="CN27" i="8"/>
  <c r="CM27" i="8"/>
  <c r="CL27" i="8"/>
  <c r="CK27" i="8"/>
  <c r="CE27" i="8"/>
  <c r="CD27" i="8"/>
  <c r="Q27" i="8"/>
  <c r="P27" i="8"/>
  <c r="A27" i="8"/>
  <c r="EG26" i="8"/>
  <c r="EF26" i="8"/>
  <c r="EE26" i="8"/>
  <c r="ED26" i="8"/>
  <c r="EC26" i="8"/>
  <c r="EB26" i="8"/>
  <c r="EA26" i="8"/>
  <c r="DZ26" i="8"/>
  <c r="DY26" i="8"/>
  <c r="DX26" i="8"/>
  <c r="DW26" i="8"/>
  <c r="DV26" i="8"/>
  <c r="DU26" i="8"/>
  <c r="DT26" i="8"/>
  <c r="DS26" i="8"/>
  <c r="DR26" i="8"/>
  <c r="DQ26" i="8"/>
  <c r="DP26" i="8"/>
  <c r="DO26" i="8"/>
  <c r="DN26" i="8"/>
  <c r="DM26" i="8"/>
  <c r="DL26" i="8"/>
  <c r="DK26" i="8"/>
  <c r="DJ26" i="8"/>
  <c r="DI26" i="8"/>
  <c r="DH26" i="8"/>
  <c r="DG26" i="8"/>
  <c r="DF26" i="8"/>
  <c r="DE26" i="8"/>
  <c r="DD26" i="8"/>
  <c r="DC26" i="8"/>
  <c r="DB26" i="8"/>
  <c r="DA26" i="8"/>
  <c r="CZ26" i="8"/>
  <c r="CY26" i="8"/>
  <c r="CX26" i="8"/>
  <c r="CW26" i="8"/>
  <c r="CV26" i="8"/>
  <c r="CU26" i="8"/>
  <c r="CT26" i="8"/>
  <c r="CS26" i="8"/>
  <c r="CR26" i="8"/>
  <c r="CQ26" i="8"/>
  <c r="CP26" i="8"/>
  <c r="CO26" i="8"/>
  <c r="CN26" i="8"/>
  <c r="CM26" i="8"/>
  <c r="CL26" i="8"/>
  <c r="CK26" i="8"/>
  <c r="CE26" i="8"/>
  <c r="CD26" i="8"/>
  <c r="Q26" i="8"/>
  <c r="P26" i="8"/>
  <c r="A26" i="8"/>
  <c r="EG25" i="8"/>
  <c r="EF25" i="8"/>
  <c r="EE25" i="8"/>
  <c r="ED25" i="8"/>
  <c r="EC25" i="8"/>
  <c r="EB25" i="8"/>
  <c r="EA25" i="8"/>
  <c r="DZ25" i="8"/>
  <c r="DY25" i="8"/>
  <c r="DX25" i="8"/>
  <c r="DW25" i="8"/>
  <c r="DV25" i="8"/>
  <c r="DU25" i="8"/>
  <c r="DT25" i="8"/>
  <c r="DS25" i="8"/>
  <c r="DR25" i="8"/>
  <c r="DQ25" i="8"/>
  <c r="DP25" i="8"/>
  <c r="DO25" i="8"/>
  <c r="DN25" i="8"/>
  <c r="DM25" i="8"/>
  <c r="DL25" i="8"/>
  <c r="DK25" i="8"/>
  <c r="DJ25" i="8"/>
  <c r="DI25" i="8"/>
  <c r="DH25" i="8"/>
  <c r="DG25" i="8"/>
  <c r="DF25" i="8"/>
  <c r="DE25" i="8"/>
  <c r="DD25" i="8"/>
  <c r="DC25" i="8"/>
  <c r="DB25" i="8"/>
  <c r="DA25" i="8"/>
  <c r="CZ25" i="8"/>
  <c r="CY25" i="8"/>
  <c r="CX25" i="8"/>
  <c r="CW25" i="8"/>
  <c r="CV25" i="8"/>
  <c r="CU25" i="8"/>
  <c r="CT25" i="8"/>
  <c r="CS25" i="8"/>
  <c r="CR25" i="8"/>
  <c r="CQ25" i="8"/>
  <c r="CP25" i="8"/>
  <c r="CO25" i="8"/>
  <c r="CN25" i="8"/>
  <c r="CM25" i="8"/>
  <c r="CL25" i="8"/>
  <c r="CK25" i="8"/>
  <c r="CE25" i="8"/>
  <c r="CD25" i="8"/>
  <c r="Q25" i="8"/>
  <c r="P25" i="8"/>
  <c r="A25" i="8"/>
  <c r="EG24" i="8"/>
  <c r="EF24" i="8"/>
  <c r="EE24" i="8"/>
  <c r="ED24" i="8"/>
  <c r="EC24" i="8"/>
  <c r="EB24" i="8"/>
  <c r="EA24" i="8"/>
  <c r="DZ24" i="8"/>
  <c r="DY24" i="8"/>
  <c r="DX24" i="8"/>
  <c r="DW24" i="8"/>
  <c r="DV24" i="8"/>
  <c r="DU24" i="8"/>
  <c r="DT24" i="8"/>
  <c r="DS24" i="8"/>
  <c r="DR24" i="8"/>
  <c r="DQ24" i="8"/>
  <c r="DP24" i="8"/>
  <c r="DO24" i="8"/>
  <c r="DN24" i="8"/>
  <c r="DM24" i="8"/>
  <c r="DL24" i="8"/>
  <c r="DK24" i="8"/>
  <c r="DJ24" i="8"/>
  <c r="DI24" i="8"/>
  <c r="DH24" i="8"/>
  <c r="DG24" i="8"/>
  <c r="DF24" i="8"/>
  <c r="DE24" i="8"/>
  <c r="DD24" i="8"/>
  <c r="DC24" i="8"/>
  <c r="DB24" i="8"/>
  <c r="DA24" i="8"/>
  <c r="CZ24" i="8"/>
  <c r="CY24" i="8"/>
  <c r="CX24" i="8"/>
  <c r="CW24" i="8"/>
  <c r="CV24" i="8"/>
  <c r="CU24" i="8"/>
  <c r="CT24" i="8"/>
  <c r="CS24" i="8"/>
  <c r="CR24" i="8"/>
  <c r="CQ24" i="8"/>
  <c r="CP24" i="8"/>
  <c r="CO24" i="8"/>
  <c r="CN24" i="8"/>
  <c r="CM24" i="8"/>
  <c r="CL24" i="8"/>
  <c r="CK24" i="8"/>
  <c r="CE24" i="8"/>
  <c r="CD24" i="8"/>
  <c r="A24" i="8"/>
  <c r="EG23" i="8"/>
  <c r="EF23" i="8"/>
  <c r="EE23" i="8"/>
  <c r="ED23" i="8"/>
  <c r="EC23" i="8"/>
  <c r="EB23" i="8"/>
  <c r="EA23" i="8"/>
  <c r="DZ23" i="8"/>
  <c r="DY23" i="8"/>
  <c r="DX23" i="8"/>
  <c r="DW23" i="8"/>
  <c r="DV23" i="8"/>
  <c r="DU23" i="8"/>
  <c r="DT23" i="8"/>
  <c r="DS23" i="8"/>
  <c r="DR23" i="8"/>
  <c r="DQ23" i="8"/>
  <c r="DP23" i="8"/>
  <c r="DO23" i="8"/>
  <c r="DN23" i="8"/>
  <c r="DM23" i="8"/>
  <c r="DL23" i="8"/>
  <c r="DK23" i="8"/>
  <c r="DJ23" i="8"/>
  <c r="DI23" i="8"/>
  <c r="DH23" i="8"/>
  <c r="DG23" i="8"/>
  <c r="DF23" i="8"/>
  <c r="DE23" i="8"/>
  <c r="DD23" i="8"/>
  <c r="DC23" i="8"/>
  <c r="DB23" i="8"/>
  <c r="DA23" i="8"/>
  <c r="CZ23" i="8"/>
  <c r="CY23" i="8"/>
  <c r="CX23" i="8"/>
  <c r="CW23" i="8"/>
  <c r="CV23" i="8"/>
  <c r="CU23" i="8"/>
  <c r="CT23" i="8"/>
  <c r="CS23" i="8"/>
  <c r="CR23" i="8"/>
  <c r="CQ23" i="8"/>
  <c r="CP23" i="8"/>
  <c r="CO23" i="8"/>
  <c r="CN23" i="8"/>
  <c r="CM23" i="8"/>
  <c r="CL23" i="8"/>
  <c r="CK23" i="8"/>
  <c r="CE23" i="8"/>
  <c r="CD23" i="8"/>
  <c r="A23" i="8"/>
  <c r="EG22" i="8"/>
  <c r="EF22" i="8"/>
  <c r="EE22" i="8"/>
  <c r="ED22" i="8"/>
  <c r="EC22" i="8"/>
  <c r="EB22" i="8"/>
  <c r="EA22" i="8"/>
  <c r="DZ22" i="8"/>
  <c r="DY22" i="8"/>
  <c r="DX22" i="8"/>
  <c r="DW22" i="8"/>
  <c r="DV22" i="8"/>
  <c r="DU22" i="8"/>
  <c r="DT22" i="8"/>
  <c r="DS22" i="8"/>
  <c r="DR22" i="8"/>
  <c r="DQ22" i="8"/>
  <c r="DP22" i="8"/>
  <c r="DO22" i="8"/>
  <c r="DN22" i="8"/>
  <c r="DM22" i="8"/>
  <c r="DL22" i="8"/>
  <c r="DK22" i="8"/>
  <c r="DJ22" i="8"/>
  <c r="DI22" i="8"/>
  <c r="DH22" i="8"/>
  <c r="DG22" i="8"/>
  <c r="DF22" i="8"/>
  <c r="DE22" i="8"/>
  <c r="DD22" i="8"/>
  <c r="DC22" i="8"/>
  <c r="DB22" i="8"/>
  <c r="DA22" i="8"/>
  <c r="CZ22" i="8"/>
  <c r="CY22" i="8"/>
  <c r="CX22" i="8"/>
  <c r="CW22" i="8"/>
  <c r="CV22" i="8"/>
  <c r="CU22" i="8"/>
  <c r="CT22" i="8"/>
  <c r="CS22" i="8"/>
  <c r="CR22" i="8"/>
  <c r="CQ22" i="8"/>
  <c r="CP22" i="8"/>
  <c r="CO22" i="8"/>
  <c r="CN22" i="8"/>
  <c r="CM22" i="8"/>
  <c r="CL22" i="8"/>
  <c r="CK22" i="8"/>
  <c r="CE22" i="8"/>
  <c r="CD22" i="8"/>
  <c r="A22" i="8"/>
  <c r="EG21" i="8"/>
  <c r="EF21" i="8"/>
  <c r="EE21" i="8"/>
  <c r="ED21" i="8"/>
  <c r="EC21" i="8"/>
  <c r="EB21" i="8"/>
  <c r="EA21" i="8"/>
  <c r="DZ21" i="8"/>
  <c r="DY21" i="8"/>
  <c r="DX21" i="8"/>
  <c r="DW21" i="8"/>
  <c r="DV21" i="8"/>
  <c r="DU21" i="8"/>
  <c r="DT21" i="8"/>
  <c r="DS21" i="8"/>
  <c r="DR21" i="8"/>
  <c r="DQ21" i="8"/>
  <c r="DP21" i="8"/>
  <c r="DO21" i="8"/>
  <c r="DN21" i="8"/>
  <c r="DM21" i="8"/>
  <c r="DL21" i="8"/>
  <c r="DK21" i="8"/>
  <c r="DJ21" i="8"/>
  <c r="DI21" i="8"/>
  <c r="DH21" i="8"/>
  <c r="DG21" i="8"/>
  <c r="DF21" i="8"/>
  <c r="DE21" i="8"/>
  <c r="DD21" i="8"/>
  <c r="DC21" i="8"/>
  <c r="DB21" i="8"/>
  <c r="DA21" i="8"/>
  <c r="CZ21" i="8"/>
  <c r="CY21" i="8"/>
  <c r="CX21" i="8"/>
  <c r="CW21" i="8"/>
  <c r="CV21" i="8"/>
  <c r="CU21" i="8"/>
  <c r="CT21" i="8"/>
  <c r="CS21" i="8"/>
  <c r="CR21" i="8"/>
  <c r="CQ21" i="8"/>
  <c r="CP21" i="8"/>
  <c r="CO21" i="8"/>
  <c r="CN21" i="8"/>
  <c r="CM21" i="8"/>
  <c r="CL21" i="8"/>
  <c r="CK21" i="8"/>
  <c r="CE21" i="8"/>
  <c r="CD21" i="8"/>
  <c r="A21" i="8"/>
  <c r="CE19" i="8"/>
  <c r="CD19" i="8"/>
  <c r="CC19" i="8"/>
  <c r="CB19" i="8"/>
  <c r="CA19" i="8"/>
  <c r="BZ19" i="8"/>
  <c r="BY19" i="8"/>
  <c r="BX19" i="8"/>
  <c r="BW19" i="8"/>
  <c r="BV19" i="8"/>
  <c r="BU19" i="8"/>
  <c r="BT19" i="8"/>
  <c r="BS19" i="8"/>
  <c r="BR19" i="8"/>
  <c r="BQ19" i="8"/>
  <c r="BP19" i="8"/>
  <c r="BO19" i="8"/>
  <c r="BN19" i="8"/>
  <c r="BM19" i="8"/>
  <c r="BL19" i="8"/>
  <c r="BK19" i="8"/>
  <c r="BJ19" i="8"/>
  <c r="BI19" i="8"/>
  <c r="BH19" i="8"/>
  <c r="BG19" i="8"/>
  <c r="BF19" i="8"/>
  <c r="BE19" i="8"/>
  <c r="BD19" i="8"/>
  <c r="BC19" i="8"/>
  <c r="BB19" i="8"/>
  <c r="BA19" i="8"/>
  <c r="AZ19" i="8"/>
  <c r="AY19" i="8"/>
  <c r="AX19" i="8"/>
  <c r="AW19" i="8"/>
  <c r="AV19" i="8"/>
  <c r="AU19" i="8"/>
  <c r="AT19" i="8"/>
  <c r="AS19" i="8"/>
  <c r="AR19" i="8"/>
  <c r="AQ19" i="8"/>
  <c r="AP19" i="8"/>
  <c r="AO19" i="8"/>
  <c r="AN19" i="8"/>
  <c r="AM19" i="8"/>
  <c r="AL19" i="8"/>
  <c r="AK19" i="8"/>
  <c r="AJ19" i="8"/>
  <c r="AI19" i="8"/>
  <c r="AH19" i="8"/>
  <c r="AG19" i="8"/>
  <c r="AF19" i="8"/>
  <c r="AE19" i="8"/>
  <c r="AD19" i="8"/>
  <c r="AC19" i="8"/>
  <c r="AB19" i="8"/>
  <c r="AA19" i="8"/>
  <c r="Z19" i="8"/>
  <c r="Y19" i="8"/>
  <c r="X19" i="8"/>
  <c r="W19" i="8"/>
  <c r="V19" i="8"/>
  <c r="U19" i="8"/>
  <c r="T19" i="8"/>
  <c r="S19" i="8"/>
  <c r="CK18" i="8"/>
  <c r="CK17" i="8"/>
  <c r="CF30" i="8" l="1"/>
  <c r="CF27" i="8"/>
  <c r="CF47" i="8"/>
  <c r="CF23" i="8"/>
  <c r="EI34" i="8"/>
  <c r="EK34" i="8" s="1"/>
  <c r="EM34" i="8" s="1"/>
  <c r="CF48" i="8"/>
  <c r="CF52" i="8"/>
  <c r="EI41" i="8"/>
  <c r="EK41" i="8" s="1"/>
  <c r="EM41" i="8" s="1"/>
  <c r="CF41" i="8"/>
  <c r="CF21" i="8"/>
  <c r="EI23" i="8"/>
  <c r="EK23" i="8" s="1"/>
  <c r="EM23" i="8" s="1"/>
  <c r="EI31" i="8"/>
  <c r="EK31" i="8" s="1"/>
  <c r="EM31" i="8" s="1"/>
  <c r="EI33" i="8"/>
  <c r="EK33" i="8" s="1"/>
  <c r="EM33" i="8" s="1"/>
  <c r="B35" i="8"/>
  <c r="EI37" i="8"/>
  <c r="EK37" i="8" s="1"/>
  <c r="EM37" i="8" s="1"/>
  <c r="CF50" i="8"/>
  <c r="CF53" i="8"/>
  <c r="CF28" i="8"/>
  <c r="CF42" i="8"/>
  <c r="CF44" i="8"/>
  <c r="CF49" i="8"/>
  <c r="B26" i="8"/>
  <c r="B30" i="8"/>
  <c r="B37" i="8"/>
  <c r="B40" i="8"/>
  <c r="EI22" i="8"/>
  <c r="EK22" i="8" s="1"/>
  <c r="EM22" i="8" s="1"/>
  <c r="EI47" i="8"/>
  <c r="EK47" i="8" s="1"/>
  <c r="EM47" i="8" s="1"/>
  <c r="EI49" i="8"/>
  <c r="EK49" i="8" s="1"/>
  <c r="EM49" i="8" s="1"/>
  <c r="EI53" i="8"/>
  <c r="EK53" i="8" s="1"/>
  <c r="EM53" i="8" s="1"/>
  <c r="EI38" i="8"/>
  <c r="EK38" i="8" s="1"/>
  <c r="EM38" i="8" s="1"/>
  <c r="EI48" i="8"/>
  <c r="EK48" i="8" s="1"/>
  <c r="EM48" i="8" s="1"/>
  <c r="EI21" i="8"/>
  <c r="EK21" i="8" s="1"/>
  <c r="EM21" i="8" s="1"/>
  <c r="EI27" i="8"/>
  <c r="EK27" i="8" s="1"/>
  <c r="EM27" i="8" s="1"/>
  <c r="EI30" i="8"/>
  <c r="EK30" i="8" s="1"/>
  <c r="EM30" i="8" s="1"/>
  <c r="EI35" i="8"/>
  <c r="EK35" i="8" s="1"/>
  <c r="EM35" i="8" s="1"/>
  <c r="EI46" i="8"/>
  <c r="EK46" i="8" s="1"/>
  <c r="EM46" i="8" s="1"/>
  <c r="EI55" i="8"/>
  <c r="EK55" i="8" s="1"/>
  <c r="EM55" i="8" s="1"/>
  <c r="EI26" i="8"/>
  <c r="EK26" i="8" s="1"/>
  <c r="EM26" i="8" s="1"/>
  <c r="EI25" i="8"/>
  <c r="EK25" i="8" s="1"/>
  <c r="EM25" i="8" s="1"/>
  <c r="EI29" i="8"/>
  <c r="EK29" i="8" s="1"/>
  <c r="EM29" i="8" s="1"/>
  <c r="EI43" i="8"/>
  <c r="EK43" i="8" s="1"/>
  <c r="EM43" i="8" s="1"/>
  <c r="EI45" i="8"/>
  <c r="EK45" i="8" s="1"/>
  <c r="EM45" i="8" s="1"/>
  <c r="EI51" i="8"/>
  <c r="EK51" i="8" s="1"/>
  <c r="EM51" i="8" s="1"/>
  <c r="EI54" i="8"/>
  <c r="EK54" i="8" s="1"/>
  <c r="EM54" i="8" s="1"/>
  <c r="EH40" i="8"/>
  <c r="EJ40" i="8" s="1"/>
  <c r="EL40" i="8" s="1"/>
  <c r="EI40" i="8"/>
  <c r="EK40" i="8" s="1"/>
  <c r="EM40" i="8" s="1"/>
  <c r="EH27" i="8"/>
  <c r="EJ27" i="8" s="1"/>
  <c r="EL27" i="8" s="1"/>
  <c r="B29" i="8"/>
  <c r="EH23" i="8"/>
  <c r="EJ23" i="8" s="1"/>
  <c r="EL23" i="8" s="1"/>
  <c r="CF24" i="8"/>
  <c r="CF25" i="8"/>
  <c r="EI28" i="8"/>
  <c r="EK28" i="8" s="1"/>
  <c r="EM28" i="8" s="1"/>
  <c r="CF31" i="8"/>
  <c r="CF32" i="8"/>
  <c r="EH36" i="8"/>
  <c r="EJ36" i="8" s="1"/>
  <c r="EL36" i="8" s="1"/>
  <c r="EI39" i="8"/>
  <c r="EK39" i="8" s="1"/>
  <c r="EM39" i="8" s="1"/>
  <c r="EH41" i="8"/>
  <c r="EJ41" i="8" s="1"/>
  <c r="EL41" i="8" s="1"/>
  <c r="EH42" i="8"/>
  <c r="EJ42" i="8" s="1"/>
  <c r="EL42" i="8" s="1"/>
  <c r="EI44" i="8"/>
  <c r="EK44" i="8" s="1"/>
  <c r="EM44" i="8" s="1"/>
  <c r="CF45" i="8"/>
  <c r="B22" i="8"/>
  <c r="EH26" i="8"/>
  <c r="EJ26" i="8" s="1"/>
  <c r="EL26" i="8" s="1"/>
  <c r="CF33" i="8"/>
  <c r="CF34" i="8"/>
  <c r="EH35" i="8"/>
  <c r="EJ35" i="8" s="1"/>
  <c r="EL35" i="8" s="1"/>
  <c r="CF37" i="8"/>
  <c r="EH39" i="8"/>
  <c r="EJ39" i="8" s="1"/>
  <c r="EL39" i="8" s="1"/>
  <c r="B43" i="8"/>
  <c r="EI50" i="8"/>
  <c r="EK50" i="8" s="1"/>
  <c r="EM50" i="8" s="1"/>
  <c r="EH51" i="8"/>
  <c r="EJ51" i="8" s="1"/>
  <c r="EL51" i="8" s="1"/>
  <c r="EH44" i="8"/>
  <c r="EJ44" i="8" s="1"/>
  <c r="EL44" i="8" s="1"/>
  <c r="EH47" i="8"/>
  <c r="EJ47" i="8" s="1"/>
  <c r="EL47" i="8" s="1"/>
  <c r="EH25" i="8"/>
  <c r="EJ25" i="8" s="1"/>
  <c r="EL25" i="8" s="1"/>
  <c r="EH55" i="8"/>
  <c r="EJ55" i="8" s="1"/>
  <c r="EL55" i="8" s="1"/>
  <c r="CF29" i="8"/>
  <c r="EI32" i="8"/>
  <c r="EK32" i="8" s="1"/>
  <c r="EM32" i="8" s="1"/>
  <c r="EH38" i="8"/>
  <c r="EJ38" i="8" s="1"/>
  <c r="EL38" i="8" s="1"/>
  <c r="EH46" i="8"/>
  <c r="EJ46" i="8" s="1"/>
  <c r="EL46" i="8" s="1"/>
  <c r="B52" i="8"/>
  <c r="EH28" i="8"/>
  <c r="EJ28" i="8" s="1"/>
  <c r="EL28" i="8" s="1"/>
  <c r="B45" i="8"/>
  <c r="EH31" i="8"/>
  <c r="EJ31" i="8" s="1"/>
  <c r="EL31" i="8" s="1"/>
  <c r="EH34" i="8"/>
  <c r="EJ34" i="8" s="1"/>
  <c r="EL34" i="8" s="1"/>
  <c r="CF35" i="8"/>
  <c r="CF36" i="8"/>
  <c r="EH43" i="8"/>
  <c r="EJ43" i="8" s="1"/>
  <c r="EL43" i="8" s="1"/>
  <c r="EH49" i="8"/>
  <c r="EJ49" i="8" s="1"/>
  <c r="EL49" i="8" s="1"/>
  <c r="EH54" i="8"/>
  <c r="EJ54" i="8" s="1"/>
  <c r="EL54" i="8" s="1"/>
  <c r="EH52" i="8"/>
  <c r="EJ52" i="8" s="1"/>
  <c r="EL52" i="8" s="1"/>
  <c r="CF26" i="8"/>
  <c r="EH21" i="8"/>
  <c r="EJ21" i="8" s="1"/>
  <c r="EL21" i="8" s="1"/>
  <c r="EI36" i="8"/>
  <c r="EK36" i="8" s="1"/>
  <c r="EM36" i="8" s="1"/>
  <c r="B39" i="8"/>
  <c r="EH45" i="8"/>
  <c r="EJ45" i="8" s="1"/>
  <c r="EL45" i="8" s="1"/>
  <c r="EH50" i="8"/>
  <c r="EJ50" i="8" s="1"/>
  <c r="EL50" i="8" s="1"/>
  <c r="B51" i="8"/>
  <c r="CF51" i="8"/>
  <c r="EI52" i="8"/>
  <c r="EK52" i="8" s="1"/>
  <c r="EM52" i="8" s="1"/>
  <c r="CF55" i="8"/>
  <c r="B54" i="8"/>
  <c r="EI24" i="8"/>
  <c r="EK24" i="8" s="1"/>
  <c r="EM24" i="8" s="1"/>
  <c r="EH22" i="8"/>
  <c r="EJ22" i="8" s="1"/>
  <c r="EL22" i="8" s="1"/>
  <c r="B23" i="8"/>
  <c r="CF22" i="8"/>
  <c r="EH24" i="8"/>
  <c r="EJ24" i="8" s="1"/>
  <c r="EL24" i="8" s="1"/>
  <c r="B25" i="8"/>
  <c r="EH29" i="8"/>
  <c r="EJ29" i="8" s="1"/>
  <c r="EL29" i="8" s="1"/>
  <c r="EH30" i="8"/>
  <c r="EJ30" i="8" s="1"/>
  <c r="EL30" i="8" s="1"/>
  <c r="EH32" i="8"/>
  <c r="EJ32" i="8" s="1"/>
  <c r="EL32" i="8" s="1"/>
  <c r="B33" i="8"/>
  <c r="EH33" i="8"/>
  <c r="EJ33" i="8" s="1"/>
  <c r="EL33" i="8" s="1"/>
  <c r="EH37" i="8"/>
  <c r="EJ37" i="8" s="1"/>
  <c r="EL37" i="8" s="1"/>
  <c r="CF38" i="8"/>
  <c r="CF39" i="8"/>
  <c r="EI42" i="8"/>
  <c r="EK42" i="8" s="1"/>
  <c r="EM42" i="8" s="1"/>
  <c r="CF43" i="8"/>
  <c r="CF46" i="8"/>
  <c r="EH48" i="8"/>
  <c r="EJ48" i="8" s="1"/>
  <c r="EL48" i="8" s="1"/>
  <c r="EH53" i="8"/>
  <c r="EJ53" i="8" s="1"/>
  <c r="EL53" i="8" s="1"/>
  <c r="CF54" i="8"/>
  <c r="B50" i="8"/>
  <c r="B21" i="8"/>
  <c r="B49" i="8"/>
  <c r="B53" i="8"/>
  <c r="B28" i="8"/>
  <c r="B32" i="8"/>
  <c r="B34" i="8"/>
  <c r="B36" i="8"/>
  <c r="B42" i="8"/>
  <c r="B47" i="8"/>
  <c r="B24" i="8"/>
  <c r="B27" i="8"/>
  <c r="B31" i="8"/>
  <c r="B38" i="8"/>
  <c r="B41" i="8"/>
  <c r="B44" i="8"/>
  <c r="B46" i="8"/>
  <c r="B48" i="8"/>
  <c r="B55" i="8"/>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<sst xmlns="http://schemas.openxmlformats.org/spreadsheetml/2006/main" count="892" uniqueCount="380">
  <si>
    <t>Utilisation des tableaux de produits phytosanitaires utilisables en vigne</t>
  </si>
  <si>
    <t>Pictogramme de danger</t>
  </si>
  <si>
    <t>Avertissements mentions danger H3/H4</t>
  </si>
  <si>
    <t>CMR2</t>
  </si>
  <si>
    <t>Environnement</t>
  </si>
  <si>
    <t>Autres</t>
  </si>
  <si>
    <t>Identifiant_Ligne</t>
  </si>
  <si>
    <t>N°AMM</t>
  </si>
  <si>
    <t>Substance active</t>
  </si>
  <si>
    <t>Nom Commercial</t>
  </si>
  <si>
    <t>Société</t>
  </si>
  <si>
    <t>Sous forme</t>
  </si>
  <si>
    <t>Concentration en s.a</t>
  </si>
  <si>
    <t>Dose/ha kg ou L</t>
  </si>
  <si>
    <t>g/ha s.a.</t>
  </si>
  <si>
    <t>AB</t>
  </si>
  <si>
    <t>Liste verte eaux de vie</t>
  </si>
  <si>
    <t>H341</t>
  </si>
  <si>
    <t>H351</t>
  </si>
  <si>
    <t>H361</t>
  </si>
  <si>
    <t>H361d</t>
  </si>
  <si>
    <t>H361f</t>
  </si>
  <si>
    <t>H361fd</t>
  </si>
  <si>
    <t>H400</t>
  </si>
  <si>
    <t>H410</t>
  </si>
  <si>
    <t>H411</t>
  </si>
  <si>
    <t>H412</t>
  </si>
  <si>
    <t>H300</t>
  </si>
  <si>
    <t>H301</t>
  </si>
  <si>
    <t>H302</t>
  </si>
  <si>
    <t>H304</t>
  </si>
  <si>
    <t>H310</t>
  </si>
  <si>
    <t>H311</t>
  </si>
  <si>
    <t>H312</t>
  </si>
  <si>
    <t>H314</t>
  </si>
  <si>
    <t>H315</t>
  </si>
  <si>
    <t>H317</t>
  </si>
  <si>
    <t>H318</t>
  </si>
  <si>
    <t>H319</t>
  </si>
  <si>
    <t>H330</t>
  </si>
  <si>
    <t>H331</t>
  </si>
  <si>
    <t>H332</t>
  </si>
  <si>
    <t>H334</t>
  </si>
  <si>
    <t>H335</t>
  </si>
  <si>
    <t>H336</t>
  </si>
  <si>
    <t>H340</t>
  </si>
  <si>
    <t>H350</t>
  </si>
  <si>
    <t>H350i</t>
  </si>
  <si>
    <t>H360</t>
  </si>
  <si>
    <t>H360D</t>
  </si>
  <si>
    <t>H360Df</t>
  </si>
  <si>
    <t>H360F</t>
  </si>
  <si>
    <t>H360fd</t>
  </si>
  <si>
    <t>H360FD</t>
  </si>
  <si>
    <t>H362</t>
  </si>
  <si>
    <t>H370</t>
  </si>
  <si>
    <t>H371</t>
  </si>
  <si>
    <t>H372</t>
  </si>
  <si>
    <t>H373</t>
  </si>
  <si>
    <t>DAR</t>
  </si>
  <si>
    <t>Spe 8</t>
  </si>
  <si>
    <t>ZNT eau</t>
  </si>
  <si>
    <t>DVP</t>
  </si>
  <si>
    <t>DS Riverains</t>
  </si>
  <si>
    <t>DRE en h</t>
  </si>
  <si>
    <t>Nb d'appli maxi / cible</t>
  </si>
  <si>
    <t>Nb d'appli maxi ttes cibles</t>
  </si>
  <si>
    <t>Intervalle mini entre applis</t>
  </si>
  <si>
    <t>Stades d'application (BBCH)</t>
  </si>
  <si>
    <t>Mention abeille</t>
  </si>
  <si>
    <t>Informations complémentaires</t>
  </si>
  <si>
    <t>Phrases H340 à H373</t>
  </si>
  <si>
    <t>SC</t>
  </si>
  <si>
    <t>400 g/l</t>
  </si>
  <si>
    <t>X</t>
  </si>
  <si>
    <t>-</t>
  </si>
  <si>
    <t>ADAMA</t>
  </si>
  <si>
    <t>WG</t>
  </si>
  <si>
    <t>Arysta LifeScience</t>
  </si>
  <si>
    <t>EC</t>
  </si>
  <si>
    <t>5-10</t>
  </si>
  <si>
    <t>Belchim Crop Protection</t>
  </si>
  <si>
    <t>SL</t>
  </si>
  <si>
    <t>Certis</t>
  </si>
  <si>
    <t>200 g/l</t>
  </si>
  <si>
    <t>Nufarm SAS</t>
  </si>
  <si>
    <t>360 g/l</t>
  </si>
  <si>
    <t>Phyteurop</t>
  </si>
  <si>
    <t>10-20</t>
  </si>
  <si>
    <t>Syngenta</t>
  </si>
  <si>
    <t>Tradiagri</t>
  </si>
  <si>
    <t>UPL France</t>
  </si>
  <si>
    <t>Spe 1 (4kg Cu non lissable)</t>
  </si>
  <si>
    <t>ZNT Plantes non cibles</t>
  </si>
  <si>
    <t>[colonne CD]</t>
  </si>
  <si>
    <t>[colonne CE]</t>
  </si>
  <si>
    <t>nb_total_phrases_risques_LL</t>
  </si>
  <si>
    <r>
      <rPr>
        <u/>
        <sz val="14"/>
        <color rgb="FF00B0F0"/>
        <rFont val="Verdana"/>
        <family val="2"/>
      </rPr>
      <t xml:space="preserve">Spécificité Girondine : </t>
    </r>
    <r>
      <rPr>
        <sz val="14"/>
        <color theme="1"/>
        <rFont val="Verdana"/>
        <family val="2"/>
      </rPr>
      <t>En Gironde, la convention collective fixe la DRE à minimum 12h. Les DRE de 6h sont donc automatiquement augmentées à 12h</t>
    </r>
  </si>
  <si>
    <t>Liste Biocontrôle</t>
  </si>
  <si>
    <t>DSR</t>
  </si>
  <si>
    <t>DRE</t>
  </si>
  <si>
    <t>H3_concat</t>
  </si>
  <si>
    <t>H4_concat</t>
  </si>
  <si>
    <t>H3_ajout_espaces</t>
  </si>
  <si>
    <t>H4_ajout_espaces</t>
  </si>
  <si>
    <t>Liste des phrases de risque santé humaine (H3--)</t>
  </si>
  <si>
    <t>Liste des phrases de risque environnement (H4--)</t>
  </si>
  <si>
    <t>Doublon</t>
  </si>
  <si>
    <t>DSR AMM oui/non</t>
  </si>
  <si>
    <t>Oui</t>
  </si>
  <si>
    <t>Non</t>
  </si>
  <si>
    <t>NC</t>
  </si>
  <si>
    <t>BBCH 69</t>
  </si>
  <si>
    <t>Produit CMR2</t>
  </si>
  <si>
    <t>Produits de type CMR</t>
  </si>
  <si>
    <t>Mention complé-mentaire</t>
  </si>
  <si>
    <t>en-tête</t>
  </si>
  <si>
    <t>type</t>
  </si>
  <si>
    <t>colonne</t>
  </si>
  <si>
    <t>couleur si X</t>
  </si>
  <si>
    <t>commentaire</t>
  </si>
  <si>
    <t>vert</t>
  </si>
  <si>
    <t>Positionnement / utilisation</t>
  </si>
  <si>
    <t>picto cœur</t>
  </si>
  <si>
    <t>pictogramme danger</t>
  </si>
  <si>
    <t>rouge</t>
  </si>
  <si>
    <t>picto point exclamation</t>
  </si>
  <si>
    <t>picto environnement</t>
  </si>
  <si>
    <t>picto tête de mort</t>
  </si>
  <si>
    <t>picto flamme</t>
  </si>
  <si>
    <t>aucune</t>
  </si>
  <si>
    <t>phrase CMR 2</t>
  </si>
  <si>
    <t>phrase de risque</t>
  </si>
  <si>
    <t>phrase environnement</t>
  </si>
  <si>
    <t>jaune</t>
  </si>
  <si>
    <t>phrase CMR 1</t>
  </si>
  <si>
    <t>DAR raisin de table</t>
  </si>
  <si>
    <t>Spe 1</t>
  </si>
  <si>
    <t>DSR par AMM Oui/Non</t>
  </si>
  <si>
    <t>ZNT Arthropodes</t>
  </si>
  <si>
    <t>ZNT plantes non cibles</t>
  </si>
  <si>
    <t>en-tête dans fichier herbicides</t>
  </si>
  <si>
    <t>en-tête dans fichier insecticides</t>
  </si>
  <si>
    <t>Nb d'appli maxi</t>
  </si>
  <si>
    <t>Stades BBCH application</t>
  </si>
  <si>
    <t>Mention abeilles</t>
  </si>
  <si>
    <t>Intervalle mini entre 2 applis</t>
  </si>
  <si>
    <t>colonne renommée pour 2022 (était "Produit CMR" pour 2021)</t>
  </si>
  <si>
    <t>Mention complémentaire</t>
  </si>
  <si>
    <t>nouvelle colonne pour 2022</t>
  </si>
  <si>
    <t>Nombre de phrases de risque limitant les possibilités de mélange</t>
  </si>
  <si>
    <t>aucune couleur pour 2022</t>
  </si>
  <si>
    <t>en-tête dans fichier fongicides 2022</t>
  </si>
  <si>
    <r>
      <rPr>
        <b/>
        <sz val="16"/>
        <color rgb="FF00B0F0"/>
        <rFont val="Verdana"/>
        <family val="2"/>
      </rPr>
      <t>Ces tableaux sont des outils internes Chambres d’agriculture : en aucun cas ils ne doivent être transmis à d’autres organismes ou à des vignerons.
Ces tableaux sont  téléchargeables, modifiables et utilisables aux conditions suivantes :</t>
    </r>
    <r>
      <rPr>
        <sz val="16"/>
        <color rgb="FF00B0F0"/>
        <rFont val="Verdana"/>
        <family val="2"/>
        <charset val="1"/>
      </rPr>
      <t xml:space="preserve">
</t>
    </r>
    <r>
      <rPr>
        <sz val="12"/>
        <color rgb="FFFF0000"/>
        <rFont val="Verdana"/>
        <family val="2"/>
      </rPr>
      <t>1. En aucun cas modifier les tableaux initiaux sur Opéra.</t>
    </r>
    <r>
      <rPr>
        <sz val="12"/>
        <color theme="1"/>
        <rFont val="Verdana"/>
        <family val="2"/>
      </rPr>
      <t xml:space="preserve">
2. Lors de toute utilisation des tableaux</t>
    </r>
    <r>
      <rPr>
        <sz val="12"/>
        <color rgb="FFFF0000"/>
        <rFont val="Verdana"/>
        <family val="2"/>
      </rPr>
      <t>, citer comme source : le coût des fournitures en viticulture et œnologie et le groupe de travail Chambre d'agriculture "base de données nationale des spécialités phytosanitaires vigne"</t>
    </r>
    <r>
      <rPr>
        <sz val="12"/>
        <color theme="1"/>
        <rFont val="Verdana"/>
        <family val="2"/>
      </rPr>
      <t xml:space="preserve">
3. Faire remonter les erreurs, les oublis ou les questions à la Chambre d'agriculture de la Gironde à </t>
    </r>
    <r>
      <rPr>
        <b/>
        <sz val="12"/>
        <color theme="1"/>
        <rFont val="Verdana"/>
        <family val="2"/>
      </rPr>
      <t>Madame Séverine Dupin : s.dupin@gironde.chambagri.fr</t>
    </r>
    <r>
      <rPr>
        <sz val="12"/>
        <color theme="1"/>
        <rFont val="Verdana"/>
        <family val="2"/>
      </rPr>
      <t xml:space="preserve"> et à la Chambre d'agriculture de la Charente-Maritime à </t>
    </r>
    <r>
      <rPr>
        <b/>
        <sz val="12"/>
        <color theme="1"/>
        <rFont val="Verdana"/>
        <family val="2"/>
      </rPr>
      <t xml:space="preserve">Madame Magdalena Girard : magdalena.girard@charente-maritime.chambagri.fr </t>
    </r>
    <r>
      <rPr>
        <sz val="12"/>
        <color theme="1"/>
        <rFont val="Verdana"/>
        <family val="2"/>
      </rPr>
      <t>et à la Chambre d'agriculture du Vaucluse</t>
    </r>
    <r>
      <rPr>
        <b/>
        <sz val="12"/>
        <color theme="1"/>
        <rFont val="Verdana"/>
        <family val="2"/>
      </rPr>
      <t xml:space="preserve"> à Monsieur Rémi Vandamme : remi.vandamme@vaucluse.chambagri.fr</t>
    </r>
    <r>
      <rPr>
        <sz val="12"/>
        <color theme="1"/>
        <rFont val="Verdana"/>
        <family val="2"/>
      </rPr>
      <t xml:space="preserve">
</t>
    </r>
    <r>
      <rPr>
        <sz val="12"/>
        <color rgb="FFFF0000"/>
        <rFont val="Verdana"/>
        <family val="2"/>
      </rPr>
      <t>4. En aucun cas le groupe de travail ne pourra être tenu pour responsable de toute omission ou de toute erreur dans ces tableaux.</t>
    </r>
    <r>
      <rPr>
        <sz val="12"/>
        <color theme="1"/>
        <rFont val="Verdana"/>
        <family val="2"/>
      </rPr>
      <t xml:space="preserve">
Par exemple, il ne pourra pas être responsable de l'accident ou de la mauvaise mise en œuvre des produits phytosanitaires, résultant d’erreurs typographiques ou autres qui auraient pu figurer dans ces documents.
Les légendes explicatives sont dans l'onglet légende.</t>
    </r>
    <r>
      <rPr>
        <sz val="16"/>
        <color rgb="FF00B0F0"/>
        <rFont val="Verdana"/>
        <family val="2"/>
        <charset val="1"/>
      </rPr>
      <t xml:space="preserve">
</t>
    </r>
    <r>
      <rPr>
        <b/>
        <sz val="16"/>
        <color rgb="FF00B0F0"/>
        <rFont val="Verdana"/>
        <family val="2"/>
      </rPr>
      <t xml:space="preserve">Tableau arrêté au 31/12/2021
</t>
    </r>
  </si>
  <si>
    <t>Famille / Cible</t>
  </si>
  <si>
    <t>Code résistance
HRAC</t>
  </si>
  <si>
    <t>Date de fin de commercialisation</t>
  </si>
  <si>
    <t>Date de fin d'utilisation</t>
  </si>
  <si>
    <t>Dose préconisée par la firme (&lt; dose homologuée)</t>
  </si>
  <si>
    <t>Dose sous le rang 30%</t>
  </si>
  <si>
    <t>Dose sous le rang 50%</t>
  </si>
  <si>
    <t>Liste biocontrôle</t>
  </si>
  <si>
    <t>[colonne CC]</t>
  </si>
  <si>
    <t>[colonne CG]</t>
  </si>
  <si>
    <t>Phrase CMR2</t>
  </si>
  <si>
    <t>Phrases H300,301</t>
  </si>
  <si>
    <t>Phrases H310,311</t>
  </si>
  <si>
    <t>Phrases H330,331</t>
  </si>
  <si>
    <t>Glyphosate acide</t>
  </si>
  <si>
    <t>Postlevée</t>
  </si>
  <si>
    <t>Gibson, Envision 450</t>
  </si>
  <si>
    <t>FMC</t>
  </si>
  <si>
    <t>450 g/l</t>
  </si>
  <si>
    <t>5-20</t>
  </si>
  <si>
    <t>3,2 à 6,4</t>
  </si>
  <si>
    <t>1,13 à 2,15</t>
  </si>
  <si>
    <t>1,6 à 3,2</t>
  </si>
  <si>
    <t>Ne sera pas redéposé (perte AMM fin approbation)</t>
  </si>
  <si>
    <t>Glyfos Dakar</t>
  </si>
  <si>
    <t>680 g/kg</t>
  </si>
  <si>
    <t>2 à 4</t>
  </si>
  <si>
    <t>0,67 à 1,33</t>
  </si>
  <si>
    <t>1 à 2</t>
  </si>
  <si>
    <t>Buggy Greenline, Tamrok Greenline, Devit, Skate</t>
  </si>
  <si>
    <t>240 g/l</t>
  </si>
  <si>
    <t>4,5 à 12</t>
  </si>
  <si>
    <t>1,5 à 4</t>
  </si>
  <si>
    <t>2,25 à 6</t>
  </si>
  <si>
    <t>Retrait Anses novembre 2019 - Utilisation novembre 2020</t>
  </si>
  <si>
    <r>
      <t>Astéroïde,</t>
    </r>
    <r>
      <rPr>
        <strike/>
        <sz val="11"/>
        <color rgb="FFFF0000"/>
        <rFont val="Calibri"/>
        <family val="2"/>
        <charset val="1"/>
      </rPr>
      <t xml:space="preserve"> All in one</t>
    </r>
  </si>
  <si>
    <t>4 à 8</t>
  </si>
  <si>
    <t>1,33 à 2,66</t>
  </si>
  <si>
    <t>Fluazifop-p-butyl</t>
  </si>
  <si>
    <t>AGS</t>
  </si>
  <si>
    <t>Fusilade Max</t>
  </si>
  <si>
    <t>De Sangosse</t>
  </si>
  <si>
    <t>125 g/l</t>
  </si>
  <si>
    <t>1-5-20</t>
  </si>
  <si>
    <t>Ne pas appliquer sur plus de 50% de la surface</t>
  </si>
  <si>
    <t>Touchdown Système 4, Exprim</t>
  </si>
  <si>
    <r>
      <t xml:space="preserve">5 si </t>
    </r>
    <r>
      <rPr>
        <sz val="11"/>
        <color rgb="FF000000"/>
        <rFont val="Calibri"/>
        <family val="2"/>
      </rPr>
      <t>≥ 3 l/ha</t>
    </r>
  </si>
  <si>
    <t>20 % de la surface max, 450 g/ha/an, 6 l/ha en situation non mécanisable</t>
  </si>
  <si>
    <t>Carfentrazone ethyle</t>
  </si>
  <si>
    <t>Action Contact</t>
  </si>
  <si>
    <t>Spotlight Plus**, Shark**</t>
  </si>
  <si>
    <t>EO</t>
  </si>
  <si>
    <t>60 g/l</t>
  </si>
  <si>
    <t>1-5-15</t>
  </si>
  <si>
    <t>Epamprage</t>
  </si>
  <si>
    <t>Spotlight Plus, Shark</t>
  </si>
  <si>
    <t>Quizalofop ethyl</t>
  </si>
  <si>
    <t>LEOPARD 120 (1)</t>
  </si>
  <si>
    <t>Retrait fin 2019 - Utilisation fin mars 2020</t>
  </si>
  <si>
    <t>Pendimethaline</t>
  </si>
  <si>
    <t>Prélevée</t>
  </si>
  <si>
    <t>Baroud SC**</t>
  </si>
  <si>
    <t>ré-homologation non demandée</t>
  </si>
  <si>
    <t>Napropamide</t>
  </si>
  <si>
    <t>Devrinol F (1)</t>
  </si>
  <si>
    <t>5-15</t>
  </si>
  <si>
    <t>6 en association</t>
  </si>
  <si>
    <t>vignes-mères et jeunes plantation : non applicable / raisin de table : BBCH 09</t>
  </si>
  <si>
    <t xml:space="preserve"> </t>
  </si>
  <si>
    <t>20 : vignes-mères en plein et jeunes plantations en plein / 5 : raisin de table sur le rang et jeunes plantations sur le rang</t>
  </si>
  <si>
    <t xml:space="preserve">20 : vignes-mères en plein et jeunes plantations en plein / 5 : raisin de table sur le rang et jeunes plantations sur le rang </t>
  </si>
  <si>
    <t>vignes-mères : 00 à 09 entre fév et mai / rain de table : 00 à 09 entre fév et mai sur le rang uniquement / jeunes plantations en plein ou sur le rang : jusqu'à 59 entre fév et mai</t>
  </si>
  <si>
    <t>Utilisable uniquement sur raisin de table et vigne NON en production.
Ne pas appliquer ce produit entre juin et janvier. Ne pas appliquer sur sols artificiellement drainés (application en plein). Ne pas appliquer sur plus de 50% de la surface (application sur le rang)</t>
  </si>
  <si>
    <t>Penoxsulame</t>
  </si>
  <si>
    <t>Boa</t>
  </si>
  <si>
    <t>CORTEVA  agriscience TM</t>
  </si>
  <si>
    <t>OD</t>
  </si>
  <si>
    <t>20 g/l</t>
  </si>
  <si>
    <t>Min 00 - Max 75</t>
  </si>
  <si>
    <t>50 % de la surface max. Application en l'absence de rejets (pampres ou gourmands) au niveau du sol.</t>
  </si>
  <si>
    <t xml:space="preserve">Roundup Evolution, Roundup Flash plus, Buggy 450 Power </t>
  </si>
  <si>
    <t>Monsanto</t>
  </si>
  <si>
    <t>1440 à 2880</t>
  </si>
  <si>
    <t>Devitalisation - Court noué</t>
  </si>
  <si>
    <t>Buggy 360 Power</t>
  </si>
  <si>
    <t>Pour la dévitalisation des souches de vignes, l'emploi de panneaux récupérateurs est obligatoire et permet de déroger à l'application d'une zone non traitée par rapport à la zone non cultivée adjacente.</t>
  </si>
  <si>
    <t>1,5 à 6</t>
  </si>
  <si>
    <t>0,45 à 1,8</t>
  </si>
  <si>
    <t>0,75 à 3</t>
  </si>
  <si>
    <t>Pyraflufen +  Glyphosate</t>
  </si>
  <si>
    <t>14 + 9</t>
  </si>
  <si>
    <t>Guild, Vertical</t>
  </si>
  <si>
    <t>1,71 g/l P
 261 g/L G</t>
  </si>
  <si>
    <t>1,33 à 2,67</t>
  </si>
  <si>
    <t>9,71 P 
 2088 G</t>
  </si>
  <si>
    <t>Diquat</t>
  </si>
  <si>
    <t>QUAD GLOB 200SL - ROQUAT</t>
  </si>
  <si>
    <t>PROTEX</t>
  </si>
  <si>
    <t>non réapprobation européenne</t>
  </si>
  <si>
    <t>Credit</t>
  </si>
  <si>
    <t>540 g/l</t>
  </si>
  <si>
    <t>2,6 à 5,3</t>
  </si>
  <si>
    <t>0,85 à 1,75</t>
  </si>
  <si>
    <t>1,3 à 2,65</t>
  </si>
  <si>
    <t>1 à 2 selon cible</t>
  </si>
  <si>
    <t>En cas d'application localisée sur le rang (équivalent à un tiers de la surface totale) possibilité de répéter l'application 3 fois par an.</t>
  </si>
  <si>
    <t>Pentium Flo**</t>
  </si>
  <si>
    <t>Uniquement sous le rang</t>
  </si>
  <si>
    <t>Propyzamide</t>
  </si>
  <si>
    <t>Setanta Flo, Atonal</t>
  </si>
  <si>
    <t>Pyraflufen ethyle</t>
  </si>
  <si>
    <t>Sorcier, Guerrier</t>
  </si>
  <si>
    <t>Philagro France</t>
  </si>
  <si>
    <t>26,5 g/l</t>
  </si>
  <si>
    <t>5 avant floraison / 20 après floraison</t>
  </si>
  <si>
    <t>Min 19 - Max 75</t>
  </si>
  <si>
    <t>Viaglif 360</t>
  </si>
  <si>
    <t>Glyphosate</t>
  </si>
  <si>
    <t>Roundup Innov, Extra, Gold</t>
  </si>
  <si>
    <t>480 g/l</t>
  </si>
  <si>
    <t>0,67 à 2</t>
  </si>
  <si>
    <t>1 à 3</t>
  </si>
  <si>
    <t>2 à 6 L/ha</t>
  </si>
  <si>
    <t>Redoutable</t>
  </si>
  <si>
    <t>Crossover, Highland, Cayenne</t>
  </si>
  <si>
    <t>Dow AgroSciences</t>
  </si>
  <si>
    <t>3 à 6</t>
  </si>
  <si>
    <t>Fibule</t>
  </si>
  <si>
    <t>Penditec 400, Penbowl, Xanadon**</t>
  </si>
  <si>
    <t>Sapec agro</t>
  </si>
  <si>
    <t>flazasulfuron + Glyphosate</t>
  </si>
  <si>
    <t>Pre et Postlevee</t>
  </si>
  <si>
    <t>2 +9</t>
  </si>
  <si>
    <t>CHIKARA DUO** - LONGRUN**</t>
  </si>
  <si>
    <t>BELCHIM CROP PROTECTION</t>
  </si>
  <si>
    <t>6,7 g/kg 
288 g/kg G</t>
  </si>
  <si>
    <t>20,1 F 
 864 G</t>
  </si>
  <si>
    <t>Flazasulfuron + Glyphosate</t>
  </si>
  <si>
    <t>2 + 9</t>
  </si>
  <si>
    <t>Koudai</t>
  </si>
  <si>
    <t>13,3 g/kg F 
288 g/kg G</t>
  </si>
  <si>
    <t>39,9 F 
 864 G</t>
  </si>
  <si>
    <t xml:space="preserve">Retrait Anses novembre 2019 - Utilisation novembre 2020 </t>
  </si>
  <si>
    <t>Acide pelargonique</t>
  </si>
  <si>
    <t>Beloukha</t>
  </si>
  <si>
    <t>680 g/l</t>
  </si>
  <si>
    <t>Max 77</t>
  </si>
  <si>
    <t>ok vignes moins de 4 ans. Ne pas appliquer sur adventices en fleur</t>
  </si>
  <si>
    <t>Beloukha (1)</t>
  </si>
  <si>
    <t>Penoxulame + Oryzalin</t>
  </si>
  <si>
    <t>2 + 3</t>
  </si>
  <si>
    <t>Elan, Foen</t>
  </si>
  <si>
    <t>1,4 g/l  P 
 479 g/l O</t>
  </si>
  <si>
    <t>2,1 P 
 718,5 O</t>
  </si>
  <si>
    <t>Oryzalin ne sera pas redéposé (Perte AMM 2021 - 2022) 40% de la surface max</t>
  </si>
  <si>
    <t>Orignal</t>
  </si>
  <si>
    <t>(1) autorisé en pépinière</t>
  </si>
  <si>
    <t xml:space="preserve">** uniquement sous le rang </t>
  </si>
  <si>
    <t>Emballage</t>
  </si>
  <si>
    <t xml:space="preserve">Calendrier de traitement </t>
  </si>
  <si>
    <t>Date</t>
  </si>
  <si>
    <t>Nom commercial</t>
  </si>
  <si>
    <t>Substance
active</t>
  </si>
  <si>
    <t xml:space="preserve">Cible
Mildiou / Oidium 
/Autres /Herbicide  </t>
  </si>
  <si>
    <r>
      <t>Calcul 
IFT</t>
    </r>
    <r>
      <rPr>
        <b/>
        <sz val="10"/>
        <color theme="1"/>
        <rFont val="Calibri"/>
        <family val="2"/>
      </rPr>
      <t>③</t>
    </r>
  </si>
  <si>
    <r>
      <t>Bio-contrôle</t>
    </r>
    <r>
      <rPr>
        <b/>
        <sz val="10"/>
        <color theme="1"/>
        <rFont val="Calibri"/>
        <family val="2"/>
      </rPr>
      <t>④</t>
    </r>
    <r>
      <rPr>
        <b/>
        <sz val="10"/>
        <color theme="1"/>
        <rFont val="Verdana"/>
        <family val="2"/>
      </rPr>
      <t xml:space="preserve">
</t>
    </r>
    <r>
      <rPr>
        <b/>
        <sz val="8"/>
        <color theme="1"/>
        <rFont val="Verdana"/>
        <family val="2"/>
      </rPr>
      <t>OUI/NON</t>
    </r>
  </si>
  <si>
    <r>
      <t>CMR</t>
    </r>
    <r>
      <rPr>
        <b/>
        <sz val="10"/>
        <color theme="1"/>
        <rFont val="Calibri"/>
        <family val="2"/>
      </rPr>
      <t>⑤</t>
    </r>
    <r>
      <rPr>
        <b/>
        <sz val="10"/>
        <color theme="1"/>
        <rFont val="Verdana"/>
        <family val="2"/>
      </rPr>
      <t xml:space="preserve">
</t>
    </r>
    <r>
      <rPr>
        <b/>
        <sz val="8"/>
        <color theme="1"/>
        <rFont val="Verdana"/>
        <family val="2"/>
      </rPr>
      <t>OUI/NON</t>
    </r>
  </si>
  <si>
    <t>①Dose utilisée : Dose utilisée sur votre exploitation lors du traitement</t>
  </si>
  <si>
    <t>②Dose homologuée : Dose maximale autorisée par traitement définie pour chaque usage du produit phytopharmaceutique</t>
  </si>
  <si>
    <r>
      <t>③</t>
    </r>
    <r>
      <rPr>
        <b/>
        <sz val="10"/>
        <color theme="1"/>
        <rFont val="Verdana"/>
        <family val="2"/>
      </rPr>
      <t>I</t>
    </r>
    <r>
      <rPr>
        <sz val="10"/>
        <color theme="1"/>
        <rFont val="Verdana"/>
        <family val="2"/>
      </rPr>
      <t xml:space="preserve">ndicateur de </t>
    </r>
    <r>
      <rPr>
        <b/>
        <sz val="10"/>
        <color theme="1"/>
        <rFont val="Verdana"/>
        <family val="2"/>
      </rPr>
      <t>F</t>
    </r>
    <r>
      <rPr>
        <sz val="10"/>
        <color theme="1"/>
        <rFont val="Verdana"/>
        <family val="2"/>
      </rPr>
      <t xml:space="preserve">réquence de </t>
    </r>
    <r>
      <rPr>
        <b/>
        <sz val="10"/>
        <color theme="1"/>
        <rFont val="Verdana"/>
        <family val="2"/>
      </rPr>
      <t>T</t>
    </r>
    <r>
      <rPr>
        <sz val="10"/>
        <color theme="1"/>
        <rFont val="Verdana"/>
        <family val="2"/>
      </rPr>
      <t>raitements phytosanitaires (IFT): indicateur de suivi de l'utilisation des produits phytopharmaceutiques à l’échelle de l’exploitation. Le calcul</t>
    </r>
    <r>
      <rPr>
        <sz val="10"/>
        <color theme="1"/>
        <rFont val="Verdana"/>
        <family val="2"/>
      </rPr>
      <t xml:space="preserve"> se fait par cible. </t>
    </r>
  </si>
  <si>
    <t>④Les produits de biocontrôle sont définis à l'article L. 253-6 du code rural et de la pêche maritime.</t>
  </si>
  <si>
    <r>
      <t>⑤</t>
    </r>
    <r>
      <rPr>
        <b/>
        <sz val="10"/>
        <color theme="1"/>
        <rFont val="Verdana"/>
        <family val="2"/>
      </rPr>
      <t>C</t>
    </r>
    <r>
      <rPr>
        <sz val="10"/>
        <color theme="1"/>
        <rFont val="Verdana"/>
        <family val="2"/>
      </rPr>
      <t xml:space="preserve">ancérigène </t>
    </r>
    <r>
      <rPr>
        <b/>
        <sz val="10"/>
        <color theme="1"/>
        <rFont val="Verdana"/>
        <family val="2"/>
      </rPr>
      <t>M</t>
    </r>
    <r>
      <rPr>
        <sz val="10"/>
        <color theme="1"/>
        <rFont val="Verdana"/>
        <family val="2"/>
      </rPr>
      <t xml:space="preserve">utagène </t>
    </r>
    <r>
      <rPr>
        <b/>
        <sz val="10"/>
        <color theme="1"/>
        <rFont val="Verdana"/>
        <family val="2"/>
      </rPr>
      <t>R</t>
    </r>
    <r>
      <rPr>
        <sz val="10"/>
        <color theme="1"/>
        <rFont val="Verdana"/>
        <family val="2"/>
      </rPr>
      <t>eprotoxique (CMR) : Phrase de risque a trouver sur l'étiquette du produit</t>
    </r>
  </si>
  <si>
    <t>CMR 1: H340 ou H350 ou H360
CMR 2: H341 ou H351 ou H361</t>
  </si>
  <si>
    <t>Fin d'utilisation</t>
  </si>
  <si>
    <t>ZNT</t>
  </si>
  <si>
    <t>Nb d'application</t>
  </si>
  <si>
    <t>Saisie du produit utilisé sur la parcelle</t>
  </si>
  <si>
    <t xml:space="preserve">spotlight </t>
  </si>
  <si>
    <t>H360FD2</t>
  </si>
  <si>
    <t>H3003</t>
  </si>
  <si>
    <t>H3014</t>
  </si>
  <si>
    <t>H3025</t>
  </si>
  <si>
    <t>H3046</t>
  </si>
  <si>
    <t>H3107</t>
  </si>
  <si>
    <t>H3118</t>
  </si>
  <si>
    <t>H3129</t>
  </si>
  <si>
    <t>H31410</t>
  </si>
  <si>
    <t>H31511</t>
  </si>
  <si>
    <t>H31712</t>
  </si>
  <si>
    <t>H31813</t>
  </si>
  <si>
    <t>H31914</t>
  </si>
  <si>
    <t>H33015</t>
  </si>
  <si>
    <t>H33116</t>
  </si>
  <si>
    <t>H33217</t>
  </si>
  <si>
    <t>H33418</t>
  </si>
  <si>
    <t>H33519</t>
  </si>
  <si>
    <t>H33620</t>
  </si>
  <si>
    <t>H34021</t>
  </si>
  <si>
    <t>H34122</t>
  </si>
  <si>
    <t>H35023</t>
  </si>
  <si>
    <t>H350i24</t>
  </si>
  <si>
    <t>H35125</t>
  </si>
  <si>
    <t>H36026</t>
  </si>
  <si>
    <t>H360D27</t>
  </si>
  <si>
    <t>H360Df28</t>
  </si>
  <si>
    <t>H360F29</t>
  </si>
  <si>
    <t>H360fd30</t>
  </si>
  <si>
    <t>H360FD31</t>
  </si>
  <si>
    <t>H36132</t>
  </si>
  <si>
    <t>H361d33</t>
  </si>
  <si>
    <t>H361f34</t>
  </si>
  <si>
    <t>H361fd35</t>
  </si>
  <si>
    <t>H36236</t>
  </si>
  <si>
    <t>H37037</t>
  </si>
  <si>
    <t>H37138</t>
  </si>
  <si>
    <t>H37239</t>
  </si>
  <si>
    <t>H37340</t>
  </si>
  <si>
    <t>H40041</t>
  </si>
  <si>
    <t>H41042</t>
  </si>
  <si>
    <t>H41143</t>
  </si>
  <si>
    <t>H41244</t>
  </si>
  <si>
    <r>
      <t>Dose 
Homologuée</t>
    </r>
    <r>
      <rPr>
        <b/>
        <sz val="10"/>
        <color theme="1"/>
        <rFont val="Calibri"/>
        <family val="2"/>
      </rPr>
      <t>②
l ou kg /ha</t>
    </r>
  </si>
  <si>
    <r>
      <t>Dose 
utilisée</t>
    </r>
    <r>
      <rPr>
        <b/>
        <sz val="10"/>
        <color theme="1"/>
        <rFont val="Calibri"/>
        <family val="2"/>
      </rPr>
      <t>①</t>
    </r>
    <r>
      <rPr>
        <b/>
        <sz val="8"/>
        <color theme="1"/>
        <rFont val="Verdana"/>
        <family val="2"/>
      </rPr>
      <t xml:space="preserve">
l ou kg /ha</t>
    </r>
  </si>
  <si>
    <t>Sorcier</t>
  </si>
  <si>
    <t>2000327_Action Contact_Spotlight Plus**, Shark**</t>
  </si>
  <si>
    <t>2110101_Epamprage_Sorcier, Guerrier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</si>
</sst>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_-* #,##0.00\ _€_-;\-* #,##0.00\ _€_-;_-* \-??\ _€_-;_-@"/>
    <numFmt numFmtId="166" formatCode="_-* #,##0\ _€_-;\-* #,##0\ _€_-;_-* \-??\ _€_-;_-@"/>
    <numFmt numFmtId="167" formatCode="d/m/yyyy"/>
    <numFmt numFmtId="168" formatCode="0.0"/>
  </numFmts>
  <fonts count="54" x14ac:knownFonts="1">
    <font>
      <sz val="11"/>
      <color rgb="FF000000"/>
      <name val="Arial"/>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Arial"/>
      <family val="2"/>
      <charset val="1"/>
    </font>
    <font>
      <sz val="11"/>
      <color rgb="FF000000"/>
      <name val="Times New Roman"/>
      <family val="2"/>
      <charset val="1"/>
    </font>
    <font>
      <sz val="11"/>
      <color rgb="FF000000"/>
      <name val="Calibri"/>
      <family val="2"/>
      <charset val="1"/>
    </font>
    <font>
      <sz val="11"/>
      <color rgb="FF000000"/>
      <name val="Verdana"/>
      <family val="2"/>
      <charset val="1"/>
    </font>
    <font>
      <sz val="18"/>
      <color rgb="FF000000"/>
      <name val="Verdana"/>
      <family val="2"/>
      <charset val="1"/>
    </font>
    <font>
      <sz val="16"/>
      <color rgb="FF00B0F0"/>
      <name val="Verdana"/>
      <family val="2"/>
      <charset val="1"/>
    </font>
    <font>
      <sz val="14"/>
      <color rgb="FF000000"/>
      <name val="Verdana"/>
      <family val="2"/>
      <charset val="1"/>
    </font>
    <font>
      <b/>
      <sz val="11"/>
      <color rgb="FF000000"/>
      <name val="Verdana"/>
      <family val="2"/>
      <charset val="1"/>
    </font>
    <font>
      <sz val="14"/>
      <color rgb="FF00B0F0"/>
      <name val="Verdana"/>
      <family val="2"/>
      <charset val="1"/>
    </font>
    <font>
      <sz val="16"/>
      <color rgb="FF00B0F0"/>
      <name val="Verdana"/>
      <family val="2"/>
    </font>
    <font>
      <b/>
      <sz val="16"/>
      <color rgb="FF00B0F0"/>
      <name val="Verdana"/>
      <family val="2"/>
    </font>
    <font>
      <sz val="14"/>
      <color theme="1"/>
      <name val="Verdana"/>
      <family val="2"/>
    </font>
    <font>
      <sz val="12"/>
      <color theme="1"/>
      <name val="Verdana"/>
      <family val="2"/>
    </font>
    <font>
      <u/>
      <sz val="14"/>
      <color rgb="FF00B0F0"/>
      <name val="Verdana"/>
      <family val="2"/>
    </font>
    <font>
      <sz val="14"/>
      <color rgb="FF00B0F0"/>
      <name val="Verdana"/>
      <family val="2"/>
    </font>
    <font>
      <sz val="11"/>
      <color rgb="FF000000"/>
      <name val="Times New Roman"/>
      <family val="1"/>
    </font>
    <font>
      <sz val="12"/>
      <color rgb="FFFF0000"/>
      <name val="Verdana"/>
      <family val="2"/>
    </font>
    <font>
      <sz val="11"/>
      <color rgb="FF000000"/>
      <name val="Calibri"/>
      <family val="2"/>
      <scheme val="minor"/>
    </font>
    <font>
      <sz val="11"/>
      <name val="Arial"/>
      <family val="2"/>
      <charset val="1"/>
    </font>
    <font>
      <sz val="11"/>
      <name val="Calibri"/>
      <family val="2"/>
      <scheme val="minor"/>
    </font>
    <font>
      <b/>
      <sz val="12"/>
      <color theme="1"/>
      <name val="Verdana"/>
      <family val="2"/>
    </font>
    <font>
      <sz val="11"/>
      <name val="Arial"/>
      <family val="2"/>
    </font>
    <font>
      <sz val="11"/>
      <color rgb="FF000000"/>
      <name val="Arial"/>
      <family val="2"/>
    </font>
    <font>
      <i/>
      <sz val="11"/>
      <color rgb="FFC00000"/>
      <name val="Arial"/>
      <family val="2"/>
      <charset val="1"/>
    </font>
    <font>
      <sz val="11"/>
      <color rgb="FFFF0000"/>
      <name val="Calibri"/>
      <family val="2"/>
      <scheme val="minor"/>
    </font>
    <font>
      <sz val="11"/>
      <color theme="0"/>
      <name val="Calibri"/>
      <family val="2"/>
      <charset val="1"/>
    </font>
    <font>
      <i/>
      <sz val="11"/>
      <color theme="0" tint="-0.34998626667073579"/>
      <name val="Times New Roman"/>
      <family val="1"/>
    </font>
    <font>
      <sz val="14"/>
      <color theme="1"/>
      <name val="Times New Roman"/>
      <family val="1"/>
    </font>
    <font>
      <i/>
      <sz val="11"/>
      <color theme="0" tint="-0.34998626667073579"/>
      <name val="Calibri"/>
      <family val="2"/>
      <scheme val="minor"/>
    </font>
    <font>
      <sz val="8"/>
      <color rgb="FF000000"/>
      <name val="Calibri"/>
      <family val="2"/>
      <charset val="1"/>
    </font>
    <font>
      <sz val="11"/>
      <name val="Calibri"/>
      <family val="2"/>
      <charset val="1"/>
    </font>
    <font>
      <sz val="11"/>
      <color rgb="FFFF0000"/>
      <name val="Arial"/>
      <family val="2"/>
    </font>
    <font>
      <sz val="11"/>
      <color rgb="FFFF0000"/>
      <name val="Calibri"/>
      <family val="2"/>
      <charset val="1"/>
    </font>
    <font>
      <sz val="11"/>
      <color rgb="FFFF0000"/>
      <name val="Arial"/>
      <family val="2"/>
      <charset val="1"/>
    </font>
    <font>
      <strike/>
      <sz val="11"/>
      <color rgb="FFFF0000"/>
      <name val="Calibri"/>
      <family val="2"/>
      <charset val="1"/>
    </font>
    <font>
      <sz val="11"/>
      <color rgb="FF000000"/>
      <name val="Calibri"/>
      <family val="2"/>
    </font>
    <font>
      <i/>
      <strike/>
      <sz val="11"/>
      <color rgb="FFC00000"/>
      <name val="Calibri"/>
      <family val="2"/>
      <charset val="1"/>
    </font>
    <font>
      <i/>
      <sz val="11"/>
      <color rgb="FF000000"/>
      <name val="Calibri"/>
      <family val="2"/>
      <charset val="1"/>
    </font>
    <font>
      <strike/>
      <sz val="11"/>
      <color rgb="FFFF0000"/>
      <name val="Calibri"/>
      <family val="2"/>
    </font>
    <font>
      <strike/>
      <sz val="11"/>
      <color rgb="FF000000"/>
      <name val="Calibri"/>
      <family val="2"/>
      <charset val="1"/>
    </font>
    <font>
      <strike/>
      <sz val="11"/>
      <name val="Calibri"/>
      <family val="2"/>
      <charset val="1"/>
    </font>
    <font>
      <i/>
      <sz val="11"/>
      <color rgb="FFC00000"/>
      <name val="Calibri"/>
      <family val="2"/>
      <charset val="1"/>
    </font>
    <font>
      <i/>
      <sz val="11"/>
      <color rgb="FF000000"/>
      <name val="Arial"/>
      <family val="2"/>
      <charset val="1"/>
    </font>
    <font>
      <i/>
      <sz val="11"/>
      <name val="Calibri"/>
      <family val="2"/>
      <charset val="1"/>
    </font>
    <font>
      <sz val="10"/>
      <color theme="1"/>
      <name val="Verdana"/>
      <family val="2"/>
    </font>
    <font>
      <b/>
      <sz val="10"/>
      <color theme="1"/>
      <name val="Verdana"/>
      <family val="2"/>
    </font>
    <font>
      <b/>
      <sz val="10"/>
      <color theme="1"/>
      <name val="Calibri"/>
      <family val="2"/>
    </font>
    <font>
      <b/>
      <sz val="8"/>
      <color theme="1"/>
      <name val="Verdana"/>
      <family val="2"/>
    </font>
    <font>
      <sz val="14"/>
      <color theme="1"/>
      <name val="Calibri"/>
      <family val="2"/>
      <scheme val="minor"/>
    </font>
  </fonts>
  <fills count="11">
    <fill>
      <patternFill patternType="none"/>
    </fill>
    <fill>
      <patternFill patternType="gray125"/>
    </fill>
    <fill>
      <patternFill patternType="solid">
        <fgColor rgb="FFFFFFFF"/>
        <bgColor rgb="FFFFFFCC"/>
      </patternFill>
    </fill>
    <fill>
      <patternFill patternType="solid">
        <fgColor theme="0" tint="-0.14999847407452621"/>
        <bgColor rgb="FFD9D9D9"/>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rgb="FFD9D9D9"/>
      </patternFill>
    </fill>
    <fill>
      <patternFill patternType="solid">
        <fgColor theme="0" tint="-4.9989318521683403E-2"/>
        <bgColor indexed="64"/>
      </patternFill>
    </fill>
    <fill>
      <patternFill patternType="solid">
        <fgColor theme="5" tint="0.39997558519241921"/>
        <bgColor indexed="64"/>
      </patternFill>
    </fill>
    <fill>
      <patternFill patternType="solid">
        <fgColor rgb="FFDAEEF3"/>
        <bgColor rgb="FFCCFFFF"/>
      </patternFill>
    </fill>
    <fill>
      <patternFill patternType="solid">
        <fgColor theme="8" tint="0.79998168889431442"/>
        <bgColor rgb="FFCCFFFF"/>
      </patternFill>
    </fill>
  </fills>
  <borders count="1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bottom/>
      <diagonal/>
    </border>
  </borders>
  <cellStyleXfs count="11">
    <xf numFmtId="0" fontId="0" fillId="0" borderId="0"/>
    <xf numFmtId="0" fontId="5" fillId="0" borderId="0"/>
    <xf numFmtId="0" fontId="6" fillId="0" borderId="0"/>
    <xf numFmtId="0" fontId="7" fillId="0" borderId="0"/>
    <xf numFmtId="0" fontId="7" fillId="0" borderId="0"/>
    <xf numFmtId="0" fontId="4" fillId="0" borderId="0"/>
    <xf numFmtId="0" fontId="30" fillId="0" borderId="9">
      <alignment horizontal="center" vertical="center"/>
    </xf>
    <xf numFmtId="0" fontId="31" fillId="0" borderId="0">
      <alignment horizontal="center" vertical="center"/>
    </xf>
    <xf numFmtId="0" fontId="3" fillId="0" borderId="0"/>
    <xf numFmtId="0" fontId="2" fillId="0" borderId="0"/>
    <xf numFmtId="0" fontId="1" fillId="0" borderId="0"/>
  </cellStyleXfs>
  <cellXfs count="254">
    <xf numFmtId="0" fontId="0" fillId="0" borderId="0" xfId="0"/>
    <xf numFmtId="0" fontId="8" fillId="0" borderId="0" xfId="0" applyFont="1"/>
    <xf numFmtId="0" fontId="8" fillId="0" borderId="0" xfId="0" applyFont="1" applyAlignment="1">
      <alignment horizontal="left" vertical="center"/>
    </xf>
    <xf numFmtId="0" fontId="8"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left" vertical="top"/>
    </xf>
    <xf numFmtId="0" fontId="11" fillId="0" borderId="0" xfId="0" applyFont="1" applyAlignment="1">
      <alignment horizontal="left" vertical="top"/>
    </xf>
    <xf numFmtId="0" fontId="11" fillId="0" borderId="0" xfId="0" applyFont="1" applyAlignment="1">
      <alignment horizontal="center" vertical="center"/>
    </xf>
    <xf numFmtId="0" fontId="8" fillId="0" borderId="0" xfId="0" applyFont="1" applyAlignment="1">
      <alignment horizontal="center" wrapText="1"/>
    </xf>
    <xf numFmtId="0" fontId="8" fillId="0" borderId="0" xfId="0" applyFont="1" applyAlignment="1">
      <alignment horizontal="center" vertical="center" wrapText="1"/>
    </xf>
    <xf numFmtId="0" fontId="12" fillId="0" borderId="0" xfId="0" applyFont="1"/>
    <xf numFmtId="0" fontId="12" fillId="0" borderId="0" xfId="0" applyFont="1" applyAlignment="1">
      <alignment horizontal="center" vertical="center"/>
    </xf>
    <xf numFmtId="0" fontId="8" fillId="0" borderId="0" xfId="0" applyFont="1" applyAlignment="1">
      <alignment wrapText="1"/>
    </xf>
    <xf numFmtId="0" fontId="8"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wrapText="1"/>
    </xf>
    <xf numFmtId="1" fontId="8" fillId="0" borderId="0" xfId="0" applyNumberFormat="1" applyFont="1"/>
    <xf numFmtId="1" fontId="8" fillId="0" borderId="0" xfId="0" applyNumberFormat="1" applyFont="1" applyAlignment="1">
      <alignment horizontal="left" vertical="top"/>
    </xf>
    <xf numFmtId="1" fontId="11" fillId="0" borderId="0" xfId="0" applyNumberFormat="1" applyFont="1" applyAlignment="1">
      <alignment horizontal="left" vertical="top"/>
    </xf>
    <xf numFmtId="1" fontId="8" fillId="0" borderId="0" xfId="0" applyNumberFormat="1" applyFont="1" applyAlignment="1">
      <alignment horizontal="center" wrapText="1"/>
    </xf>
    <xf numFmtId="1" fontId="12" fillId="0" borderId="0" xfId="0" applyNumberFormat="1" applyFont="1"/>
    <xf numFmtId="0" fontId="0" fillId="0" borderId="0" xfId="0" applyAlignment="1">
      <alignment vertical="center"/>
    </xf>
    <xf numFmtId="0" fontId="23" fillId="0" borderId="0" xfId="0" applyFont="1" applyAlignment="1">
      <alignment horizontal="center"/>
    </xf>
    <xf numFmtId="0" fontId="22" fillId="5" borderId="9" xfId="0" applyFont="1" applyFill="1" applyBorder="1" applyAlignment="1">
      <alignment horizontal="center" vertical="center" wrapText="1"/>
    </xf>
    <xf numFmtId="0" fontId="24" fillId="5" borderId="9" xfId="0" applyFont="1" applyFill="1" applyBorder="1" applyAlignment="1">
      <alignment horizontal="left" vertical="top" wrapText="1"/>
    </xf>
    <xf numFmtId="0" fontId="26" fillId="0" borderId="0" xfId="0" applyFont="1"/>
    <xf numFmtId="0" fontId="22" fillId="0" borderId="0" xfId="0" applyFont="1"/>
    <xf numFmtId="0" fontId="20" fillId="0" borderId="9" xfId="3" applyFont="1" applyBorder="1" applyAlignment="1">
      <alignment horizontal="center" vertical="top" wrapText="1"/>
    </xf>
    <xf numFmtId="0" fontId="20" fillId="0" borderId="9" xfId="0" applyFont="1" applyBorder="1" applyAlignment="1">
      <alignment horizontal="left" vertical="center" wrapText="1"/>
    </xf>
    <xf numFmtId="0" fontId="20" fillId="8" borderId="9" xfId="3" applyFont="1" applyFill="1" applyBorder="1" applyAlignment="1">
      <alignment horizontal="center" vertical="top" wrapText="1"/>
    </xf>
    <xf numFmtId="0" fontId="31" fillId="0" borderId="0" xfId="7">
      <alignment horizontal="center" vertical="center"/>
    </xf>
    <xf numFmtId="14" fontId="31" fillId="0" borderId="0" xfId="7" applyNumberFormat="1">
      <alignment horizontal="center" vertical="center"/>
    </xf>
    <xf numFmtId="0" fontId="30" fillId="0" borderId="9" xfId="6">
      <alignment horizontal="center" vertical="center"/>
    </xf>
    <xf numFmtId="0" fontId="7" fillId="0" borderId="0" xfId="0" applyFont="1"/>
    <xf numFmtId="0" fontId="7" fillId="0" borderId="0" xfId="0" applyFont="1" applyAlignment="1">
      <alignment wrapText="1"/>
    </xf>
    <xf numFmtId="0" fontId="7" fillId="0" borderId="0" xfId="0" applyFont="1" applyAlignment="1">
      <alignment horizontal="center" vertical="center" wrapText="1"/>
    </xf>
    <xf numFmtId="0" fontId="0" fillId="0" borderId="0" xfId="0"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left"/>
    </xf>
    <xf numFmtId="14" fontId="7" fillId="0" borderId="0" xfId="0" applyNumberFormat="1" applyFont="1" applyAlignment="1">
      <alignment horizontal="left"/>
    </xf>
    <xf numFmtId="165" fontId="7" fillId="0" borderId="0" xfId="0" applyNumberFormat="1" applyFont="1" applyAlignment="1">
      <alignment horizontal="center"/>
    </xf>
    <xf numFmtId="166" fontId="7" fillId="0" borderId="0" xfId="0" applyNumberFormat="1" applyFont="1" applyAlignment="1">
      <alignment horizontal="center"/>
    </xf>
    <xf numFmtId="0" fontId="7" fillId="0" borderId="0" xfId="0" applyFont="1" applyAlignment="1">
      <alignment horizontal="center" wrapText="1"/>
    </xf>
    <xf numFmtId="0" fontId="7" fillId="0" borderId="0" xfId="0" applyFont="1" applyAlignment="1">
      <alignment horizontal="left" wrapText="1"/>
    </xf>
    <xf numFmtId="14" fontId="7" fillId="0" borderId="0" xfId="0" applyNumberFormat="1" applyFont="1" applyAlignment="1">
      <alignment horizontal="left" wrapText="1"/>
    </xf>
    <xf numFmtId="165" fontId="7" fillId="0" borderId="0" xfId="0" applyNumberFormat="1" applyFont="1" applyAlignment="1">
      <alignment horizontal="center" wrapText="1"/>
    </xf>
    <xf numFmtId="166" fontId="7" fillId="0" borderId="0" xfId="0" applyNumberFormat="1" applyFont="1" applyAlignment="1">
      <alignment horizontal="center" wrapText="1"/>
    </xf>
    <xf numFmtId="0" fontId="7" fillId="0" borderId="0" xfId="0" applyFont="1" applyAlignment="1">
      <alignment vertical="center" wrapText="1"/>
    </xf>
    <xf numFmtId="0" fontId="7" fillId="0" borderId="11" xfId="0" applyFont="1" applyBorder="1" applyAlignment="1">
      <alignment horizontal="center"/>
    </xf>
    <xf numFmtId="0" fontId="7" fillId="6" borderId="14" xfId="0" applyFont="1" applyFill="1" applyBorder="1" applyAlignment="1">
      <alignment horizontal="center" wrapText="1"/>
    </xf>
    <xf numFmtId="0" fontId="7" fillId="0" borderId="9" xfId="0" applyFont="1" applyBorder="1" applyAlignment="1">
      <alignment horizontal="center" wrapText="1"/>
    </xf>
    <xf numFmtId="0" fontId="7" fillId="0" borderId="13" xfId="0" applyFont="1" applyBorder="1" applyAlignment="1">
      <alignment horizontal="center" wrapText="1"/>
    </xf>
    <xf numFmtId="0" fontId="7" fillId="0" borderId="11" xfId="0" applyFont="1" applyBorder="1" applyAlignment="1">
      <alignment horizontal="center" wrapText="1"/>
    </xf>
    <xf numFmtId="0" fontId="7" fillId="0" borderId="16" xfId="0" applyFont="1" applyBorder="1" applyAlignment="1">
      <alignment wrapText="1"/>
    </xf>
    <xf numFmtId="0" fontId="7" fillId="0" borderId="16" xfId="0" applyFont="1" applyBorder="1" applyAlignment="1">
      <alignment vertical="center" wrapText="1"/>
    </xf>
    <xf numFmtId="0" fontId="33" fillId="0" borderId="0" xfId="7" applyFont="1">
      <alignment horizontal="center" vertical="center"/>
    </xf>
    <xf numFmtId="0" fontId="7" fillId="0" borderId="9" xfId="0" applyFont="1" applyBorder="1" applyAlignment="1">
      <alignment horizontal="center" vertical="center" wrapText="1"/>
    </xf>
    <xf numFmtId="14" fontId="7" fillId="0" borderId="9"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166" fontId="7" fillId="0" borderId="9" xfId="0" applyNumberFormat="1" applyFont="1" applyBorder="1" applyAlignment="1">
      <alignment horizontal="center" vertical="center" wrapText="1"/>
    </xf>
    <xf numFmtId="0" fontId="34" fillId="4" borderId="9" xfId="0" applyFont="1" applyFill="1" applyBorder="1" applyAlignment="1">
      <alignment horizontal="center" vertical="center"/>
    </xf>
    <xf numFmtId="0" fontId="34" fillId="7" borderId="9" xfId="0" applyFont="1" applyFill="1" applyBorder="1" applyAlignment="1">
      <alignment horizontal="center" vertical="center"/>
    </xf>
    <xf numFmtId="0" fontId="34" fillId="0" borderId="9" xfId="0" applyFont="1" applyBorder="1" applyAlignment="1">
      <alignment horizontal="center" vertical="center"/>
    </xf>
    <xf numFmtId="0" fontId="7" fillId="9" borderId="9"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0" borderId="9" xfId="0" applyFont="1" applyBorder="1" applyAlignment="1">
      <alignment horizontal="center" vertical="center"/>
    </xf>
    <xf numFmtId="0" fontId="7" fillId="0" borderId="0" xfId="0" applyFont="1" applyAlignment="1">
      <alignment vertical="center"/>
    </xf>
    <xf numFmtId="0" fontId="35" fillId="0" borderId="9" xfId="0" applyFont="1" applyBorder="1" applyAlignment="1">
      <alignment horizontal="center" vertical="center" wrapText="1"/>
    </xf>
    <xf numFmtId="0" fontId="27" fillId="0" borderId="0" xfId="0" applyFont="1" applyAlignment="1">
      <alignment vertical="center"/>
    </xf>
    <xf numFmtId="0" fontId="27" fillId="0" borderId="0" xfId="0" applyFont="1" applyAlignment="1">
      <alignment vertical="center" wrapText="1"/>
    </xf>
    <xf numFmtId="0" fontId="0" fillId="0" borderId="0" xfId="0" applyAlignment="1">
      <alignment horizontal="center" vertical="center"/>
    </xf>
    <xf numFmtId="0" fontId="36" fillId="0" borderId="14" xfId="0" applyFont="1" applyBorder="1" applyAlignment="1">
      <alignment vertical="center"/>
    </xf>
    <xf numFmtId="0" fontId="37" fillId="0" borderId="10" xfId="0" applyFont="1" applyBorder="1" applyAlignment="1">
      <alignment vertical="center"/>
    </xf>
    <xf numFmtId="0" fontId="37" fillId="0" borderId="10" xfId="0" applyFont="1" applyBorder="1" applyAlignment="1">
      <alignment vertical="center" wrapText="1"/>
    </xf>
    <xf numFmtId="0" fontId="37" fillId="0" borderId="15" xfId="0" applyFont="1" applyBorder="1" applyAlignment="1">
      <alignment vertical="center" wrapText="1"/>
    </xf>
    <xf numFmtId="0" fontId="37" fillId="0" borderId="15" xfId="0" applyFont="1" applyBorder="1" applyAlignment="1">
      <alignment horizontal="center" vertical="center" wrapText="1"/>
    </xf>
    <xf numFmtId="0" fontId="37" fillId="0" borderId="15" xfId="0" applyFont="1" applyBorder="1" applyAlignment="1">
      <alignment horizontal="left" vertical="center" wrapText="1"/>
    </xf>
    <xf numFmtId="14" fontId="37" fillId="0" borderId="15" xfId="0" applyNumberFormat="1" applyFont="1" applyBorder="1" applyAlignment="1">
      <alignment horizontal="left" vertical="center"/>
    </xf>
    <xf numFmtId="0" fontId="37" fillId="0" borderId="15" xfId="0" applyFont="1" applyBorder="1" applyAlignment="1">
      <alignment horizontal="center" vertical="center"/>
    </xf>
    <xf numFmtId="164" fontId="37" fillId="0" borderId="15" xfId="0" applyNumberFormat="1" applyFont="1" applyBorder="1" applyAlignment="1">
      <alignment horizontal="center" vertical="center"/>
    </xf>
    <xf numFmtId="0" fontId="37" fillId="0" borderId="15" xfId="0" applyFont="1" applyBorder="1" applyAlignment="1" applyProtection="1">
      <alignment horizontal="center" vertical="center"/>
      <protection locked="0"/>
    </xf>
    <xf numFmtId="0" fontId="37" fillId="0" borderId="15" xfId="0" applyFont="1" applyBorder="1" applyAlignment="1" applyProtection="1">
      <alignment horizontal="center" vertical="center" wrapText="1"/>
      <protection locked="0"/>
    </xf>
    <xf numFmtId="0" fontId="37" fillId="0" borderId="9" xfId="0" applyFont="1" applyBorder="1" applyAlignment="1">
      <alignment horizontal="center" vertical="center"/>
    </xf>
    <xf numFmtId="0" fontId="37" fillId="4" borderId="9" xfId="0" applyFont="1" applyFill="1" applyBorder="1" applyAlignment="1">
      <alignment horizontal="center" vertical="center"/>
    </xf>
    <xf numFmtId="0" fontId="37" fillId="7" borderId="9" xfId="0" applyFont="1" applyFill="1" applyBorder="1" applyAlignment="1">
      <alignment horizontal="center" vertical="center"/>
    </xf>
    <xf numFmtId="0" fontId="37" fillId="0" borderId="13" xfId="0" applyFont="1" applyBorder="1" applyAlignment="1">
      <alignment horizontal="center" vertical="center"/>
    </xf>
    <xf numFmtId="0" fontId="37" fillId="0" borderId="14" xfId="0" applyFont="1" applyBorder="1" applyAlignment="1">
      <alignment horizontal="center" vertical="center"/>
    </xf>
    <xf numFmtId="0" fontId="37" fillId="0" borderId="9" xfId="0" applyFont="1" applyBorder="1" applyAlignment="1">
      <alignment horizontal="center" vertical="center" wrapText="1"/>
    </xf>
    <xf numFmtId="0" fontId="37" fillId="9" borderId="9" xfId="0" applyFont="1" applyFill="1" applyBorder="1" applyAlignment="1">
      <alignment horizontal="center" vertical="center"/>
    </xf>
    <xf numFmtId="0" fontId="37" fillId="9" borderId="15" xfId="0" applyFont="1" applyFill="1" applyBorder="1" applyAlignment="1">
      <alignment horizontal="center" vertical="center"/>
    </xf>
    <xf numFmtId="0" fontId="37" fillId="10" borderId="15" xfId="0" applyFont="1" applyFill="1" applyBorder="1" applyAlignment="1">
      <alignment horizontal="center" vertical="center"/>
    </xf>
    <xf numFmtId="0" fontId="37" fillId="0" borderId="15" xfId="0" applyFont="1" applyBorder="1" applyAlignment="1">
      <alignment vertical="center"/>
    </xf>
    <xf numFmtId="0" fontId="37" fillId="0" borderId="0" xfId="0" applyFont="1"/>
    <xf numFmtId="0" fontId="37" fillId="0" borderId="0" xfId="0" applyFont="1" applyAlignment="1">
      <alignment horizontal="center" vertical="center" wrapText="1"/>
    </xf>
    <xf numFmtId="0" fontId="38" fillId="0" borderId="0" xfId="0" applyFont="1"/>
    <xf numFmtId="0" fontId="38" fillId="0" borderId="0" xfId="0" applyFont="1" applyAlignment="1">
      <alignment horizontal="center"/>
    </xf>
    <xf numFmtId="0" fontId="36" fillId="0" borderId="0" xfId="0" applyFont="1"/>
    <xf numFmtId="0" fontId="29" fillId="5" borderId="9" xfId="0" applyFont="1" applyFill="1" applyBorder="1" applyAlignment="1">
      <alignment horizontal="left" vertical="top" wrapText="1"/>
    </xf>
    <xf numFmtId="0" fontId="23" fillId="0" borderId="0" xfId="0" applyFont="1"/>
    <xf numFmtId="0" fontId="37" fillId="0" borderId="14" xfId="0" applyFont="1" applyBorder="1" applyAlignment="1">
      <alignment vertical="center" wrapText="1"/>
    </xf>
    <xf numFmtId="0" fontId="37" fillId="0" borderId="9" xfId="0" applyFont="1" applyBorder="1" applyAlignment="1">
      <alignment vertical="center" wrapText="1"/>
    </xf>
    <xf numFmtId="0" fontId="37" fillId="0" borderId="9" xfId="0" applyFont="1" applyBorder="1" applyAlignment="1">
      <alignment horizontal="left" vertical="center" wrapText="1"/>
    </xf>
    <xf numFmtId="14" fontId="37" fillId="0" borderId="9" xfId="0" applyNumberFormat="1" applyFont="1" applyBorder="1" applyAlignment="1">
      <alignment horizontal="left" vertical="center"/>
    </xf>
    <xf numFmtId="164" fontId="37" fillId="0" borderId="9" xfId="0" applyNumberFormat="1" applyFont="1" applyBorder="1" applyAlignment="1">
      <alignment horizontal="center" vertical="center"/>
    </xf>
    <xf numFmtId="0" fontId="37" fillId="0" borderId="9" xfId="0" applyFont="1" applyBorder="1" applyAlignment="1" applyProtection="1">
      <alignment horizontal="center" vertical="center"/>
      <protection locked="0"/>
    </xf>
    <xf numFmtId="0" fontId="37" fillId="0" borderId="9" xfId="0" applyFont="1" applyBorder="1" applyAlignment="1" applyProtection="1">
      <alignment horizontal="center" vertical="center" wrapText="1"/>
      <protection locked="0"/>
    </xf>
    <xf numFmtId="0" fontId="37" fillId="0" borderId="9" xfId="0" applyFont="1" applyBorder="1" applyAlignment="1">
      <alignment vertical="center"/>
    </xf>
    <xf numFmtId="0" fontId="7" fillId="0" borderId="10" xfId="0" applyFont="1" applyBorder="1" applyAlignment="1">
      <alignment vertical="center"/>
    </xf>
    <xf numFmtId="0" fontId="39" fillId="0" borderId="14" xfId="0" applyFont="1" applyBorder="1" applyAlignment="1">
      <alignment vertical="center" wrapText="1"/>
    </xf>
    <xf numFmtId="0" fontId="39" fillId="0" borderId="9" xfId="0" applyFont="1" applyBorder="1" applyAlignment="1">
      <alignment vertical="center" wrapText="1"/>
    </xf>
    <xf numFmtId="0" fontId="39" fillId="0" borderId="9" xfId="0" applyFont="1" applyBorder="1" applyAlignment="1">
      <alignment horizontal="center" vertical="center" wrapText="1"/>
    </xf>
    <xf numFmtId="0" fontId="39" fillId="0" borderId="9" xfId="0" applyFont="1" applyBorder="1" applyAlignment="1">
      <alignment horizontal="left" vertical="center" wrapText="1"/>
    </xf>
    <xf numFmtId="14" fontId="39" fillId="0" borderId="9" xfId="0" applyNumberFormat="1" applyFont="1" applyBorder="1" applyAlignment="1">
      <alignment horizontal="left" vertical="center"/>
    </xf>
    <xf numFmtId="14" fontId="35" fillId="0" borderId="15" xfId="0" applyNumberFormat="1" applyFont="1" applyBorder="1" applyAlignment="1">
      <alignment horizontal="left" vertical="center" wrapText="1"/>
    </xf>
    <xf numFmtId="0" fontId="39" fillId="0" borderId="9" xfId="0" applyFont="1" applyBorder="1" applyAlignment="1">
      <alignment horizontal="center" vertical="center"/>
    </xf>
    <xf numFmtId="17" fontId="39" fillId="0" borderId="9" xfId="0" applyNumberFormat="1" applyFont="1" applyBorder="1" applyAlignment="1">
      <alignment horizontal="center" vertical="center"/>
    </xf>
    <xf numFmtId="164" fontId="39" fillId="2" borderId="9" xfId="0" applyNumberFormat="1" applyFont="1" applyFill="1" applyBorder="1" applyAlignment="1">
      <alignment horizontal="center" vertical="center"/>
    </xf>
    <xf numFmtId="0" fontId="39" fillId="0" borderId="9" xfId="0" applyFont="1" applyBorder="1" applyAlignment="1" applyProtection="1">
      <alignment horizontal="center" vertical="center"/>
      <protection locked="0"/>
    </xf>
    <xf numFmtId="0" fontId="39" fillId="0" borderId="9" xfId="0" applyFont="1" applyBorder="1" applyAlignment="1" applyProtection="1">
      <alignment horizontal="center" vertical="center" wrapText="1"/>
      <protection locked="0"/>
    </xf>
    <xf numFmtId="164" fontId="39" fillId="0" borderId="9" xfId="0" applyNumberFormat="1" applyFont="1" applyBorder="1" applyAlignment="1">
      <alignment horizontal="center" vertical="center"/>
    </xf>
    <xf numFmtId="0" fontId="39" fillId="4" borderId="9" xfId="0" applyFont="1" applyFill="1" applyBorder="1" applyAlignment="1">
      <alignment horizontal="center" vertical="center"/>
    </xf>
    <xf numFmtId="0" fontId="39" fillId="7" borderId="9" xfId="0" applyFont="1" applyFill="1" applyBorder="1" applyAlignment="1">
      <alignment horizontal="center" vertical="center"/>
    </xf>
    <xf numFmtId="0" fontId="39" fillId="0" borderId="15" xfId="0" applyFont="1" applyBorder="1" applyAlignment="1">
      <alignment horizontal="center" vertical="center"/>
    </xf>
    <xf numFmtId="0" fontId="39" fillId="9" borderId="9" xfId="0" applyFont="1" applyFill="1" applyBorder="1" applyAlignment="1">
      <alignment horizontal="center" vertical="center"/>
    </xf>
    <xf numFmtId="0" fontId="7" fillId="9" borderId="15" xfId="0" applyFont="1" applyFill="1" applyBorder="1" applyAlignment="1">
      <alignment horizontal="center" vertical="center"/>
    </xf>
    <xf numFmtId="0" fontId="7" fillId="10" borderId="15" xfId="0" applyFont="1" applyFill="1" applyBorder="1" applyAlignment="1">
      <alignment horizontal="center" vertical="center"/>
    </xf>
    <xf numFmtId="0" fontId="35" fillId="0" borderId="9" xfId="0" applyFont="1" applyBorder="1" applyAlignment="1">
      <alignment vertical="center"/>
    </xf>
    <xf numFmtId="0" fontId="35" fillId="0" borderId="0" xfId="0" applyFont="1" applyAlignment="1">
      <alignment horizontal="center" vertical="center" wrapText="1"/>
    </xf>
    <xf numFmtId="0" fontId="37" fillId="0" borderId="9" xfId="0" applyFont="1" applyBorder="1" applyAlignment="1">
      <alignment horizontal="left" vertical="center"/>
    </xf>
    <xf numFmtId="0" fontId="38" fillId="0" borderId="9" xfId="0" applyFont="1" applyBorder="1"/>
    <xf numFmtId="0" fontId="39" fillId="0" borderId="0" xfId="0" applyFont="1"/>
    <xf numFmtId="0" fontId="7" fillId="2" borderId="14" xfId="0" applyFont="1" applyFill="1" applyBorder="1" applyAlignment="1">
      <alignment vertical="center" wrapText="1"/>
    </xf>
    <xf numFmtId="0" fontId="7" fillId="2" borderId="9" xfId="0" applyFont="1" applyFill="1" applyBorder="1" applyAlignment="1">
      <alignment vertical="center" wrapText="1"/>
    </xf>
    <xf numFmtId="0" fontId="7" fillId="2" borderId="9" xfId="0" applyFont="1" applyFill="1" applyBorder="1" applyAlignment="1">
      <alignment horizontal="center" vertical="center" wrapText="1"/>
    </xf>
    <xf numFmtId="14" fontId="7" fillId="0" borderId="9" xfId="0" applyNumberFormat="1" applyFont="1" applyBorder="1" applyAlignment="1">
      <alignment vertical="center" wrapText="1"/>
    </xf>
    <xf numFmtId="0" fontId="7" fillId="0" borderId="9" xfId="0" applyFont="1" applyBorder="1" applyAlignment="1">
      <alignment vertical="center"/>
    </xf>
    <xf numFmtId="0" fontId="7" fillId="2" borderId="9" xfId="0" applyFont="1" applyFill="1" applyBorder="1" applyAlignment="1">
      <alignment horizontal="center" vertical="center"/>
    </xf>
    <xf numFmtId="49" fontId="7" fillId="2" borderId="9" xfId="0" applyNumberFormat="1" applyFont="1" applyFill="1" applyBorder="1" applyAlignment="1">
      <alignment horizontal="center" vertical="center"/>
    </xf>
    <xf numFmtId="1" fontId="7" fillId="2" borderId="9" xfId="0" applyNumberFormat="1" applyFont="1" applyFill="1" applyBorder="1" applyAlignment="1">
      <alignment horizontal="center" vertical="center"/>
    </xf>
    <xf numFmtId="0" fontId="7" fillId="0" borderId="9" xfId="0" applyFont="1" applyBorder="1" applyAlignment="1" applyProtection="1">
      <alignment horizontal="center" vertical="center"/>
      <protection locked="0"/>
    </xf>
    <xf numFmtId="0" fontId="7" fillId="0" borderId="9" xfId="0" applyFont="1" applyBorder="1" applyAlignment="1" applyProtection="1">
      <alignment horizontal="center" vertical="center" wrapText="1"/>
      <protection locked="0"/>
    </xf>
    <xf numFmtId="164" fontId="7" fillId="0" borderId="9" xfId="0" applyNumberFormat="1" applyFont="1" applyBorder="1" applyAlignment="1">
      <alignment horizontal="center" vertical="center"/>
    </xf>
    <xf numFmtId="0" fontId="7" fillId="4" borderId="9" xfId="0" applyFont="1" applyFill="1" applyBorder="1" applyAlignment="1">
      <alignment horizontal="center" vertical="center"/>
    </xf>
    <xf numFmtId="0" fontId="7" fillId="7" borderId="9"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2" xfId="0" applyFont="1" applyFill="1" applyBorder="1" applyAlignment="1">
      <alignment vertical="center"/>
    </xf>
    <xf numFmtId="0" fontId="7" fillId="2" borderId="12" xfId="0" applyFont="1" applyFill="1" applyBorder="1" applyAlignment="1">
      <alignment horizontal="center" vertical="center" wrapText="1"/>
    </xf>
    <xf numFmtId="0" fontId="7" fillId="9" borderId="9" xfId="0" applyFont="1" applyFill="1" applyBorder="1" applyAlignment="1">
      <alignment horizontal="center" vertical="center"/>
    </xf>
    <xf numFmtId="0" fontId="7" fillId="0" borderId="14"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horizontal="left" vertical="center" wrapText="1"/>
    </xf>
    <xf numFmtId="14" fontId="7" fillId="0" borderId="9" xfId="0" applyNumberFormat="1" applyFont="1" applyBorder="1" applyAlignment="1">
      <alignment horizontal="left" vertical="center"/>
    </xf>
    <xf numFmtId="0" fontId="7" fillId="0" borderId="9" xfId="0" applyFont="1" applyBorder="1" applyAlignment="1">
      <alignment horizontal="left" vertical="center"/>
    </xf>
    <xf numFmtId="0" fontId="7" fillId="0" borderId="13" xfId="0" applyFont="1" applyBorder="1" applyAlignment="1">
      <alignment horizontal="center" vertical="center"/>
    </xf>
    <xf numFmtId="0" fontId="7" fillId="9" borderId="14" xfId="0" applyFont="1" applyFill="1" applyBorder="1" applyAlignment="1">
      <alignment horizontal="center" vertical="center"/>
    </xf>
    <xf numFmtId="167" fontId="7" fillId="0" borderId="9" xfId="0" applyNumberFormat="1" applyFont="1" applyBorder="1" applyAlignment="1">
      <alignment horizontal="center" vertical="center"/>
    </xf>
    <xf numFmtId="1" fontId="7" fillId="0" borderId="9" xfId="0" applyNumberFormat="1" applyFont="1" applyBorder="1" applyAlignment="1">
      <alignment horizontal="center" vertical="center"/>
    </xf>
    <xf numFmtId="0" fontId="35" fillId="0" borderId="9" xfId="0" applyFont="1" applyBorder="1" applyAlignment="1">
      <alignment horizontal="center" vertical="center"/>
    </xf>
    <xf numFmtId="0" fontId="7" fillId="0" borderId="15" xfId="0" applyFont="1" applyBorder="1" applyAlignment="1">
      <alignment horizontal="center" vertical="center"/>
    </xf>
    <xf numFmtId="168" fontId="7" fillId="0" borderId="9" xfId="0" applyNumberFormat="1" applyFont="1" applyBorder="1" applyAlignment="1">
      <alignment horizontal="center" vertical="center"/>
    </xf>
    <xf numFmtId="14" fontId="35" fillId="0" borderId="9" xfId="0" applyNumberFormat="1" applyFont="1" applyBorder="1" applyAlignment="1">
      <alignment horizontal="left" vertical="center"/>
    </xf>
    <xf numFmtId="2" fontId="39" fillId="0" borderId="9" xfId="0" applyNumberFormat="1" applyFont="1" applyBorder="1" applyAlignment="1">
      <alignment horizontal="center" vertical="center"/>
    </xf>
    <xf numFmtId="0" fontId="41" fillId="0" borderId="0" xfId="0" applyFont="1"/>
    <xf numFmtId="0" fontId="42" fillId="0" borderId="0" xfId="0" applyFont="1" applyAlignment="1">
      <alignment horizontal="center" vertical="center" wrapText="1"/>
    </xf>
    <xf numFmtId="0" fontId="43" fillId="0" borderId="14" xfId="0" applyFont="1" applyBorder="1" applyAlignment="1">
      <alignment vertical="center" wrapText="1"/>
    </xf>
    <xf numFmtId="0" fontId="39" fillId="2" borderId="9" xfId="0" applyFont="1" applyFill="1" applyBorder="1" applyAlignment="1">
      <alignment horizontal="left" vertical="center" wrapText="1"/>
    </xf>
    <xf numFmtId="1" fontId="39" fillId="0" borderId="9" xfId="0" applyNumberFormat="1" applyFont="1" applyBorder="1" applyAlignment="1">
      <alignment horizontal="center" vertical="center"/>
    </xf>
    <xf numFmtId="49" fontId="39" fillId="0" borderId="9" xfId="0" applyNumberFormat="1" applyFont="1" applyBorder="1" applyAlignment="1">
      <alignment horizontal="center" vertical="center"/>
    </xf>
    <xf numFmtId="0" fontId="44" fillId="0" borderId="0" xfId="0" applyFont="1"/>
    <xf numFmtId="14" fontId="45" fillId="0" borderId="9" xfId="0" applyNumberFormat="1" applyFont="1" applyBorder="1" applyAlignment="1">
      <alignment horizontal="left" vertical="center"/>
    </xf>
    <xf numFmtId="164" fontId="7" fillId="2" borderId="9" xfId="0" applyNumberFormat="1" applyFont="1" applyFill="1" applyBorder="1" applyAlignment="1">
      <alignment horizontal="center" vertical="center"/>
    </xf>
    <xf numFmtId="0" fontId="7" fillId="2" borderId="9" xfId="0" applyFont="1" applyFill="1" applyBorder="1" applyAlignment="1">
      <alignment horizontal="left" vertical="center" wrapText="1"/>
    </xf>
    <xf numFmtId="49" fontId="7" fillId="0" borderId="9" xfId="0" applyNumberFormat="1" applyFont="1" applyBorder="1" applyAlignment="1">
      <alignment horizontal="center" vertical="center"/>
    </xf>
    <xf numFmtId="0" fontId="45" fillId="0" borderId="9" xfId="0" applyFont="1" applyBorder="1" applyAlignment="1">
      <alignment horizontal="center" vertical="center"/>
    </xf>
    <xf numFmtId="0" fontId="45" fillId="0" borderId="0" xfId="0" applyFont="1"/>
    <xf numFmtId="0" fontId="46" fillId="0" borderId="0" xfId="0" applyFont="1"/>
    <xf numFmtId="0" fontId="46" fillId="0" borderId="0" xfId="0" applyFont="1" applyAlignment="1">
      <alignment horizontal="center" vertical="center" wrapText="1"/>
    </xf>
    <xf numFmtId="0" fontId="7" fillId="2" borderId="0" xfId="0" applyFont="1" applyFill="1"/>
    <xf numFmtId="0" fontId="44" fillId="0" borderId="9" xfId="0" applyFont="1" applyBorder="1" applyAlignment="1">
      <alignment vertical="center"/>
    </xf>
    <xf numFmtId="1" fontId="39" fillId="0" borderId="9" xfId="0" applyNumberFormat="1" applyFont="1" applyBorder="1" applyAlignment="1">
      <alignment horizontal="center" vertical="center" wrapText="1"/>
    </xf>
    <xf numFmtId="0" fontId="45" fillId="0" borderId="0" xfId="0" applyFont="1" applyAlignment="1">
      <alignment horizontal="center" vertical="center" wrapText="1"/>
    </xf>
    <xf numFmtId="49" fontId="7" fillId="0" borderId="9" xfId="0" applyNumberFormat="1" applyFont="1" applyBorder="1" applyAlignment="1">
      <alignment horizontal="center" vertical="center" wrapText="1"/>
    </xf>
    <xf numFmtId="0" fontId="28" fillId="0" borderId="0" xfId="0" applyFont="1"/>
    <xf numFmtId="0" fontId="47" fillId="0" borderId="0" xfId="0" applyFont="1"/>
    <xf numFmtId="0" fontId="46" fillId="0" borderId="14" xfId="0" applyFont="1" applyBorder="1" applyAlignment="1">
      <alignment vertical="center" wrapText="1"/>
    </xf>
    <xf numFmtId="0" fontId="46" fillId="0" borderId="9" xfId="0" applyFont="1" applyBorder="1" applyAlignment="1">
      <alignment vertical="center" wrapText="1"/>
    </xf>
    <xf numFmtId="0" fontId="46" fillId="0" borderId="9" xfId="0" applyFont="1" applyBorder="1" applyAlignment="1">
      <alignment horizontal="center" vertical="center" wrapText="1"/>
    </xf>
    <xf numFmtId="0" fontId="46" fillId="0" borderId="9" xfId="0" applyFont="1" applyBorder="1" applyAlignment="1">
      <alignment horizontal="left" vertical="center" wrapText="1"/>
    </xf>
    <xf numFmtId="14" fontId="46" fillId="0" borderId="9" xfId="0" applyNumberFormat="1" applyFont="1" applyBorder="1" applyAlignment="1">
      <alignment horizontal="left" vertical="center"/>
    </xf>
    <xf numFmtId="0" fontId="46" fillId="0" borderId="9" xfId="0" applyFont="1" applyBorder="1" applyAlignment="1">
      <alignment horizontal="center" vertical="center"/>
    </xf>
    <xf numFmtId="1" fontId="46" fillId="0" borderId="9" xfId="0" applyNumberFormat="1" applyFont="1" applyBorder="1" applyAlignment="1">
      <alignment horizontal="center" vertical="center"/>
    </xf>
    <xf numFmtId="0" fontId="46" fillId="0" borderId="9" xfId="0" applyFont="1" applyBorder="1" applyAlignment="1" applyProtection="1">
      <alignment horizontal="center" vertical="center"/>
      <protection locked="0"/>
    </xf>
    <xf numFmtId="0" fontId="46" fillId="0" borderId="9" xfId="0" applyFont="1" applyBorder="1" applyAlignment="1" applyProtection="1">
      <alignment horizontal="center" vertical="center" wrapText="1"/>
      <protection locked="0"/>
    </xf>
    <xf numFmtId="164" fontId="46" fillId="0" borderId="9" xfId="0" applyNumberFormat="1" applyFont="1" applyBorder="1" applyAlignment="1">
      <alignment horizontal="center" vertical="center"/>
    </xf>
    <xf numFmtId="0" fontId="46" fillId="4" borderId="9" xfId="0" applyFont="1" applyFill="1" applyBorder="1" applyAlignment="1">
      <alignment horizontal="center" vertical="center"/>
    </xf>
    <xf numFmtId="0" fontId="46" fillId="7" borderId="9" xfId="0" applyFont="1" applyFill="1" applyBorder="1" applyAlignment="1">
      <alignment horizontal="center" vertical="center"/>
    </xf>
    <xf numFmtId="0" fontId="48" fillId="0" borderId="9" xfId="0" applyFont="1" applyBorder="1" applyAlignment="1">
      <alignment horizontal="center" vertical="center"/>
    </xf>
    <xf numFmtId="0" fontId="46" fillId="9" borderId="9" xfId="0" applyFont="1" applyFill="1" applyBorder="1" applyAlignment="1">
      <alignment horizontal="center" vertical="center"/>
    </xf>
    <xf numFmtId="0" fontId="46" fillId="0" borderId="9" xfId="0" applyFont="1" applyBorder="1" applyAlignment="1">
      <alignment vertical="center"/>
    </xf>
    <xf numFmtId="0" fontId="44" fillId="0" borderId="0" xfId="0" applyFont="1" applyAlignment="1">
      <alignment horizontal="center" vertical="center" wrapText="1"/>
    </xf>
    <xf numFmtId="49" fontId="7" fillId="0" borderId="0" xfId="0" applyNumberFormat="1" applyFont="1"/>
    <xf numFmtId="0" fontId="0" fillId="0" borderId="14" xfId="0" applyBorder="1" applyAlignment="1">
      <alignment vertical="center"/>
    </xf>
    <xf numFmtId="0" fontId="2" fillId="0" borderId="0" xfId="9"/>
    <xf numFmtId="0" fontId="49" fillId="0" borderId="0" xfId="9" applyFont="1"/>
    <xf numFmtId="0" fontId="53" fillId="0" borderId="0" xfId="9" applyFont="1" applyAlignment="1">
      <alignment horizontal="left" vertical="center" wrapText="1"/>
    </xf>
    <xf numFmtId="0" fontId="49" fillId="0" borderId="0" xfId="9" applyFont="1" applyAlignment="1">
      <alignment horizontal="left" vertical="center" wrapText="1"/>
    </xf>
    <xf numFmtId="0" fontId="32" fillId="0" borderId="0" xfId="9" applyFont="1"/>
    <xf numFmtId="0" fontId="49" fillId="0" borderId="0" xfId="9" applyFont="1" applyAlignment="1">
      <alignment horizontal="center"/>
    </xf>
    <xf numFmtId="0" fontId="49" fillId="0" borderId="0" xfId="9" applyFont="1" applyAlignment="1">
      <alignment horizontal="left" vertical="top" wrapText="1"/>
    </xf>
    <xf numFmtId="0" fontId="49" fillId="0" borderId="0" xfId="9" applyFont="1" applyAlignment="1">
      <alignment horizontal="left" vertical="center" wrapText="1"/>
    </xf>
    <xf numFmtId="0" fontId="49" fillId="0" borderId="0" xfId="9" applyFont="1" applyAlignment="1">
      <alignment horizontal="left" wrapText="1"/>
    </xf>
    <xf numFmtId="0" fontId="7" fillId="5" borderId="9" xfId="0" applyFont="1" applyFill="1" applyBorder="1" applyAlignment="1">
      <alignment horizontal="center" vertical="center" wrapText="1"/>
    </xf>
    <xf numFmtId="0" fontId="7" fillId="3" borderId="14" xfId="0" applyFont="1" applyFill="1" applyBorder="1" applyAlignment="1">
      <alignment horizontal="center" wrapText="1"/>
    </xf>
    <xf numFmtId="0" fontId="7" fillId="0" borderId="9" xfId="0" applyFont="1" applyBorder="1" applyAlignment="1">
      <alignment horizontal="center" wrapText="1"/>
    </xf>
    <xf numFmtId="0" fontId="7" fillId="3" borderId="9" xfId="0" applyFont="1" applyFill="1" applyBorder="1" applyAlignment="1">
      <alignment horizontal="center" wrapText="1"/>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4" fillId="2" borderId="1" xfId="0" applyFont="1" applyFill="1" applyBorder="1" applyAlignment="1">
      <alignment horizontal="left" vertical="top" wrapText="1"/>
    </xf>
    <xf numFmtId="0" fontId="10" fillId="2" borderId="2" xfId="0" applyFont="1" applyFill="1" applyBorder="1" applyAlignment="1">
      <alignment horizontal="left" vertical="top"/>
    </xf>
    <xf numFmtId="0" fontId="10" fillId="2" borderId="3" xfId="0" applyFont="1" applyFill="1" applyBorder="1" applyAlignment="1">
      <alignment horizontal="left" vertical="top"/>
    </xf>
    <xf numFmtId="0" fontId="10" fillId="2" borderId="4" xfId="0" applyFont="1" applyFill="1" applyBorder="1" applyAlignment="1">
      <alignment horizontal="left" vertical="top"/>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19"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0" fontId="13" fillId="2" borderId="6" xfId="0" applyFont="1" applyFill="1" applyBorder="1" applyAlignment="1">
      <alignment horizontal="left" vertical="center"/>
    </xf>
    <xf numFmtId="0" fontId="13" fillId="2" borderId="7" xfId="0" applyFont="1" applyFill="1" applyBorder="1" applyAlignment="1">
      <alignment horizontal="left" vertical="center"/>
    </xf>
    <xf numFmtId="0" fontId="13" fillId="2" borderId="8" xfId="0" applyFont="1" applyFill="1" applyBorder="1" applyAlignment="1">
      <alignment horizontal="left" vertical="center"/>
    </xf>
    <xf numFmtId="0" fontId="7" fillId="0" borderId="15" xfId="0" applyFont="1" applyBorder="1" applyAlignment="1">
      <alignment horizontal="center" wrapText="1"/>
    </xf>
    <xf numFmtId="0" fontId="7" fillId="0" borderId="0" xfId="0" applyFont="1" applyAlignment="1">
      <alignment horizontal="center"/>
    </xf>
    <xf numFmtId="0" fontId="7" fillId="0" borderId="14" xfId="0" applyFont="1" applyBorder="1" applyAlignment="1">
      <alignment horizontal="center" vertical="center" wrapText="1"/>
    </xf>
    <xf numFmtId="0" fontId="22" fillId="5" borderId="13" xfId="0" applyFont="1" applyFill="1" applyBorder="1" applyAlignment="1">
      <alignment horizontal="center" vertical="center" wrapText="1"/>
    </xf>
    <xf numFmtId="0" fontId="29" fillId="5" borderId="13" xfId="0" applyFont="1" applyFill="1" applyBorder="1" applyAlignment="1">
      <alignment horizontal="left" vertical="top" wrapText="1"/>
    </xf>
    <xf numFmtId="0" fontId="24" fillId="5" borderId="13" xfId="0" applyFont="1" applyFill="1" applyBorder="1" applyAlignment="1">
      <alignment horizontal="left" vertical="top" wrapText="1"/>
    </xf>
    <xf numFmtId="0" fontId="50" fillId="0" borderId="17" xfId="9" applyFont="1" applyBorder="1" applyAlignment="1">
      <alignment vertical="center" wrapText="1"/>
    </xf>
    <xf numFmtId="0" fontId="2" fillId="0" borderId="0" xfId="9" applyAlignment="1">
      <alignment horizontal="center" wrapText="1"/>
    </xf>
    <xf numFmtId="0" fontId="49" fillId="0" borderId="0" xfId="9" applyFont="1" applyFill="1" applyBorder="1"/>
    <xf numFmtId="0" fontId="49" fillId="0" borderId="0" xfId="9" applyFont="1" applyFill="1" applyBorder="1" applyAlignment="1">
      <alignment wrapText="1"/>
    </xf>
    <xf numFmtId="14" fontId="49" fillId="0" borderId="0" xfId="9" applyNumberFormat="1" applyFont="1" applyFill="1" applyBorder="1" applyAlignment="1">
      <alignment wrapText="1"/>
    </xf>
    <xf numFmtId="0" fontId="49" fillId="0" borderId="0" xfId="9" applyFont="1" applyFill="1" applyBorder="1" applyAlignment="1">
      <alignment vertical="center"/>
    </xf>
    <xf numFmtId="0" fontId="49" fillId="0" borderId="0" xfId="9" applyFont="1" applyFill="1" applyBorder="1" applyAlignment="1">
      <alignment vertical="center" wrapText="1"/>
    </xf>
    <xf numFmtId="14" fontId="49" fillId="0" borderId="0" xfId="9" applyNumberFormat="1" applyFont="1" applyFill="1" applyBorder="1" applyAlignment="1">
      <alignment vertical="center" wrapText="1"/>
    </xf>
  </cellXfs>
  <cellStyles count="11">
    <cellStyle name="cle_recherche" xfId="7" xr:uid="{00000000-0005-0000-0000-000000000000}"/>
    <cellStyle name="Normal" xfId="0" builtinId="0"/>
    <cellStyle name="Normal 2" xfId="1" xr:uid="{00000000-0005-0000-0000-000002000000}"/>
    <cellStyle name="Normal 2 2" xfId="2" xr:uid="{00000000-0005-0000-0000-000003000000}"/>
    <cellStyle name="Normal 3" xfId="3" xr:uid="{00000000-0005-0000-0000-000004000000}"/>
    <cellStyle name="Normal 4" xfId="4" xr:uid="{00000000-0005-0000-0000-000005000000}"/>
    <cellStyle name="Normal 5" xfId="5" xr:uid="{00000000-0005-0000-0000-000006000000}"/>
    <cellStyle name="Normal 5 2" xfId="8" xr:uid="{00000000-0005-0000-0000-000007000000}"/>
    <cellStyle name="Normal 6" xfId="9" xr:uid="{0035D72C-5D7B-4481-8B00-FB352BD400BF}"/>
    <cellStyle name="Normal 7" xfId="10" xr:uid="{6CC8DF4A-F7A7-4CDB-AC42-23D9199A4D46}"/>
    <cellStyle name="police_blanc" xfId="6" xr:uid="{00000000-0005-0000-0000-000008000000}"/>
  </cellStyles>
  <dxfs count="101">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19" formatCode="dd/mm/yyyy"/>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fill>
        <patternFill>
          <bgColor rgb="FF00B050"/>
        </patternFill>
      </fill>
    </dxf>
    <dxf>
      <fill>
        <patternFill>
          <bgColor rgb="FFFFFF00"/>
        </patternFill>
      </fill>
    </dxf>
    <dxf>
      <font>
        <b/>
        <i val="0"/>
        <color theme="1"/>
      </font>
      <fill>
        <patternFill>
          <bgColor rgb="FFFF0000"/>
        </patternFill>
      </fill>
    </dxf>
    <dxf>
      <fill>
        <patternFill>
          <bgColor rgb="FFFFFF00"/>
        </patternFill>
      </fill>
    </dxf>
    <dxf>
      <fill>
        <patternFill>
          <bgColor rgb="FFFFC000"/>
        </patternFill>
      </fill>
    </dxf>
    <dxf>
      <font>
        <b/>
        <i val="0"/>
        <color theme="1"/>
      </font>
      <fill>
        <patternFill>
          <bgColor rgb="FFFF0000"/>
        </patternFill>
      </fill>
    </dxf>
    <dxf>
      <fill>
        <patternFill>
          <bgColor rgb="FFFFFF00"/>
        </patternFill>
      </fill>
    </dxf>
    <dxf>
      <fill>
        <patternFill>
          <bgColor rgb="FF00B050"/>
        </patternFill>
      </fill>
    </dxf>
    <dxf>
      <fill>
        <patternFill>
          <bgColor rgb="FF92D050"/>
        </patternFill>
      </fill>
    </dxf>
    <dxf>
      <font>
        <b/>
        <i val="0"/>
        <color theme="1"/>
      </font>
      <fill>
        <patternFill>
          <bgColor rgb="FFFF0000"/>
        </patternFill>
      </fill>
    </dxf>
    <dxf>
      <fill>
        <patternFill>
          <bgColor rgb="FFFFFF00"/>
        </patternFill>
      </fill>
    </dxf>
    <dxf>
      <fill>
        <patternFill>
          <bgColor rgb="FF00B050"/>
        </patternFill>
      </fill>
    </dxf>
    <dxf>
      <fill>
        <patternFill>
          <bgColor rgb="FFFFFF00"/>
        </patternFill>
      </fill>
    </dxf>
    <dxf>
      <font>
        <b/>
        <i val="0"/>
        <color theme="1"/>
      </font>
      <fill>
        <patternFill>
          <bgColor rgb="FFFF0000"/>
        </patternFill>
      </fill>
    </dxf>
    <dxf>
      <fill>
        <patternFill>
          <bgColor rgb="FF00B050"/>
        </patternFill>
      </fill>
    </dxf>
    <dxf>
      <font>
        <b/>
        <i val="0"/>
        <strike val="0"/>
      </font>
      <fill>
        <patternFill>
          <bgColor rgb="FFFF0000"/>
        </patternFill>
      </fill>
    </dxf>
    <dxf>
      <fill>
        <patternFill>
          <bgColor rgb="FFFFFF00"/>
        </patternFill>
      </fill>
    </dxf>
    <dxf>
      <fill>
        <patternFill>
          <bgColor rgb="FFFFFF00"/>
        </patternFill>
      </fill>
    </dxf>
    <dxf>
      <fill>
        <patternFill>
          <bgColor rgb="FF00B050"/>
        </patternFill>
      </fill>
    </dxf>
    <dxf>
      <font>
        <b/>
        <i val="0"/>
        <color theme="1"/>
      </font>
      <fill>
        <patternFill>
          <bgColor rgb="FFFF0000"/>
        </patternFill>
      </fill>
    </dxf>
    <dxf>
      <fill>
        <patternFill>
          <bgColor rgb="FFFFFF00"/>
        </patternFill>
      </fill>
    </dxf>
    <dxf>
      <font>
        <b/>
        <i val="0"/>
        <color theme="1"/>
      </font>
      <fill>
        <patternFill>
          <bgColor rgb="FFFF0000"/>
        </patternFill>
      </fill>
    </dxf>
    <dxf>
      <font>
        <color auto="1"/>
      </font>
      <fill>
        <patternFill>
          <bgColor rgb="FF00B050"/>
        </patternFill>
      </fill>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wrapText="1" indent="0" justifyLastLine="0" shrinkToFit="0" readingOrder="0"/>
    </dxf>
    <dxf>
      <font>
        <b/>
        <i val="0"/>
        <strike val="0"/>
        <condense val="0"/>
        <extend val="0"/>
        <outline val="0"/>
        <shadow val="0"/>
        <u val="none"/>
        <vertAlign val="baseline"/>
        <sz val="10"/>
        <color theme="1"/>
        <name val="Verdana"/>
        <family val="2"/>
        <scheme val="none"/>
      </font>
      <alignment horizontal="general"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border outline="0">
        <top style="thin">
          <color auto="1"/>
        </top>
      </border>
    </dxf>
    <dxf>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8" tint="0.79998168889431442"/>
        </patternFill>
      </fill>
      <alignment horizontal="left" vertical="top" textRotation="0" wrapText="1"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8" tint="0.79998168889431442"/>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Calibri"/>
        <family val="2"/>
        <charset val="1"/>
        <scheme val="none"/>
      </font>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Calibri"/>
        <family val="2"/>
        <charset val="1"/>
        <scheme val="none"/>
      </font>
      <fill>
        <patternFill patternType="solid">
          <fgColor rgb="FFCCFFFF"/>
          <bgColor theme="8" tint="0.79998168889431442"/>
        </patternFill>
      </fill>
      <alignment horizontal="center" vertical="center" textRotation="0" wrapText="0" indent="0" justifyLastLine="0" shrinkToFit="0" readingOrder="0"/>
      <border diagonalUp="0" diagonalDown="0">
        <left style="thin">
          <color auto="1"/>
        </left>
        <right style="thin">
          <color auto="1"/>
        </right>
        <top/>
        <bottom style="thin">
          <color auto="1"/>
        </bottom>
        <vertical/>
        <horizontal/>
      </border>
    </dxf>
    <dxf>
      <font>
        <b val="0"/>
        <i val="0"/>
        <strike val="0"/>
        <condense val="0"/>
        <extend val="0"/>
        <outline val="0"/>
        <shadow val="0"/>
        <u val="none"/>
        <vertAlign val="baseline"/>
        <sz val="11"/>
        <color rgb="FF000000"/>
        <name val="Calibri"/>
        <family val="2"/>
        <charset val="1"/>
        <scheme val="none"/>
      </font>
      <fill>
        <patternFill patternType="solid">
          <fgColor rgb="FFCCFFFF"/>
          <bgColor rgb="FFDAEEF3"/>
        </patternFill>
      </fill>
      <alignment horizontal="center" vertical="center" textRotation="0" wrapText="0" indent="0" justifyLastLine="0" shrinkToFit="0" readingOrder="0"/>
      <border diagonalUp="0" diagonalDown="0">
        <left style="thin">
          <color auto="1"/>
        </left>
        <right style="thin">
          <color auto="1"/>
        </right>
        <top/>
        <bottom style="thin">
          <color auto="1"/>
        </bottom>
        <vertical/>
        <horizontal/>
      </border>
    </dxf>
    <dxf>
      <font>
        <b val="0"/>
        <i val="0"/>
        <strike val="0"/>
        <condense val="0"/>
        <extend val="0"/>
        <outline val="0"/>
        <shadow val="0"/>
        <u val="none"/>
        <vertAlign val="baseline"/>
        <sz val="11"/>
        <color rgb="FF000000"/>
        <name val="Calibri"/>
        <family val="2"/>
        <charset val="1"/>
        <scheme val="none"/>
      </font>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Calibri"/>
        <family val="2"/>
        <charset val="1"/>
        <scheme val="none"/>
      </font>
      <numFmt numFmtId="19" formatCode="dd/mm/yyyy"/>
      <alignment horizontal="left"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Calibri"/>
        <family val="2"/>
        <charset val="1"/>
        <scheme val="none"/>
      </font>
      <alignment horizontal="general" vertical="center" textRotation="0" wrapText="0" indent="0" justifyLastLine="0" shrinkToFit="0" readingOrder="0"/>
      <border diagonalUp="0" diagonalDown="0">
        <left/>
        <right style="thin">
          <color auto="1"/>
        </right>
        <top/>
        <bottom style="thin">
          <color auto="1"/>
        </bottom>
        <vertical/>
        <horizontal/>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horizontal/>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horizontal/>
      </border>
    </dxf>
    <dxf>
      <border outline="0">
        <left style="thin">
          <color auto="1"/>
        </left>
        <right style="thin">
          <color auto="1"/>
        </right>
      </border>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FBFBF"/>
      <rgbColor rgb="FF808080"/>
      <rgbColor rgb="FF9999FF"/>
      <rgbColor rgb="FF7030A0"/>
      <rgbColor rgb="FFFFFFCC"/>
      <rgbColor rgb="FFDAEEF3"/>
      <rgbColor rgb="FF660066"/>
      <rgbColor rgb="FFFF8080"/>
      <rgbColor rgb="FF0070C0"/>
      <rgbColor rgb="FFD8D8D8"/>
      <rgbColor rgb="FF000080"/>
      <rgbColor rgb="FFCC00FF"/>
      <rgbColor rgb="FFFFFF00"/>
      <rgbColor rgb="FF00FFFF"/>
      <rgbColor rgb="FF800080"/>
      <rgbColor rgb="FF800000"/>
      <rgbColor rgb="FF008080"/>
      <rgbColor rgb="FF0000FF"/>
      <rgbColor rgb="FF00B0F0"/>
      <rgbColor rgb="FFDBEEF4"/>
      <rgbColor rgb="FFD9D9D9"/>
      <rgbColor rgb="FFFFFF99"/>
      <rgbColor rgb="FF99CCFF"/>
      <rgbColor rgb="FFFF99CC"/>
      <rgbColor rgb="FFCC99FF"/>
      <rgbColor rgb="FFFFCC99"/>
      <rgbColor rgb="FF0066FF"/>
      <rgbColor rgb="FF33CCCC"/>
      <rgbColor rgb="FF99CC00"/>
      <rgbColor rgb="FFFFC000"/>
      <rgbColor rgb="FFFF9900"/>
      <rgbColor rgb="FFE36C09"/>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20</xdr:col>
      <xdr:colOff>12240</xdr:colOff>
      <xdr:row>19</xdr:row>
      <xdr:rowOff>36000</xdr:rowOff>
    </xdr:from>
    <xdr:to>
      <xdr:col>20</xdr:col>
      <xdr:colOff>354960</xdr:colOff>
      <xdr:row>19</xdr:row>
      <xdr:rowOff>378720</xdr:rowOff>
    </xdr:to>
    <xdr:pic>
      <xdr:nvPicPr>
        <xdr:cNvPr id="2" name="image1.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18347865" y="6674925"/>
          <a:ext cx="342720" cy="342720"/>
        </a:xfrm>
        <a:prstGeom prst="rect">
          <a:avLst/>
        </a:prstGeom>
        <a:ln w="0">
          <a:noFill/>
        </a:ln>
      </xdr:spPr>
    </xdr:pic>
    <xdr:clientData/>
  </xdr:twoCellAnchor>
  <xdr:twoCellAnchor>
    <xdr:from>
      <xdr:col>21</xdr:col>
      <xdr:colOff>24120</xdr:colOff>
      <xdr:row>19</xdr:row>
      <xdr:rowOff>36000</xdr:rowOff>
    </xdr:from>
    <xdr:to>
      <xdr:col>21</xdr:col>
      <xdr:colOff>366840</xdr:colOff>
      <xdr:row>19</xdr:row>
      <xdr:rowOff>378720</xdr:rowOff>
    </xdr:to>
    <xdr:pic>
      <xdr:nvPicPr>
        <xdr:cNvPr id="3" name="image2.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18769320" y="6674925"/>
          <a:ext cx="342720" cy="342720"/>
        </a:xfrm>
        <a:prstGeom prst="rect">
          <a:avLst/>
        </a:prstGeom>
        <a:ln w="0">
          <a:noFill/>
        </a:ln>
      </xdr:spPr>
    </xdr:pic>
    <xdr:clientData/>
  </xdr:twoCellAnchor>
  <xdr:twoCellAnchor>
    <xdr:from>
      <xdr:col>22</xdr:col>
      <xdr:colOff>11880</xdr:colOff>
      <xdr:row>19</xdr:row>
      <xdr:rowOff>12240</xdr:rowOff>
    </xdr:from>
    <xdr:to>
      <xdr:col>22</xdr:col>
      <xdr:colOff>373320</xdr:colOff>
      <xdr:row>19</xdr:row>
      <xdr:rowOff>373680</xdr:rowOff>
    </xdr:to>
    <xdr:pic>
      <xdr:nvPicPr>
        <xdr:cNvPr id="4" name="image3.jp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stretch/>
      </xdr:blipFill>
      <xdr:spPr>
        <a:xfrm>
          <a:off x="19166655" y="6651165"/>
          <a:ext cx="361440" cy="361440"/>
        </a:xfrm>
        <a:prstGeom prst="rect">
          <a:avLst/>
        </a:prstGeom>
        <a:ln w="0">
          <a:noFill/>
        </a:ln>
      </xdr:spPr>
    </xdr:pic>
    <xdr:clientData/>
  </xdr:twoCellAnchor>
  <xdr:twoCellAnchor>
    <xdr:from>
      <xdr:col>23</xdr:col>
      <xdr:colOff>36000</xdr:colOff>
      <xdr:row>19</xdr:row>
      <xdr:rowOff>36000</xdr:rowOff>
    </xdr:from>
    <xdr:to>
      <xdr:col>23</xdr:col>
      <xdr:colOff>397440</xdr:colOff>
      <xdr:row>19</xdr:row>
      <xdr:rowOff>397440</xdr:rowOff>
    </xdr:to>
    <xdr:pic>
      <xdr:nvPicPr>
        <xdr:cNvPr id="5" name="image4.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a:stretch/>
      </xdr:blipFill>
      <xdr:spPr>
        <a:xfrm>
          <a:off x="19600350" y="6674925"/>
          <a:ext cx="361440" cy="361440"/>
        </a:xfrm>
        <a:prstGeom prst="rect">
          <a:avLst/>
        </a:prstGeom>
        <a:ln w="0">
          <a:noFill/>
        </a:ln>
      </xdr:spPr>
    </xdr:pic>
    <xdr:clientData/>
  </xdr:twoCellAnchor>
  <xdr:twoCellAnchor>
    <xdr:from>
      <xdr:col>78</xdr:col>
      <xdr:colOff>154800</xdr:colOff>
      <xdr:row>16</xdr:row>
      <xdr:rowOff>107640</xdr:rowOff>
    </xdr:from>
    <xdr:to>
      <xdr:col>78</xdr:col>
      <xdr:colOff>564120</xdr:colOff>
      <xdr:row>17</xdr:row>
      <xdr:rowOff>106560</xdr:rowOff>
    </xdr:to>
    <xdr:pic>
      <xdr:nvPicPr>
        <xdr:cNvPr id="6" name="image5.png">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5"/>
        <a:stretch/>
      </xdr:blipFill>
      <xdr:spPr>
        <a:xfrm>
          <a:off x="45103275" y="5794065"/>
          <a:ext cx="409320" cy="36087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upins33d.CA2475\Documents\APCA\2022\Tableaux2022\Coloration\Coloration_Faite\Herbi2022_relu_avec_color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RBICIDES"/>
      <sheetName val="Légende Coloration Cellules"/>
      <sheetName val="Légende des colonnes et BBCH"/>
      <sheetName val="sous forme"/>
      <sheetName val="coloration"/>
    </sheetNames>
    <sheetDataSet>
      <sheetData sheetId="0"/>
      <sheetData sheetId="1"/>
      <sheetData sheetId="2"/>
      <sheetData sheetId="3">
        <row r="2">
          <cell r="B2" t="str">
            <v>CG</v>
          </cell>
        </row>
        <row r="3">
          <cell r="B3" t="str">
            <v>CS</v>
          </cell>
        </row>
        <row r="4">
          <cell r="B4" t="str">
            <v>DC</v>
          </cell>
        </row>
        <row r="5">
          <cell r="B5" t="str">
            <v>DP</v>
          </cell>
        </row>
        <row r="6">
          <cell r="B6" t="str">
            <v>EC</v>
          </cell>
        </row>
        <row r="7">
          <cell r="B7" t="str">
            <v>EO</v>
          </cell>
        </row>
        <row r="8">
          <cell r="B8" t="str">
            <v>EW</v>
          </cell>
        </row>
        <row r="9">
          <cell r="B9" t="str">
            <v>FG</v>
          </cell>
        </row>
        <row r="10">
          <cell r="B10" t="str">
            <v>GE</v>
          </cell>
        </row>
        <row r="11">
          <cell r="B11" t="str">
            <v>GR</v>
          </cell>
        </row>
        <row r="12">
          <cell r="B12" t="str">
            <v>MG</v>
          </cell>
        </row>
        <row r="13">
          <cell r="B13" t="str">
            <v>OD</v>
          </cell>
        </row>
        <row r="14">
          <cell r="B14" t="str">
            <v>SC</v>
          </cell>
        </row>
        <row r="15">
          <cell r="B15" t="str">
            <v>SE</v>
          </cell>
        </row>
        <row r="16">
          <cell r="B16" t="str">
            <v>SG</v>
          </cell>
        </row>
        <row r="17">
          <cell r="B17" t="str">
            <v>SL</v>
          </cell>
        </row>
        <row r="18">
          <cell r="B18" t="str">
            <v>WG</v>
          </cell>
        </row>
        <row r="19">
          <cell r="B19" t="str">
            <v>WP</v>
          </cell>
        </row>
      </sheetData>
      <sheetData sheetId="4">
        <row r="1">
          <cell r="A1" t="str">
            <v>en-tête</v>
          </cell>
          <cell r="D1" t="str">
            <v>couleur si X</v>
          </cell>
        </row>
        <row r="2">
          <cell r="A2" t="str">
            <v>Liste Biocontrôle</v>
          </cell>
          <cell r="D2" t="str">
            <v>vert</v>
          </cell>
        </row>
        <row r="3">
          <cell r="A3" t="str">
            <v>AB</v>
          </cell>
          <cell r="D3" t="str">
            <v>vert</v>
          </cell>
        </row>
        <row r="4">
          <cell r="A4" t="str">
            <v>Positionnement / utilisation</v>
          </cell>
          <cell r="D4" t="str">
            <v>NC</v>
          </cell>
        </row>
        <row r="5">
          <cell r="A5" t="str">
            <v>Liste verte eaux de vie</v>
          </cell>
          <cell r="D5" t="str">
            <v>NC</v>
          </cell>
        </row>
        <row r="6">
          <cell r="A6" t="str">
            <v>picto cœur</v>
          </cell>
          <cell r="D6" t="str">
            <v>rouge</v>
          </cell>
        </row>
        <row r="7">
          <cell r="A7" t="str">
            <v>picto point exclamation</v>
          </cell>
          <cell r="D7" t="str">
            <v>rouge</v>
          </cell>
        </row>
        <row r="8">
          <cell r="A8" t="str">
            <v>picto environnement</v>
          </cell>
          <cell r="D8" t="str">
            <v>rouge</v>
          </cell>
        </row>
        <row r="9">
          <cell r="A9" t="str">
            <v>picto tête de mort</v>
          </cell>
          <cell r="D9" t="str">
            <v>rouge</v>
          </cell>
        </row>
        <row r="10">
          <cell r="A10" t="str">
            <v>picto flamme</v>
          </cell>
          <cell r="D10" t="str">
            <v>aucune</v>
          </cell>
        </row>
        <row r="11">
          <cell r="A11" t="str">
            <v>H341</v>
          </cell>
          <cell r="D11" t="str">
            <v>rouge</v>
          </cell>
        </row>
        <row r="12">
          <cell r="A12" t="str">
            <v>H351</v>
          </cell>
          <cell r="D12" t="str">
            <v>rouge</v>
          </cell>
        </row>
        <row r="13">
          <cell r="A13" t="str">
            <v>H361</v>
          </cell>
          <cell r="D13" t="str">
            <v>rouge</v>
          </cell>
        </row>
        <row r="14">
          <cell r="A14" t="str">
            <v>H361d</v>
          </cell>
          <cell r="D14" t="str">
            <v>rouge</v>
          </cell>
        </row>
        <row r="15">
          <cell r="A15" t="str">
            <v>H361f</v>
          </cell>
          <cell r="D15" t="str">
            <v>rouge</v>
          </cell>
        </row>
        <row r="16">
          <cell r="A16" t="str">
            <v>H361fd</v>
          </cell>
          <cell r="D16" t="str">
            <v>rouge</v>
          </cell>
        </row>
        <row r="17">
          <cell r="A17" t="str">
            <v>H362</v>
          </cell>
          <cell r="D17" t="str">
            <v>rouge</v>
          </cell>
        </row>
        <row r="18">
          <cell r="A18" t="str">
            <v>H400</v>
          </cell>
          <cell r="D18" t="str">
            <v>jaune</v>
          </cell>
        </row>
        <row r="19">
          <cell r="A19" t="str">
            <v>H410</v>
          </cell>
          <cell r="D19" t="str">
            <v>jaune</v>
          </cell>
        </row>
        <row r="20">
          <cell r="A20" t="str">
            <v>H411</v>
          </cell>
          <cell r="D20" t="str">
            <v>aucune</v>
          </cell>
        </row>
        <row r="21">
          <cell r="A21" t="str">
            <v>H412</v>
          </cell>
          <cell r="D21" t="str">
            <v>aucune</v>
          </cell>
        </row>
        <row r="22">
          <cell r="A22" t="str">
            <v>H300</v>
          </cell>
          <cell r="D22" t="str">
            <v>rouge</v>
          </cell>
        </row>
        <row r="23">
          <cell r="A23" t="str">
            <v>H301</v>
          </cell>
          <cell r="D23" t="str">
            <v>rouge</v>
          </cell>
        </row>
        <row r="24">
          <cell r="A24" t="str">
            <v>H302</v>
          </cell>
          <cell r="D24" t="str">
            <v>jaune</v>
          </cell>
        </row>
        <row r="25">
          <cell r="A25" t="str">
            <v>H304</v>
          </cell>
          <cell r="D25" t="str">
            <v>jaune</v>
          </cell>
        </row>
        <row r="26">
          <cell r="A26" t="str">
            <v>H310</v>
          </cell>
          <cell r="D26" t="str">
            <v>rouge</v>
          </cell>
        </row>
        <row r="27">
          <cell r="A27" t="str">
            <v>H311</v>
          </cell>
          <cell r="D27" t="str">
            <v>rouge</v>
          </cell>
        </row>
        <row r="28">
          <cell r="A28" t="str">
            <v>H312</v>
          </cell>
          <cell r="D28" t="str">
            <v>jaune</v>
          </cell>
        </row>
        <row r="29">
          <cell r="A29" t="str">
            <v>H314</v>
          </cell>
          <cell r="D29" t="str">
            <v>rouge</v>
          </cell>
        </row>
        <row r="30">
          <cell r="A30" t="str">
            <v>H315</v>
          </cell>
          <cell r="D30" t="str">
            <v>jaune</v>
          </cell>
        </row>
        <row r="31">
          <cell r="A31" t="str">
            <v>H317</v>
          </cell>
          <cell r="D31" t="str">
            <v>jaune</v>
          </cell>
        </row>
        <row r="32">
          <cell r="A32" t="str">
            <v>H318</v>
          </cell>
          <cell r="D32" t="str">
            <v>rouge</v>
          </cell>
        </row>
        <row r="33">
          <cell r="A33" t="str">
            <v>H319</v>
          </cell>
          <cell r="D33" t="str">
            <v>rouge</v>
          </cell>
        </row>
        <row r="34">
          <cell r="A34" t="str">
            <v>H330</v>
          </cell>
          <cell r="D34" t="str">
            <v>rouge</v>
          </cell>
        </row>
        <row r="35">
          <cell r="A35" t="str">
            <v>H331</v>
          </cell>
          <cell r="D35" t="str">
            <v>rouge</v>
          </cell>
        </row>
        <row r="36">
          <cell r="A36" t="str">
            <v>H332</v>
          </cell>
          <cell r="D36" t="str">
            <v>jaune</v>
          </cell>
        </row>
        <row r="37">
          <cell r="A37" t="str">
            <v>H334</v>
          </cell>
          <cell r="D37" t="str">
            <v>rouge</v>
          </cell>
        </row>
        <row r="38">
          <cell r="A38" t="str">
            <v>H335</v>
          </cell>
          <cell r="D38" t="str">
            <v>jaune</v>
          </cell>
        </row>
        <row r="39">
          <cell r="A39" t="str">
            <v>H336</v>
          </cell>
          <cell r="D39" t="str">
            <v>jaune</v>
          </cell>
        </row>
        <row r="40">
          <cell r="A40" t="str">
            <v>H340</v>
          </cell>
          <cell r="D40" t="str">
            <v>rouge</v>
          </cell>
        </row>
        <row r="41">
          <cell r="A41" t="str">
            <v>H350</v>
          </cell>
          <cell r="D41" t="str">
            <v>rouge</v>
          </cell>
        </row>
        <row r="42">
          <cell r="A42" t="str">
            <v>H350i</v>
          </cell>
          <cell r="D42" t="str">
            <v>rouge</v>
          </cell>
        </row>
        <row r="43">
          <cell r="A43" t="str">
            <v>H360</v>
          </cell>
          <cell r="D43" t="str">
            <v>rouge</v>
          </cell>
        </row>
        <row r="44">
          <cell r="A44" t="str">
            <v>H360D</v>
          </cell>
          <cell r="D44" t="str">
            <v>rouge</v>
          </cell>
        </row>
        <row r="45">
          <cell r="A45" t="str">
            <v>H360Df</v>
          </cell>
          <cell r="D45" t="str">
            <v>rouge</v>
          </cell>
        </row>
        <row r="46">
          <cell r="A46" t="str">
            <v>H360F</v>
          </cell>
          <cell r="D46" t="str">
            <v>rouge</v>
          </cell>
        </row>
        <row r="47">
          <cell r="A47" t="str">
            <v>H360fd</v>
          </cell>
          <cell r="D47" t="str">
            <v>rouge</v>
          </cell>
        </row>
        <row r="48">
          <cell r="A48" t="str">
            <v>H360FD</v>
          </cell>
          <cell r="D48" t="str">
            <v>rouge</v>
          </cell>
        </row>
        <row r="49">
          <cell r="A49" t="str">
            <v>H370</v>
          </cell>
          <cell r="D49" t="str">
            <v>rouge</v>
          </cell>
        </row>
        <row r="50">
          <cell r="A50" t="str">
            <v>H371</v>
          </cell>
          <cell r="D50" t="str">
            <v>jaune</v>
          </cell>
        </row>
        <row r="51">
          <cell r="A51" t="str">
            <v>H372</v>
          </cell>
          <cell r="D51" t="str">
            <v>rouge</v>
          </cell>
        </row>
        <row r="52">
          <cell r="A52" t="str">
            <v>H373</v>
          </cell>
          <cell r="D52" t="str">
            <v>jaune</v>
          </cell>
        </row>
        <row r="53">
          <cell r="A53" t="str">
            <v>DAR</v>
          </cell>
          <cell r="D53" t="str">
            <v>NC</v>
          </cell>
        </row>
        <row r="54">
          <cell r="A54" t="str">
            <v>DAR raisin de table</v>
          </cell>
          <cell r="D54" t="str">
            <v>NC</v>
          </cell>
        </row>
        <row r="55">
          <cell r="A55" t="str">
            <v>Spe 1</v>
          </cell>
          <cell r="D55" t="str">
            <v>jaune</v>
          </cell>
        </row>
        <row r="56">
          <cell r="A56" t="str">
            <v>Spe 8</v>
          </cell>
          <cell r="D56" t="str">
            <v>jaune</v>
          </cell>
        </row>
        <row r="57">
          <cell r="A57" t="str">
            <v>ZNT eau</v>
          </cell>
          <cell r="D57" t="str">
            <v>NC</v>
          </cell>
        </row>
        <row r="58">
          <cell r="A58" t="str">
            <v>DVP</v>
          </cell>
          <cell r="D58" t="str">
            <v>NC</v>
          </cell>
        </row>
        <row r="59">
          <cell r="A59" t="str">
            <v>DS Riverains</v>
          </cell>
          <cell r="D59" t="str">
            <v>NC</v>
          </cell>
        </row>
        <row r="60">
          <cell r="A60" t="str">
            <v>DSR par AMM Oui/Non</v>
          </cell>
          <cell r="D60" t="str">
            <v>NC</v>
          </cell>
        </row>
        <row r="61">
          <cell r="A61" t="str">
            <v>ZNT Arthropodes</v>
          </cell>
          <cell r="D61" t="str">
            <v>NC</v>
          </cell>
        </row>
        <row r="62">
          <cell r="A62" t="str">
            <v>ZNT plantes non cibles</v>
          </cell>
          <cell r="D62" t="str">
            <v>NC</v>
          </cell>
        </row>
        <row r="63">
          <cell r="A63" t="str">
            <v>DRE</v>
          </cell>
          <cell r="D63" t="str">
            <v>NC</v>
          </cell>
        </row>
        <row r="64">
          <cell r="A64" t="str">
            <v>DRE en h</v>
          </cell>
          <cell r="D64" t="str">
            <v>NC</v>
          </cell>
        </row>
        <row r="65">
          <cell r="A65" t="str">
            <v>Nb d'appli maxi / cible</v>
          </cell>
          <cell r="D65" t="str">
            <v>aucune</v>
          </cell>
        </row>
        <row r="66">
          <cell r="A66" t="str">
            <v>Nb d'appli maxi</v>
          </cell>
          <cell r="D66" t="str">
            <v>aucune</v>
          </cell>
        </row>
        <row r="67">
          <cell r="A67" t="str">
            <v>Nb d'appli maxi ttes cibles</v>
          </cell>
          <cell r="D67" t="str">
            <v>aucune</v>
          </cell>
        </row>
        <row r="68">
          <cell r="A68" t="str">
            <v>Intervalle mini entre applis</v>
          </cell>
          <cell r="D68" t="str">
            <v>aucune</v>
          </cell>
        </row>
        <row r="69">
          <cell r="A69" t="str">
            <v>Stades BBCH application</v>
          </cell>
          <cell r="D69" t="str">
            <v>aucune</v>
          </cell>
        </row>
        <row r="70">
          <cell r="A70" t="str">
            <v>Mention abeille</v>
          </cell>
          <cell r="D70" t="str">
            <v>aucune</v>
          </cell>
        </row>
        <row r="71">
          <cell r="A71" t="str">
            <v>Mention abeilles</v>
          </cell>
          <cell r="D71" t="str">
            <v>aucune</v>
          </cell>
        </row>
        <row r="72">
          <cell r="A72" t="str">
            <v>Intervalle mini entre 2 applis</v>
          </cell>
          <cell r="D72" t="str">
            <v>aucune</v>
          </cell>
        </row>
        <row r="73">
          <cell r="A73" t="str">
            <v>Stades d'application (BBCH)</v>
          </cell>
          <cell r="D73" t="str">
            <v>aucune</v>
          </cell>
        </row>
        <row r="74">
          <cell r="A74" t="str">
            <v>Produit CMR2</v>
          </cell>
          <cell r="D74" t="str">
            <v>rouge</v>
          </cell>
        </row>
        <row r="75">
          <cell r="A75" t="str">
            <v>Mention complémentaire</v>
          </cell>
          <cell r="D75" t="str">
            <v>rouge</v>
          </cell>
        </row>
        <row r="76">
          <cell r="A76" t="str">
            <v>Nombre de phrases de risque limitant les possibilités de mélange</v>
          </cell>
          <cell r="D76" t="str">
            <v>NC</v>
          </cell>
        </row>
        <row r="77">
          <cell r="A77">
            <v>0</v>
          </cell>
          <cell r="D77">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188AF89-6025-4A05-961C-F9DF908B672B}" name="Calendrier" displayName="Calendrier" ref="A3:N5" totalsRowShown="0" headerRowDxfId="35" dataDxfId="34" tableBorderDxfId="39" headerRowCellStyle="Normal 6" dataCellStyle="Normal 6">
  <autoFilter ref="A3:N5" xr:uid="{8188AF89-6025-4A05-961C-F9DF908B672B}"/>
  <tableColumns count="14">
    <tableColumn id="1" xr3:uid="{E5588817-64B2-40BB-ABA7-00235CDC50DE}" name="Date" dataDxfId="38" dataCellStyle="Normal 6"/>
    <tableColumn id="2" xr3:uid="{E0998767-D439-4EC9-AF9B-EFBC28EB391B}" name="Saisie du produit utilisé sur la parcelle" dataDxfId="37" dataCellStyle="Normal 6"/>
    <tableColumn id="3" xr3:uid="{5A184914-1572-4EBC-8047-9D9C3FC435BD}" name="Nom commercial" dataDxfId="10" dataCellStyle="Normal 6"/>
    <tableColumn id="4" xr3:uid="{73672D60-6EC6-470B-9FC8-26F85B6CB78E}" name="Substance_x000a_active" dataDxfId="9" dataCellStyle="Normal 6">
      <calculatedColumnFormula array="1">IF(Calendrier[[#This Row],[Nom commercial]]="","",(_xlfn.XLOOKUP(C4,HERBICIDES!Liste_herbicides,Herbicides[Substance active],0,0,1)))</calculatedColumnFormula>
    </tableColumn>
    <tableColumn id="5" xr3:uid="{63A3546B-E675-45CA-A662-3A8E0921A9E4}" name="Cible_x000a_Mildiou / Oidium _x000a_/Autres /Herbicide  " dataDxfId="8" dataCellStyle="Normal 6">
      <calculatedColumnFormula array="1">IF(Calendrier[[#This Row],[Nom commercial]]="","",(_xlfn.XLOOKUP(Calendrier[[#This Row],[Nom commercial]],HERBICIDES!Liste_herbicides,Herbicides[Famille / Cible],0,0,1)))</calculatedColumnFormula>
    </tableColumn>
    <tableColumn id="6" xr3:uid="{410F90E1-A1EC-4AB3-B621-66D49076E083}" name="Dose _x000a_utilisée①_x000a_l ou kg /ha" dataDxfId="36" dataCellStyle="Normal 6"/>
    <tableColumn id="7" xr3:uid="{82AA9B59-38F9-4715-8221-120D636A3022}" name="Dose _x000a_Homologuée②_x000a_l ou kg /ha" dataDxfId="7" dataCellStyle="Normal 6">
      <calculatedColumnFormula array="1">IF(Calendrier[[#This Row],[Nom commercial]]="","",(_xlfn.XLOOKUP(Calendrier[[#This Row],[Nom commercial]],HERBICIDES!Liste_herbicides,Herbicides[Dose/ha kg ou L],0,0,1)))</calculatedColumnFormula>
    </tableColumn>
    <tableColumn id="8" xr3:uid="{54D15CB0-481D-4DFB-A300-797D457BAD42}" name="Calcul _x000a_IFT③" dataDxfId="6" dataCellStyle="Normal 6">
      <calculatedColumnFormula>Calendrier[[#This Row],[Dose 
utilisée①
l ou kg /ha]]/Calendrier[[#This Row],[Dose 
Homologuée②
l ou kg /ha]]</calculatedColumnFormula>
    </tableColumn>
    <tableColumn id="9" xr3:uid="{BABF5464-FDCF-4FA9-9995-808725585B1A}" name="Bio-contrôle④_x000a_OUI/NON" dataDxfId="5" dataCellStyle="Normal 6">
      <calculatedColumnFormula array="1">IF(Calendrier[[#This Row],[Nom commercial]]="","",(_xlfn.XLOOKUP(Calendrier[[#This Row],[Nom commercial]],HERBICIDES!Liste_herbicides,Herbicides[Liste biocontrôle],0,0,1)))</calculatedColumnFormula>
    </tableColumn>
    <tableColumn id="10" xr3:uid="{DFACE012-3770-4DE5-957D-9D27CCB76A14}" name="CMR⑤_x000a_OUI/NON" dataDxfId="4" dataCellStyle="Normal 6">
      <calculatedColumnFormula array="1">IF(Calendrier[[#This Row],[Nom commercial]]="","",(_xlfn.XLOOKUP(Calendrier[[#This Row],[Nom commercial]],HERBICIDES!Liste_herbicides,Herbicides[Produit CMR2],0,0,1)))</calculatedColumnFormula>
    </tableColumn>
    <tableColumn id="11" xr3:uid="{D7A190E7-A460-4D11-9164-6264CC71274F}" name="Fin d'utilisation" dataDxfId="3" dataCellStyle="Normal 6">
      <calculatedColumnFormula array="1">IF(Calendrier[[#This Row],[Saisie du produit utilisé sur la parcelle]]="","",(_xlfn.XLOOKUP(Calendrier[[#This Row],[Saisie du produit utilisé sur la parcelle]],HERBICIDES!Liste_herbicides,Herbicides[Date de fin d''utilisation],0,0,1)))</calculatedColumnFormula>
    </tableColumn>
    <tableColumn id="12" xr3:uid="{DD426620-FB63-471A-8E07-7ED63875D8A8}" name="ZNT" dataDxfId="2" dataCellStyle="Normal 6">
      <calculatedColumnFormula array="1">IF(Calendrier[[#This Row],[Saisie du produit utilisé sur la parcelle]]="","",(_xlfn.XLOOKUP(Calendrier[[#This Row],[Saisie du produit utilisé sur la parcelle]],HERBICIDES!Liste_herbicides,Herbicides[Doublon],0,0,1)))</calculatedColumnFormula>
    </tableColumn>
    <tableColumn id="13" xr3:uid="{BA9998A2-D009-4953-91ED-BBCED94E67C1}" name="DSR" dataDxfId="1" dataCellStyle="Normal 6">
      <calculatedColumnFormula array="1">IF(Calendrier[[#This Row],[Saisie du produit utilisé sur la parcelle]]="","",(_xlfn.XLOOKUP(Calendrier[[#This Row],[Saisie du produit utilisé sur la parcelle]],HERBICIDES!Liste_herbicides,Herbicides[DS Riverains],0,0,1)))</calculatedColumnFormula>
    </tableColumn>
    <tableColumn id="14" xr3:uid="{72C23445-14C2-495D-BF36-7DF6815EFCD1}" name="Nb d'application" dataDxfId="0" dataCellStyle="Normal 6">
      <calculatedColumnFormula array="1">IF(Calendrier[[#This Row],[Saisie du produit utilisé sur la parcelle]]="","",(_xlfn.XLOOKUP(Calendrier[[#This Row],[Saisie du produit utilisé sur la parcelle]],Herbicides[[#Headers],[Identifiant_Ligne]],Herbicides[Nb d''appli maxi],0,0,1)))</calculatedColumnFormula>
    </tableColumn>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E6EFCDA-8CC2-412E-8E2D-E5283C9FE666}" name="Herbicides" displayName="Herbicides" ref="A20:EM55" totalsRowShown="0" headerRowDxfId="40" tableBorderDxfId="100">
  <autoFilter ref="A20:EM55" xr:uid="{DE6EFCDA-8CC2-412E-8E2D-E5283C9FE666}"/>
  <tableColumns count="143">
    <tableColumn id="1" xr3:uid="{0C9B05FA-1B9E-4A6A-B066-021680BA2A75}" name="Identifiant_Ligne" dataDxfId="99">
      <calculatedColumnFormula>CONCATENATE(C21,"_",E21,"_",G21)</calculatedColumnFormula>
    </tableColumn>
    <tableColumn id="2" xr3:uid="{5ED561BC-449C-4BE8-82B7-12D2A287716A}" name="Doublon" dataDxfId="98">
      <calculatedColumnFormula>IF(COUNTIF($A$21:A21,A21)&gt;1,"Doublon","")</calculatedColumnFormula>
    </tableColumn>
    <tableColumn id="3" xr3:uid="{49E6A2E6-3A14-4410-8093-F1197110B3B7}" name="N°AMM" dataDxfId="97"/>
    <tableColumn id="4" xr3:uid="{D072DE4F-73F3-461C-A4BB-D09E0BFE17F3}" name="Substance active"/>
    <tableColumn id="5" xr3:uid="{A56F6DEB-F3BA-45C9-A2DC-90B32015C3F3}" name="Famille / Cible"/>
    <tableColumn id="6" xr3:uid="{8599764B-819E-459C-BB09-64F5816EB533}" name="Code résistance_x000a_HRAC"/>
    <tableColumn id="7" xr3:uid="{6F9E96E7-6469-4285-AEC5-F922E2781BF5}" name="Nom Commercial"/>
    <tableColumn id="8" xr3:uid="{985EC4E2-AEA6-48C3-92A7-EE66CAF5D3A0}" name="Date de fin de commercialisation" dataDxfId="96"/>
    <tableColumn id="9" xr3:uid="{9CD156BF-5878-4769-97CD-3232ED5364C2}" name="Date de fin d'utilisation"/>
    <tableColumn id="10" xr3:uid="{E35F271A-3B4D-4640-8176-8431B173A8FE}" name="Société"/>
    <tableColumn id="11" xr3:uid="{C3839006-88EB-41EC-8B37-4C607987D857}" name="Sous forme"/>
    <tableColumn id="12" xr3:uid="{90ADA0F0-B555-4906-9981-336815E36527}" name="Concentration en s.a"/>
    <tableColumn id="13" xr3:uid="{953E40E5-4FF2-4877-81A3-BF7AFBC7BD16}" name="Emballage"/>
    <tableColumn id="14" xr3:uid="{6AF2E217-29B2-435C-9417-325972A15968}" name="Dose/ha kg ou L"/>
    <tableColumn id="15" xr3:uid="{C69E7032-875D-40BA-A08E-89DA53D740A6}" name="Dose préconisée par la firme (&lt; dose homologuée)"/>
    <tableColumn id="16" xr3:uid="{73A43613-8D10-488E-826A-17B661CB10E7}" name="Dose sous le rang 30%"/>
    <tableColumn id="17" xr3:uid="{39A5BDF7-EE1B-4084-9FC2-7D457A3AF540}" name="Dose sous le rang 50%">
      <calculatedColumnFormula>N21*0.5</calculatedColumnFormula>
    </tableColumn>
    <tableColumn id="18" xr3:uid="{85A3FA35-6BE8-44EA-BC94-C2B16671481F}" name="g/ha s.a."/>
    <tableColumn id="19" xr3:uid="{420FA42C-C586-4042-B7B1-EBBCEED98F35}" name="Liste biocontrôle"/>
    <tableColumn id="20" xr3:uid="{55406AAA-C76B-43EF-88F5-F78A6F822795}" name="AB"/>
    <tableColumn id="21" xr3:uid="{E39566DE-D462-47DF-9ABE-B25155D4A1CC}" name="picto cœur"/>
    <tableColumn id="22" xr3:uid="{0901CB59-8791-4A8C-8539-DA04B6AB3124}" name="picto point exclamation"/>
    <tableColumn id="23" xr3:uid="{9677AD11-7FF3-4066-AFA8-D335BB917D7A}" name="picto environnement"/>
    <tableColumn id="24" xr3:uid="{AE085E7B-ADA5-40F3-BFC6-C63A3F770846}" name="picto tête de mort"/>
    <tableColumn id="25" xr3:uid="{5DECE68B-86BE-4799-A400-BECB4BB5FDE8}" name="H341"/>
    <tableColumn id="26" xr3:uid="{D6764214-3CC8-4DB2-AC1A-07E2C64FFB27}" name="H351"/>
    <tableColumn id="27" xr3:uid="{48630E76-3404-4813-9691-54F45144C64D}" name="H361"/>
    <tableColumn id="28" xr3:uid="{5849E1B2-1FF0-42BF-A65A-CF74561B46D7}" name="H361d"/>
    <tableColumn id="29" xr3:uid="{04442EB1-CBCC-4EA7-8BED-C928535D9C2F}" name="H361f"/>
    <tableColumn id="30" xr3:uid="{18EDF614-3B06-4855-8D16-7B7C437B8023}" name="H361fd"/>
    <tableColumn id="31" xr3:uid="{48F81847-4CD4-4045-ACE6-A0B4B63E80AA}" name="H362"/>
    <tableColumn id="32" xr3:uid="{D323C644-198B-4985-9264-E0EB8FF2C035}" name="H400"/>
    <tableColumn id="33" xr3:uid="{BDC99F8C-E047-46B1-BAF6-F90AFA705A02}" name="H410"/>
    <tableColumn id="34" xr3:uid="{836124D4-2D68-45AD-8F5F-DC37830AB0A8}" name="H411"/>
    <tableColumn id="35" xr3:uid="{2579FEBD-B00B-4219-9426-7D7890AB491B}" name="H412"/>
    <tableColumn id="36" xr3:uid="{A7BF76B5-AF16-46C3-AD9F-8E60E18F1B50}" name="H300"/>
    <tableColumn id="37" xr3:uid="{2251EEC0-63A4-4BC8-98D0-793EB3EED619}" name="H301"/>
    <tableColumn id="38" xr3:uid="{70358704-E30F-4100-B0F5-249AC3D5948D}" name="H302"/>
    <tableColumn id="39" xr3:uid="{96F91FEA-A4C9-47A5-9883-9672DE8A2B9D}" name="H304"/>
    <tableColumn id="40" xr3:uid="{50F5B01F-7B7A-407A-81C3-7480083C9259}" name="H310"/>
    <tableColumn id="41" xr3:uid="{E61102ED-DD43-4907-9804-19962E404FC3}" name="H311"/>
    <tableColumn id="42" xr3:uid="{C8E6301C-7416-4CEF-B3BF-7F691FD06DDC}" name="H312"/>
    <tableColumn id="43" xr3:uid="{DDF2AC0F-F3F1-4B21-966E-92AB19583D6B}" name="H314"/>
    <tableColumn id="44" xr3:uid="{FEC1E792-E970-4AC8-B9FB-06ED0894D00B}" name="H315"/>
    <tableColumn id="45" xr3:uid="{7A81DE77-ECC1-46B3-907D-7375C9908C44}" name="H317"/>
    <tableColumn id="46" xr3:uid="{33F8D880-FB78-46B0-81A3-A82348270313}" name="H318"/>
    <tableColumn id="47" xr3:uid="{8A28F42A-043B-445C-B92C-304E84A665B2}" name="H319"/>
    <tableColumn id="48" xr3:uid="{AE20081A-359D-4DB3-8564-7ECF221E2938}" name="H330"/>
    <tableColumn id="49" xr3:uid="{C4526773-934F-4CC5-B91B-071D2EBA23B3}" name="H331"/>
    <tableColumn id="50" xr3:uid="{BCEA8469-CC5D-44F1-9749-11AEC78B8435}" name="H332"/>
    <tableColumn id="51" xr3:uid="{591E0472-19E9-49E7-AC67-C0A39BF0F335}" name="H334"/>
    <tableColumn id="52" xr3:uid="{F6065386-C21A-4B14-AB13-7D3F0EBDE558}" name="H335"/>
    <tableColumn id="53" xr3:uid="{2FD9A597-5EE2-426C-850E-4BE8DCD77992}" name="H336"/>
    <tableColumn id="54" xr3:uid="{9436B35F-0066-46E4-A07A-8A011B047110}" name="H340"/>
    <tableColumn id="55" xr3:uid="{C42F04BB-65C6-4B2B-8F7E-2357103C0697}" name="H350"/>
    <tableColumn id="56" xr3:uid="{7CFAEC6E-0F4D-42AB-80E9-388371955F45}" name="H350i"/>
    <tableColumn id="57" xr3:uid="{9C75400B-5AFA-4C31-8E6E-67604F293367}" name="H360"/>
    <tableColumn id="58" xr3:uid="{978192C2-76A4-4A2E-8230-CC6DB61081DE}" name="H360D"/>
    <tableColumn id="59" xr3:uid="{97D81A9A-417E-46DA-8C1E-A6CB0730B1BE}" name="H360Df"/>
    <tableColumn id="60" xr3:uid="{EC2DF743-A5BB-4527-B1EF-6D336324B852}" name="H360F"/>
    <tableColumn id="61" xr3:uid="{CC080A1C-A47F-4144-BE97-54AFDB202D9D}" name="H360fd"/>
    <tableColumn id="62" xr3:uid="{238218D3-70CF-419E-A8FB-7F5458AAFB7B}" name="H360FD2"/>
    <tableColumn id="63" xr3:uid="{9B752A14-9CC6-4C17-B20B-7CEA31D660E7}" name="H370"/>
    <tableColumn id="64" xr3:uid="{5C086124-044C-45C5-9D98-F172AF75DAC8}" name="H371"/>
    <tableColumn id="65" xr3:uid="{B70B8649-5883-4A5A-809D-1B0138E41F23}" name="H372"/>
    <tableColumn id="66" xr3:uid="{ECF7D923-CF46-4188-A0D4-7077429333CC}" name="H373"/>
    <tableColumn id="67" xr3:uid="{7FCEE36E-D247-4202-8765-D22FE15FBAC3}" name="DAR"/>
    <tableColumn id="68" xr3:uid="{576B7840-EEBB-42E8-AACC-63CA581FC51D}" name="DAR raisin de table"/>
    <tableColumn id="69" xr3:uid="{AA49D477-E2EE-4A03-9413-CFF6E5C7D481}" name="Spe 1"/>
    <tableColumn id="70" xr3:uid="{A1CB7905-3DA7-4805-8A74-665E88E193E2}" name="Spe 8"/>
    <tableColumn id="71" xr3:uid="{3E884B10-011B-4E67-8F3D-35DB3D276CB5}" name="ZNT eau"/>
    <tableColumn id="72" xr3:uid="{679AD50F-83A0-4AE1-A825-7A0403EB7E60}" name="DVP"/>
    <tableColumn id="73" xr3:uid="{97AB9292-100B-4B84-9968-B0FCA59BAE44}" name="DS Riverains"/>
    <tableColumn id="74" xr3:uid="{8537D452-25DE-4437-94BF-2FEABFD0E3D8}" name="DSR par AMM Oui/Non"/>
    <tableColumn id="75" xr3:uid="{4AF74142-FCD4-45C6-9E49-0E4EA0F416F9}" name="ZNT Arthropodes"/>
    <tableColumn id="76" xr3:uid="{BE621FBE-25D5-4A81-8BBE-17CA7106B741}" name="ZNT Plantes non cibles"/>
    <tableColumn id="77" xr3:uid="{04ADD8A9-C0F5-4F63-B854-67282CD125FC}" name="DRE en h"/>
    <tableColumn id="78" xr3:uid="{CB584D1A-74AD-4C95-9FD6-F668C696E743}" name="Nb d'appli maxi"/>
    <tableColumn id="79" xr3:uid="{7C30A2A1-5DD5-463E-941D-B6E806DC07F7}" name="Mention abeille"/>
    <tableColumn id="80" xr3:uid="{26748DD9-1B1D-4DD5-964E-D53EBBEDD532}" name="Intervalle mini entre 2 applis"/>
    <tableColumn id="81" xr3:uid="{33CC6B15-5CF8-47EE-8945-C159C18A56AA}" name="Stades d'application (BBCH)" dataDxfId="95"/>
    <tableColumn id="82" xr3:uid="{70E212B5-8D7D-4EA0-92F0-7D1EA0DBE791}" name="Produit CMR2">
      <calculatedColumnFormula>IF(COUNTBLANK($Y21:$AD21)&lt;&gt;6,"X","")</calculatedColumnFormula>
    </tableColumn>
    <tableColumn id="83" xr3:uid="{EF7E0661-9142-4963-9C7D-844942942BD0}" name="Mention complémentaire" dataDxfId="94">
      <calculatedColumnFormula>IF(COUNTBLANK($AE21)&lt;&gt;1,"X","")</calculatedColumnFormula>
    </tableColumn>
    <tableColumn id="84" xr3:uid="{A258F987-4F05-4431-A7AB-1BB43A2B3C28}" name="Nombre de phrases de risque limitant les possibilités de mélange" dataDxfId="93">
      <calculatedColumnFormula>IF(SUM(CM21:CQ21)=0,"",SUM(CM21:CQ21))</calculatedColumnFormula>
    </tableColumn>
    <tableColumn id="85" xr3:uid="{F632DF7C-DDC5-4948-8022-50BEC00510DE}" name="Informations complémentaires"/>
    <tableColumn id="86" xr3:uid="{A3D823F8-454D-4CA5-A14C-068673C4B71B}" name="[colonne CC]"/>
    <tableColumn id="87" xr3:uid="{73C44A35-9BD0-4810-A20E-73DE0986BB6E}" name="[colonne CD]"/>
    <tableColumn id="88" xr3:uid="{9E868520-A769-4D36-B0D0-A893E6F58399}" name="[colonne CE]"/>
    <tableColumn id="89" xr3:uid="{32B00F15-3014-4C84-B375-FD2BF10C09B4}" name="[colonne CG]"/>
    <tableColumn id="90" xr3:uid="{6EE496A1-0AD8-47A8-8A3A-1E1D7BF26A2C}" name="nb_total_phrases_risques_LL" dataDxfId="92">
      <calculatedColumnFormula>COUNTIF(Y21:BN21,"X")</calculatedColumnFormula>
    </tableColumn>
    <tableColumn id="91" xr3:uid="{0C116797-3FBC-4C24-8F7A-58460E15528A}" name="Phrase CMR2" dataDxfId="91">
      <calculatedColumnFormula>7-COUNTBLANK(Y21:AE21)</calculatedColumnFormula>
    </tableColumn>
    <tableColumn id="92" xr3:uid="{A941B815-53C7-4689-B3A3-D5AF5F2B60CF}" name="Phrases H300,301" dataDxfId="90">
      <calculatedColumnFormula>2-COUNTBLANK(AJ21:AK21)</calculatedColumnFormula>
    </tableColumn>
    <tableColumn id="93" xr3:uid="{E1669C96-DBC9-431F-B949-6CBCBC45DDD3}" name="Phrases H310,311" dataDxfId="89">
      <calculatedColumnFormula>2-COUNTBLANK(AN21:AO21)</calculatedColumnFormula>
    </tableColumn>
    <tableColumn id="94" xr3:uid="{7B20D0CF-3232-4021-B662-C53EB369D342}" name="Phrases H330,331" dataDxfId="88">
      <calculatedColumnFormula>2-COUNTBLANK(AV21:AW21)</calculatedColumnFormula>
    </tableColumn>
    <tableColumn id="95" xr3:uid="{D80536A2-D543-4339-B481-0D9FD2D22199}" name="Phrases H340 à H373" dataDxfId="87">
      <calculatedColumnFormula>13-COUNTBLANK(BB21:BN21)</calculatedColumnFormula>
    </tableColumn>
    <tableColumn id="96" xr3:uid="{9888C97C-3DFD-406A-B8C4-018A844DAF14}" name="H3003" dataDxfId="86">
      <calculatedColumnFormula>IF(INDEX($Y21:$BN21,MATCH(CR$20,$Y$20:$BN$20,0))="X",CR$20,"")</calculatedColumnFormula>
    </tableColumn>
    <tableColumn id="97" xr3:uid="{E0879259-3301-4921-BDD4-E048402FA59A}" name="H3014" dataDxfId="85">
      <calculatedColumnFormula>IF(INDEX($Y21:$BN21,MATCH(CS$20,$Y$20:$BN$20,0))="X",CS$20,"")</calculatedColumnFormula>
    </tableColumn>
    <tableColumn id="98" xr3:uid="{BC235AAF-6454-4E60-A4DF-F40CF560EB93}" name="H3025" dataDxfId="84">
      <calculatedColumnFormula>IF(INDEX($Y21:$BN21,MATCH(CT$20,$Y$20:$BN$20,0))="X",CT$20,"")</calculatedColumnFormula>
    </tableColumn>
    <tableColumn id="99" xr3:uid="{8D717EF7-8155-4D39-A242-C58BCCBA5A06}" name="H3046" dataDxfId="83">
      <calculatedColumnFormula>IF(INDEX($Y21:$BN21,MATCH(CU$20,$Y$20:$BN$20,0))="X",CU$20,"")</calculatedColumnFormula>
    </tableColumn>
    <tableColumn id="100" xr3:uid="{0E426019-61AE-4100-A135-3D4C55FFABE5}" name="H3107" dataDxfId="82">
      <calculatedColumnFormula>IF(INDEX($Y21:$BN21,MATCH(CV$20,$Y$20:$BN$20,0))="X",CV$20,"")</calculatedColumnFormula>
    </tableColumn>
    <tableColumn id="101" xr3:uid="{D1761994-D293-41E0-96EF-2164031772BA}" name="H3118" dataDxfId="81">
      <calculatedColumnFormula>IF(INDEX($Y21:$BN21,MATCH(CW$20,$Y$20:$BN$20,0))="X",CW$20,"")</calculatedColumnFormula>
    </tableColumn>
    <tableColumn id="102" xr3:uid="{227E2888-00E7-4DF7-8F5B-7465FD343F86}" name="H3129" dataDxfId="80">
      <calculatedColumnFormula>IF(INDEX($Y21:$BN21,MATCH(CX$20,$Y$20:$BN$20,0))="X",CX$20,"")</calculatedColumnFormula>
    </tableColumn>
    <tableColumn id="103" xr3:uid="{6A5A03E0-0224-4A86-8039-4597ABA63AC5}" name="H31410" dataDxfId="79">
      <calculatedColumnFormula>IF(INDEX($Y21:$BN21,MATCH(CY$20,$Y$20:$BN$20,0))="X",CY$20,"")</calculatedColumnFormula>
    </tableColumn>
    <tableColumn id="104" xr3:uid="{AE661259-9BFF-48B8-9B9E-7BE276A9165B}" name="H31511" dataDxfId="78">
      <calculatedColumnFormula>IF(INDEX($Y21:$BN21,MATCH(CZ$20,$Y$20:$BN$20,0))="X",CZ$20,"")</calculatedColumnFormula>
    </tableColumn>
    <tableColumn id="105" xr3:uid="{910202D1-F30E-4B34-9E56-31D0F9F40E6D}" name="H31712" dataDxfId="77">
      <calculatedColumnFormula>IF(INDEX($Y21:$BN21,MATCH(DA$20,$Y$20:$BN$20,0))="X",DA$20,"")</calculatedColumnFormula>
    </tableColumn>
    <tableColumn id="106" xr3:uid="{F5748A82-DC2E-4074-8D1D-62B00696E989}" name="H31813" dataDxfId="76">
      <calculatedColumnFormula>IF(INDEX($Y21:$BN21,MATCH(DB$20,$Y$20:$BN$20,0))="X",DB$20,"")</calculatedColumnFormula>
    </tableColumn>
    <tableColumn id="107" xr3:uid="{9A806318-A48A-45F2-9E6E-CEFD52C19D4D}" name="H31914" dataDxfId="75">
      <calculatedColumnFormula>IF(INDEX($Y21:$BN21,MATCH(DC$20,$Y$20:$BN$20,0))="X",DC$20,"")</calculatedColumnFormula>
    </tableColumn>
    <tableColumn id="108" xr3:uid="{BDDD87E9-1377-4213-9170-840D685B2B3C}" name="H33015" dataDxfId="74">
      <calculatedColumnFormula>IF(INDEX($Y21:$BN21,MATCH(DD$20,$Y$20:$BN$20,0))="X",DD$20,"")</calculatedColumnFormula>
    </tableColumn>
    <tableColumn id="109" xr3:uid="{9832A21F-A29A-46F2-A46B-21067B2E0F8B}" name="H33116" dataDxfId="73">
      <calculatedColumnFormula>IF(INDEX($Y21:$BN21,MATCH(DE$20,$Y$20:$BN$20,0))="X",DE$20,"")</calculatedColumnFormula>
    </tableColumn>
    <tableColumn id="110" xr3:uid="{3D4D77F6-E67B-46AC-B2E5-69C3410F751A}" name="H33217" dataDxfId="72">
      <calculatedColumnFormula>IF(INDEX($Y21:$BN21,MATCH(DF$20,$Y$20:$BN$20,0))="X",DF$20,"")</calculatedColumnFormula>
    </tableColumn>
    <tableColumn id="111" xr3:uid="{21411B88-5E7D-4ED3-85D5-2AD05578B36F}" name="H33418" dataDxfId="71">
      <calculatedColumnFormula>IF(INDEX($Y21:$BN21,MATCH(DG$20,$Y$20:$BN$20,0))="X",DG$20,"")</calculatedColumnFormula>
    </tableColumn>
    <tableColumn id="112" xr3:uid="{465DAFEC-05DA-4E6D-8A00-94D9DDAC2CF3}" name="H33519" dataDxfId="70">
      <calculatedColumnFormula>IF(INDEX($Y21:$BN21,MATCH(DH$20,$Y$20:$BN$20,0))="X",DH$20,"")</calculatedColumnFormula>
    </tableColumn>
    <tableColumn id="113" xr3:uid="{2B2DF787-500A-4A14-990C-2920B14147DF}" name="H33620" dataDxfId="69">
      <calculatedColumnFormula>IF(INDEX($Y21:$BN21,MATCH(DI$20,$Y$20:$BN$20,0))="X",DI$20,"")</calculatedColumnFormula>
    </tableColumn>
    <tableColumn id="114" xr3:uid="{9D42A5A3-423D-45C9-B13E-E9AED9F5A4BE}" name="H34021" dataDxfId="68">
      <calculatedColumnFormula>IF(INDEX($Y21:$BN21,MATCH(DJ$20,$Y$20:$BN$20,0))="X",DJ$20,"")</calculatedColumnFormula>
    </tableColumn>
    <tableColumn id="115" xr3:uid="{2118CC92-5BCC-4FFD-B579-E4A2195D9424}" name="H34122" dataDxfId="67">
      <calculatedColumnFormula>IF(INDEX($Y21:$BN21,MATCH(DK$20,$Y$20:$BN$20,0))="X",DK$20,"")</calculatedColumnFormula>
    </tableColumn>
    <tableColumn id="116" xr3:uid="{FD1B7D60-4F0D-41D7-A56B-36789DF86907}" name="H35023" dataDxfId="66">
      <calculatedColumnFormula>IF(INDEX($Y21:$BN21,MATCH(DL$20,$Y$20:$BN$20,0))="X",DL$20,"")</calculatedColumnFormula>
    </tableColumn>
    <tableColumn id="117" xr3:uid="{3C38370F-5733-4A1A-9D61-F1A4EB62FEE7}" name="H350i24" dataDxfId="65">
      <calculatedColumnFormula>IF(INDEX($Y21:$BN21,MATCH(DM$20,$Y$20:$BN$20,0))="X",DM$20,"")</calculatedColumnFormula>
    </tableColumn>
    <tableColumn id="118" xr3:uid="{E84FE766-8674-404C-9F62-D546DEE7178B}" name="H35125" dataDxfId="64">
      <calculatedColumnFormula>IF(INDEX($Y21:$BN21,MATCH(DN$20,$Y$20:$BN$20,0))="X",DN$20,"")</calculatedColumnFormula>
    </tableColumn>
    <tableColumn id="119" xr3:uid="{B82A0703-47CB-4567-9B49-BC8A59E63939}" name="H36026" dataDxfId="63">
      <calculatedColumnFormula>IF(INDEX($Y21:$BN21,MATCH(DO$20,$Y$20:$BN$20,0))="X",DO$20,"")</calculatedColumnFormula>
    </tableColumn>
    <tableColumn id="120" xr3:uid="{60804D3E-38EB-435D-A222-E72FB68B70CB}" name="H360D27" dataDxfId="62">
      <calculatedColumnFormula>IF(INDEX($Y21:$BN21,MATCH(DP$20,$Y$20:$BN$20,0))="X",DP$20,"")</calculatedColumnFormula>
    </tableColumn>
    <tableColumn id="121" xr3:uid="{F8226C18-0587-46CA-9214-D839A0CA7516}" name="H360Df28" dataDxfId="61">
      <calculatedColumnFormula>IF(INDEX($Y21:$BN21,MATCH(DQ$20,$Y$20:$BN$20,0))="X",DQ$20,"")</calculatedColumnFormula>
    </tableColumn>
    <tableColumn id="122" xr3:uid="{7049A3EF-02AA-4139-A737-43D563D331F5}" name="H360F29" dataDxfId="60">
      <calculatedColumnFormula>IF(INDEX($Y21:$BN21,MATCH(DR$20,$Y$20:$BN$20,0))="X",DR$20,"")</calculatedColumnFormula>
    </tableColumn>
    <tableColumn id="123" xr3:uid="{D4E58371-5328-455C-9EAD-4A1828200A70}" name="H360fd30" dataDxfId="59">
      <calculatedColumnFormula>IF(INDEX($Y21:$BN21,MATCH(DS$20,$Y$20:$BN$20,0))="X",DS$20,"")</calculatedColumnFormula>
    </tableColumn>
    <tableColumn id="124" xr3:uid="{5A718B72-AAA4-436F-879D-36F78D130705}" name="H360FD31" dataDxfId="58">
      <calculatedColumnFormula>IF(INDEX($Y21:$BN21,MATCH(DT$20,$Y$20:$BN$20,0))="X",DT$20,"")</calculatedColumnFormula>
    </tableColumn>
    <tableColumn id="125" xr3:uid="{1EF5E312-623A-445C-B6E7-A2272436C9DE}" name="H36132" dataDxfId="57">
      <calculatedColumnFormula>IF(INDEX($Y21:$BN21,MATCH(DU$20,$Y$20:$BN$20,0))="X",DU$20,"")</calculatedColumnFormula>
    </tableColumn>
    <tableColumn id="126" xr3:uid="{6702AC69-25C9-4A36-84C5-EEAD5B261D32}" name="H361d33" dataDxfId="56">
      <calculatedColumnFormula>IF(INDEX($Y21:$BN21,MATCH(DV$20,$Y$20:$BN$20,0))="X",DV$20,"")</calculatedColumnFormula>
    </tableColumn>
    <tableColumn id="127" xr3:uid="{237644B8-4309-468E-B968-0FC873280A4E}" name="H361f34" dataDxfId="55">
      <calculatedColumnFormula>IF(INDEX($Y21:$BN21,MATCH(DW$20,$Y$20:$BN$20,0))="X",DW$20,"")</calculatedColumnFormula>
    </tableColumn>
    <tableColumn id="128" xr3:uid="{4D8B4E5B-8F79-412F-90F7-B640B76D484E}" name="H361fd35" dataDxfId="54">
      <calculatedColumnFormula>IF(INDEX($Y21:$BN21,MATCH(DX$20,$Y$20:$BN$20,0))="X",DX$20,"")</calculatedColumnFormula>
    </tableColumn>
    <tableColumn id="129" xr3:uid="{D803D6C6-1B99-413B-8698-235EC035442D}" name="H36236" dataDxfId="53">
      <calculatedColumnFormula>IF(INDEX($Y21:$BN21,MATCH(DY$20,$Y$20:$BN$20,0))="X",DY$20,"")</calculatedColumnFormula>
    </tableColumn>
    <tableColumn id="130" xr3:uid="{D1C81369-7576-44CC-87F9-60A3BE5D9C55}" name="H37037" dataDxfId="52">
      <calculatedColumnFormula>IF(INDEX($Y21:$BN21,MATCH(DZ$20,$Y$20:$BN$20,0))="X",DZ$20,"")</calculatedColumnFormula>
    </tableColumn>
    <tableColumn id="131" xr3:uid="{11083BBF-8DC5-427E-A710-805F80D7D770}" name="H37138" dataDxfId="51">
      <calculatedColumnFormula>IF(INDEX($Y21:$BN21,MATCH(EA$20,$Y$20:$BN$20,0))="X",EA$20,"")</calculatedColumnFormula>
    </tableColumn>
    <tableColumn id="132" xr3:uid="{93E0A159-512D-4ECF-96AD-618FB19AD729}" name="H37239" dataDxfId="50">
      <calculatedColumnFormula>IF(INDEX($Y21:$BN21,MATCH(EB$20,$Y$20:$BN$20,0))="X",EB$20,"")</calculatedColumnFormula>
    </tableColumn>
    <tableColumn id="133" xr3:uid="{50DCDA2C-4D15-4687-BBAA-BFF2015FB713}" name="H37340" dataDxfId="49">
      <calculatedColumnFormula>IF(INDEX($Y21:$BN21,MATCH(EC$20,$Y$20:$BN$20,0))="X",EC$20,"")</calculatedColumnFormula>
    </tableColumn>
    <tableColumn id="134" xr3:uid="{0321A091-3535-46F9-A18F-564BA6173C8A}" name="H40041" dataDxfId="48">
      <calculatedColumnFormula>IF(INDEX($Y21:$BN21,MATCH(ED$20,$Y$20:$BN$20,0))="X",ED$20,"")</calculatedColumnFormula>
    </tableColumn>
    <tableColumn id="135" xr3:uid="{3BFCD9C2-BFD9-4CF8-85B7-D928E46548AD}" name="H41042" dataDxfId="47">
      <calculatedColumnFormula>IF(INDEX($Y21:$BN21,MATCH(EE$20,$Y$20:$BN$20,0))="X",EE$20,"")</calculatedColumnFormula>
    </tableColumn>
    <tableColumn id="136" xr3:uid="{19F90951-863C-4A56-9BB2-A77D0FB4F7FA}" name="H41143" dataDxfId="46">
      <calculatedColumnFormula>IF(INDEX($Y21:$BN21,MATCH(EF$20,$Y$20:$BN$20,0))="X",EF$20,"")</calculatedColumnFormula>
    </tableColumn>
    <tableColumn id="137" xr3:uid="{0AEE020E-FF2B-4622-BE0C-D456E356174B}" name="H41244" dataDxfId="45">
      <calculatedColumnFormula>IF(INDEX($Y21:$BN21,MATCH(EG$20,$Y$20:$BN$20,0))="X",EG$20,"")</calculatedColumnFormula>
    </tableColumn>
    <tableColumn id="138" xr3:uid="{517D7515-F275-4E6D-B8D0-963D5D478ABB}" name="H3_concat" dataDxfId="44">
      <calculatedColumnFormula>CONCATENATE(CR21,CS21,CT21,CU21,CV21,CW21,CX21,CY21,CZ21,DA21,DB21,DC21,DD21,DE21,DF21,DG21,DH21,DI21,DJ21,DK21,DL21,DM21,DN21,DO21,DP21,DQ21,DR21,DS21,DT21,DU21,DV21,DW21,DX21,DY21,DZ21,EA21,EB21,EC21)</calculatedColumnFormula>
    </tableColumn>
    <tableColumn id="139" xr3:uid="{B6746CF4-60B1-49B1-815F-F40061B57540}" name="H4_concat" dataDxfId="43">
      <calculatedColumnFormula>CONCATENATE(ED21,EE21,EF21,EG21)</calculatedColumnFormula>
    </tableColumn>
    <tableColumn id="140" xr3:uid="{CF4162D7-4067-444B-A458-4A495C6A888F}" name="H3_ajout_espaces">
      <calculatedColumnFormula>SUBSTITUTE(EH21,"H",", H")</calculatedColumnFormula>
    </tableColumn>
    <tableColumn id="141" xr3:uid="{E0279CC6-586C-4AAD-8BDC-062924CCBE5A}" name="H4_ajout_espaces">
      <calculatedColumnFormula>SUBSTITUTE(EI21,"H",", H")</calculatedColumnFormula>
    </tableColumn>
    <tableColumn id="142" xr3:uid="{5330E3CA-EC04-406A-B73D-DE8581A8F599}" name="Liste des phrases de risque santé humaine (H3--)" dataDxfId="42">
      <calculatedColumnFormula>IF(EJ21="","",RIGHT(EJ21,LEN(EJ21)-1))</calculatedColumnFormula>
    </tableColumn>
    <tableColumn id="143" xr3:uid="{ADCD38D7-760A-41B7-A0A4-50C6D4C0F0C7}" name="Liste des phrases de risque environnement (H4--)" dataDxfId="41">
      <calculatedColumnFormula>IF(EK21="","",RIGHT(EK21,LEN(EK21)-1))</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C6931-A383-407F-A0C2-1F547865EB09}">
  <dimension ref="A1:U46"/>
  <sheetViews>
    <sheetView showZeros="0" tabSelected="1" zoomScaleNormal="100" zoomScalePageLayoutView="120" workbookViewId="0">
      <selection activeCell="C4" sqref="C4"/>
    </sheetView>
  </sheetViews>
  <sheetFormatPr baseColWidth="10" defaultColWidth="10.375" defaultRowHeight="15" zeroHeight="1" x14ac:dyDescent="0.25"/>
  <cols>
    <col min="1" max="1" width="8.25" style="203" customWidth="1"/>
    <col min="2" max="2" width="38.125" style="203" bestFit="1" customWidth="1"/>
    <col min="3" max="3" width="60.125" style="203" customWidth="1"/>
    <col min="4" max="4" width="18.875" style="203" bestFit="1" customWidth="1"/>
    <col min="5" max="5" width="19.5" style="203" customWidth="1"/>
    <col min="6" max="6" width="11.75" style="203" customWidth="1"/>
    <col min="7" max="7" width="12.875" style="203" bestFit="1" customWidth="1"/>
    <col min="8" max="8" width="9.75" style="203" bestFit="1" customWidth="1"/>
    <col min="9" max="9" width="11.125" style="203" bestFit="1" customWidth="1"/>
    <col min="10" max="10" width="7.625" style="203" bestFit="1" customWidth="1"/>
    <col min="11" max="11" width="16.625" style="203" customWidth="1"/>
    <col min="12" max="13" width="10.375" style="203"/>
    <col min="14" max="14" width="17.25" style="203" customWidth="1"/>
    <col min="15" max="17" width="10.375" style="203"/>
    <col min="18" max="18" width="39.875" style="203" bestFit="1" customWidth="1"/>
    <col min="19" max="19" width="33.625" style="203" bestFit="1" customWidth="1"/>
    <col min="20" max="16384" width="10.375" style="203"/>
  </cols>
  <sheetData>
    <row r="1" spans="1:21" x14ac:dyDescent="0.25">
      <c r="A1" s="208" t="s">
        <v>313</v>
      </c>
      <c r="B1" s="208"/>
      <c r="C1" s="208"/>
      <c r="D1" s="208"/>
      <c r="E1" s="208"/>
      <c r="F1" s="208"/>
      <c r="G1" s="208"/>
      <c r="H1" s="208"/>
      <c r="I1" s="208"/>
      <c r="J1" s="208"/>
    </row>
    <row r="2" spans="1:21" x14ac:dyDescent="0.25">
      <c r="A2" s="204"/>
      <c r="B2" s="204"/>
      <c r="C2" s="204"/>
      <c r="D2" s="204"/>
      <c r="E2" s="204"/>
      <c r="F2" s="204"/>
      <c r="G2" s="204"/>
      <c r="H2" s="204"/>
      <c r="I2" s="204"/>
      <c r="J2" s="204"/>
    </row>
    <row r="3" spans="1:21" s="247" customFormat="1" ht="51" x14ac:dyDescent="0.25">
      <c r="A3" s="246" t="s">
        <v>314</v>
      </c>
      <c r="B3" s="246" t="s">
        <v>330</v>
      </c>
      <c r="C3" s="246" t="s">
        <v>315</v>
      </c>
      <c r="D3" s="246" t="s">
        <v>316</v>
      </c>
      <c r="E3" s="246" t="s">
        <v>317</v>
      </c>
      <c r="F3" s="246" t="s">
        <v>376</v>
      </c>
      <c r="G3" s="246" t="s">
        <v>375</v>
      </c>
      <c r="H3" s="246" t="s">
        <v>318</v>
      </c>
      <c r="I3" s="246" t="s">
        <v>319</v>
      </c>
      <c r="J3" s="246" t="s">
        <v>320</v>
      </c>
      <c r="K3" s="246" t="s">
        <v>327</v>
      </c>
      <c r="L3" s="246" t="s">
        <v>328</v>
      </c>
      <c r="M3" s="246" t="s">
        <v>99</v>
      </c>
      <c r="N3" s="246" t="s">
        <v>329</v>
      </c>
    </row>
    <row r="4" spans="1:21" ht="28.15" customHeight="1" x14ac:dyDescent="0.25">
      <c r="A4" s="251"/>
      <c r="B4" s="251" t="s">
        <v>331</v>
      </c>
      <c r="C4" s="251" t="s">
        <v>378</v>
      </c>
      <c r="D4" s="251" t="str" cm="1">
        <f t="array" ref="D4">IF(Calendrier[[#This Row],[Nom commercial]]="","",(_xlfn.XLOOKUP(C4,HERBICIDES!Liste_herbicides,Herbicides[Substance active],0,0,1)))</f>
        <v>Carfentrazone ethyle</v>
      </c>
      <c r="E4" s="251" t="str" cm="1">
        <f t="array" ref="E4">IF(Calendrier[[#This Row],[Nom commercial]]="","",(_xlfn.XLOOKUP(Calendrier[[#This Row],[Nom commercial]],HERBICIDES!Liste_herbicides,Herbicides[Famille / Cible],0,0,1)))</f>
        <v>Action Contact</v>
      </c>
      <c r="F4" s="251">
        <v>0.5</v>
      </c>
      <c r="G4" s="251" cm="1">
        <f t="array" ref="G4">IF(Calendrier[[#This Row],[Nom commercial]]="","",(_xlfn.XLOOKUP(Calendrier[[#This Row],[Nom commercial]],HERBICIDES!Liste_herbicides,Herbicides[Dose/ha kg ou L],0,0,1)))</f>
        <v>1</v>
      </c>
      <c r="H4" s="251">
        <f>Calendrier[[#This Row],[Dose 
utilisée①
l ou kg /ha]]/Calendrier[[#This Row],[Dose 
Homologuée②
l ou kg /ha]]</f>
        <v>0.5</v>
      </c>
      <c r="I4" s="252" cm="1">
        <f t="array" ref="I4">IF(Calendrier[[#This Row],[Nom commercial]]="","",(_xlfn.XLOOKUP(Calendrier[[#This Row],[Nom commercial]],HERBICIDES!Liste_herbicides,Herbicides[Liste biocontrôle],0,0,1)))</f>
        <v>0</v>
      </c>
      <c r="J4" s="252" t="str" cm="1">
        <f t="array" ref="J4">IF(Calendrier[[#This Row],[Nom commercial]]="","",(_xlfn.XLOOKUP(Calendrier[[#This Row],[Nom commercial]],HERBICIDES!Liste_herbicides,Herbicides[Produit CMR2],0,0,1)))</f>
        <v/>
      </c>
      <c r="K4" s="253" cm="1">
        <f t="array" ref="K4">IF(Calendrier[[#This Row],[Saisie du produit utilisé sur la parcelle]]="","",(_xlfn.XLOOKUP(Calendrier[[#This Row],[Saisie du produit utilisé sur la parcelle]],HERBICIDES!Liste_herbicides,Herbicides[Date de fin d''utilisation],0,0,1)))</f>
        <v>0</v>
      </c>
      <c r="L4" s="252" cm="1">
        <f t="array" ref="L4">IF(Calendrier[[#This Row],[Saisie du produit utilisé sur la parcelle]]="","",(_xlfn.XLOOKUP(Calendrier[[#This Row],[Saisie du produit utilisé sur la parcelle]],HERBICIDES!Liste_herbicides,Herbicides[Doublon],0,0,1)))</f>
        <v>0</v>
      </c>
      <c r="M4" s="252" cm="1">
        <f t="array" ref="M4">IF(Calendrier[[#This Row],[Saisie du produit utilisé sur la parcelle]]="","",(_xlfn.XLOOKUP(Calendrier[[#This Row],[Saisie du produit utilisé sur la parcelle]],HERBICIDES!Liste_herbicides,Herbicides[DS Riverains],0,0,1)))</f>
        <v>0</v>
      </c>
      <c r="N4" s="252" cm="1">
        <f t="array" ref="N4">IF(Calendrier[[#This Row],[Saisie du produit utilisé sur la parcelle]]="","",(_xlfn.XLOOKUP(Calendrier[[#This Row],[Saisie du produit utilisé sur la parcelle]],Herbicides[[#Headers],[Identifiant_Ligne]],Herbicides[Nb d''appli maxi],0,0,1)))</f>
        <v>0</v>
      </c>
      <c r="R4" s="203" t="str" cm="1">
        <f t="array" ref="R4:S4">TRANSPOSE(_xlfn._xlws.FILTER(HERBICIDES!Liste_herbicides,NOT(ISERROR(SEARCH(Calendrier[[#This Row],[Saisie du produit utilisé sur la parcelle]],Herbicides[Identifiant_Ligne])))))</f>
        <v>2000327_Action Contact_Spotlight Plus**, Shark**</v>
      </c>
      <c r="S4" s="203" t="str">
        <v>2000327_Epamprage_Spotlight Plus, Shark</v>
      </c>
      <c r="U4" s="203" t="e" cm="1">
        <f t="array" ref="U4">L_Herb2</f>
        <v>#NAME?</v>
      </c>
    </row>
    <row r="5" spans="1:21" ht="28.15" customHeight="1" x14ac:dyDescent="0.25">
      <c r="A5" s="251"/>
      <c r="B5" s="251" t="s">
        <v>377</v>
      </c>
      <c r="C5" s="251" t="s">
        <v>379</v>
      </c>
      <c r="D5" s="251" t="str" cm="1">
        <f t="array" ref="D5">IF(Calendrier[[#This Row],[Nom commercial]]="","",(_xlfn.XLOOKUP(C5,HERBICIDES!Liste_herbicides,Herbicides[Substance active],0,0,1)))</f>
        <v>Pyraflufen ethyle</v>
      </c>
      <c r="E5" s="251" t="str" cm="1">
        <f t="array" ref="E5">IF(Calendrier[[#This Row],[Nom commercial]]="","",(_xlfn.XLOOKUP(Calendrier[[#This Row],[Nom commercial]],HERBICIDES!Liste_herbicides,Herbicides[Famille / Cible],0,0,1)))</f>
        <v>Epamprage</v>
      </c>
      <c r="F5" s="251">
        <v>0.1</v>
      </c>
      <c r="G5" s="251" cm="1">
        <f t="array" ref="G5">IF(Calendrier[[#This Row],[Nom commercial]]="","",(_xlfn.XLOOKUP(Calendrier[[#This Row],[Nom commercial]],HERBICIDES!Liste_herbicides,Herbicides[Dose/ha kg ou L],0,0,1)))</f>
        <v>0.8</v>
      </c>
      <c r="H5" s="251">
        <f>Calendrier[[#This Row],[Dose 
utilisée①
l ou kg /ha]]/Calendrier[[#This Row],[Dose 
Homologuée②
l ou kg /ha]]</f>
        <v>0.125</v>
      </c>
      <c r="I5" s="252" cm="1">
        <f t="array" ref="I5">IF(Calendrier[[#This Row],[Nom commercial]]="","",(_xlfn.XLOOKUP(Calendrier[[#This Row],[Nom commercial]],HERBICIDES!Liste_herbicides,Herbicides[Liste biocontrôle],0,0,1)))</f>
        <v>0</v>
      </c>
      <c r="J5" s="252" t="str" cm="1">
        <f t="array" ref="J5">IF(Calendrier[[#This Row],[Nom commercial]]="","",(_xlfn.XLOOKUP(Calendrier[[#This Row],[Nom commercial]],HERBICIDES!Liste_herbicides,Herbicides[Produit CMR2],0,0,1)))</f>
        <v/>
      </c>
      <c r="K5" s="253" cm="1">
        <f t="array" ref="K5">IF(Calendrier[[#This Row],[Saisie du produit utilisé sur la parcelle]]="","",(_xlfn.XLOOKUP(Calendrier[[#This Row],[Saisie du produit utilisé sur la parcelle]],HERBICIDES!Liste_herbicides,Herbicides[Date de fin d''utilisation],0,0,1)))</f>
        <v>0</v>
      </c>
      <c r="L5" s="252" cm="1">
        <f t="array" ref="L5">IF(Calendrier[[#This Row],[Saisie du produit utilisé sur la parcelle]]="","",(_xlfn.XLOOKUP(Calendrier[[#This Row],[Saisie du produit utilisé sur la parcelle]],HERBICIDES!Liste_herbicides,Herbicides[Doublon],0,0,1)))</f>
        <v>0</v>
      </c>
      <c r="M5" s="252" cm="1">
        <f t="array" ref="M5">IF(Calendrier[[#This Row],[Saisie du produit utilisé sur la parcelle]]="","",(_xlfn.XLOOKUP(Calendrier[[#This Row],[Saisie du produit utilisé sur la parcelle]],HERBICIDES!Liste_herbicides,Herbicides[DS Riverains],0,0,1)))</f>
        <v>0</v>
      </c>
      <c r="N5" s="252" cm="1">
        <f t="array" ref="N5">IF(Calendrier[[#This Row],[Saisie du produit utilisé sur la parcelle]]="","",(_xlfn.XLOOKUP(Calendrier[[#This Row],[Saisie du produit utilisé sur la parcelle]],Herbicides[[#Headers],[Identifiant_Ligne]],Herbicides[Nb d''appli maxi],0,0,1)))</f>
        <v>0</v>
      </c>
      <c r="R5" s="203" t="str" cm="1">
        <f t="array" ref="R5:S5">TRANSPOSE(_xlfn._xlws.FILTER(HERBICIDES!Liste_herbicides,NOT(ISERROR(SEARCH(Calendrier[[#This Row],[Saisie du produit utilisé sur la parcelle]],Herbicides[Identifiant_Ligne])))))</f>
        <v>2110101_Action Contact_Sorcier, Guerrier</v>
      </c>
      <c r="S5" s="203" t="str">
        <v>2110101_Epamprage_Sorcier, Guerrier</v>
      </c>
    </row>
    <row r="6" spans="1:21" ht="28.15" customHeight="1" x14ac:dyDescent="0.25">
      <c r="A6" s="248"/>
      <c r="B6" s="248"/>
      <c r="C6" s="248"/>
      <c r="D6" s="248" t="str">
        <f>IF(C6="","",(_xlfn.XLOOKUP(C6,HERBICIDES!$A$21:$A$55,HERBICIDES!$D$21:$D$55,0,0,1)))</f>
        <v/>
      </c>
      <c r="E6" s="248" t="str">
        <f>IF(C6="","",(_xlfn.XLOOKUP(C6,HERBICIDES!$A$21:$A$55,HERBICIDES!$E$21:$E$55,0,0,1)))</f>
        <v/>
      </c>
      <c r="F6" s="248"/>
      <c r="G6" s="248" t="str">
        <f>IF(C6="","",(_xlfn.XLOOKUP(C6,HERBICIDES!$A$21:$A$55,HERBICIDES!$N$21:$N$55,0,0,1)))</f>
        <v/>
      </c>
      <c r="H6" s="248"/>
      <c r="I6" s="249" t="str">
        <f>IF(C6="","",(_xlfn.XLOOKUP(C6,HERBICIDES!$A$21:$A$55,HERBICIDES!$S$21:$S$55,0,0,1)))</f>
        <v/>
      </c>
      <c r="J6" s="249" t="str">
        <f>IF(C6="","",(_xlfn.XLOOKUP(C6,HERBICIDES!$A$21:$A$55,HERBICIDES!$CD$21:$CD$55,0,0,1)))</f>
        <v/>
      </c>
      <c r="K6" s="250" t="str">
        <f>IF(C6="","",(_xlfn.XLOOKUP(C6,HERBICIDES!$A$21:$A$55,HERBICIDES!$I$21:$I$55,0,0,1)))</f>
        <v/>
      </c>
      <c r="L6" s="249" t="str">
        <f>IF(C6="","",(_xlfn.XLOOKUP(C6,HERBICIDES!$A$21:$A$55,HERBICIDES!$BS$21:$BS$55,0,0,1)))</f>
        <v/>
      </c>
      <c r="M6" s="249" t="str">
        <f>IF(C6="","",(_xlfn.XLOOKUP(C6,HERBICIDES!$A$21:$A$55,HERBICIDES!$BU$21:$BU$55,0,0,1)))</f>
        <v/>
      </c>
      <c r="N6" s="249" t="str">
        <f>IF(C6="","",(_xlfn.XLOOKUP(C6,HERBICIDES!$A$21:$A$55,HERBICIDES!$BZ$21:$BZ$55,0,0,1)))</f>
        <v/>
      </c>
    </row>
    <row r="7" spans="1:21" ht="28.15" customHeight="1" x14ac:dyDescent="0.25">
      <c r="A7" s="248"/>
      <c r="B7" s="248"/>
      <c r="C7" s="248"/>
      <c r="D7" s="248" t="str">
        <f>IF(C7="","",(_xlfn.XLOOKUP(C7,HERBICIDES!$A$21:$A$55,HERBICIDES!$D$21:$D$55,0,0,1)))</f>
        <v/>
      </c>
      <c r="E7" s="248" t="str">
        <f>IF(C7="","",(_xlfn.XLOOKUP(C7,HERBICIDES!$A$21:$A$55,HERBICIDES!$E$21:$E$55,0,0,1)))</f>
        <v/>
      </c>
      <c r="F7" s="248"/>
      <c r="G7" s="248" t="str">
        <f>IF(C7="","",(_xlfn.XLOOKUP(C7,HERBICIDES!$A$21:$A$55,HERBICIDES!$N$21:$N$55,0,0,1)))</f>
        <v/>
      </c>
      <c r="H7" s="248"/>
      <c r="I7" s="249" t="str">
        <f>IF(C7="","",(_xlfn.XLOOKUP(C7,HERBICIDES!$A$21:$A$55,HERBICIDES!$S$21:$S$55,0,0,1)))</f>
        <v/>
      </c>
      <c r="J7" s="249" t="str">
        <f>IF(C7="","",(_xlfn.XLOOKUP(C7,HERBICIDES!$A$21:$A$55,HERBICIDES!$CD$21:$CD$55,0,0,1)))</f>
        <v/>
      </c>
      <c r="K7" s="250" t="str">
        <f>IF(C7="","",(_xlfn.XLOOKUP(C7,HERBICIDES!$A$21:$A$55,HERBICIDES!$I$21:$I$55,0,0,1)))</f>
        <v/>
      </c>
      <c r="L7" s="249" t="str">
        <f>IF(C7="","",(_xlfn.XLOOKUP(C7,HERBICIDES!$A$21:$A$55,HERBICIDES!$BS$21:$BS$55,0,0,1)))</f>
        <v/>
      </c>
      <c r="M7" s="249" t="str">
        <f>IF(C7="","",(_xlfn.XLOOKUP(C7,HERBICIDES!$A$21:$A$55,HERBICIDES!$BU$21:$BU$55,0,0,1)))</f>
        <v/>
      </c>
      <c r="N7" s="249" t="str">
        <f>IF(C7="","",(_xlfn.XLOOKUP(C7,HERBICIDES!$A$21:$A$55,HERBICIDES!$BZ$21:$BZ$55,0,0,1)))</f>
        <v/>
      </c>
    </row>
    <row r="8" spans="1:21" ht="28.15" customHeight="1" x14ac:dyDescent="0.25">
      <c r="A8" s="248"/>
      <c r="B8" s="248"/>
      <c r="C8" s="248"/>
      <c r="D8" s="248" t="str">
        <f>IF(C8="","",(_xlfn.XLOOKUP(C8,HERBICIDES!$A$21:$A$55,HERBICIDES!$D$21:$D$55,0,0,1)))</f>
        <v/>
      </c>
      <c r="E8" s="248" t="str">
        <f>IF(C8="","",(_xlfn.XLOOKUP(C8,HERBICIDES!$A$21:$A$55,HERBICIDES!$E$21:$E$55,0,0,1)))</f>
        <v/>
      </c>
      <c r="F8" s="248"/>
      <c r="G8" s="248" t="str">
        <f>IF(C8="","",(_xlfn.XLOOKUP(C8,HERBICIDES!$A$21:$A$55,HERBICIDES!$N$21:$N$55,0,0,1)))</f>
        <v/>
      </c>
      <c r="H8" s="248"/>
      <c r="I8" s="249" t="str">
        <f>IF(C8="","",(_xlfn.XLOOKUP(C8,HERBICIDES!$A$21:$A$55,HERBICIDES!$S$21:$S$55,0,0,1)))</f>
        <v/>
      </c>
      <c r="J8" s="249" t="str">
        <f>IF(C8="","",(_xlfn.XLOOKUP(C8,HERBICIDES!$A$21:$A$55,HERBICIDES!$CD$21:$CD$55,0,0,1)))</f>
        <v/>
      </c>
      <c r="K8" s="250" t="str">
        <f>IF(C8="","",(_xlfn.XLOOKUP(C8,HERBICIDES!$A$21:$A$55,HERBICIDES!$I$21:$I$55,0,0,1)))</f>
        <v/>
      </c>
      <c r="L8" s="249" t="str">
        <f>IF(C8="","",(_xlfn.XLOOKUP(C8,HERBICIDES!$A$21:$A$55,HERBICIDES!$BS$21:$BS$55,0,0,1)))</f>
        <v/>
      </c>
      <c r="M8" s="249" t="str">
        <f>IF(C8="","",(_xlfn.XLOOKUP(C8,HERBICIDES!$A$21:$A$55,HERBICIDES!$BU$21:$BU$55,0,0,1)))</f>
        <v/>
      </c>
      <c r="N8" s="249" t="str">
        <f>IF(C8="","",(_xlfn.XLOOKUP(C8,HERBICIDES!$A$21:$A$55,HERBICIDES!$BZ$21:$BZ$55,0,0,1)))</f>
        <v/>
      </c>
    </row>
    <row r="9" spans="1:21" ht="28.15" customHeight="1" x14ac:dyDescent="0.25">
      <c r="A9" s="248"/>
      <c r="B9" s="248"/>
      <c r="C9" s="248"/>
      <c r="D9" s="248" t="str">
        <f>IF(C9="","",(_xlfn.XLOOKUP(C9,HERBICIDES!$A$21:$A$55,HERBICIDES!$D$21:$D$55,0,0,1)))</f>
        <v/>
      </c>
      <c r="E9" s="248" t="str">
        <f>IF(C9="","",(_xlfn.XLOOKUP(C9,HERBICIDES!$A$21:$A$55,HERBICIDES!$E$21:$E$55,0,0,1)))</f>
        <v/>
      </c>
      <c r="F9" s="248"/>
      <c r="G9" s="248" t="str">
        <f>IF(C9="","",(_xlfn.XLOOKUP(C9,HERBICIDES!$A$21:$A$55,HERBICIDES!$N$21:$N$55,0,0,1)))</f>
        <v/>
      </c>
      <c r="H9" s="248"/>
      <c r="I9" s="249" t="str">
        <f>IF(C9="","",(_xlfn.XLOOKUP(C9,HERBICIDES!$A$21:$A$55,HERBICIDES!$S$21:$S$55,0,0,1)))</f>
        <v/>
      </c>
      <c r="J9" s="249" t="str">
        <f>IF(C9="","",(_xlfn.XLOOKUP(C9,HERBICIDES!$A$21:$A$55,HERBICIDES!$CD$21:$CD$55,0,0,1)))</f>
        <v/>
      </c>
      <c r="K9" s="250" t="str">
        <f>IF(C9="","",(_xlfn.XLOOKUP(C9,HERBICIDES!$A$21:$A$55,HERBICIDES!$I$21:$I$55,0,0,1)))</f>
        <v/>
      </c>
      <c r="L9" s="249" t="str">
        <f>IF(C9="","",(_xlfn.XLOOKUP(C9,HERBICIDES!$A$21:$A$55,HERBICIDES!$BS$21:$BS$55,0,0,1)))</f>
        <v/>
      </c>
      <c r="M9" s="249" t="str">
        <f>IF(C9="","",(_xlfn.XLOOKUP(C9,HERBICIDES!$A$21:$A$55,HERBICIDES!$BU$21:$BU$55,0,0,1)))</f>
        <v/>
      </c>
      <c r="N9" s="249" t="str">
        <f>IF(C9="","",(_xlfn.XLOOKUP(C9,HERBICIDES!$A$21:$A$55,HERBICIDES!$BZ$21:$BZ$55,0,0,1)))</f>
        <v/>
      </c>
    </row>
    <row r="10" spans="1:21" ht="28.15" customHeight="1" x14ac:dyDescent="0.25">
      <c r="A10" s="248"/>
      <c r="B10" s="248"/>
      <c r="C10" s="248"/>
      <c r="D10" s="248" t="str">
        <f>IF(C10="","",(_xlfn.XLOOKUP(C10,HERBICIDES!$A$21:$A$55,HERBICIDES!$D$21:$D$55,0,0,1)))</f>
        <v/>
      </c>
      <c r="E10" s="248" t="str">
        <f>IF(C10="","",(_xlfn.XLOOKUP(C10,HERBICIDES!$A$21:$A$55,HERBICIDES!$E$21:$E$55,0,0,1)))</f>
        <v/>
      </c>
      <c r="F10" s="248"/>
      <c r="G10" s="248" t="str">
        <f>IF(C10="","",(_xlfn.XLOOKUP(C10,HERBICIDES!$A$21:$A$55,HERBICIDES!$N$21:$N$55,0,0,1)))</f>
        <v/>
      </c>
      <c r="H10" s="248"/>
      <c r="I10" s="249" t="str">
        <f>IF(C10="","",(_xlfn.XLOOKUP(C10,HERBICIDES!$A$21:$A$55,HERBICIDES!$S$21:$S$55,0,0,1)))</f>
        <v/>
      </c>
      <c r="J10" s="249" t="str">
        <f>IF(C10="","",(_xlfn.XLOOKUP(C10,HERBICIDES!$A$21:$A$55,HERBICIDES!$CD$21:$CD$55,0,0,1)))</f>
        <v/>
      </c>
      <c r="K10" s="250" t="str">
        <f>IF(C10="","",(_xlfn.XLOOKUP(C10,HERBICIDES!$A$21:$A$55,HERBICIDES!$I$21:$I$55,0,0,1)))</f>
        <v/>
      </c>
      <c r="L10" s="249" t="str">
        <f>IF(C10="","",(_xlfn.XLOOKUP(C10,HERBICIDES!$A$21:$A$55,HERBICIDES!$BS$21:$BS$55,0,0,1)))</f>
        <v/>
      </c>
      <c r="M10" s="249" t="str">
        <f>IF(C10="","",(_xlfn.XLOOKUP(C10,HERBICIDES!$A$21:$A$55,HERBICIDES!$BU$21:$BU$55,0,0,1)))</f>
        <v/>
      </c>
      <c r="N10" s="249" t="str">
        <f>IF(C10="","",(_xlfn.XLOOKUP(C10,HERBICIDES!$A$21:$A$55,HERBICIDES!$BZ$21:$BZ$55,0,0,1)))</f>
        <v/>
      </c>
    </row>
    <row r="11" spans="1:21" ht="28.15" customHeight="1" x14ac:dyDescent="0.25">
      <c r="A11" s="248"/>
      <c r="B11" s="248"/>
      <c r="C11" s="248"/>
      <c r="D11" s="248" t="str">
        <f>IF(C11="","",(_xlfn.XLOOKUP(C11,HERBICIDES!$A$21:$A$55,HERBICIDES!$D$21:$D$55,0,0,1)))</f>
        <v/>
      </c>
      <c r="E11" s="248" t="str">
        <f>IF(C11="","",(_xlfn.XLOOKUP(C11,HERBICIDES!$A$21:$A$55,HERBICIDES!$E$21:$E$55,0,0,1)))</f>
        <v/>
      </c>
      <c r="F11" s="248"/>
      <c r="G11" s="248" t="str">
        <f>IF(C11="","",(_xlfn.XLOOKUP(C11,HERBICIDES!$A$21:$A$55,HERBICIDES!$N$21:$N$55,0,0,1)))</f>
        <v/>
      </c>
      <c r="H11" s="248"/>
      <c r="I11" s="249" t="str">
        <f>IF(C11="","",(_xlfn.XLOOKUP(C11,HERBICIDES!$A$21:$A$55,HERBICIDES!$S$21:$S$55,0,0,1)))</f>
        <v/>
      </c>
      <c r="J11" s="249" t="str">
        <f>IF(C11="","",(_xlfn.XLOOKUP(C11,HERBICIDES!$A$21:$A$55,HERBICIDES!$CD$21:$CD$55,0,0,1)))</f>
        <v/>
      </c>
      <c r="K11" s="250" t="str">
        <f>IF(C11="","",(_xlfn.XLOOKUP(C11,HERBICIDES!$A$21:$A$55,HERBICIDES!$I$21:$I$55,0,0,1)))</f>
        <v/>
      </c>
      <c r="L11" s="249" t="str">
        <f>IF(C11="","",(_xlfn.XLOOKUP(C11,HERBICIDES!$A$21:$A$55,HERBICIDES!$BS$21:$BS$55,0,0,1)))</f>
        <v/>
      </c>
      <c r="M11" s="249" t="str">
        <f>IF(C11="","",(_xlfn.XLOOKUP(C11,HERBICIDES!$A$21:$A$55,HERBICIDES!$BU$21:$BU$55,0,0,1)))</f>
        <v/>
      </c>
      <c r="N11" s="249" t="str">
        <f>IF(C11="","",(_xlfn.XLOOKUP(C11,HERBICIDES!$A$21:$A$55,HERBICIDES!$BZ$21:$BZ$55,0,0,1)))</f>
        <v/>
      </c>
    </row>
    <row r="12" spans="1:21" ht="28.15" customHeight="1" x14ac:dyDescent="0.25">
      <c r="A12" s="248"/>
      <c r="B12" s="248"/>
      <c r="C12" s="248"/>
      <c r="D12" s="248" t="str">
        <f>IF(C12="","",(_xlfn.XLOOKUP(C12,HERBICIDES!$A$21:$A$55,HERBICIDES!$D$21:$D$55,0,0,1)))</f>
        <v/>
      </c>
      <c r="E12" s="248" t="str">
        <f>IF(C12="","",(_xlfn.XLOOKUP(C12,HERBICIDES!$A$21:$A$55,HERBICIDES!$E$21:$E$55,0,0,1)))</f>
        <v/>
      </c>
      <c r="F12" s="248"/>
      <c r="G12" s="248" t="str">
        <f>IF(C12="","",(_xlfn.XLOOKUP(C12,HERBICIDES!$A$21:$A$55,HERBICIDES!$N$21:$N$55,0,0,1)))</f>
        <v/>
      </c>
      <c r="H12" s="248"/>
      <c r="I12" s="249" t="str">
        <f>IF(C12="","",(_xlfn.XLOOKUP(C12,HERBICIDES!$A$21:$A$55,HERBICIDES!$S$21:$S$55,0,0,1)))</f>
        <v/>
      </c>
      <c r="J12" s="249" t="str">
        <f>IF(C12="","",(_xlfn.XLOOKUP(C12,HERBICIDES!$A$21:$A$55,HERBICIDES!$CD$21:$CD$55,0,0,1)))</f>
        <v/>
      </c>
      <c r="K12" s="250" t="str">
        <f>IF(C12="","",(_xlfn.XLOOKUP(C12,HERBICIDES!$A$21:$A$55,HERBICIDES!$I$21:$I$55,0,0,1)))</f>
        <v/>
      </c>
      <c r="L12" s="249" t="str">
        <f>IF(C12="","",(_xlfn.XLOOKUP(C12,HERBICIDES!$A$21:$A$55,HERBICIDES!$BS$21:$BS$55,0,0,1)))</f>
        <v/>
      </c>
      <c r="M12" s="249" t="str">
        <f>IF(C12="","",(_xlfn.XLOOKUP(C12,HERBICIDES!$A$21:$A$55,HERBICIDES!$BU$21:$BU$55,0,0,1)))</f>
        <v/>
      </c>
      <c r="N12" s="249" t="str">
        <f>IF(C12="","",(_xlfn.XLOOKUP(C12,HERBICIDES!$A$21:$A$55,HERBICIDES!$BZ$21:$BZ$55,0,0,1)))</f>
        <v/>
      </c>
    </row>
    <row r="13" spans="1:21" ht="28.15" customHeight="1" x14ac:dyDescent="0.25">
      <c r="A13" s="248"/>
      <c r="B13" s="248"/>
      <c r="C13" s="248"/>
      <c r="D13" s="248" t="str">
        <f>IF(C13="","",(_xlfn.XLOOKUP(C13,HERBICIDES!$A$21:$A$55,HERBICIDES!$D$21:$D$55,0,0,1)))</f>
        <v/>
      </c>
      <c r="E13" s="248" t="str">
        <f>IF(C13="","",(_xlfn.XLOOKUP(C13,HERBICIDES!$A$21:$A$55,HERBICIDES!$E$21:$E$55,0,0,1)))</f>
        <v/>
      </c>
      <c r="F13" s="248"/>
      <c r="G13" s="248" t="str">
        <f>IF(C13="","",(_xlfn.XLOOKUP(C13,HERBICIDES!$A$21:$A$55,HERBICIDES!$N$21:$N$55,0,0,1)))</f>
        <v/>
      </c>
      <c r="H13" s="248"/>
      <c r="I13" s="249" t="str">
        <f>IF(C13="","",(_xlfn.XLOOKUP(C13,HERBICIDES!$A$21:$A$55,HERBICIDES!$S$21:$S$55,0,0,1)))</f>
        <v/>
      </c>
      <c r="J13" s="249" t="str">
        <f>IF(C13="","",(_xlfn.XLOOKUP(C13,HERBICIDES!$A$21:$A$55,HERBICIDES!$CD$21:$CD$55,0,0,1)))</f>
        <v/>
      </c>
      <c r="K13" s="250" t="str">
        <f>IF(C13="","",(_xlfn.XLOOKUP(C13,HERBICIDES!$A$21:$A$55,HERBICIDES!$I$21:$I$55,0,0,1)))</f>
        <v/>
      </c>
      <c r="L13" s="249" t="str">
        <f>IF(C13="","",(_xlfn.XLOOKUP(C13,HERBICIDES!$A$21:$A$55,HERBICIDES!$BS$21:$BS$55,0,0,1)))</f>
        <v/>
      </c>
      <c r="M13" s="249" t="str">
        <f>IF(C13="","",(_xlfn.XLOOKUP(C13,HERBICIDES!$A$21:$A$55,HERBICIDES!$BU$21:$BU$55,0,0,1)))</f>
        <v/>
      </c>
      <c r="N13" s="249" t="str">
        <f>IF(C13="","",(_xlfn.XLOOKUP(C13,HERBICIDES!$A$21:$A$55,HERBICIDES!$BZ$21:$BZ$55,0,0,1)))</f>
        <v/>
      </c>
    </row>
    <row r="14" spans="1:21" ht="28.15" customHeight="1" x14ac:dyDescent="0.25">
      <c r="A14" s="248"/>
      <c r="B14" s="248"/>
      <c r="C14" s="248"/>
      <c r="D14" s="248" t="str">
        <f>IF(C14="","",(_xlfn.XLOOKUP(C14,HERBICIDES!$A$21:$A$55,HERBICIDES!$D$21:$D$55,0,0,1)))</f>
        <v/>
      </c>
      <c r="E14" s="248" t="str">
        <f>IF(C14="","",(_xlfn.XLOOKUP(C14,HERBICIDES!$A$21:$A$55,HERBICIDES!$E$21:$E$55,0,0,1)))</f>
        <v/>
      </c>
      <c r="F14" s="248"/>
      <c r="G14" s="248" t="str">
        <f>IF(C14="","",(_xlfn.XLOOKUP(C14,HERBICIDES!$A$21:$A$55,HERBICIDES!$N$21:$N$55,0,0,1)))</f>
        <v/>
      </c>
      <c r="H14" s="248"/>
      <c r="I14" s="249" t="str">
        <f>IF(C14="","",(_xlfn.XLOOKUP(C14,HERBICIDES!$A$21:$A$55,HERBICIDES!$S$21:$S$55,0,0,1)))</f>
        <v/>
      </c>
      <c r="J14" s="249" t="str">
        <f>IF(C14="","",(_xlfn.XLOOKUP(C14,HERBICIDES!$A$21:$A$55,HERBICIDES!$CD$21:$CD$55,0,0,1)))</f>
        <v/>
      </c>
      <c r="K14" s="250" t="str">
        <f>IF(C14="","",(_xlfn.XLOOKUP(C14,HERBICIDES!$A$21:$A$55,HERBICIDES!$I$21:$I$55,0,0,1)))</f>
        <v/>
      </c>
      <c r="L14" s="249" t="str">
        <f>IF(C14="","",(_xlfn.XLOOKUP(C14,HERBICIDES!$A$21:$A$55,HERBICIDES!$BS$21:$BS$55,0,0,1)))</f>
        <v/>
      </c>
      <c r="M14" s="249" t="str">
        <f>IF(C14="","",(_xlfn.XLOOKUP(C14,HERBICIDES!$A$21:$A$55,HERBICIDES!$BU$21:$BU$55,0,0,1)))</f>
        <v/>
      </c>
      <c r="N14" s="249" t="str">
        <f>IF(C14="","",(_xlfn.XLOOKUP(C14,HERBICIDES!$A$21:$A$55,HERBICIDES!$BZ$21:$BZ$55,0,0,1)))</f>
        <v/>
      </c>
    </row>
    <row r="15" spans="1:21" ht="28.15" customHeight="1" x14ac:dyDescent="0.25">
      <c r="A15" s="248"/>
      <c r="B15" s="248"/>
      <c r="C15" s="248"/>
      <c r="D15" s="248" t="str">
        <f>IF(C15="","",(_xlfn.XLOOKUP(C15,HERBICIDES!$A$21:$A$55,HERBICIDES!$D$21:$D$55,0,0,1)))</f>
        <v/>
      </c>
      <c r="E15" s="248" t="str">
        <f>IF(C15="","",(_xlfn.XLOOKUP(C15,HERBICIDES!$A$21:$A$55,HERBICIDES!$E$21:$E$55,0,0,1)))</f>
        <v/>
      </c>
      <c r="F15" s="248"/>
      <c r="G15" s="248" t="str">
        <f>IF(C15="","",(_xlfn.XLOOKUP(C15,HERBICIDES!$A$21:$A$55,HERBICIDES!$N$21:$N$55,0,0,1)))</f>
        <v/>
      </c>
      <c r="H15" s="248"/>
      <c r="I15" s="249" t="str">
        <f>IF(C15="","",(_xlfn.XLOOKUP(C15,HERBICIDES!$A$21:$A$55,HERBICIDES!$S$21:$S$55,0,0,1)))</f>
        <v/>
      </c>
      <c r="J15" s="249" t="str">
        <f>IF(C15="","",(_xlfn.XLOOKUP(C15,HERBICIDES!$A$21:$A$55,HERBICIDES!$CD$21:$CD$55,0,0,1)))</f>
        <v/>
      </c>
      <c r="K15" s="250" t="str">
        <f>IF(C15="","",(_xlfn.XLOOKUP(C15,HERBICIDES!$A$21:$A$55,HERBICIDES!$I$21:$I$55,0,0,1)))</f>
        <v/>
      </c>
      <c r="L15" s="249" t="str">
        <f>IF(C15="","",(_xlfn.XLOOKUP(C15,HERBICIDES!$A$21:$A$55,HERBICIDES!$BS$21:$BS$55,0,0,1)))</f>
        <v/>
      </c>
      <c r="M15" s="249" t="str">
        <f>IF(C15="","",(_xlfn.XLOOKUP(C15,HERBICIDES!$A$21:$A$55,HERBICIDES!$BU$21:$BU$55,0,0,1)))</f>
        <v/>
      </c>
      <c r="N15" s="249" t="str">
        <f>IF(C15="","",(_xlfn.XLOOKUP(C15,HERBICIDES!$A$21:$A$55,HERBICIDES!$BZ$21:$BZ$55,0,0,1)))</f>
        <v/>
      </c>
    </row>
    <row r="16" spans="1:21" ht="28.15" customHeight="1" x14ac:dyDescent="0.25">
      <c r="A16" s="248"/>
      <c r="B16" s="248"/>
      <c r="C16" s="248"/>
      <c r="D16" s="248" t="str">
        <f>IF(C16="","",(_xlfn.XLOOKUP(C16,HERBICIDES!$A$21:$A$55,HERBICIDES!$D$21:$D$55,0,0,1)))</f>
        <v/>
      </c>
      <c r="E16" s="248" t="str">
        <f>IF(C16="","",(_xlfn.XLOOKUP(C16,HERBICIDES!$A$21:$A$55,HERBICIDES!$E$21:$E$55,0,0,1)))</f>
        <v/>
      </c>
      <c r="F16" s="248"/>
      <c r="G16" s="248" t="str">
        <f>IF(C16="","",(_xlfn.XLOOKUP(C16,HERBICIDES!$A$21:$A$55,HERBICIDES!$N$21:$N$55,0,0,1)))</f>
        <v/>
      </c>
      <c r="H16" s="248"/>
      <c r="I16" s="249" t="str">
        <f>IF(C16="","",(_xlfn.XLOOKUP(C16,HERBICIDES!$A$21:$A$55,HERBICIDES!$S$21:$S$55,0,0,1)))</f>
        <v/>
      </c>
      <c r="J16" s="249" t="str">
        <f>IF(C16="","",(_xlfn.XLOOKUP(C16,HERBICIDES!$A$21:$A$55,HERBICIDES!$CD$21:$CD$55,0,0,1)))</f>
        <v/>
      </c>
      <c r="K16" s="250" t="str">
        <f>IF(C16="","",(_xlfn.XLOOKUP(C16,HERBICIDES!$A$21:$A$55,HERBICIDES!$I$21:$I$55,0,0,1)))</f>
        <v/>
      </c>
      <c r="L16" s="249" t="str">
        <f>IF(C16="","",(_xlfn.XLOOKUP(C16,HERBICIDES!$A$21:$A$55,HERBICIDES!$BS$21:$BS$55,0,0,1)))</f>
        <v/>
      </c>
      <c r="M16" s="249" t="str">
        <f>IF(C16="","",(_xlfn.XLOOKUP(C16,HERBICIDES!$A$21:$A$55,HERBICIDES!$BU$21:$BU$55,0,0,1)))</f>
        <v/>
      </c>
      <c r="N16" s="249" t="str">
        <f>IF(C16="","",(_xlfn.XLOOKUP(C16,HERBICIDES!$A$21:$A$55,HERBICIDES!$BZ$21:$BZ$55,0,0,1)))</f>
        <v/>
      </c>
    </row>
    <row r="17" spans="1:14" ht="28.15" customHeight="1" x14ac:dyDescent="0.25">
      <c r="A17" s="248"/>
      <c r="B17" s="248"/>
      <c r="C17" s="248"/>
      <c r="D17" s="248" t="str">
        <f>IF(C17="","",(_xlfn.XLOOKUP(C17,HERBICIDES!$A$21:$A$55,HERBICIDES!$D$21:$D$55,0,0,1)))</f>
        <v/>
      </c>
      <c r="E17" s="248" t="str">
        <f>IF(C17="","",(_xlfn.XLOOKUP(C17,HERBICIDES!$A$21:$A$55,HERBICIDES!$E$21:$E$55,0,0,1)))</f>
        <v/>
      </c>
      <c r="F17" s="248"/>
      <c r="G17" s="248" t="str">
        <f>IF(C17="","",(_xlfn.XLOOKUP(C17,HERBICIDES!$A$21:$A$55,HERBICIDES!$N$21:$N$55,0,0,1)))</f>
        <v/>
      </c>
      <c r="H17" s="248"/>
      <c r="I17" s="249" t="str">
        <f>IF(C17="","",(_xlfn.XLOOKUP(C17,HERBICIDES!$A$21:$A$55,HERBICIDES!$S$21:$S$55,0,0,1)))</f>
        <v/>
      </c>
      <c r="J17" s="249" t="str">
        <f>IF(C17="","",(_xlfn.XLOOKUP(C17,HERBICIDES!$A$21:$A$55,HERBICIDES!$CD$21:$CD$55,0,0,1)))</f>
        <v/>
      </c>
      <c r="K17" s="250" t="str">
        <f>IF(C17="","",(_xlfn.XLOOKUP(C17,HERBICIDES!$A$21:$A$55,HERBICIDES!$I$21:$I$55,0,0,1)))</f>
        <v/>
      </c>
      <c r="L17" s="249" t="str">
        <f>IF(C17="","",(_xlfn.XLOOKUP(C17,HERBICIDES!$A$21:$A$55,HERBICIDES!$BS$21:$BS$55,0,0,1)))</f>
        <v/>
      </c>
      <c r="M17" s="249" t="str">
        <f>IF(C17="","",(_xlfn.XLOOKUP(C17,HERBICIDES!$A$21:$A$55,HERBICIDES!$BU$21:$BU$55,0,0,1)))</f>
        <v/>
      </c>
      <c r="N17" s="249" t="str">
        <f>IF(C17="","",(_xlfn.XLOOKUP(C17,HERBICIDES!$A$21:$A$55,HERBICIDES!$BZ$21:$BZ$55,0,0,1)))</f>
        <v/>
      </c>
    </row>
    <row r="18" spans="1:14" ht="28.15" customHeight="1" x14ac:dyDescent="0.25">
      <c r="A18" s="248"/>
      <c r="B18" s="248"/>
      <c r="C18" s="248"/>
      <c r="D18" s="248" t="str">
        <f>IF(C18="","",(_xlfn.XLOOKUP(C18,HERBICIDES!$A$21:$A$55,HERBICIDES!$D$21:$D$55,0,0,1)))</f>
        <v/>
      </c>
      <c r="E18" s="248" t="str">
        <f>IF(C18="","",(_xlfn.XLOOKUP(C18,HERBICIDES!$A$21:$A$55,HERBICIDES!$E$21:$E$55,0,0,1)))</f>
        <v/>
      </c>
      <c r="F18" s="248"/>
      <c r="G18" s="248" t="str">
        <f>IF(C18="","",(_xlfn.XLOOKUP(C18,HERBICIDES!$A$21:$A$55,HERBICIDES!$N$21:$N$55,0,0,1)))</f>
        <v/>
      </c>
      <c r="H18" s="248"/>
      <c r="I18" s="249" t="str">
        <f>IF(C18="","",(_xlfn.XLOOKUP(C18,HERBICIDES!$A$21:$A$55,HERBICIDES!$S$21:$S$55,0,0,1)))</f>
        <v/>
      </c>
      <c r="J18" s="249" t="str">
        <f>IF(C18="","",(_xlfn.XLOOKUP(C18,HERBICIDES!$A$21:$A$55,HERBICIDES!$CD$21:$CD$55,0,0,1)))</f>
        <v/>
      </c>
      <c r="K18" s="250" t="str">
        <f>IF(C18="","",(_xlfn.XLOOKUP(C18,HERBICIDES!$A$21:$A$55,HERBICIDES!$I$21:$I$55,0,0,1)))</f>
        <v/>
      </c>
      <c r="L18" s="249" t="str">
        <f>IF(C18="","",(_xlfn.XLOOKUP(C18,HERBICIDES!$A$21:$A$55,HERBICIDES!$BS$21:$BS$55,0,0,1)))</f>
        <v/>
      </c>
      <c r="M18" s="249" t="str">
        <f>IF(C18="","",(_xlfn.XLOOKUP(C18,HERBICIDES!$A$21:$A$55,HERBICIDES!$BU$21:$BU$55,0,0,1)))</f>
        <v/>
      </c>
      <c r="N18" s="249" t="str">
        <f>IF(C18="","",(_xlfn.XLOOKUP(C18,HERBICIDES!$A$21:$A$55,HERBICIDES!$BZ$21:$BZ$55,0,0,1)))</f>
        <v/>
      </c>
    </row>
    <row r="19" spans="1:14" ht="28.15" customHeight="1" x14ac:dyDescent="0.25">
      <c r="A19" s="248"/>
      <c r="B19" s="248"/>
      <c r="C19" s="248"/>
      <c r="D19" s="248" t="str">
        <f>IF(C19="","",(_xlfn.XLOOKUP(C19,HERBICIDES!$A$21:$A$55,HERBICIDES!$D$21:$D$55,0,0,1)))</f>
        <v/>
      </c>
      <c r="E19" s="248" t="str">
        <f>IF(C19="","",(_xlfn.XLOOKUP(C19,HERBICIDES!$A$21:$A$55,HERBICIDES!$E$21:$E$55,0,0,1)))</f>
        <v/>
      </c>
      <c r="F19" s="248"/>
      <c r="G19" s="248" t="str">
        <f>IF(C19="","",(_xlfn.XLOOKUP(C19,HERBICIDES!$A$21:$A$55,HERBICIDES!$N$21:$N$55,0,0,1)))</f>
        <v/>
      </c>
      <c r="H19" s="248"/>
      <c r="I19" s="249" t="str">
        <f>IF(C19="","",(_xlfn.XLOOKUP(C19,HERBICIDES!$A$21:$A$55,HERBICIDES!$S$21:$S$55,0,0,1)))</f>
        <v/>
      </c>
      <c r="J19" s="249" t="str">
        <f>IF(C19="","",(_xlfn.XLOOKUP(C19,HERBICIDES!$A$21:$A$55,HERBICIDES!$CD$21:$CD$55,0,0,1)))</f>
        <v/>
      </c>
      <c r="K19" s="250" t="str">
        <f>IF(C19="","",(_xlfn.XLOOKUP(C19,HERBICIDES!$A$21:$A$55,HERBICIDES!$I$21:$I$55,0,0,1)))</f>
        <v/>
      </c>
      <c r="L19" s="249" t="str">
        <f>IF(C19="","",(_xlfn.XLOOKUP(C19,HERBICIDES!$A$21:$A$55,HERBICIDES!$BS$21:$BS$55,0,0,1)))</f>
        <v/>
      </c>
      <c r="M19" s="249" t="str">
        <f>IF(C19="","",(_xlfn.XLOOKUP(C19,HERBICIDES!$A$21:$A$55,HERBICIDES!$BU$21:$BU$55,0,0,1)))</f>
        <v/>
      </c>
      <c r="N19" s="249" t="str">
        <f>IF(C19="","",(_xlfn.XLOOKUP(C19,HERBICIDES!$A$21:$A$55,HERBICIDES!$BZ$21:$BZ$55,0,0,1)))</f>
        <v/>
      </c>
    </row>
    <row r="20" spans="1:14" ht="28.15" customHeight="1" x14ac:dyDescent="0.25">
      <c r="A20" s="248"/>
      <c r="B20" s="248"/>
      <c r="C20" s="248"/>
      <c r="D20" s="248" t="str">
        <f>IF(C20="","",(_xlfn.XLOOKUP(C20,HERBICIDES!$A$21:$A$55,HERBICIDES!$D$21:$D$55,0,0,1)))</f>
        <v/>
      </c>
      <c r="E20" s="248" t="str">
        <f>IF(C20="","",(_xlfn.XLOOKUP(C20,HERBICIDES!$A$21:$A$55,HERBICIDES!$E$21:$E$55,0,0,1)))</f>
        <v/>
      </c>
      <c r="F20" s="248"/>
      <c r="G20" s="248" t="str">
        <f>IF(C20="","",(_xlfn.XLOOKUP(C20,HERBICIDES!$A$21:$A$55,HERBICIDES!$N$21:$N$55,0,0,1)))</f>
        <v/>
      </c>
      <c r="H20" s="248"/>
      <c r="I20" s="249" t="str">
        <f>IF(C20="","",(_xlfn.XLOOKUP(C20,HERBICIDES!$A$21:$A$55,HERBICIDES!$S$21:$S$55,0,0,1)))</f>
        <v/>
      </c>
      <c r="J20" s="249" t="str">
        <f>IF(C20="","",(_xlfn.XLOOKUP(C20,HERBICIDES!$A$21:$A$55,HERBICIDES!$CD$21:$CD$55,0,0,1)))</f>
        <v/>
      </c>
      <c r="K20" s="250" t="str">
        <f>IF(C20="","",(_xlfn.XLOOKUP(C20,HERBICIDES!$A$21:$A$55,HERBICIDES!$I$21:$I$55,0,0,1)))</f>
        <v/>
      </c>
      <c r="L20" s="249" t="str">
        <f>IF(C20="","",(_xlfn.XLOOKUP(C20,HERBICIDES!$A$21:$A$55,HERBICIDES!$BS$21:$BS$55,0,0,1)))</f>
        <v/>
      </c>
      <c r="M20" s="249" t="str">
        <f>IF(C20="","",(_xlfn.XLOOKUP(C20,HERBICIDES!$A$21:$A$55,HERBICIDES!$BU$21:$BU$55,0,0,1)))</f>
        <v/>
      </c>
      <c r="N20" s="249" t="str">
        <f>IF(C20="","",(_xlfn.XLOOKUP(C20,HERBICIDES!$A$21:$A$55,HERBICIDES!$BZ$21:$BZ$55,0,0,1)))</f>
        <v/>
      </c>
    </row>
    <row r="21" spans="1:14" ht="28.15" customHeight="1" x14ac:dyDescent="0.25">
      <c r="A21" s="248"/>
      <c r="B21" s="248"/>
      <c r="C21" s="248"/>
      <c r="D21" s="248" t="str">
        <f>IF(C21="","",(_xlfn.XLOOKUP(C21,HERBICIDES!$A$21:$A$55,HERBICIDES!$D$21:$D$55,0,0,1)))</f>
        <v/>
      </c>
      <c r="E21" s="248" t="str">
        <f>IF(C21="","",(_xlfn.XLOOKUP(C21,HERBICIDES!$A$21:$A$55,HERBICIDES!$E$21:$E$55,0,0,1)))</f>
        <v/>
      </c>
      <c r="F21" s="248"/>
      <c r="G21" s="248" t="str">
        <f>IF(C21="","",(_xlfn.XLOOKUP(C21,HERBICIDES!$A$21:$A$55,HERBICIDES!$N$21:$N$55,0,0,1)))</f>
        <v/>
      </c>
      <c r="H21" s="248"/>
      <c r="I21" s="249" t="str">
        <f>IF(C21="","",(_xlfn.XLOOKUP(C21,HERBICIDES!$A$21:$A$55,HERBICIDES!$S$21:$S$55,0,0,1)))</f>
        <v/>
      </c>
      <c r="J21" s="249" t="str">
        <f>IF(C21="","",(_xlfn.XLOOKUP(C21,HERBICIDES!$A$21:$A$55,HERBICIDES!$CD$21:$CD$55,0,0,1)))</f>
        <v/>
      </c>
      <c r="K21" s="250" t="str">
        <f>IF(C21="","",(_xlfn.XLOOKUP(C21,HERBICIDES!$A$21:$A$55,HERBICIDES!$I$21:$I$55,0,0,1)))</f>
        <v/>
      </c>
      <c r="L21" s="249" t="str">
        <f>IF(C21="","",(_xlfn.XLOOKUP(C21,HERBICIDES!$A$21:$A$55,HERBICIDES!$BS$21:$BS$55,0,0,1)))</f>
        <v/>
      </c>
      <c r="M21" s="249" t="str">
        <f>IF(C21="","",(_xlfn.XLOOKUP(C21,HERBICIDES!$A$21:$A$55,HERBICIDES!$BU$21:$BU$55,0,0,1)))</f>
        <v/>
      </c>
      <c r="N21" s="249" t="str">
        <f>IF(C21="","",(_xlfn.XLOOKUP(C21,HERBICIDES!$A$21:$A$55,HERBICIDES!$BZ$21:$BZ$55,0,0,1)))</f>
        <v/>
      </c>
    </row>
    <row r="22" spans="1:14" ht="28.15" customHeight="1" x14ac:dyDescent="0.25">
      <c r="A22" s="248"/>
      <c r="B22" s="248"/>
      <c r="C22" s="248"/>
      <c r="D22" s="248" t="str">
        <f>IF(C22="","",(_xlfn.XLOOKUP(C22,HERBICIDES!$A$21:$A$55,HERBICIDES!$D$21:$D$55,0,0,1)))</f>
        <v/>
      </c>
      <c r="E22" s="248" t="str">
        <f>IF(C22="","",(_xlfn.XLOOKUP(C22,HERBICIDES!$A$21:$A$55,HERBICIDES!$E$21:$E$55,0,0,1)))</f>
        <v/>
      </c>
      <c r="F22" s="248"/>
      <c r="G22" s="248" t="str">
        <f>IF(C22="","",(_xlfn.XLOOKUP(C22,HERBICIDES!$A$21:$A$55,HERBICIDES!$N$21:$N$55,0,0,1)))</f>
        <v/>
      </c>
      <c r="H22" s="248"/>
      <c r="I22" s="249" t="str">
        <f>IF(C22="","",(_xlfn.XLOOKUP(C22,HERBICIDES!$A$21:$A$55,HERBICIDES!$S$21:$S$55,0,0,1)))</f>
        <v/>
      </c>
      <c r="J22" s="249" t="str">
        <f>IF(C22="","",(_xlfn.XLOOKUP(C22,HERBICIDES!$A$21:$A$55,HERBICIDES!$CD$21:$CD$55,0,0,1)))</f>
        <v/>
      </c>
      <c r="K22" s="250" t="str">
        <f>IF(C22="","",(_xlfn.XLOOKUP(C22,HERBICIDES!$A$21:$A$55,HERBICIDES!$I$21:$I$55,0,0,1)))</f>
        <v/>
      </c>
      <c r="L22" s="249" t="str">
        <f>IF(C22="","",(_xlfn.XLOOKUP(C22,HERBICIDES!$A$21:$A$55,HERBICIDES!$BS$21:$BS$55,0,0,1)))</f>
        <v/>
      </c>
      <c r="M22" s="249" t="str">
        <f>IF(C22="","",(_xlfn.XLOOKUP(C22,HERBICIDES!$A$21:$A$55,HERBICIDES!$BU$21:$BU$55,0,0,1)))</f>
        <v/>
      </c>
      <c r="N22" s="249" t="str">
        <f>IF(C22="","",(_xlfn.XLOOKUP(C22,HERBICIDES!$A$21:$A$55,HERBICIDES!$BZ$21:$BZ$55,0,0,1)))</f>
        <v/>
      </c>
    </row>
    <row r="23" spans="1:14" ht="28.15" customHeight="1" x14ac:dyDescent="0.25">
      <c r="A23" s="248"/>
      <c r="B23" s="248"/>
      <c r="C23" s="248"/>
      <c r="D23" s="248" t="str">
        <f>IF(C23="","",(_xlfn.XLOOKUP(C23,HERBICIDES!$A$21:$A$55,HERBICIDES!$D$21:$D$55,0,0,1)))</f>
        <v/>
      </c>
      <c r="E23" s="248" t="str">
        <f>IF(C23="","",(_xlfn.XLOOKUP(C23,HERBICIDES!$A$21:$A$55,HERBICIDES!$E$21:$E$55,0,0,1)))</f>
        <v/>
      </c>
      <c r="F23" s="248"/>
      <c r="G23" s="248" t="str">
        <f>IF(C23="","",(_xlfn.XLOOKUP(C23,HERBICIDES!$A$21:$A$55,HERBICIDES!$N$21:$N$55,0,0,1)))</f>
        <v/>
      </c>
      <c r="H23" s="248"/>
      <c r="I23" s="249" t="str">
        <f>IF(C23="","",(_xlfn.XLOOKUP(C23,HERBICIDES!$A$21:$A$55,HERBICIDES!$S$21:$S$55,0,0,1)))</f>
        <v/>
      </c>
      <c r="J23" s="249" t="str">
        <f>IF(C23="","",(_xlfn.XLOOKUP(C23,HERBICIDES!$A$21:$A$55,HERBICIDES!$CD$21:$CD$55,0,0,1)))</f>
        <v/>
      </c>
      <c r="K23" s="250" t="str">
        <f>IF(C23="","",(_xlfn.XLOOKUP(C23,HERBICIDES!$A$21:$A$55,HERBICIDES!$I$21:$I$55,0,0,1)))</f>
        <v/>
      </c>
      <c r="L23" s="249" t="str">
        <f>IF(C23="","",(_xlfn.XLOOKUP(C23,HERBICIDES!$A$21:$A$55,HERBICIDES!$BS$21:$BS$55,0,0,1)))</f>
        <v/>
      </c>
      <c r="M23" s="249" t="str">
        <f>IF(C23="","",(_xlfn.XLOOKUP(C23,HERBICIDES!$A$21:$A$55,HERBICIDES!$BU$21:$BU$55,0,0,1)))</f>
        <v/>
      </c>
      <c r="N23" s="249" t="str">
        <f>IF(C23="","",(_xlfn.XLOOKUP(C23,HERBICIDES!$A$21:$A$55,HERBICIDES!$BZ$21:$BZ$55,0,0,1)))</f>
        <v/>
      </c>
    </row>
    <row r="24" spans="1:14" x14ac:dyDescent="0.25">
      <c r="A24" s="204"/>
      <c r="B24" s="204"/>
      <c r="C24" s="204"/>
      <c r="D24" s="204"/>
      <c r="E24" s="204"/>
      <c r="F24" s="204"/>
      <c r="G24" s="204"/>
      <c r="H24" s="204"/>
      <c r="I24" s="204"/>
      <c r="J24" s="204"/>
    </row>
    <row r="25" spans="1:14" ht="18" customHeight="1" x14ac:dyDescent="0.25">
      <c r="A25" s="210" t="s">
        <v>321</v>
      </c>
      <c r="B25" s="210"/>
      <c r="C25" s="210"/>
      <c r="D25" s="210"/>
      <c r="E25" s="210"/>
      <c r="F25" s="210"/>
      <c r="G25" s="210"/>
      <c r="H25" s="210"/>
      <c r="I25" s="210"/>
      <c r="J25" s="210"/>
    </row>
    <row r="26" spans="1:14" ht="18" customHeight="1" x14ac:dyDescent="0.25">
      <c r="A26" s="210" t="s">
        <v>322</v>
      </c>
      <c r="B26" s="210"/>
      <c r="C26" s="210"/>
      <c r="D26" s="210"/>
      <c r="E26" s="210"/>
      <c r="F26" s="210"/>
      <c r="G26" s="210"/>
      <c r="H26" s="210"/>
      <c r="I26" s="210"/>
      <c r="J26" s="210"/>
      <c r="K26" s="205"/>
    </row>
    <row r="27" spans="1:14" ht="25.9" customHeight="1" x14ac:dyDescent="0.25">
      <c r="A27" s="210" t="s">
        <v>323</v>
      </c>
      <c r="B27" s="210"/>
      <c r="C27" s="210"/>
      <c r="D27" s="210"/>
      <c r="E27" s="210"/>
      <c r="F27" s="210"/>
      <c r="G27" s="210"/>
      <c r="H27" s="210"/>
      <c r="I27" s="210"/>
      <c r="J27" s="206"/>
      <c r="K27" s="205"/>
    </row>
    <row r="28" spans="1:14" ht="18" customHeight="1" x14ac:dyDescent="0.25">
      <c r="A28" s="210" t="s">
        <v>324</v>
      </c>
      <c r="B28" s="210"/>
      <c r="C28" s="210"/>
      <c r="D28" s="210"/>
      <c r="E28" s="210"/>
      <c r="F28" s="210"/>
      <c r="G28" s="210"/>
      <c r="H28" s="210"/>
      <c r="I28" s="210"/>
      <c r="J28" s="206"/>
      <c r="K28" s="205"/>
    </row>
    <row r="29" spans="1:14" ht="18" customHeight="1" x14ac:dyDescent="0.25">
      <c r="A29" s="211" t="s">
        <v>325</v>
      </c>
      <c r="B29" s="211"/>
      <c r="C29" s="211"/>
      <c r="D29" s="211"/>
      <c r="E29" s="211"/>
      <c r="F29" s="211"/>
      <c r="G29" s="211"/>
      <c r="H29" s="211"/>
      <c r="I29" s="211"/>
      <c r="J29" s="211"/>
    </row>
    <row r="30" spans="1:14" ht="34.15" customHeight="1" x14ac:dyDescent="0.25">
      <c r="A30" s="209" t="s">
        <v>326</v>
      </c>
      <c r="B30" s="209"/>
      <c r="C30" s="209"/>
      <c r="D30" s="209"/>
      <c r="E30" s="209"/>
      <c r="F30" s="204"/>
      <c r="G30" s="204"/>
      <c r="H30" s="204"/>
      <c r="I30" s="204"/>
      <c r="J30" s="204"/>
    </row>
    <row r="31" spans="1:14" x14ac:dyDescent="0.25"/>
    <row r="32" spans="1:14" x14ac:dyDescent="0.25"/>
    <row r="34" spans="1:2" ht="18.75" hidden="1" x14ac:dyDescent="0.3">
      <c r="A34" s="207"/>
      <c r="B34" s="207"/>
    </row>
    <row r="35" spans="1:2" ht="18.75" hidden="1" x14ac:dyDescent="0.3">
      <c r="A35" s="207"/>
      <c r="B35" s="207"/>
    </row>
    <row r="43" spans="1:2" x14ac:dyDescent="0.25"/>
    <row r="44" spans="1:2" x14ac:dyDescent="0.25"/>
    <row r="45" spans="1:2" x14ac:dyDescent="0.25"/>
    <row r="46" spans="1:2" x14ac:dyDescent="0.25"/>
  </sheetData>
  <mergeCells count="7">
    <mergeCell ref="A30:E30"/>
    <mergeCell ref="A25:J25"/>
    <mergeCell ref="A26:J26"/>
    <mergeCell ref="A27:I27"/>
    <mergeCell ref="A28:I28"/>
    <mergeCell ref="A29:J29"/>
    <mergeCell ref="A1:J1"/>
  </mergeCells>
  <dataValidations count="2">
    <dataValidation type="list" showInputMessage="1" sqref="C6" xr:uid="{C22AD691-72D4-4DC6-B925-3A024AFEE77D}">
      <formula1>IF(B4&lt;&gt;"",INDIRECT(B4),"")</formula1>
    </dataValidation>
    <dataValidation type="list" allowBlank="1" showInputMessage="1" showErrorMessage="1" sqref="C4:C5" xr:uid="{5B366D8B-89B1-42F3-AF48-7604E9F8DA64}">
      <formula1>_xlfn.ANCHORARRAY($R4)</formula1>
    </dataValidation>
  </dataValidations>
  <pageMargins left="0.70866141732283472" right="0.70866141732283472" top="0.74803149606299213" bottom="0.74803149606299213" header="0.31496062992125984" footer="0.31496062992125984"/>
  <pageSetup paperSize="9" orientation="landscape" r:id="rId1"/>
  <headerFooter>
    <oddHeader>&amp;L&amp;16&amp;G&amp;C&amp;14Conseil stratégique phytosanitaire</oddHeader>
  </headerFooter>
  <legacyDrawingHF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Q58"/>
  <sheetViews>
    <sheetView topLeftCell="L12" workbookViewId="0">
      <selection activeCell="G41" sqref="G41"/>
    </sheetView>
  </sheetViews>
  <sheetFormatPr baseColWidth="10" defaultRowHeight="14.25" x14ac:dyDescent="0.2"/>
  <cols>
    <col min="1" max="1" width="71.75" bestFit="1" customWidth="1"/>
    <col min="2" max="2" width="11.25" customWidth="1"/>
    <col min="4" max="4" width="15.625" customWidth="1"/>
    <col min="5" max="5" width="14" customWidth="1"/>
    <col min="7" max="7" width="16.125" customWidth="1"/>
    <col min="8" max="8" width="28.25" customWidth="1"/>
    <col min="9" max="9" width="20.875" customWidth="1"/>
    <col min="11" max="11" width="11.5" customWidth="1"/>
    <col min="12" max="12" width="18.625" customWidth="1"/>
    <col min="14" max="14" width="14.875" customWidth="1"/>
    <col min="15" max="15" width="41.75" customWidth="1"/>
    <col min="16" max="17" width="0" hidden="1" customWidth="1"/>
    <col min="19" max="19" width="15.75" customWidth="1"/>
    <col min="21" max="70" width="0" hidden="1" customWidth="1"/>
    <col min="73" max="73" width="12.25" customWidth="1"/>
    <col min="74" max="74" width="20.25" customWidth="1"/>
    <col min="75" max="75" width="15.875" customWidth="1"/>
    <col min="76" max="76" width="20.125" customWidth="1"/>
    <col min="78" max="78" width="14.75" customWidth="1"/>
    <col min="79" max="79" width="15.125" customWidth="1"/>
    <col min="80" max="80" width="25" customWidth="1"/>
    <col min="81" max="81" width="24" customWidth="1"/>
    <col min="82" max="82" width="13.25" customWidth="1"/>
    <col min="83" max="83" width="22.625" customWidth="1"/>
    <col min="84" max="84" width="53.375" customWidth="1"/>
    <col min="85" max="85" width="83.875" customWidth="1"/>
    <col min="86" max="141" width="0" hidden="1" customWidth="1"/>
    <col min="142" max="142" width="40.25" customWidth="1"/>
    <col min="143" max="143" width="40.875" customWidth="1"/>
  </cols>
  <sheetData>
    <row r="1" spans="3:1031" ht="15" thickBot="1" x14ac:dyDescent="0.25">
      <c r="C1" s="1"/>
      <c r="D1" s="12"/>
      <c r="E1" s="2"/>
      <c r="F1" s="1"/>
      <c r="G1" s="3"/>
      <c r="H1" s="12"/>
      <c r="I1" s="1"/>
      <c r="J1" s="1"/>
      <c r="K1" s="1"/>
      <c r="L1" s="3"/>
      <c r="M1" s="1"/>
      <c r="N1" s="12"/>
      <c r="O1" s="1"/>
      <c r="P1" s="1"/>
      <c r="Q1" s="1"/>
      <c r="R1" s="12"/>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4"/>
      <c r="BS1" s="4"/>
      <c r="BT1" s="16"/>
      <c r="BU1" s="1"/>
      <c r="BV1" s="1"/>
      <c r="BW1" s="1"/>
      <c r="BX1" s="1"/>
      <c r="BY1" s="1"/>
      <c r="BZ1" s="1"/>
      <c r="CA1" s="1"/>
      <c r="CB1" s="1"/>
      <c r="CC1" s="12"/>
      <c r="CD1" s="4"/>
      <c r="CE1" s="4"/>
      <c r="CF1" s="4"/>
      <c r="CG1" s="1"/>
      <c r="CH1" s="1"/>
      <c r="CI1" s="12"/>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row>
    <row r="2" spans="3:1031" ht="15" customHeight="1" x14ac:dyDescent="0.2">
      <c r="C2" s="216" t="s">
        <v>0</v>
      </c>
      <c r="D2" s="217"/>
      <c r="E2" s="217"/>
      <c r="F2" s="217"/>
      <c r="G2" s="217"/>
      <c r="H2" s="217"/>
      <c r="I2" s="217"/>
      <c r="J2" s="217"/>
      <c r="K2" s="217"/>
      <c r="L2" s="217"/>
      <c r="M2" s="217"/>
      <c r="N2" s="217"/>
      <c r="O2" s="217"/>
      <c r="P2" s="217"/>
      <c r="Q2" s="217"/>
      <c r="R2" s="217"/>
      <c r="S2" s="217"/>
      <c r="T2" s="217"/>
      <c r="U2" s="217"/>
      <c r="V2" s="217"/>
      <c r="W2" s="217"/>
      <c r="X2" s="217"/>
      <c r="Y2" s="217"/>
      <c r="Z2" s="217"/>
      <c r="AA2" s="217"/>
      <c r="AB2" s="218"/>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4"/>
      <c r="BS2" s="4"/>
      <c r="BT2" s="16"/>
      <c r="BU2" s="1"/>
      <c r="BV2" s="1"/>
      <c r="BW2" s="1"/>
      <c r="BX2" s="1"/>
      <c r="BY2" s="1"/>
      <c r="BZ2" s="1"/>
      <c r="CA2" s="1"/>
      <c r="CB2" s="1"/>
      <c r="CC2" s="12"/>
      <c r="CD2" s="4"/>
      <c r="CE2" s="4"/>
      <c r="CF2" s="4"/>
      <c r="CG2" s="1"/>
      <c r="CH2" s="1"/>
      <c r="CI2" s="12"/>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c r="AML2" s="1"/>
      <c r="AMM2" s="1"/>
      <c r="AMN2" s="1"/>
      <c r="AMO2" s="1"/>
      <c r="AMP2" s="1"/>
      <c r="AMQ2" s="1"/>
    </row>
    <row r="3" spans="3:1031" ht="15.75" customHeight="1" x14ac:dyDescent="0.2">
      <c r="C3" s="219"/>
      <c r="D3" s="220"/>
      <c r="E3" s="220"/>
      <c r="F3" s="220"/>
      <c r="G3" s="220"/>
      <c r="H3" s="220"/>
      <c r="I3" s="220"/>
      <c r="J3" s="220"/>
      <c r="K3" s="220"/>
      <c r="L3" s="220"/>
      <c r="M3" s="220"/>
      <c r="N3" s="220"/>
      <c r="O3" s="220"/>
      <c r="P3" s="220"/>
      <c r="Q3" s="220"/>
      <c r="R3" s="220"/>
      <c r="S3" s="220"/>
      <c r="T3" s="220"/>
      <c r="U3" s="220"/>
      <c r="V3" s="220"/>
      <c r="W3" s="220"/>
      <c r="X3" s="220"/>
      <c r="Y3" s="220"/>
      <c r="Z3" s="220"/>
      <c r="AA3" s="220"/>
      <c r="AB3" s="22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4"/>
      <c r="BS3" s="4"/>
      <c r="BT3" s="16"/>
      <c r="BU3" s="1"/>
      <c r="BV3" s="1"/>
      <c r="BW3" s="1"/>
      <c r="BX3" s="1"/>
      <c r="BY3" s="1"/>
      <c r="BZ3" s="1"/>
      <c r="CA3" s="1"/>
      <c r="CB3" s="1"/>
      <c r="CC3" s="12"/>
      <c r="CD3" s="4"/>
      <c r="CE3" s="4"/>
      <c r="CF3" s="4"/>
      <c r="CG3" s="1"/>
      <c r="CH3" s="1"/>
      <c r="CI3" s="12"/>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c r="AMI3" s="1"/>
      <c r="AMJ3" s="1"/>
      <c r="AMK3" s="1"/>
      <c r="AML3" s="1"/>
      <c r="AMM3" s="1"/>
      <c r="AMN3" s="1"/>
      <c r="AMO3" s="1"/>
      <c r="AMP3" s="1"/>
      <c r="AMQ3" s="1"/>
    </row>
    <row r="4" spans="3:1031" ht="15" customHeight="1" x14ac:dyDescent="0.2">
      <c r="C4" s="219"/>
      <c r="D4" s="220"/>
      <c r="E4" s="220"/>
      <c r="F4" s="220"/>
      <c r="G4" s="220"/>
      <c r="H4" s="220"/>
      <c r="I4" s="220"/>
      <c r="J4" s="220"/>
      <c r="K4" s="220"/>
      <c r="L4" s="220"/>
      <c r="M4" s="220"/>
      <c r="N4" s="220"/>
      <c r="O4" s="220"/>
      <c r="P4" s="220"/>
      <c r="Q4" s="220"/>
      <c r="R4" s="220"/>
      <c r="S4" s="220"/>
      <c r="T4" s="220"/>
      <c r="U4" s="220"/>
      <c r="V4" s="220"/>
      <c r="W4" s="220"/>
      <c r="X4" s="220"/>
      <c r="Y4" s="220"/>
      <c r="Z4" s="220"/>
      <c r="AA4" s="220"/>
      <c r="AB4" s="22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4"/>
      <c r="BS4" s="4"/>
      <c r="BT4" s="16"/>
      <c r="BU4" s="1"/>
      <c r="BV4" s="1"/>
      <c r="BW4" s="1"/>
      <c r="BX4" s="1"/>
      <c r="BY4" s="1"/>
      <c r="BZ4" s="1"/>
      <c r="CA4" s="1"/>
      <c r="CB4" s="1"/>
      <c r="CC4" s="12"/>
      <c r="CD4" s="4"/>
      <c r="CE4" s="4"/>
      <c r="CF4" s="4"/>
      <c r="CG4" s="1"/>
      <c r="CH4" s="1"/>
      <c r="CI4" s="12"/>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c r="AML4" s="1"/>
      <c r="AMM4" s="1"/>
      <c r="AMN4" s="1"/>
      <c r="AMO4" s="1"/>
      <c r="AMP4" s="1"/>
      <c r="AMQ4" s="1"/>
    </row>
    <row r="5" spans="3:1031" ht="26.25" customHeight="1" thickBot="1" x14ac:dyDescent="0.25">
      <c r="C5" s="222"/>
      <c r="D5" s="223"/>
      <c r="E5" s="223"/>
      <c r="F5" s="223"/>
      <c r="G5" s="223"/>
      <c r="H5" s="223"/>
      <c r="I5" s="223"/>
      <c r="J5" s="223"/>
      <c r="K5" s="223"/>
      <c r="L5" s="223"/>
      <c r="M5" s="223"/>
      <c r="N5" s="223"/>
      <c r="O5" s="223"/>
      <c r="P5" s="223"/>
      <c r="Q5" s="223"/>
      <c r="R5" s="223"/>
      <c r="S5" s="223"/>
      <c r="T5" s="223"/>
      <c r="U5" s="223"/>
      <c r="V5" s="223"/>
      <c r="W5" s="223"/>
      <c r="X5" s="223"/>
      <c r="Y5" s="223"/>
      <c r="Z5" s="223"/>
      <c r="AA5" s="223"/>
      <c r="AB5" s="224"/>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4"/>
      <c r="BS5" s="4"/>
      <c r="BT5" s="16"/>
      <c r="BU5" s="1"/>
      <c r="BV5" s="1"/>
      <c r="BW5" s="1"/>
      <c r="BX5" s="1"/>
      <c r="BY5" s="1"/>
      <c r="BZ5" s="1"/>
      <c r="CA5" s="1"/>
      <c r="CB5" s="1"/>
      <c r="CC5" s="12"/>
      <c r="CD5" s="4"/>
      <c r="CE5" s="4"/>
      <c r="CF5" s="4"/>
      <c r="CG5" s="1"/>
      <c r="CH5" s="1"/>
      <c r="CI5" s="12"/>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c r="AML5" s="1"/>
      <c r="AMM5" s="1"/>
      <c r="AMN5" s="1"/>
      <c r="AMO5" s="1"/>
      <c r="AMP5" s="1"/>
      <c r="AMQ5" s="1"/>
    </row>
    <row r="6" spans="3:1031" ht="20.25" customHeight="1" x14ac:dyDescent="0.2">
      <c r="C6" s="225" t="s">
        <v>153</v>
      </c>
      <c r="D6" s="226"/>
      <c r="E6" s="226"/>
      <c r="F6" s="226"/>
      <c r="G6" s="226"/>
      <c r="H6" s="226"/>
      <c r="I6" s="226"/>
      <c r="J6" s="226"/>
      <c r="K6" s="226"/>
      <c r="L6" s="226"/>
      <c r="M6" s="226"/>
      <c r="N6" s="226"/>
      <c r="O6" s="226"/>
      <c r="P6" s="226"/>
      <c r="Q6" s="226"/>
      <c r="R6" s="226"/>
      <c r="S6" s="226"/>
      <c r="T6" s="226"/>
      <c r="U6" s="226"/>
      <c r="V6" s="226"/>
      <c r="W6" s="226"/>
      <c r="X6" s="226"/>
      <c r="Y6" s="226"/>
      <c r="Z6" s="226"/>
      <c r="AA6" s="226"/>
      <c r="AB6" s="227"/>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4"/>
      <c r="BS6" s="4"/>
      <c r="BT6" s="17"/>
      <c r="BU6" s="5"/>
      <c r="BV6" s="5"/>
      <c r="BW6" s="5"/>
      <c r="BX6" s="5"/>
      <c r="BY6" s="5"/>
      <c r="BZ6" s="5"/>
      <c r="CA6" s="5"/>
      <c r="CB6" s="5"/>
      <c r="CC6" s="13"/>
      <c r="CD6" s="4"/>
      <c r="CE6" s="4"/>
      <c r="CF6" s="4"/>
      <c r="CG6" s="5"/>
      <c r="CH6" s="5"/>
      <c r="CI6" s="13"/>
      <c r="CJ6" s="5"/>
      <c r="CK6" s="5"/>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c r="AMI6" s="1"/>
      <c r="AMJ6" s="1"/>
      <c r="AMK6" s="1"/>
      <c r="AML6" s="1"/>
      <c r="AMM6" s="1"/>
      <c r="AMN6" s="1"/>
      <c r="AMO6" s="1"/>
      <c r="AMP6" s="1"/>
      <c r="AMQ6" s="1"/>
    </row>
    <row r="7" spans="3:1031" ht="19.149999999999999" customHeight="1" x14ac:dyDescent="0.2">
      <c r="C7" s="228"/>
      <c r="D7" s="229"/>
      <c r="E7" s="229"/>
      <c r="F7" s="229"/>
      <c r="G7" s="229"/>
      <c r="H7" s="229"/>
      <c r="I7" s="229"/>
      <c r="J7" s="229"/>
      <c r="K7" s="229"/>
      <c r="L7" s="229"/>
      <c r="M7" s="229"/>
      <c r="N7" s="229"/>
      <c r="O7" s="229"/>
      <c r="P7" s="229"/>
      <c r="Q7" s="229"/>
      <c r="R7" s="229"/>
      <c r="S7" s="229"/>
      <c r="T7" s="229"/>
      <c r="U7" s="229"/>
      <c r="V7" s="229"/>
      <c r="W7" s="229"/>
      <c r="X7" s="229"/>
      <c r="Y7" s="229"/>
      <c r="Z7" s="229"/>
      <c r="AA7" s="229"/>
      <c r="AB7" s="230"/>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7"/>
      <c r="BS7" s="7"/>
      <c r="BT7" s="18"/>
      <c r="BU7" s="6"/>
      <c r="BV7" s="6"/>
      <c r="BW7" s="6"/>
      <c r="BX7" s="6"/>
      <c r="BY7" s="6"/>
      <c r="BZ7" s="6"/>
      <c r="CA7" s="6"/>
      <c r="CB7" s="6"/>
      <c r="CC7" s="14"/>
      <c r="CD7" s="7"/>
      <c r="CE7" s="7"/>
      <c r="CF7" s="7"/>
      <c r="CG7" s="6"/>
      <c r="CH7" s="6"/>
      <c r="CI7" s="14"/>
      <c r="CJ7" s="6"/>
      <c r="CK7" s="6"/>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c r="AMF7" s="1"/>
      <c r="AMG7" s="1"/>
      <c r="AMH7" s="1"/>
      <c r="AMI7" s="1"/>
      <c r="AMJ7" s="1"/>
      <c r="AMK7" s="1"/>
      <c r="AML7" s="1"/>
      <c r="AMM7" s="1"/>
      <c r="AMN7" s="1"/>
      <c r="AMO7" s="1"/>
      <c r="AMP7" s="1"/>
      <c r="AMQ7" s="1"/>
    </row>
    <row r="8" spans="3:1031" ht="19.149999999999999" customHeight="1" x14ac:dyDescent="0.2">
      <c r="C8" s="228"/>
      <c r="D8" s="229"/>
      <c r="E8" s="229"/>
      <c r="F8" s="229"/>
      <c r="G8" s="229"/>
      <c r="H8" s="229"/>
      <c r="I8" s="229"/>
      <c r="J8" s="229"/>
      <c r="K8" s="229"/>
      <c r="L8" s="229"/>
      <c r="M8" s="229"/>
      <c r="N8" s="229"/>
      <c r="O8" s="229"/>
      <c r="P8" s="229"/>
      <c r="Q8" s="229"/>
      <c r="R8" s="229"/>
      <c r="S8" s="229"/>
      <c r="T8" s="229"/>
      <c r="U8" s="229"/>
      <c r="V8" s="229"/>
      <c r="W8" s="229"/>
      <c r="X8" s="229"/>
      <c r="Y8" s="229"/>
      <c r="Z8" s="229"/>
      <c r="AA8" s="229"/>
      <c r="AB8" s="230"/>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7"/>
      <c r="BS8" s="7"/>
      <c r="BT8" s="18"/>
      <c r="BU8" s="6"/>
      <c r="BV8" s="6"/>
      <c r="BW8" s="6"/>
      <c r="BX8" s="6"/>
      <c r="BY8" s="6"/>
      <c r="BZ8" s="6"/>
      <c r="CA8" s="6"/>
      <c r="CB8" s="6"/>
      <c r="CC8" s="14"/>
      <c r="CD8" s="7"/>
      <c r="CE8" s="7"/>
      <c r="CF8" s="7"/>
      <c r="CG8" s="6"/>
      <c r="CH8" s="6"/>
      <c r="CI8" s="14"/>
      <c r="CJ8" s="6"/>
      <c r="CK8" s="6"/>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c r="AML8" s="1"/>
      <c r="AMM8" s="1"/>
      <c r="AMN8" s="1"/>
      <c r="AMO8" s="1"/>
      <c r="AMP8" s="1"/>
      <c r="AMQ8" s="1"/>
    </row>
    <row r="9" spans="3:1031" ht="19.149999999999999" customHeight="1" x14ac:dyDescent="0.2">
      <c r="C9" s="228"/>
      <c r="D9" s="229"/>
      <c r="E9" s="229"/>
      <c r="F9" s="229"/>
      <c r="G9" s="229"/>
      <c r="H9" s="229"/>
      <c r="I9" s="229"/>
      <c r="J9" s="229"/>
      <c r="K9" s="229"/>
      <c r="L9" s="229"/>
      <c r="M9" s="229"/>
      <c r="N9" s="229"/>
      <c r="O9" s="229"/>
      <c r="P9" s="229"/>
      <c r="Q9" s="229"/>
      <c r="R9" s="229"/>
      <c r="S9" s="229"/>
      <c r="T9" s="229"/>
      <c r="U9" s="229"/>
      <c r="V9" s="229"/>
      <c r="W9" s="229"/>
      <c r="X9" s="229"/>
      <c r="Y9" s="229"/>
      <c r="Z9" s="229"/>
      <c r="AA9" s="229"/>
      <c r="AB9" s="230"/>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7"/>
      <c r="BS9" s="7"/>
      <c r="BT9" s="18"/>
      <c r="BU9" s="6"/>
      <c r="BV9" s="6"/>
      <c r="BW9" s="6"/>
      <c r="BX9" s="6"/>
      <c r="BY9" s="6"/>
      <c r="BZ9" s="6"/>
      <c r="CA9" s="6"/>
      <c r="CB9" s="6"/>
      <c r="CC9" s="14"/>
      <c r="CD9" s="7"/>
      <c r="CE9" s="7"/>
      <c r="CF9" s="7"/>
      <c r="CG9" s="6"/>
      <c r="CH9" s="6"/>
      <c r="CI9" s="14"/>
      <c r="CJ9" s="6"/>
      <c r="CK9" s="6"/>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row>
    <row r="10" spans="3:1031" ht="33.75" customHeight="1" x14ac:dyDescent="0.2">
      <c r="C10" s="228"/>
      <c r="D10" s="229"/>
      <c r="E10" s="229"/>
      <c r="F10" s="229"/>
      <c r="G10" s="229"/>
      <c r="H10" s="229"/>
      <c r="I10" s="229"/>
      <c r="J10" s="229"/>
      <c r="K10" s="229"/>
      <c r="L10" s="229"/>
      <c r="M10" s="229"/>
      <c r="N10" s="229"/>
      <c r="O10" s="229"/>
      <c r="P10" s="229"/>
      <c r="Q10" s="229"/>
      <c r="R10" s="229"/>
      <c r="S10" s="229"/>
      <c r="T10" s="229"/>
      <c r="U10" s="229"/>
      <c r="V10" s="229"/>
      <c r="W10" s="229"/>
      <c r="X10" s="229"/>
      <c r="Y10" s="229"/>
      <c r="Z10" s="229"/>
      <c r="AA10" s="229"/>
      <c r="AB10" s="230"/>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7"/>
      <c r="BS10" s="7"/>
      <c r="BT10" s="18"/>
      <c r="BU10" s="6"/>
      <c r="BV10" s="6"/>
      <c r="BW10" s="6"/>
      <c r="BX10" s="6"/>
      <c r="BY10" s="6"/>
      <c r="BZ10" s="6"/>
      <c r="CA10" s="6"/>
      <c r="CB10" s="6"/>
      <c r="CC10" s="14"/>
      <c r="CD10" s="7"/>
      <c r="CE10" s="7"/>
      <c r="CF10" s="7"/>
      <c r="CG10" s="6"/>
      <c r="CH10" s="6"/>
      <c r="CI10" s="14"/>
      <c r="CJ10" s="6"/>
      <c r="CK10" s="6"/>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row>
    <row r="11" spans="3:1031" ht="32.25" customHeight="1" x14ac:dyDescent="0.2">
      <c r="C11" s="228"/>
      <c r="D11" s="229"/>
      <c r="E11" s="229"/>
      <c r="F11" s="229"/>
      <c r="G11" s="229"/>
      <c r="H11" s="229"/>
      <c r="I11" s="229"/>
      <c r="J11" s="229"/>
      <c r="K11" s="229"/>
      <c r="L11" s="229"/>
      <c r="M11" s="229"/>
      <c r="N11" s="229"/>
      <c r="O11" s="229"/>
      <c r="P11" s="229"/>
      <c r="Q11" s="229"/>
      <c r="R11" s="229"/>
      <c r="S11" s="229"/>
      <c r="T11" s="229"/>
      <c r="U11" s="229"/>
      <c r="V11" s="229"/>
      <c r="W11" s="229"/>
      <c r="X11" s="229"/>
      <c r="Y11" s="229"/>
      <c r="Z11" s="229"/>
      <c r="AA11" s="229"/>
      <c r="AB11" s="230"/>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7"/>
      <c r="BS11" s="7"/>
      <c r="BT11" s="18"/>
      <c r="BU11" s="6"/>
      <c r="BV11" s="6"/>
      <c r="BW11" s="6"/>
      <c r="BX11" s="6"/>
      <c r="BY11" s="6"/>
      <c r="BZ11" s="6"/>
      <c r="CA11" s="6"/>
      <c r="CB11" s="6"/>
      <c r="CC11" s="14"/>
      <c r="CD11" s="7"/>
      <c r="CE11" s="7"/>
      <c r="CF11" s="7"/>
      <c r="CG11" s="6"/>
      <c r="CH11" s="6"/>
      <c r="CI11" s="14"/>
      <c r="CJ11" s="6"/>
      <c r="CK11" s="6"/>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row>
    <row r="12" spans="3:1031" ht="37.5" customHeight="1" x14ac:dyDescent="0.2">
      <c r="C12" s="228"/>
      <c r="D12" s="229"/>
      <c r="E12" s="229"/>
      <c r="F12" s="229"/>
      <c r="G12" s="229"/>
      <c r="H12" s="229"/>
      <c r="I12" s="229"/>
      <c r="J12" s="229"/>
      <c r="K12" s="229"/>
      <c r="L12" s="229"/>
      <c r="M12" s="229"/>
      <c r="N12" s="229"/>
      <c r="O12" s="229"/>
      <c r="P12" s="229"/>
      <c r="Q12" s="229"/>
      <c r="R12" s="229"/>
      <c r="S12" s="229"/>
      <c r="T12" s="229"/>
      <c r="U12" s="229"/>
      <c r="V12" s="229"/>
      <c r="W12" s="229"/>
      <c r="X12" s="229"/>
      <c r="Y12" s="229"/>
      <c r="Z12" s="229"/>
      <c r="AA12" s="229"/>
      <c r="AB12" s="230"/>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8"/>
      <c r="BR12" s="9"/>
      <c r="BS12" s="9"/>
      <c r="BT12" s="19"/>
      <c r="BU12" s="8"/>
      <c r="BV12" s="8"/>
      <c r="BW12" s="8"/>
      <c r="BX12" s="8"/>
      <c r="BY12" s="8"/>
      <c r="BZ12" s="8"/>
      <c r="CA12" s="3"/>
      <c r="CB12" s="3"/>
      <c r="CC12" s="12"/>
      <c r="CD12" s="4"/>
      <c r="CE12" s="4"/>
      <c r="CF12" s="4"/>
      <c r="CG12" s="4"/>
      <c r="CH12" s="4"/>
      <c r="CI12" s="12"/>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c r="AML12" s="1"/>
      <c r="AMM12" s="1"/>
      <c r="AMN12" s="1"/>
      <c r="AMO12" s="1"/>
      <c r="AMP12" s="1"/>
      <c r="AMQ12" s="1"/>
    </row>
    <row r="13" spans="3:1031" ht="64.150000000000006" customHeight="1" thickBot="1" x14ac:dyDescent="0.25">
      <c r="C13" s="231"/>
      <c r="D13" s="232"/>
      <c r="E13" s="232"/>
      <c r="F13" s="232"/>
      <c r="G13" s="232"/>
      <c r="H13" s="232"/>
      <c r="I13" s="232"/>
      <c r="J13" s="232"/>
      <c r="K13" s="232"/>
      <c r="L13" s="232"/>
      <c r="M13" s="232"/>
      <c r="N13" s="232"/>
      <c r="O13" s="232"/>
      <c r="P13" s="232"/>
      <c r="Q13" s="232"/>
      <c r="R13" s="232"/>
      <c r="S13" s="232"/>
      <c r="T13" s="232"/>
      <c r="U13" s="232"/>
      <c r="V13" s="232"/>
      <c r="W13" s="232"/>
      <c r="X13" s="232"/>
      <c r="Y13" s="232"/>
      <c r="Z13" s="232"/>
      <c r="AA13" s="232"/>
      <c r="AB13" s="233"/>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1"/>
      <c r="BS13" s="11"/>
      <c r="BT13" s="20"/>
      <c r="BU13" s="10"/>
      <c r="BV13" s="10"/>
      <c r="BW13" s="10"/>
      <c r="BX13" s="10"/>
      <c r="BY13" s="10"/>
      <c r="BZ13" s="10"/>
      <c r="CA13" s="10"/>
      <c r="CB13" s="10"/>
      <c r="CC13" s="15"/>
      <c r="CD13" s="11"/>
      <c r="CE13" s="11"/>
      <c r="CF13" s="11"/>
      <c r="CG13" s="10"/>
      <c r="CH13" s="10"/>
      <c r="CI13" s="15"/>
      <c r="CJ13" s="10"/>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c r="AML13" s="1"/>
      <c r="AMM13" s="1"/>
      <c r="AMN13" s="1"/>
      <c r="AMO13" s="1"/>
      <c r="AMP13" s="1"/>
      <c r="AMQ13" s="1"/>
    </row>
    <row r="14" spans="3:1031" ht="14.25" customHeight="1" x14ac:dyDescent="0.2">
      <c r="C14" s="234" t="s">
        <v>97</v>
      </c>
      <c r="D14" s="235"/>
      <c r="E14" s="235"/>
      <c r="F14" s="235"/>
      <c r="G14" s="235"/>
      <c r="H14" s="235"/>
      <c r="I14" s="235"/>
      <c r="J14" s="235"/>
      <c r="K14" s="235"/>
      <c r="L14" s="235"/>
      <c r="M14" s="235"/>
      <c r="N14" s="235"/>
      <c r="O14" s="235"/>
      <c r="P14" s="235"/>
      <c r="Q14" s="235"/>
      <c r="R14" s="235"/>
      <c r="S14" s="235"/>
      <c r="T14" s="235"/>
      <c r="U14" s="235"/>
      <c r="V14" s="235"/>
      <c r="W14" s="235"/>
      <c r="X14" s="235"/>
      <c r="Y14" s="235"/>
      <c r="Z14" s="235"/>
      <c r="AA14" s="235"/>
      <c r="AB14" s="236"/>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8"/>
      <c r="BR14" s="9"/>
      <c r="BS14" s="9"/>
      <c r="BT14" s="19"/>
      <c r="BU14" s="8"/>
      <c r="BV14" s="8"/>
      <c r="BW14" s="8"/>
      <c r="BX14" s="8"/>
      <c r="BY14" s="8"/>
      <c r="BZ14" s="8"/>
      <c r="CA14" s="3"/>
      <c r="CB14" s="3"/>
      <c r="CC14" s="12"/>
      <c r="CD14" s="4"/>
      <c r="CE14" s="4"/>
      <c r="CF14" s="4"/>
      <c r="CG14" s="4"/>
      <c r="CH14" s="4"/>
      <c r="CI14" s="12"/>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1"/>
      <c r="AMA14" s="1"/>
      <c r="AMB14" s="1"/>
      <c r="AMC14" s="1"/>
      <c r="AMD14" s="1"/>
      <c r="AME14" s="1"/>
      <c r="AMF14" s="1"/>
      <c r="AMG14" s="1"/>
      <c r="AMH14" s="1"/>
      <c r="AMI14" s="1"/>
      <c r="AMJ14" s="1"/>
      <c r="AMK14" s="1"/>
      <c r="AML14" s="1"/>
      <c r="AMM14" s="1"/>
      <c r="AMN14" s="1"/>
      <c r="AMO14" s="1"/>
      <c r="AMP14" s="1"/>
      <c r="AMQ14" s="1"/>
    </row>
    <row r="15" spans="3:1031" ht="14.25" customHeight="1" thickBot="1" x14ac:dyDescent="0.25">
      <c r="C15" s="237"/>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9"/>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8"/>
      <c r="BR15" s="9"/>
      <c r="BS15" s="9"/>
      <c r="BT15" s="19"/>
      <c r="BU15" s="8"/>
      <c r="BV15" s="8"/>
      <c r="BW15" s="8"/>
      <c r="BX15" s="8"/>
      <c r="BY15" s="8"/>
      <c r="BZ15" s="8"/>
      <c r="CA15" s="3"/>
      <c r="CB15" s="3"/>
      <c r="CC15" s="12"/>
      <c r="CD15" s="4"/>
      <c r="CE15" s="4"/>
      <c r="CF15" s="4"/>
      <c r="CG15" s="4"/>
      <c r="CH15" s="4"/>
      <c r="CI15" s="12"/>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c r="AML15" s="1"/>
      <c r="AMM15" s="1"/>
      <c r="AMN15" s="1"/>
      <c r="AMO15" s="1"/>
      <c r="AMP15" s="1"/>
      <c r="AMQ15" s="1"/>
    </row>
    <row r="17" spans="1:143" ht="28.5" customHeight="1" x14ac:dyDescent="0.25">
      <c r="D17" s="43"/>
      <c r="E17" s="43"/>
      <c r="F17" s="43"/>
      <c r="G17" s="44"/>
      <c r="H17" s="45"/>
      <c r="I17" s="44"/>
      <c r="J17" s="44"/>
      <c r="K17" s="43"/>
      <c r="L17" s="43"/>
      <c r="M17" s="43"/>
      <c r="N17" s="43"/>
      <c r="O17" s="43"/>
      <c r="P17" s="46"/>
      <c r="Q17" s="46"/>
      <c r="R17" s="47"/>
      <c r="S17" s="43"/>
      <c r="T17" s="43"/>
      <c r="U17" s="240" t="s">
        <v>1</v>
      </c>
      <c r="V17" s="240"/>
      <c r="W17" s="240"/>
      <c r="X17" s="240"/>
      <c r="Y17" s="241" t="s">
        <v>2</v>
      </c>
      <c r="Z17" s="241"/>
      <c r="AA17" s="241"/>
      <c r="AB17" s="241"/>
      <c r="AC17" s="241"/>
      <c r="AD17" s="241"/>
      <c r="AE17" s="241"/>
      <c r="AF17" s="241"/>
      <c r="AG17" s="241"/>
      <c r="AH17" s="241"/>
      <c r="AI17" s="241"/>
      <c r="AJ17" s="241"/>
      <c r="AK17" s="241"/>
      <c r="AL17" s="241"/>
      <c r="AM17" s="241"/>
      <c r="AN17" s="241"/>
      <c r="AO17" s="241"/>
      <c r="AP17" s="241"/>
      <c r="AQ17" s="241"/>
      <c r="AR17" s="241"/>
      <c r="AS17" s="241"/>
      <c r="AT17" s="241"/>
      <c r="AU17" s="241"/>
      <c r="AV17" s="241"/>
      <c r="AW17" s="241"/>
      <c r="AX17" s="241"/>
      <c r="AY17" s="241"/>
      <c r="AZ17" s="241"/>
      <c r="BA17" s="241"/>
      <c r="BB17" s="241"/>
      <c r="BC17" s="241"/>
      <c r="BD17" s="241"/>
      <c r="BE17" s="241"/>
      <c r="BF17" s="241"/>
      <c r="BG17" s="241"/>
      <c r="BH17" s="241"/>
      <c r="BI17" s="241"/>
      <c r="BJ17" s="241"/>
      <c r="BK17" s="241"/>
      <c r="BL17" s="241"/>
      <c r="BM17" s="241"/>
      <c r="BN17" s="241"/>
      <c r="BO17" s="241"/>
      <c r="BP17" s="241"/>
      <c r="BQ17" s="241"/>
      <c r="BR17" s="241"/>
      <c r="BS17" s="241"/>
      <c r="BT17" s="241"/>
      <c r="BU17" s="241"/>
      <c r="BV17" s="241"/>
      <c r="BW17" s="241"/>
      <c r="BX17" s="241"/>
      <c r="BY17" s="241"/>
      <c r="BZ17" s="49"/>
      <c r="CB17" s="34"/>
      <c r="CC17" s="48"/>
      <c r="CD17" s="212" t="s">
        <v>114</v>
      </c>
      <c r="CE17" s="212"/>
      <c r="CF17" s="48"/>
      <c r="CG17" s="38"/>
      <c r="CH17" s="33"/>
      <c r="CI17" s="33"/>
      <c r="CJ17" s="33"/>
      <c r="CK17" s="35" t="str">
        <f t="shared" ref="CK17:CK18" si="0">IF(AND(Y17="",Z17="",AA17="",AB17="",AC17="",AD17="",AF17="",AG17="",AH17="",AI17="",AJ17="",AK17="",AL17="",AM17="",AN17="",AO17="",AP17="",AQ17="",AR17="",AS17="",AT17="",AU17="",AV17="",AW17="",AX17="",AY17="",AZ17="",BA17="",BB17="",BC17="",BD17="",BE17="",BF17="",BG17="",BH17="",BI17="",BJ17="",AE17="",BK17="",BL17="",BM17="",BN17="",BY17=6),"X","")</f>
        <v/>
      </c>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L17" s="26"/>
      <c r="EM17" s="26"/>
    </row>
    <row r="18" spans="1:143" ht="46.5" customHeight="1" x14ac:dyDescent="0.25">
      <c r="D18" s="43"/>
      <c r="E18" s="43"/>
      <c r="F18" s="43"/>
      <c r="G18" s="44"/>
      <c r="H18" s="45"/>
      <c r="I18" s="44"/>
      <c r="J18" s="44"/>
      <c r="K18" s="43"/>
      <c r="L18" s="43"/>
      <c r="M18" s="43"/>
      <c r="N18" s="43"/>
      <c r="O18" s="43"/>
      <c r="P18" s="46"/>
      <c r="Q18" s="46"/>
      <c r="R18" s="47"/>
      <c r="S18" s="43"/>
      <c r="T18" s="43"/>
      <c r="U18" s="240"/>
      <c r="V18" s="240"/>
      <c r="W18" s="240"/>
      <c r="X18" s="240"/>
      <c r="Y18" s="213" t="s">
        <v>3</v>
      </c>
      <c r="Z18" s="213"/>
      <c r="AA18" s="213"/>
      <c r="AB18" s="213"/>
      <c r="AC18" s="213"/>
      <c r="AD18" s="213"/>
      <c r="AE18" s="50" t="s">
        <v>148</v>
      </c>
      <c r="AF18" s="214" t="s">
        <v>4</v>
      </c>
      <c r="AG18" s="214"/>
      <c r="AH18" s="214"/>
      <c r="AI18" s="214"/>
      <c r="AJ18" s="215" t="s">
        <v>5</v>
      </c>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c r="BK18" s="215"/>
      <c r="BL18" s="215"/>
      <c r="BM18" s="215"/>
      <c r="BN18" s="215"/>
      <c r="BO18" s="51"/>
      <c r="BP18" s="51"/>
      <c r="BQ18" s="51"/>
      <c r="BR18" s="51"/>
      <c r="BS18" s="52"/>
      <c r="BT18" s="51"/>
      <c r="BU18" s="51"/>
      <c r="BV18" s="51"/>
      <c r="BW18" s="51"/>
      <c r="BX18" s="51"/>
      <c r="BY18" s="52"/>
      <c r="BZ18" s="53"/>
      <c r="CB18" s="54"/>
      <c r="CC18" s="55"/>
      <c r="CD18" s="212"/>
      <c r="CE18" s="212"/>
      <c r="CF18" s="48"/>
      <c r="CG18" s="38"/>
      <c r="CH18" s="33"/>
      <c r="CI18" s="33"/>
      <c r="CJ18" s="33"/>
      <c r="CK18" s="35" t="str">
        <f t="shared" si="0"/>
        <v/>
      </c>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L18" s="26"/>
      <c r="EM18" s="26"/>
    </row>
    <row r="19" spans="1:143" s="30" customFormat="1" ht="14.25" customHeight="1" x14ac:dyDescent="0.2">
      <c r="H19" s="31">
        <v>44621</v>
      </c>
      <c r="I19" s="31">
        <v>44652</v>
      </c>
      <c r="S19" s="30" t="str">
        <f>INDEX([1]coloration!$D$1:$D$77,MATCH(S20,[1]coloration!$A$1:$A$77,0))</f>
        <v>vert</v>
      </c>
      <c r="T19" s="30" t="str">
        <f>INDEX([1]coloration!$D$1:$D$77,MATCH(T20,[1]coloration!$A$1:$A$77,0))</f>
        <v>vert</v>
      </c>
      <c r="U19" s="30" t="str">
        <f>INDEX([1]coloration!$D$1:$D$77,MATCH(U20,[1]coloration!$A$1:$A$77,0))</f>
        <v>rouge</v>
      </c>
      <c r="V19" s="30" t="str">
        <f>INDEX([1]coloration!$D$1:$D$77,MATCH(V20,[1]coloration!$A$1:$A$77,0))</f>
        <v>rouge</v>
      </c>
      <c r="W19" s="30" t="str">
        <f>INDEX([1]coloration!$D$1:$D$77,MATCH(W20,[1]coloration!$A$1:$A$77,0))</f>
        <v>rouge</v>
      </c>
      <c r="X19" s="30" t="str">
        <f>INDEX([1]coloration!$D$1:$D$77,MATCH(X20,[1]coloration!$A$1:$A$77,0))</f>
        <v>rouge</v>
      </c>
      <c r="Y19" s="30" t="str">
        <f>INDEX([1]coloration!$D$1:$D$77,MATCH(Y20,[1]coloration!$A$1:$A$77,0))</f>
        <v>rouge</v>
      </c>
      <c r="Z19" s="30" t="str">
        <f>INDEX([1]coloration!$D$1:$D$77,MATCH(Z20,[1]coloration!$A$1:$A$77,0))</f>
        <v>rouge</v>
      </c>
      <c r="AA19" s="30" t="str">
        <f>INDEX([1]coloration!$D$1:$D$77,MATCH(AA20,[1]coloration!$A$1:$A$77,0))</f>
        <v>rouge</v>
      </c>
      <c r="AB19" s="30" t="str">
        <f>INDEX([1]coloration!$D$1:$D$77,MATCH(AB20,[1]coloration!$A$1:$A$77,0))</f>
        <v>rouge</v>
      </c>
      <c r="AC19" s="30" t="str">
        <f>INDEX([1]coloration!$D$1:$D$77,MATCH(AC20,[1]coloration!$A$1:$A$77,0))</f>
        <v>rouge</v>
      </c>
      <c r="AD19" s="30" t="str">
        <f>INDEX([1]coloration!$D$1:$D$77,MATCH(AD20,[1]coloration!$A$1:$A$77,0))</f>
        <v>rouge</v>
      </c>
      <c r="AE19" s="30" t="str">
        <f>INDEX([1]coloration!$D$1:$D$77,MATCH(AE20,[1]coloration!$A$1:$A$77,0))</f>
        <v>rouge</v>
      </c>
      <c r="AF19" s="30" t="str">
        <f>INDEX([1]coloration!$D$1:$D$77,MATCH(AF20,[1]coloration!$A$1:$A$77,0))</f>
        <v>jaune</v>
      </c>
      <c r="AG19" s="30" t="str">
        <f>INDEX([1]coloration!$D$1:$D$77,MATCH(AG20,[1]coloration!$A$1:$A$77,0))</f>
        <v>jaune</v>
      </c>
      <c r="AH19" s="30" t="str">
        <f>INDEX([1]coloration!$D$1:$D$77,MATCH(AH20,[1]coloration!$A$1:$A$77,0))</f>
        <v>aucune</v>
      </c>
      <c r="AI19" s="30" t="str">
        <f>INDEX([1]coloration!$D$1:$D$77,MATCH(AI20,[1]coloration!$A$1:$A$77,0))</f>
        <v>aucune</v>
      </c>
      <c r="AJ19" s="30" t="str">
        <f>INDEX([1]coloration!$D$1:$D$77,MATCH(AJ20,[1]coloration!$A$1:$A$77,0))</f>
        <v>rouge</v>
      </c>
      <c r="AK19" s="30" t="str">
        <f>INDEX([1]coloration!$D$1:$D$77,MATCH(AK20,[1]coloration!$A$1:$A$77,0))</f>
        <v>rouge</v>
      </c>
      <c r="AL19" s="30" t="str">
        <f>INDEX([1]coloration!$D$1:$D$77,MATCH(AL20,[1]coloration!$A$1:$A$77,0))</f>
        <v>jaune</v>
      </c>
      <c r="AM19" s="30" t="str">
        <f>INDEX([1]coloration!$D$1:$D$77,MATCH(AM20,[1]coloration!$A$1:$A$77,0))</f>
        <v>jaune</v>
      </c>
      <c r="AN19" s="30" t="str">
        <f>INDEX([1]coloration!$D$1:$D$77,MATCH(AN20,[1]coloration!$A$1:$A$77,0))</f>
        <v>rouge</v>
      </c>
      <c r="AO19" s="30" t="str">
        <f>INDEX([1]coloration!$D$1:$D$77,MATCH(AO20,[1]coloration!$A$1:$A$77,0))</f>
        <v>rouge</v>
      </c>
      <c r="AP19" s="30" t="str">
        <f>INDEX([1]coloration!$D$1:$D$77,MATCH(AP20,[1]coloration!$A$1:$A$77,0))</f>
        <v>jaune</v>
      </c>
      <c r="AQ19" s="30" t="str">
        <f>INDEX([1]coloration!$D$1:$D$77,MATCH(AQ20,[1]coloration!$A$1:$A$77,0))</f>
        <v>rouge</v>
      </c>
      <c r="AR19" s="30" t="str">
        <f>INDEX([1]coloration!$D$1:$D$77,MATCH(AR20,[1]coloration!$A$1:$A$77,0))</f>
        <v>jaune</v>
      </c>
      <c r="AS19" s="30" t="str">
        <f>INDEX([1]coloration!$D$1:$D$77,MATCH(AS20,[1]coloration!$A$1:$A$77,0))</f>
        <v>jaune</v>
      </c>
      <c r="AT19" s="30" t="str">
        <f>INDEX([1]coloration!$D$1:$D$77,MATCH(AT20,[1]coloration!$A$1:$A$77,0))</f>
        <v>rouge</v>
      </c>
      <c r="AU19" s="30" t="str">
        <f>INDEX([1]coloration!$D$1:$D$77,MATCH(AU20,[1]coloration!$A$1:$A$77,0))</f>
        <v>rouge</v>
      </c>
      <c r="AV19" s="30" t="str">
        <f>INDEX([1]coloration!$D$1:$D$77,MATCH(AV20,[1]coloration!$A$1:$A$77,0))</f>
        <v>rouge</v>
      </c>
      <c r="AW19" s="30" t="str">
        <f>INDEX([1]coloration!$D$1:$D$77,MATCH(AW20,[1]coloration!$A$1:$A$77,0))</f>
        <v>rouge</v>
      </c>
      <c r="AX19" s="30" t="str">
        <f>INDEX([1]coloration!$D$1:$D$77,MATCH(AX20,[1]coloration!$A$1:$A$77,0))</f>
        <v>jaune</v>
      </c>
      <c r="AY19" s="30" t="str">
        <f>INDEX([1]coloration!$D$1:$D$77,MATCH(AY20,[1]coloration!$A$1:$A$77,0))</f>
        <v>rouge</v>
      </c>
      <c r="AZ19" s="30" t="str">
        <f>INDEX([1]coloration!$D$1:$D$77,MATCH(AZ20,[1]coloration!$A$1:$A$77,0))</f>
        <v>jaune</v>
      </c>
      <c r="BA19" s="30" t="str">
        <f>INDEX([1]coloration!$D$1:$D$77,MATCH(BA20,[1]coloration!$A$1:$A$77,0))</f>
        <v>jaune</v>
      </c>
      <c r="BB19" s="30" t="str">
        <f>INDEX([1]coloration!$D$1:$D$77,MATCH(BB20,[1]coloration!$A$1:$A$77,0))</f>
        <v>rouge</v>
      </c>
      <c r="BC19" s="30" t="str">
        <f>INDEX([1]coloration!$D$1:$D$77,MATCH(BC20,[1]coloration!$A$1:$A$77,0))</f>
        <v>rouge</v>
      </c>
      <c r="BD19" s="30" t="str">
        <f>INDEX([1]coloration!$D$1:$D$77,MATCH(BD20,[1]coloration!$A$1:$A$77,0))</f>
        <v>rouge</v>
      </c>
      <c r="BE19" s="30" t="str">
        <f>INDEX([1]coloration!$D$1:$D$77,MATCH(BE20,[1]coloration!$A$1:$A$77,0))</f>
        <v>rouge</v>
      </c>
      <c r="BF19" s="30" t="str">
        <f>INDEX([1]coloration!$D$1:$D$77,MATCH(BF20,[1]coloration!$A$1:$A$77,0))</f>
        <v>rouge</v>
      </c>
      <c r="BG19" s="30" t="str">
        <f>INDEX([1]coloration!$D$1:$D$77,MATCH(BG20,[1]coloration!$A$1:$A$77,0))</f>
        <v>rouge</v>
      </c>
      <c r="BH19" s="30" t="str">
        <f>INDEX([1]coloration!$D$1:$D$77,MATCH(BH20,[1]coloration!$A$1:$A$77,0))</f>
        <v>rouge</v>
      </c>
      <c r="BI19" s="30" t="str">
        <f>INDEX([1]coloration!$D$1:$D$77,MATCH(BI20,[1]coloration!$A$1:$A$77,0))</f>
        <v>rouge</v>
      </c>
      <c r="BJ19" s="30" t="e">
        <f>INDEX([1]coloration!$D$1:$D$77,MATCH(BJ20,[1]coloration!$A$1:$A$77,0))</f>
        <v>#N/A</v>
      </c>
      <c r="BK19" s="30" t="str">
        <f>INDEX([1]coloration!$D$1:$D$77,MATCH(BK20,[1]coloration!$A$1:$A$77,0))</f>
        <v>rouge</v>
      </c>
      <c r="BL19" s="30" t="str">
        <f>INDEX([1]coloration!$D$1:$D$77,MATCH(BL20,[1]coloration!$A$1:$A$77,0))</f>
        <v>jaune</v>
      </c>
      <c r="BM19" s="30" t="str">
        <f>INDEX([1]coloration!$D$1:$D$77,MATCH(BM20,[1]coloration!$A$1:$A$77,0))</f>
        <v>rouge</v>
      </c>
      <c r="BN19" s="30" t="str">
        <f>INDEX([1]coloration!$D$1:$D$77,MATCH(BN20,[1]coloration!$A$1:$A$77,0))</f>
        <v>jaune</v>
      </c>
      <c r="BO19" s="30" t="str">
        <f>INDEX([1]coloration!$D$1:$D$77,MATCH(BO20,[1]coloration!$A$1:$A$77,0))</f>
        <v>NC</v>
      </c>
      <c r="BP19" s="30" t="str">
        <f>INDEX([1]coloration!$D$1:$D$77,MATCH(BP20,[1]coloration!$A$1:$A$77,0))</f>
        <v>NC</v>
      </c>
      <c r="BQ19" s="30" t="str">
        <f>INDEX([1]coloration!$D$1:$D$77,MATCH(BQ20,[1]coloration!$A$1:$A$77,0))</f>
        <v>jaune</v>
      </c>
      <c r="BR19" s="30" t="str">
        <f>INDEX([1]coloration!$D$1:$D$77,MATCH(BR20,[1]coloration!$A$1:$A$77,0))</f>
        <v>jaune</v>
      </c>
      <c r="BS19" s="30" t="str">
        <f>INDEX([1]coloration!$D$1:$D$77,MATCH(BS20,[1]coloration!$A$1:$A$77,0))</f>
        <v>NC</v>
      </c>
      <c r="BT19" s="30" t="str">
        <f>INDEX([1]coloration!$D$1:$D$77,MATCH(BT20,[1]coloration!$A$1:$A$77,0))</f>
        <v>NC</v>
      </c>
      <c r="BU19" s="30" t="str">
        <f>INDEX([1]coloration!$D$1:$D$77,MATCH(BU20,[1]coloration!$A$1:$A$77,0))</f>
        <v>NC</v>
      </c>
      <c r="BV19" s="30" t="str">
        <f>INDEX([1]coloration!$D$1:$D$77,MATCH(BV20,[1]coloration!$A$1:$A$77,0))</f>
        <v>NC</v>
      </c>
      <c r="BW19" s="30" t="str">
        <f>INDEX([1]coloration!$D$1:$D$77,MATCH(BW20,[1]coloration!$A$1:$A$77,0))</f>
        <v>NC</v>
      </c>
      <c r="BX19" s="30" t="str">
        <f>INDEX([1]coloration!$D$1:$D$77,MATCH(BX20,[1]coloration!$A$1:$A$77,0))</f>
        <v>NC</v>
      </c>
      <c r="BY19" s="30" t="str">
        <f>INDEX([1]coloration!$D$1:$D$77,MATCH(BY20,[1]coloration!$A$1:$A$77,0))</f>
        <v>NC</v>
      </c>
      <c r="BZ19" s="30" t="str">
        <f>INDEX([1]coloration!$D$1:$D$77,MATCH(BZ20,[1]coloration!$A$1:$A$77,0))</f>
        <v>aucune</v>
      </c>
      <c r="CA19" s="30" t="str">
        <f>INDEX([1]coloration!$D$1:$D$77,MATCH(CA20,[1]coloration!$A$1:$A$77,0))</f>
        <v>aucune</v>
      </c>
      <c r="CB19" s="30" t="str">
        <f>INDEX([1]coloration!$D$1:$D$77,MATCH(CB20,[1]coloration!$A$1:$A$77,0))</f>
        <v>aucune</v>
      </c>
      <c r="CC19" s="30" t="str">
        <f>INDEX([1]coloration!$D$1:$D$77,MATCH(CC20,[1]coloration!$A$1:$A$77,0))</f>
        <v>aucune</v>
      </c>
      <c r="CD19" s="30" t="str">
        <f>INDEX([1]coloration!$D$1:$D$77,MATCH(CD20,[1]coloration!$A$1:$A$77,0))</f>
        <v>rouge</v>
      </c>
      <c r="CE19" s="30" t="str">
        <f>INDEX([1]coloration!$D$1:$D$77,MATCH(CE20,[1]coloration!$A$1:$A$77,0))</f>
        <v>rouge</v>
      </c>
      <c r="CF19" s="30" t="str">
        <f>INDEX([1]coloration!$D$1:$D$77,MATCH(CF20,[1]coloration!$A$1:$A$77,0))</f>
        <v>NC</v>
      </c>
      <c r="EL19" s="56"/>
      <c r="EM19" s="56"/>
    </row>
    <row r="20" spans="1:143" s="21" customFormat="1" ht="45" x14ac:dyDescent="0.2">
      <c r="A20" s="242" t="s">
        <v>6</v>
      </c>
      <c r="B20" s="57" t="s">
        <v>107</v>
      </c>
      <c r="C20" s="57" t="s">
        <v>7</v>
      </c>
      <c r="D20" s="57" t="s">
        <v>8</v>
      </c>
      <c r="E20" s="57" t="s">
        <v>154</v>
      </c>
      <c r="F20" s="57" t="s">
        <v>155</v>
      </c>
      <c r="G20" s="57" t="s">
        <v>9</v>
      </c>
      <c r="H20" s="58" t="s">
        <v>156</v>
      </c>
      <c r="I20" s="57" t="s">
        <v>157</v>
      </c>
      <c r="J20" s="57" t="s">
        <v>10</v>
      </c>
      <c r="K20" s="57" t="s">
        <v>11</v>
      </c>
      <c r="L20" s="57" t="s">
        <v>12</v>
      </c>
      <c r="M20" s="57" t="s">
        <v>312</v>
      </c>
      <c r="N20" s="57" t="s">
        <v>13</v>
      </c>
      <c r="O20" s="57" t="s">
        <v>158</v>
      </c>
      <c r="P20" s="59" t="s">
        <v>159</v>
      </c>
      <c r="Q20" s="59" t="s">
        <v>160</v>
      </c>
      <c r="R20" s="60" t="s">
        <v>14</v>
      </c>
      <c r="S20" s="57" t="s">
        <v>161</v>
      </c>
      <c r="T20" s="57" t="s">
        <v>15</v>
      </c>
      <c r="U20" s="32" t="s">
        <v>123</v>
      </c>
      <c r="V20" s="32" t="s">
        <v>126</v>
      </c>
      <c r="W20" s="32" t="s">
        <v>127</v>
      </c>
      <c r="X20" s="32" t="s">
        <v>128</v>
      </c>
      <c r="Y20" s="61" t="s">
        <v>17</v>
      </c>
      <c r="Z20" s="61" t="s">
        <v>18</v>
      </c>
      <c r="AA20" s="61" t="s">
        <v>19</v>
      </c>
      <c r="AB20" s="61" t="s">
        <v>20</v>
      </c>
      <c r="AC20" s="61" t="s">
        <v>21</v>
      </c>
      <c r="AD20" s="61" t="s">
        <v>22</v>
      </c>
      <c r="AE20" s="62" t="s">
        <v>54</v>
      </c>
      <c r="AF20" s="63" t="s">
        <v>23</v>
      </c>
      <c r="AG20" s="63" t="s">
        <v>24</v>
      </c>
      <c r="AH20" s="63" t="s">
        <v>25</v>
      </c>
      <c r="AI20" s="63" t="s">
        <v>26</v>
      </c>
      <c r="AJ20" s="61" t="s">
        <v>27</v>
      </c>
      <c r="AK20" s="61" t="s">
        <v>28</v>
      </c>
      <c r="AL20" s="61" t="s">
        <v>29</v>
      </c>
      <c r="AM20" s="61" t="s">
        <v>30</v>
      </c>
      <c r="AN20" s="61" t="s">
        <v>31</v>
      </c>
      <c r="AO20" s="61" t="s">
        <v>32</v>
      </c>
      <c r="AP20" s="61" t="s">
        <v>33</v>
      </c>
      <c r="AQ20" s="61" t="s">
        <v>34</v>
      </c>
      <c r="AR20" s="61" t="s">
        <v>35</v>
      </c>
      <c r="AS20" s="61" t="s">
        <v>36</v>
      </c>
      <c r="AT20" s="61" t="s">
        <v>37</v>
      </c>
      <c r="AU20" s="61" t="s">
        <v>38</v>
      </c>
      <c r="AV20" s="61" t="s">
        <v>39</v>
      </c>
      <c r="AW20" s="61" t="s">
        <v>40</v>
      </c>
      <c r="AX20" s="61" t="s">
        <v>41</v>
      </c>
      <c r="AY20" s="61" t="s">
        <v>42</v>
      </c>
      <c r="AZ20" s="61" t="s">
        <v>43</v>
      </c>
      <c r="BA20" s="61" t="s">
        <v>44</v>
      </c>
      <c r="BB20" s="61" t="s">
        <v>45</v>
      </c>
      <c r="BC20" s="61" t="s">
        <v>46</v>
      </c>
      <c r="BD20" s="61" t="s">
        <v>47</v>
      </c>
      <c r="BE20" s="61" t="s">
        <v>48</v>
      </c>
      <c r="BF20" s="61" t="s">
        <v>49</v>
      </c>
      <c r="BG20" s="61" t="s">
        <v>50</v>
      </c>
      <c r="BH20" s="61" t="s">
        <v>51</v>
      </c>
      <c r="BI20" s="61" t="s">
        <v>52</v>
      </c>
      <c r="BJ20" s="61" t="s">
        <v>332</v>
      </c>
      <c r="BK20" s="61" t="s">
        <v>55</v>
      </c>
      <c r="BL20" s="61" t="s">
        <v>56</v>
      </c>
      <c r="BM20" s="61" t="s">
        <v>57</v>
      </c>
      <c r="BN20" s="61" t="s">
        <v>58</v>
      </c>
      <c r="BO20" s="57" t="s">
        <v>59</v>
      </c>
      <c r="BP20" s="57" t="s">
        <v>136</v>
      </c>
      <c r="BQ20" s="57" t="s">
        <v>137</v>
      </c>
      <c r="BR20" s="57" t="s">
        <v>60</v>
      </c>
      <c r="BS20" s="57" t="s">
        <v>61</v>
      </c>
      <c r="BT20" s="57" t="s">
        <v>62</v>
      </c>
      <c r="BU20" s="57" t="s">
        <v>63</v>
      </c>
      <c r="BV20" s="57" t="s">
        <v>138</v>
      </c>
      <c r="BW20" s="57" t="s">
        <v>139</v>
      </c>
      <c r="BX20" s="57" t="s">
        <v>93</v>
      </c>
      <c r="BY20" s="57" t="s">
        <v>64</v>
      </c>
      <c r="BZ20" s="57" t="s">
        <v>143</v>
      </c>
      <c r="CA20" s="57" t="s">
        <v>69</v>
      </c>
      <c r="CB20" s="57" t="s">
        <v>146</v>
      </c>
      <c r="CC20" s="57" t="s">
        <v>68</v>
      </c>
      <c r="CD20" s="64" t="s">
        <v>113</v>
      </c>
      <c r="CE20" s="64" t="s">
        <v>148</v>
      </c>
      <c r="CF20" s="65" t="s">
        <v>150</v>
      </c>
      <c r="CG20" s="66" t="s">
        <v>70</v>
      </c>
      <c r="CH20" s="67" t="s">
        <v>162</v>
      </c>
      <c r="CI20" s="67" t="s">
        <v>94</v>
      </c>
      <c r="CJ20" s="67" t="s">
        <v>95</v>
      </c>
      <c r="CK20" s="35" t="s">
        <v>163</v>
      </c>
      <c r="CL20" s="68" t="s">
        <v>96</v>
      </c>
      <c r="CM20" s="69" t="s">
        <v>164</v>
      </c>
      <c r="CN20" s="70" t="s">
        <v>165</v>
      </c>
      <c r="CO20" s="70" t="s">
        <v>166</v>
      </c>
      <c r="CP20" s="70" t="s">
        <v>167</v>
      </c>
      <c r="CQ20" s="70" t="s">
        <v>71</v>
      </c>
      <c r="CR20" s="71" t="s">
        <v>333</v>
      </c>
      <c r="CS20" s="71" t="s">
        <v>334</v>
      </c>
      <c r="CT20" s="71" t="s">
        <v>335</v>
      </c>
      <c r="CU20" s="71" t="s">
        <v>336</v>
      </c>
      <c r="CV20" s="71" t="s">
        <v>337</v>
      </c>
      <c r="CW20" s="71" t="s">
        <v>338</v>
      </c>
      <c r="CX20" s="71" t="s">
        <v>339</v>
      </c>
      <c r="CY20" s="71" t="s">
        <v>340</v>
      </c>
      <c r="CZ20" s="71" t="s">
        <v>341</v>
      </c>
      <c r="DA20" s="71" t="s">
        <v>342</v>
      </c>
      <c r="DB20" s="71" t="s">
        <v>343</v>
      </c>
      <c r="DC20" s="71" t="s">
        <v>344</v>
      </c>
      <c r="DD20" s="71" t="s">
        <v>345</v>
      </c>
      <c r="DE20" s="71" t="s">
        <v>346</v>
      </c>
      <c r="DF20" s="71" t="s">
        <v>347</v>
      </c>
      <c r="DG20" s="71" t="s">
        <v>348</v>
      </c>
      <c r="DH20" s="71" t="s">
        <v>349</v>
      </c>
      <c r="DI20" s="71" t="s">
        <v>350</v>
      </c>
      <c r="DJ20" s="71" t="s">
        <v>351</v>
      </c>
      <c r="DK20" s="71" t="s">
        <v>352</v>
      </c>
      <c r="DL20" s="71" t="s">
        <v>353</v>
      </c>
      <c r="DM20" s="71" t="s">
        <v>354</v>
      </c>
      <c r="DN20" s="71" t="s">
        <v>355</v>
      </c>
      <c r="DO20" s="71" t="s">
        <v>356</v>
      </c>
      <c r="DP20" s="71" t="s">
        <v>357</v>
      </c>
      <c r="DQ20" s="71" t="s">
        <v>358</v>
      </c>
      <c r="DR20" s="71" t="s">
        <v>359</v>
      </c>
      <c r="DS20" s="71" t="s">
        <v>360</v>
      </c>
      <c r="DT20" s="71" t="s">
        <v>361</v>
      </c>
      <c r="DU20" s="71" t="s">
        <v>362</v>
      </c>
      <c r="DV20" s="71" t="s">
        <v>363</v>
      </c>
      <c r="DW20" s="71" t="s">
        <v>364</v>
      </c>
      <c r="DX20" s="71" t="s">
        <v>365</v>
      </c>
      <c r="DY20" s="71" t="s">
        <v>366</v>
      </c>
      <c r="DZ20" s="71" t="s">
        <v>367</v>
      </c>
      <c r="EA20" s="71" t="s">
        <v>368</v>
      </c>
      <c r="EB20" s="71" t="s">
        <v>369</v>
      </c>
      <c r="EC20" s="71" t="s">
        <v>370</v>
      </c>
      <c r="ED20" s="71" t="s">
        <v>371</v>
      </c>
      <c r="EE20" s="71" t="s">
        <v>372</v>
      </c>
      <c r="EF20" s="71" t="s">
        <v>373</v>
      </c>
      <c r="EG20" s="71" t="s">
        <v>374</v>
      </c>
      <c r="EH20" s="21" t="s">
        <v>101</v>
      </c>
      <c r="EI20" s="21" t="s">
        <v>102</v>
      </c>
      <c r="EJ20" s="21" t="s">
        <v>103</v>
      </c>
      <c r="EK20" s="21" t="s">
        <v>104</v>
      </c>
      <c r="EL20" s="23" t="s">
        <v>105</v>
      </c>
      <c r="EM20" s="243" t="s">
        <v>106</v>
      </c>
    </row>
    <row r="21" spans="1:143" s="99" customFormat="1" ht="45" customHeight="1" x14ac:dyDescent="0.25">
      <c r="A21" s="72" t="str">
        <f t="shared" ref="A21:A55" si="1">CONCATENATE(C21,"_",E21,"_",G21)</f>
        <v>2010415_Postlevée_Gibson, Envision 450</v>
      </c>
      <c r="B21" s="72" t="str">
        <f>IF(COUNTIF($A$21:A21,A21)&gt;1,"Doublon","")</f>
        <v/>
      </c>
      <c r="C21" s="73">
        <v>2010415</v>
      </c>
      <c r="D21" s="74" t="s">
        <v>168</v>
      </c>
      <c r="E21" s="75" t="s">
        <v>169</v>
      </c>
      <c r="F21" s="76">
        <v>9</v>
      </c>
      <c r="G21" s="77" t="s">
        <v>170</v>
      </c>
      <c r="H21" s="78">
        <v>44455</v>
      </c>
      <c r="I21" s="77"/>
      <c r="J21" s="76" t="s">
        <v>171</v>
      </c>
      <c r="K21" s="79" t="s">
        <v>82</v>
      </c>
      <c r="L21" s="76" t="s">
        <v>172</v>
      </c>
      <c r="M21" s="79" t="s">
        <v>173</v>
      </c>
      <c r="N21" s="80" t="s">
        <v>174</v>
      </c>
      <c r="O21" s="76"/>
      <c r="P21" s="81" t="s">
        <v>175</v>
      </c>
      <c r="Q21" s="81" t="s">
        <v>176</v>
      </c>
      <c r="R21" s="82">
        <v>2880</v>
      </c>
      <c r="S21" s="80"/>
      <c r="T21" s="80"/>
      <c r="U21" s="83"/>
      <c r="V21" s="83"/>
      <c r="W21" s="83"/>
      <c r="X21" s="83"/>
      <c r="Y21" s="84"/>
      <c r="Z21" s="84"/>
      <c r="AA21" s="84"/>
      <c r="AB21" s="84"/>
      <c r="AC21" s="84"/>
      <c r="AD21" s="84"/>
      <c r="AE21" s="85"/>
      <c r="AF21" s="83"/>
      <c r="AG21" s="83"/>
      <c r="AH21" s="83"/>
      <c r="AI21" s="83"/>
      <c r="AJ21" s="84"/>
      <c r="AK21" s="84"/>
      <c r="AL21" s="84"/>
      <c r="AM21" s="84"/>
      <c r="AN21" s="84"/>
      <c r="AO21" s="84"/>
      <c r="AP21" s="84"/>
      <c r="AQ21" s="84"/>
      <c r="AR21" s="84"/>
      <c r="AS21" s="84"/>
      <c r="AT21" s="84"/>
      <c r="AU21" s="84"/>
      <c r="AV21" s="84"/>
      <c r="AW21" s="84"/>
      <c r="AX21" s="84"/>
      <c r="AY21" s="84"/>
      <c r="AZ21" s="84"/>
      <c r="BA21" s="84"/>
      <c r="BB21" s="84"/>
      <c r="BC21" s="84"/>
      <c r="BD21" s="84"/>
      <c r="BE21" s="84"/>
      <c r="BF21" s="84"/>
      <c r="BG21" s="84"/>
      <c r="BH21" s="84"/>
      <c r="BI21" s="84"/>
      <c r="BJ21" s="84"/>
      <c r="BK21" s="84"/>
      <c r="BL21" s="84"/>
      <c r="BM21" s="84"/>
      <c r="BN21" s="84"/>
      <c r="BO21" s="83">
        <v>7</v>
      </c>
      <c r="BP21" s="83">
        <v>7</v>
      </c>
      <c r="BQ21" s="83"/>
      <c r="BR21" s="83"/>
      <c r="BS21" s="83">
        <v>5</v>
      </c>
      <c r="BT21" s="83"/>
      <c r="BU21" s="83">
        <v>10</v>
      </c>
      <c r="BV21" s="83" t="s">
        <v>110</v>
      </c>
      <c r="BW21" s="83">
        <v>5</v>
      </c>
      <c r="BX21" s="83">
        <v>5</v>
      </c>
      <c r="BY21" s="86">
        <v>6</v>
      </c>
      <c r="BZ21" s="86"/>
      <c r="CA21" s="83"/>
      <c r="CB21" s="87"/>
      <c r="CC21" s="88" t="s">
        <v>75</v>
      </c>
      <c r="CD21" s="89" t="str">
        <f>IF(COUNTBLANK($Y21:$AD21)&lt;&gt;6,"X","")</f>
        <v/>
      </c>
      <c r="CE21" s="90" t="str">
        <f>IF(COUNTBLANK($AE21)&lt;&gt;1,"X","")</f>
        <v/>
      </c>
      <c r="CF21" s="91" t="str">
        <f t="shared" ref="CF21:CF55" si="2">IF(SUM(CM21:CQ21)=0,"",SUM(CM21:CQ21))</f>
        <v/>
      </c>
      <c r="CG21" s="92" t="s">
        <v>177</v>
      </c>
      <c r="CH21" s="93"/>
      <c r="CI21" s="93"/>
      <c r="CJ21" s="93"/>
      <c r="CK21" s="94" t="e">
        <f>IF(AND(Y21="",Z21="",AA21="",AB21="",AC21="",AD21="",AF21="",AG21="",AH21="",AI21="",AJ21="",AK21="",AL21="",AM21="",AN21="",AO21="",AP21="",AQ21="",AR21="",AS21="",AT21="",AU21="",AV21="",AW21="",AX21="",AY21="",AZ21="",BA21="",BB21="",BC21="",BD21="",BE21="",BF21="",BG21="",BH21="",BI21="",BJ21="",#REF!="",BK21="",BL21="",BM21="",BN21="",BY21=6),"X","")</f>
        <v>#REF!</v>
      </c>
      <c r="CL21" s="88">
        <f t="shared" ref="CL21:CL55" si="3">COUNTIF(Y21:BN21,"X")</f>
        <v>0</v>
      </c>
      <c r="CM21" s="95">
        <f t="shared" ref="CM21:CM55" si="4">7-COUNTBLANK(Y21:AE21)</f>
        <v>0</v>
      </c>
      <c r="CN21" s="95">
        <f t="shared" ref="CN21:CN55" si="5">2-COUNTBLANK(AJ21:AK21)</f>
        <v>0</v>
      </c>
      <c r="CO21" s="95">
        <f t="shared" ref="CO21:CO55" si="6">2-COUNTBLANK(AN21:AO21)</f>
        <v>0</v>
      </c>
      <c r="CP21" s="95">
        <f t="shared" ref="CP21:CP55" si="7">2-COUNTBLANK(AV21:AW21)</f>
        <v>0</v>
      </c>
      <c r="CQ21" s="95">
        <f t="shared" ref="CQ21:CQ55" si="8">13-COUNTBLANK(BB21:BN21)</f>
        <v>0</v>
      </c>
      <c r="CR21" s="96" t="e">
        <f>IF(INDEX($Y21:$BN21,MATCH(CR$20,$Y$20:$BN$20,0))="X",CR$20,"")</f>
        <v>#N/A</v>
      </c>
      <c r="CS21" s="96" t="e">
        <f>IF(INDEX($Y21:$BN21,MATCH(CS$20,$Y$20:$BN$20,0))="X",CS$20,"")</f>
        <v>#N/A</v>
      </c>
      <c r="CT21" s="96" t="e">
        <f>IF(INDEX($Y21:$BN21,MATCH(CT$20,$Y$20:$BN$20,0))="X",CT$20,"")</f>
        <v>#N/A</v>
      </c>
      <c r="CU21" s="96" t="e">
        <f>IF(INDEX($Y21:$BN21,MATCH(CU$20,$Y$20:$BN$20,0))="X",CU$20,"")</f>
        <v>#N/A</v>
      </c>
      <c r="CV21" s="96" t="e">
        <f>IF(INDEX($Y21:$BN21,MATCH(CV$20,$Y$20:$BN$20,0))="X",CV$20,"")</f>
        <v>#N/A</v>
      </c>
      <c r="CW21" s="96" t="e">
        <f>IF(INDEX($Y21:$BN21,MATCH(CW$20,$Y$20:$BN$20,0))="X",CW$20,"")</f>
        <v>#N/A</v>
      </c>
      <c r="CX21" s="96" t="e">
        <f>IF(INDEX($Y21:$BN21,MATCH(CX$20,$Y$20:$BN$20,0))="X",CX$20,"")</f>
        <v>#N/A</v>
      </c>
      <c r="CY21" s="96" t="e">
        <f>IF(INDEX($Y21:$BN21,MATCH(CY$20,$Y$20:$BN$20,0))="X",CY$20,"")</f>
        <v>#N/A</v>
      </c>
      <c r="CZ21" s="96" t="e">
        <f>IF(INDEX($Y21:$BN21,MATCH(CZ$20,$Y$20:$BN$20,0))="X",CZ$20,"")</f>
        <v>#N/A</v>
      </c>
      <c r="DA21" s="96" t="e">
        <f>IF(INDEX($Y21:$BN21,MATCH(DA$20,$Y$20:$BN$20,0))="X",DA$20,"")</f>
        <v>#N/A</v>
      </c>
      <c r="DB21" s="96" t="e">
        <f>IF(INDEX($Y21:$BN21,MATCH(DB$20,$Y$20:$BN$20,0))="X",DB$20,"")</f>
        <v>#N/A</v>
      </c>
      <c r="DC21" s="96" t="e">
        <f>IF(INDEX($Y21:$BN21,MATCH(DC$20,$Y$20:$BN$20,0))="X",DC$20,"")</f>
        <v>#N/A</v>
      </c>
      <c r="DD21" s="96" t="e">
        <f>IF(INDEX($Y21:$BN21,MATCH(DD$20,$Y$20:$BN$20,0))="X",DD$20,"")</f>
        <v>#N/A</v>
      </c>
      <c r="DE21" s="96" t="e">
        <f>IF(INDEX($Y21:$BN21,MATCH(DE$20,$Y$20:$BN$20,0))="X",DE$20,"")</f>
        <v>#N/A</v>
      </c>
      <c r="DF21" s="96" t="e">
        <f>IF(INDEX($Y21:$BN21,MATCH(DF$20,$Y$20:$BN$20,0))="X",DF$20,"")</f>
        <v>#N/A</v>
      </c>
      <c r="DG21" s="96" t="e">
        <f>IF(INDEX($Y21:$BN21,MATCH(DG$20,$Y$20:$BN$20,0))="X",DG$20,"")</f>
        <v>#N/A</v>
      </c>
      <c r="DH21" s="96" t="e">
        <f>IF(INDEX($Y21:$BN21,MATCH(DH$20,$Y$20:$BN$20,0))="X",DH$20,"")</f>
        <v>#N/A</v>
      </c>
      <c r="DI21" s="96" t="e">
        <f>IF(INDEX($Y21:$BN21,MATCH(DI$20,$Y$20:$BN$20,0))="X",DI$20,"")</f>
        <v>#N/A</v>
      </c>
      <c r="DJ21" s="96" t="e">
        <f>IF(INDEX($Y21:$BN21,MATCH(DJ$20,$Y$20:$BN$20,0))="X",DJ$20,"")</f>
        <v>#N/A</v>
      </c>
      <c r="DK21" s="96" t="e">
        <f>IF(INDEX($Y21:$BN21,MATCH(DK$20,$Y$20:$BN$20,0))="X",DK$20,"")</f>
        <v>#N/A</v>
      </c>
      <c r="DL21" s="96" t="e">
        <f>IF(INDEX($Y21:$BN21,MATCH(DL$20,$Y$20:$BN$20,0))="X",DL$20,"")</f>
        <v>#N/A</v>
      </c>
      <c r="DM21" s="96" t="e">
        <f>IF(INDEX($Y21:$BN21,MATCH(DM$20,$Y$20:$BN$20,0))="X",DM$20,"")</f>
        <v>#N/A</v>
      </c>
      <c r="DN21" s="96" t="e">
        <f>IF(INDEX($Y21:$BN21,MATCH(DN$20,$Y$20:$BN$20,0))="X",DN$20,"")</f>
        <v>#N/A</v>
      </c>
      <c r="DO21" s="96" t="e">
        <f>IF(INDEX($Y21:$BN21,MATCH(DO$20,$Y$20:$BN$20,0))="X",DO$20,"")</f>
        <v>#N/A</v>
      </c>
      <c r="DP21" s="96" t="e">
        <f>IF(INDEX($Y21:$BN21,MATCH(DP$20,$Y$20:$BN$20,0))="X",DP$20,"")</f>
        <v>#N/A</v>
      </c>
      <c r="DQ21" s="96" t="e">
        <f>IF(INDEX($Y21:$BN21,MATCH(DQ$20,$Y$20:$BN$20,0))="X",DQ$20,"")</f>
        <v>#N/A</v>
      </c>
      <c r="DR21" s="96" t="e">
        <f>IF(INDEX($Y21:$BN21,MATCH(DR$20,$Y$20:$BN$20,0))="X",DR$20,"")</f>
        <v>#N/A</v>
      </c>
      <c r="DS21" s="96" t="e">
        <f>IF(INDEX($Y21:$BN21,MATCH(DS$20,$Y$20:$BN$20,0))="X",DS$20,"")</f>
        <v>#N/A</v>
      </c>
      <c r="DT21" s="96" t="e">
        <f>IF(INDEX($Y21:$BN21,MATCH(DT$20,$Y$20:$BN$20,0))="X",DT$20,"")</f>
        <v>#N/A</v>
      </c>
      <c r="DU21" s="96" t="e">
        <f>IF(INDEX($Y21:$BN21,MATCH(DU$20,$Y$20:$BN$20,0))="X",DU$20,"")</f>
        <v>#N/A</v>
      </c>
      <c r="DV21" s="96" t="e">
        <f>IF(INDEX($Y21:$BN21,MATCH(DV$20,$Y$20:$BN$20,0))="X",DV$20,"")</f>
        <v>#N/A</v>
      </c>
      <c r="DW21" s="96" t="e">
        <f>IF(INDEX($Y21:$BN21,MATCH(DW$20,$Y$20:$BN$20,0))="X",DW$20,"")</f>
        <v>#N/A</v>
      </c>
      <c r="DX21" s="96" t="e">
        <f>IF(INDEX($Y21:$BN21,MATCH(DX$20,$Y$20:$BN$20,0))="X",DX$20,"")</f>
        <v>#N/A</v>
      </c>
      <c r="DY21" s="96" t="e">
        <f>IF(INDEX($Y21:$BN21,MATCH(DY$20,$Y$20:$BN$20,0))="X",DY$20,"")</f>
        <v>#N/A</v>
      </c>
      <c r="DZ21" s="96" t="e">
        <f>IF(INDEX($Y21:$BN21,MATCH(DZ$20,$Y$20:$BN$20,0))="X",DZ$20,"")</f>
        <v>#N/A</v>
      </c>
      <c r="EA21" s="96" t="e">
        <f>IF(INDEX($Y21:$BN21,MATCH(EA$20,$Y$20:$BN$20,0))="X",EA$20,"")</f>
        <v>#N/A</v>
      </c>
      <c r="EB21" s="96" t="e">
        <f>IF(INDEX($Y21:$BN21,MATCH(EB$20,$Y$20:$BN$20,0))="X",EB$20,"")</f>
        <v>#N/A</v>
      </c>
      <c r="EC21" s="96" t="e">
        <f>IF(INDEX($Y21:$BN21,MATCH(EC$20,$Y$20:$BN$20,0))="X",EC$20,"")</f>
        <v>#N/A</v>
      </c>
      <c r="ED21" s="96" t="e">
        <f>IF(INDEX($Y21:$BN21,MATCH(ED$20,$Y$20:$BN$20,0))="X",ED$20,"")</f>
        <v>#N/A</v>
      </c>
      <c r="EE21" s="96" t="e">
        <f>IF(INDEX($Y21:$BN21,MATCH(EE$20,$Y$20:$BN$20,0))="X",EE$20,"")</f>
        <v>#N/A</v>
      </c>
      <c r="EF21" s="96" t="e">
        <f>IF(INDEX($Y21:$BN21,MATCH(EF$20,$Y$20:$BN$20,0))="X",EF$20,"")</f>
        <v>#N/A</v>
      </c>
      <c r="EG21" s="96" t="e">
        <f>IF(INDEX($Y21:$BN21,MATCH(EG$20,$Y$20:$BN$20,0))="X",EG$20,"")</f>
        <v>#N/A</v>
      </c>
      <c r="EH21" s="95" t="e">
        <f t="shared" ref="EH21:EH55" si="9">CONCATENATE(CR21,CS21,CT21,CU21,CV21,CW21,CX21,CY21,CZ21,DA21,DB21,DC21,DD21,DE21,DF21,DG21,DH21,DI21,DJ21,DK21,DL21,DM21,DN21,DO21,DP21,DQ21,DR21,DS21,DT21,DU21,DV21,DW21,DX21,DY21,DZ21,EA21,EB21,EC21)</f>
        <v>#N/A</v>
      </c>
      <c r="EI21" s="95" t="e">
        <f t="shared" ref="EI21:EI55" si="10">CONCATENATE(ED21,EE21,EF21,EG21)</f>
        <v>#N/A</v>
      </c>
      <c r="EJ21" s="97" t="e">
        <f t="shared" ref="EJ21:EK52" si="11">SUBSTITUTE(EH21,"H",", H")</f>
        <v>#N/A</v>
      </c>
      <c r="EK21" s="97" t="e">
        <f t="shared" si="11"/>
        <v>#N/A</v>
      </c>
      <c r="EL21" s="98" t="e">
        <f t="shared" ref="EL21:EM52" si="12">IF(EJ21="","",RIGHT(EJ21,LEN(EJ21)-1))</f>
        <v>#N/A</v>
      </c>
      <c r="EM21" s="244" t="e">
        <f t="shared" si="12"/>
        <v>#N/A</v>
      </c>
    </row>
    <row r="22" spans="1:143" s="95" customFormat="1" ht="45" customHeight="1" x14ac:dyDescent="0.25">
      <c r="A22" s="72" t="str">
        <f t="shared" si="1"/>
        <v>2080113_Postlevée_Glyfos Dakar</v>
      </c>
      <c r="B22" s="72" t="str">
        <f>IF(COUNTIF($A$21:A22,A22)&gt;1,"Doublon","")</f>
        <v/>
      </c>
      <c r="C22" s="73">
        <v>2080113</v>
      </c>
      <c r="D22" s="100" t="s">
        <v>168</v>
      </c>
      <c r="E22" s="101" t="s">
        <v>169</v>
      </c>
      <c r="F22" s="88">
        <v>9</v>
      </c>
      <c r="G22" s="102" t="s">
        <v>178</v>
      </c>
      <c r="H22" s="103">
        <v>44455</v>
      </c>
      <c r="I22" s="77"/>
      <c r="J22" s="88" t="s">
        <v>171</v>
      </c>
      <c r="K22" s="83" t="s">
        <v>77</v>
      </c>
      <c r="L22" s="88" t="s">
        <v>179</v>
      </c>
      <c r="M22" s="83">
        <v>10</v>
      </c>
      <c r="N22" s="104" t="s">
        <v>180</v>
      </c>
      <c r="O22" s="88"/>
      <c r="P22" s="105" t="s">
        <v>181</v>
      </c>
      <c r="Q22" s="105" t="s">
        <v>182</v>
      </c>
      <c r="R22" s="106">
        <v>2720</v>
      </c>
      <c r="S22" s="104"/>
      <c r="T22" s="104"/>
      <c r="U22" s="83"/>
      <c r="V22" s="83"/>
      <c r="W22" s="83"/>
      <c r="X22" s="83"/>
      <c r="Y22" s="84"/>
      <c r="Z22" s="84"/>
      <c r="AA22" s="84"/>
      <c r="AB22" s="84"/>
      <c r="AC22" s="84"/>
      <c r="AD22" s="84"/>
      <c r="AE22" s="85"/>
      <c r="AF22" s="83"/>
      <c r="AG22" s="83"/>
      <c r="AH22" s="83"/>
      <c r="AI22" s="83" t="s">
        <v>74</v>
      </c>
      <c r="AJ22" s="84"/>
      <c r="AK22" s="84"/>
      <c r="AL22" s="84"/>
      <c r="AM22" s="84"/>
      <c r="AN22" s="84"/>
      <c r="AO22" s="84"/>
      <c r="AP22" s="84"/>
      <c r="AQ22" s="84"/>
      <c r="AR22" s="84"/>
      <c r="AS22" s="84"/>
      <c r="AT22" s="84"/>
      <c r="AU22" s="84"/>
      <c r="AV22" s="84"/>
      <c r="AW22" s="84"/>
      <c r="AX22" s="84"/>
      <c r="AY22" s="84"/>
      <c r="AZ22" s="84"/>
      <c r="BA22" s="84"/>
      <c r="BB22" s="84"/>
      <c r="BC22" s="84"/>
      <c r="BD22" s="84"/>
      <c r="BE22" s="84"/>
      <c r="BF22" s="84"/>
      <c r="BG22" s="84"/>
      <c r="BH22" s="84"/>
      <c r="BI22" s="84"/>
      <c r="BJ22" s="84"/>
      <c r="BK22" s="84"/>
      <c r="BL22" s="84"/>
      <c r="BM22" s="84"/>
      <c r="BN22" s="84"/>
      <c r="BO22" s="83">
        <v>21</v>
      </c>
      <c r="BP22" s="83">
        <v>21</v>
      </c>
      <c r="BQ22" s="83"/>
      <c r="BR22" s="83"/>
      <c r="BS22" s="83">
        <v>5</v>
      </c>
      <c r="BT22" s="83"/>
      <c r="BU22" s="83">
        <v>10</v>
      </c>
      <c r="BV22" s="83" t="s">
        <v>110</v>
      </c>
      <c r="BW22" s="83"/>
      <c r="BX22" s="83"/>
      <c r="BY22" s="86">
        <v>6</v>
      </c>
      <c r="BZ22" s="86">
        <v>1</v>
      </c>
      <c r="CA22" s="83"/>
      <c r="CB22" s="87"/>
      <c r="CC22" s="88" t="s">
        <v>75</v>
      </c>
      <c r="CD22" s="89" t="str">
        <f>IF(COUNTBLANK($Y22:$AD22)&lt;&gt;6,"X","")</f>
        <v/>
      </c>
      <c r="CE22" s="90" t="str">
        <f>IF(COUNTBLANK($AE22)&lt;&gt;1,"X","")</f>
        <v/>
      </c>
      <c r="CF22" s="91" t="str">
        <f t="shared" si="2"/>
        <v/>
      </c>
      <c r="CG22" s="107" t="s">
        <v>177</v>
      </c>
      <c r="CH22" s="93"/>
      <c r="CI22" s="93"/>
      <c r="CJ22" s="93"/>
      <c r="CK22" s="94" t="e">
        <f>IF(AND(Y22="",Z22="",AA22="",AB22="",AC22="",AD22="",AF22="",AG22="",AH22="",AI22="",AJ22="",AK22="",AL22="",AM22="",AN22="",AO22="",AP22="",AQ22="",AR22="",AS22="",AT22="",AU22="",AV22="",AW22="",AX22="",AY22="",AZ22="",BA22="",BB22="",BC22="",BD22="",BE22="",BF22="",BG22="",BH22="",BI22="",BJ22="",#REF!="",BK22="",BL22="",BM22="",BN22="",BY22=6),"X","")</f>
        <v>#REF!</v>
      </c>
      <c r="CL22" s="88">
        <f t="shared" si="3"/>
        <v>1</v>
      </c>
      <c r="CM22" s="95">
        <f t="shared" si="4"/>
        <v>0</v>
      </c>
      <c r="CN22" s="95">
        <f t="shared" si="5"/>
        <v>0</v>
      </c>
      <c r="CO22" s="95">
        <f t="shared" si="6"/>
        <v>0</v>
      </c>
      <c r="CP22" s="95">
        <f t="shared" si="7"/>
        <v>0</v>
      </c>
      <c r="CQ22" s="95">
        <f t="shared" si="8"/>
        <v>0</v>
      </c>
      <c r="CR22" s="96" t="e">
        <f>IF(INDEX($Y22:$BN22,MATCH(CR$20,$Y$20:$BN$20,0))="X",CR$20,"")</f>
        <v>#N/A</v>
      </c>
      <c r="CS22" s="96" t="e">
        <f>IF(INDEX($Y22:$BN22,MATCH(CS$20,$Y$20:$BN$20,0))="X",CS$20,"")</f>
        <v>#N/A</v>
      </c>
      <c r="CT22" s="96" t="e">
        <f>IF(INDEX($Y22:$BN22,MATCH(CT$20,$Y$20:$BN$20,0))="X",CT$20,"")</f>
        <v>#N/A</v>
      </c>
      <c r="CU22" s="96" t="e">
        <f>IF(INDEX($Y22:$BN22,MATCH(CU$20,$Y$20:$BN$20,0))="X",CU$20,"")</f>
        <v>#N/A</v>
      </c>
      <c r="CV22" s="96" t="e">
        <f>IF(INDEX($Y22:$BN22,MATCH(CV$20,$Y$20:$BN$20,0))="X",CV$20,"")</f>
        <v>#N/A</v>
      </c>
      <c r="CW22" s="96" t="e">
        <f>IF(INDEX($Y22:$BN22,MATCH(CW$20,$Y$20:$BN$20,0))="X",CW$20,"")</f>
        <v>#N/A</v>
      </c>
      <c r="CX22" s="96" t="e">
        <f>IF(INDEX($Y22:$BN22,MATCH(CX$20,$Y$20:$BN$20,0))="X",CX$20,"")</f>
        <v>#N/A</v>
      </c>
      <c r="CY22" s="96" t="e">
        <f>IF(INDEX($Y22:$BN22,MATCH(CY$20,$Y$20:$BN$20,0))="X",CY$20,"")</f>
        <v>#N/A</v>
      </c>
      <c r="CZ22" s="96" t="e">
        <f>IF(INDEX($Y22:$BN22,MATCH(CZ$20,$Y$20:$BN$20,0))="X",CZ$20,"")</f>
        <v>#N/A</v>
      </c>
      <c r="DA22" s="96" t="e">
        <f>IF(INDEX($Y22:$BN22,MATCH(DA$20,$Y$20:$BN$20,0))="X",DA$20,"")</f>
        <v>#N/A</v>
      </c>
      <c r="DB22" s="96" t="e">
        <f>IF(INDEX($Y22:$BN22,MATCH(DB$20,$Y$20:$BN$20,0))="X",DB$20,"")</f>
        <v>#N/A</v>
      </c>
      <c r="DC22" s="96" t="e">
        <f>IF(INDEX($Y22:$BN22,MATCH(DC$20,$Y$20:$BN$20,0))="X",DC$20,"")</f>
        <v>#N/A</v>
      </c>
      <c r="DD22" s="96" t="e">
        <f>IF(INDEX($Y22:$BN22,MATCH(DD$20,$Y$20:$BN$20,0))="X",DD$20,"")</f>
        <v>#N/A</v>
      </c>
      <c r="DE22" s="96" t="e">
        <f>IF(INDEX($Y22:$BN22,MATCH(DE$20,$Y$20:$BN$20,0))="X",DE$20,"")</f>
        <v>#N/A</v>
      </c>
      <c r="DF22" s="96" t="e">
        <f>IF(INDEX($Y22:$BN22,MATCH(DF$20,$Y$20:$BN$20,0))="X",DF$20,"")</f>
        <v>#N/A</v>
      </c>
      <c r="DG22" s="96" t="e">
        <f>IF(INDEX($Y22:$BN22,MATCH(DG$20,$Y$20:$BN$20,0))="X",DG$20,"")</f>
        <v>#N/A</v>
      </c>
      <c r="DH22" s="96" t="e">
        <f>IF(INDEX($Y22:$BN22,MATCH(DH$20,$Y$20:$BN$20,0))="X",DH$20,"")</f>
        <v>#N/A</v>
      </c>
      <c r="DI22" s="96" t="e">
        <f>IF(INDEX($Y22:$BN22,MATCH(DI$20,$Y$20:$BN$20,0))="X",DI$20,"")</f>
        <v>#N/A</v>
      </c>
      <c r="DJ22" s="96" t="e">
        <f>IF(INDEX($Y22:$BN22,MATCH(DJ$20,$Y$20:$BN$20,0))="X",DJ$20,"")</f>
        <v>#N/A</v>
      </c>
      <c r="DK22" s="96" t="e">
        <f>IF(INDEX($Y22:$BN22,MATCH(DK$20,$Y$20:$BN$20,0))="X",DK$20,"")</f>
        <v>#N/A</v>
      </c>
      <c r="DL22" s="96" t="e">
        <f>IF(INDEX($Y22:$BN22,MATCH(DL$20,$Y$20:$BN$20,0))="X",DL$20,"")</f>
        <v>#N/A</v>
      </c>
      <c r="DM22" s="96" t="e">
        <f>IF(INDEX($Y22:$BN22,MATCH(DM$20,$Y$20:$BN$20,0))="X",DM$20,"")</f>
        <v>#N/A</v>
      </c>
      <c r="DN22" s="96" t="e">
        <f>IF(INDEX($Y22:$BN22,MATCH(DN$20,$Y$20:$BN$20,0))="X",DN$20,"")</f>
        <v>#N/A</v>
      </c>
      <c r="DO22" s="96" t="e">
        <f>IF(INDEX($Y22:$BN22,MATCH(DO$20,$Y$20:$BN$20,0))="X",DO$20,"")</f>
        <v>#N/A</v>
      </c>
      <c r="DP22" s="96" t="e">
        <f>IF(INDEX($Y22:$BN22,MATCH(DP$20,$Y$20:$BN$20,0))="X",DP$20,"")</f>
        <v>#N/A</v>
      </c>
      <c r="DQ22" s="96" t="e">
        <f>IF(INDEX($Y22:$BN22,MATCH(DQ$20,$Y$20:$BN$20,0))="X",DQ$20,"")</f>
        <v>#N/A</v>
      </c>
      <c r="DR22" s="96" t="e">
        <f>IF(INDEX($Y22:$BN22,MATCH(DR$20,$Y$20:$BN$20,0))="X",DR$20,"")</f>
        <v>#N/A</v>
      </c>
      <c r="DS22" s="96" t="e">
        <f>IF(INDEX($Y22:$BN22,MATCH(DS$20,$Y$20:$BN$20,0))="X",DS$20,"")</f>
        <v>#N/A</v>
      </c>
      <c r="DT22" s="96" t="e">
        <f>IF(INDEX($Y22:$BN22,MATCH(DT$20,$Y$20:$BN$20,0))="X",DT$20,"")</f>
        <v>#N/A</v>
      </c>
      <c r="DU22" s="96" t="e">
        <f>IF(INDEX($Y22:$BN22,MATCH(DU$20,$Y$20:$BN$20,0))="X",DU$20,"")</f>
        <v>#N/A</v>
      </c>
      <c r="DV22" s="96" t="e">
        <f>IF(INDEX($Y22:$BN22,MATCH(DV$20,$Y$20:$BN$20,0))="X",DV$20,"")</f>
        <v>#N/A</v>
      </c>
      <c r="DW22" s="96" t="e">
        <f>IF(INDEX($Y22:$BN22,MATCH(DW$20,$Y$20:$BN$20,0))="X",DW$20,"")</f>
        <v>#N/A</v>
      </c>
      <c r="DX22" s="96" t="e">
        <f>IF(INDEX($Y22:$BN22,MATCH(DX$20,$Y$20:$BN$20,0))="X",DX$20,"")</f>
        <v>#N/A</v>
      </c>
      <c r="DY22" s="96" t="e">
        <f>IF(INDEX($Y22:$BN22,MATCH(DY$20,$Y$20:$BN$20,0))="X",DY$20,"")</f>
        <v>#N/A</v>
      </c>
      <c r="DZ22" s="96" t="e">
        <f>IF(INDEX($Y22:$BN22,MATCH(DZ$20,$Y$20:$BN$20,0))="X",DZ$20,"")</f>
        <v>#N/A</v>
      </c>
      <c r="EA22" s="96" t="e">
        <f>IF(INDEX($Y22:$BN22,MATCH(EA$20,$Y$20:$BN$20,0))="X",EA$20,"")</f>
        <v>#N/A</v>
      </c>
      <c r="EB22" s="96" t="e">
        <f>IF(INDEX($Y22:$BN22,MATCH(EB$20,$Y$20:$BN$20,0))="X",EB$20,"")</f>
        <v>#N/A</v>
      </c>
      <c r="EC22" s="96" t="e">
        <f>IF(INDEX($Y22:$BN22,MATCH(EC$20,$Y$20:$BN$20,0))="X",EC$20,"")</f>
        <v>#N/A</v>
      </c>
      <c r="ED22" s="96" t="e">
        <f>IF(INDEX($Y22:$BN22,MATCH(ED$20,$Y$20:$BN$20,0))="X",ED$20,"")</f>
        <v>#N/A</v>
      </c>
      <c r="EE22" s="96" t="e">
        <f>IF(INDEX($Y22:$BN22,MATCH(EE$20,$Y$20:$BN$20,0))="X",EE$20,"")</f>
        <v>#N/A</v>
      </c>
      <c r="EF22" s="96" t="e">
        <f>IF(INDEX($Y22:$BN22,MATCH(EF$20,$Y$20:$BN$20,0))="X",EF$20,"")</f>
        <v>#N/A</v>
      </c>
      <c r="EG22" s="96" t="e">
        <f>IF(INDEX($Y22:$BN22,MATCH(EG$20,$Y$20:$BN$20,0))="X",EG$20,"")</f>
        <v>#N/A</v>
      </c>
      <c r="EH22" s="95" t="e">
        <f t="shared" si="9"/>
        <v>#N/A</v>
      </c>
      <c r="EI22" s="95" t="e">
        <f t="shared" si="10"/>
        <v>#N/A</v>
      </c>
      <c r="EJ22" s="97" t="e">
        <f t="shared" si="11"/>
        <v>#N/A</v>
      </c>
      <c r="EK22" s="97" t="e">
        <f t="shared" si="11"/>
        <v>#N/A</v>
      </c>
      <c r="EL22" s="98" t="e">
        <f t="shared" si="12"/>
        <v>#N/A</v>
      </c>
      <c r="EM22" s="244" t="e">
        <f t="shared" si="12"/>
        <v>#N/A</v>
      </c>
    </row>
    <row r="23" spans="1:143" s="99" customFormat="1" ht="45" customHeight="1" x14ac:dyDescent="0.25">
      <c r="A23" s="202" t="str">
        <f t="shared" si="1"/>
        <v>2160960_Postlevée_Buggy Greenline, Tamrok Greenline, Devit, Skate</v>
      </c>
      <c r="B23" s="202" t="str">
        <f>IF(COUNTIF($A$21:A23,A23)&gt;1,"Doublon","")</f>
        <v/>
      </c>
      <c r="C23" s="108">
        <v>2160960</v>
      </c>
      <c r="D23" s="109" t="s">
        <v>168</v>
      </c>
      <c r="E23" s="110" t="s">
        <v>169</v>
      </c>
      <c r="F23" s="111">
        <v>9</v>
      </c>
      <c r="G23" s="112" t="s">
        <v>183</v>
      </c>
      <c r="H23" s="113">
        <v>43980</v>
      </c>
      <c r="I23" s="114">
        <v>44164</v>
      </c>
      <c r="J23" s="111" t="s">
        <v>87</v>
      </c>
      <c r="K23" s="115" t="s">
        <v>82</v>
      </c>
      <c r="L23" s="111" t="s">
        <v>184</v>
      </c>
      <c r="M23" s="116" t="s">
        <v>88</v>
      </c>
      <c r="N23" s="117" t="s">
        <v>185</v>
      </c>
      <c r="O23" s="111"/>
      <c r="P23" s="118" t="s">
        <v>186</v>
      </c>
      <c r="Q23" s="118" t="s">
        <v>187</v>
      </c>
      <c r="R23" s="119">
        <v>2880</v>
      </c>
      <c r="S23" s="120"/>
      <c r="T23" s="120"/>
      <c r="U23" s="115"/>
      <c r="V23" s="115"/>
      <c r="W23" s="115"/>
      <c r="X23" s="115"/>
      <c r="Y23" s="121"/>
      <c r="Z23" s="121"/>
      <c r="AA23" s="121"/>
      <c r="AB23" s="121"/>
      <c r="AC23" s="121"/>
      <c r="AD23" s="121"/>
      <c r="AE23" s="122"/>
      <c r="AF23" s="115"/>
      <c r="AG23" s="115"/>
      <c r="AH23" s="115"/>
      <c r="AI23" s="115"/>
      <c r="AJ23" s="121"/>
      <c r="AK23" s="121"/>
      <c r="AL23" s="121"/>
      <c r="AM23" s="121"/>
      <c r="AN23" s="121"/>
      <c r="AO23" s="121"/>
      <c r="AP23" s="121"/>
      <c r="AQ23" s="121"/>
      <c r="AR23" s="121"/>
      <c r="AS23" s="121"/>
      <c r="AT23" s="121"/>
      <c r="AU23" s="121"/>
      <c r="AV23" s="121"/>
      <c r="AW23" s="121"/>
      <c r="AX23" s="121"/>
      <c r="AY23" s="121"/>
      <c r="AZ23" s="121"/>
      <c r="BA23" s="121"/>
      <c r="BB23" s="121"/>
      <c r="BC23" s="121"/>
      <c r="BD23" s="121"/>
      <c r="BE23" s="121"/>
      <c r="BF23" s="121"/>
      <c r="BG23" s="121"/>
      <c r="BH23" s="121"/>
      <c r="BI23" s="121"/>
      <c r="BJ23" s="121"/>
      <c r="BK23" s="121"/>
      <c r="BL23" s="121"/>
      <c r="BM23" s="121"/>
      <c r="BN23" s="121"/>
      <c r="BO23" s="115">
        <v>21</v>
      </c>
      <c r="BP23" s="115">
        <v>21</v>
      </c>
      <c r="BQ23" s="115"/>
      <c r="BR23" s="115"/>
      <c r="BS23" s="115">
        <v>5</v>
      </c>
      <c r="BT23" s="115"/>
      <c r="BU23" s="115">
        <v>10</v>
      </c>
      <c r="BV23" s="115"/>
      <c r="BW23" s="115"/>
      <c r="BX23" s="115"/>
      <c r="BY23" s="115">
        <v>6</v>
      </c>
      <c r="BZ23" s="123"/>
      <c r="CA23" s="123"/>
      <c r="CB23" s="115"/>
      <c r="CC23" s="57" t="s">
        <v>75</v>
      </c>
      <c r="CD23" s="124" t="str">
        <f>IF(COUNTBLANK($Y23:$AD23)&lt;&gt;6,"X","")</f>
        <v/>
      </c>
      <c r="CE23" s="125" t="str">
        <f>IF(COUNTBLANK($AE23)&lt;&gt;1,"X","")</f>
        <v/>
      </c>
      <c r="CF23" s="126" t="str">
        <f t="shared" si="2"/>
        <v/>
      </c>
      <c r="CG23" s="127" t="s">
        <v>188</v>
      </c>
      <c r="CH23" s="33"/>
      <c r="CI23" s="33"/>
      <c r="CJ23" s="33"/>
      <c r="CK23" s="128" t="str">
        <f>IF(AND(Y23="",Z23="",AA23="",AB23="",AC23="",AD23="",AF23="",AG23="",AH23="",AI23="",AJ23="",AK23="",AL23="",AM23="",AN23="",AO23="",AP23="",AQ23="",AR23="",AS23="",AT23="",AU23="",AV23="",AW23="",AX23="",AY23="",AZ23="",BA23="",BB23="",BC23="",BD23="",BE23="",BF23="",BG23="",BH23="",BI23="",BJ23="",AE23="",BK23="",BL23="",BM23="",BN23="",BY23=6),"X","")</f>
        <v>X</v>
      </c>
      <c r="CL23" s="68">
        <f t="shared" si="3"/>
        <v>0</v>
      </c>
      <c r="CM23" s="99">
        <f t="shared" si="4"/>
        <v>0</v>
      </c>
      <c r="CN23" s="99">
        <f t="shared" si="5"/>
        <v>0</v>
      </c>
      <c r="CO23" s="99">
        <f t="shared" si="6"/>
        <v>0</v>
      </c>
      <c r="CP23" s="99">
        <f t="shared" si="7"/>
        <v>0</v>
      </c>
      <c r="CQ23" s="99">
        <f t="shared" si="8"/>
        <v>0</v>
      </c>
      <c r="CR23" s="22" t="e">
        <f>IF(INDEX($Y23:$BN23,MATCH(CR$20,$Y$20:$BN$20,0))="X",CR$20,"")</f>
        <v>#N/A</v>
      </c>
      <c r="CS23" s="22" t="e">
        <f>IF(INDEX($Y23:$BN23,MATCH(CS$20,$Y$20:$BN$20,0))="X",CS$20,"")</f>
        <v>#N/A</v>
      </c>
      <c r="CT23" s="22" t="e">
        <f>IF(INDEX($Y23:$BN23,MATCH(CT$20,$Y$20:$BN$20,0))="X",CT$20,"")</f>
        <v>#N/A</v>
      </c>
      <c r="CU23" s="22" t="e">
        <f>IF(INDEX($Y23:$BN23,MATCH(CU$20,$Y$20:$BN$20,0))="X",CU$20,"")</f>
        <v>#N/A</v>
      </c>
      <c r="CV23" s="22" t="e">
        <f>IF(INDEX($Y23:$BN23,MATCH(CV$20,$Y$20:$BN$20,0))="X",CV$20,"")</f>
        <v>#N/A</v>
      </c>
      <c r="CW23" s="22" t="e">
        <f>IF(INDEX($Y23:$BN23,MATCH(CW$20,$Y$20:$BN$20,0))="X",CW$20,"")</f>
        <v>#N/A</v>
      </c>
      <c r="CX23" s="22" t="e">
        <f>IF(INDEX($Y23:$BN23,MATCH(CX$20,$Y$20:$BN$20,0))="X",CX$20,"")</f>
        <v>#N/A</v>
      </c>
      <c r="CY23" s="22" t="e">
        <f>IF(INDEX($Y23:$BN23,MATCH(CY$20,$Y$20:$BN$20,0))="X",CY$20,"")</f>
        <v>#N/A</v>
      </c>
      <c r="CZ23" s="22" t="e">
        <f>IF(INDEX($Y23:$BN23,MATCH(CZ$20,$Y$20:$BN$20,0))="X",CZ$20,"")</f>
        <v>#N/A</v>
      </c>
      <c r="DA23" s="22" t="e">
        <f>IF(INDEX($Y23:$BN23,MATCH(DA$20,$Y$20:$BN$20,0))="X",DA$20,"")</f>
        <v>#N/A</v>
      </c>
      <c r="DB23" s="22" t="e">
        <f>IF(INDEX($Y23:$BN23,MATCH(DB$20,$Y$20:$BN$20,0))="X",DB$20,"")</f>
        <v>#N/A</v>
      </c>
      <c r="DC23" s="22" t="e">
        <f>IF(INDEX($Y23:$BN23,MATCH(DC$20,$Y$20:$BN$20,0))="X",DC$20,"")</f>
        <v>#N/A</v>
      </c>
      <c r="DD23" s="22" t="e">
        <f>IF(INDEX($Y23:$BN23,MATCH(DD$20,$Y$20:$BN$20,0))="X",DD$20,"")</f>
        <v>#N/A</v>
      </c>
      <c r="DE23" s="22" t="e">
        <f>IF(INDEX($Y23:$BN23,MATCH(DE$20,$Y$20:$BN$20,0))="X",DE$20,"")</f>
        <v>#N/A</v>
      </c>
      <c r="DF23" s="22" t="e">
        <f>IF(INDEX($Y23:$BN23,MATCH(DF$20,$Y$20:$BN$20,0))="X",DF$20,"")</f>
        <v>#N/A</v>
      </c>
      <c r="DG23" s="22" t="e">
        <f>IF(INDEX($Y23:$BN23,MATCH(DG$20,$Y$20:$BN$20,0))="X",DG$20,"")</f>
        <v>#N/A</v>
      </c>
      <c r="DH23" s="22" t="e">
        <f>IF(INDEX($Y23:$BN23,MATCH(DH$20,$Y$20:$BN$20,0))="X",DH$20,"")</f>
        <v>#N/A</v>
      </c>
      <c r="DI23" s="22" t="e">
        <f>IF(INDEX($Y23:$BN23,MATCH(DI$20,$Y$20:$BN$20,0))="X",DI$20,"")</f>
        <v>#N/A</v>
      </c>
      <c r="DJ23" s="22" t="e">
        <f>IF(INDEX($Y23:$BN23,MATCH(DJ$20,$Y$20:$BN$20,0))="X",DJ$20,"")</f>
        <v>#N/A</v>
      </c>
      <c r="DK23" s="22" t="e">
        <f>IF(INDEX($Y23:$BN23,MATCH(DK$20,$Y$20:$BN$20,0))="X",DK$20,"")</f>
        <v>#N/A</v>
      </c>
      <c r="DL23" s="22" t="e">
        <f>IF(INDEX($Y23:$BN23,MATCH(DL$20,$Y$20:$BN$20,0))="X",DL$20,"")</f>
        <v>#N/A</v>
      </c>
      <c r="DM23" s="22" t="e">
        <f>IF(INDEX($Y23:$BN23,MATCH(DM$20,$Y$20:$BN$20,0))="X",DM$20,"")</f>
        <v>#N/A</v>
      </c>
      <c r="DN23" s="22" t="e">
        <f>IF(INDEX($Y23:$BN23,MATCH(DN$20,$Y$20:$BN$20,0))="X",DN$20,"")</f>
        <v>#N/A</v>
      </c>
      <c r="DO23" s="22" t="e">
        <f>IF(INDEX($Y23:$BN23,MATCH(DO$20,$Y$20:$BN$20,0))="X",DO$20,"")</f>
        <v>#N/A</v>
      </c>
      <c r="DP23" s="22" t="e">
        <f>IF(INDEX($Y23:$BN23,MATCH(DP$20,$Y$20:$BN$20,0))="X",DP$20,"")</f>
        <v>#N/A</v>
      </c>
      <c r="DQ23" s="22" t="e">
        <f>IF(INDEX($Y23:$BN23,MATCH(DQ$20,$Y$20:$BN$20,0))="X",DQ$20,"")</f>
        <v>#N/A</v>
      </c>
      <c r="DR23" s="22" t="e">
        <f>IF(INDEX($Y23:$BN23,MATCH(DR$20,$Y$20:$BN$20,0))="X",DR$20,"")</f>
        <v>#N/A</v>
      </c>
      <c r="DS23" s="22" t="e">
        <f>IF(INDEX($Y23:$BN23,MATCH(DS$20,$Y$20:$BN$20,0))="X",DS$20,"")</f>
        <v>#N/A</v>
      </c>
      <c r="DT23" s="22" t="e">
        <f>IF(INDEX($Y23:$BN23,MATCH(DT$20,$Y$20:$BN$20,0))="X",DT$20,"")</f>
        <v>#N/A</v>
      </c>
      <c r="DU23" s="22" t="e">
        <f>IF(INDEX($Y23:$BN23,MATCH(DU$20,$Y$20:$BN$20,0))="X",DU$20,"")</f>
        <v>#N/A</v>
      </c>
      <c r="DV23" s="22" t="e">
        <f>IF(INDEX($Y23:$BN23,MATCH(DV$20,$Y$20:$BN$20,0))="X",DV$20,"")</f>
        <v>#N/A</v>
      </c>
      <c r="DW23" s="22" t="e">
        <f>IF(INDEX($Y23:$BN23,MATCH(DW$20,$Y$20:$BN$20,0))="X",DW$20,"")</f>
        <v>#N/A</v>
      </c>
      <c r="DX23" s="22" t="e">
        <f>IF(INDEX($Y23:$BN23,MATCH(DX$20,$Y$20:$BN$20,0))="X",DX$20,"")</f>
        <v>#N/A</v>
      </c>
      <c r="DY23" s="22" t="e">
        <f>IF(INDEX($Y23:$BN23,MATCH(DY$20,$Y$20:$BN$20,0))="X",DY$20,"")</f>
        <v>#N/A</v>
      </c>
      <c r="DZ23" s="22" t="e">
        <f>IF(INDEX($Y23:$BN23,MATCH(DZ$20,$Y$20:$BN$20,0))="X",DZ$20,"")</f>
        <v>#N/A</v>
      </c>
      <c r="EA23" s="22" t="e">
        <f>IF(INDEX($Y23:$BN23,MATCH(EA$20,$Y$20:$BN$20,0))="X",EA$20,"")</f>
        <v>#N/A</v>
      </c>
      <c r="EB23" s="22" t="e">
        <f>IF(INDEX($Y23:$BN23,MATCH(EB$20,$Y$20:$BN$20,0))="X",EB$20,"")</f>
        <v>#N/A</v>
      </c>
      <c r="EC23" s="22" t="e">
        <f>IF(INDEX($Y23:$BN23,MATCH(EC$20,$Y$20:$BN$20,0))="X",EC$20,"")</f>
        <v>#N/A</v>
      </c>
      <c r="ED23" s="22" t="e">
        <f>IF(INDEX($Y23:$BN23,MATCH(ED$20,$Y$20:$BN$20,0))="X",ED$20,"")</f>
        <v>#N/A</v>
      </c>
      <c r="EE23" s="22" t="e">
        <f>IF(INDEX($Y23:$BN23,MATCH(EE$20,$Y$20:$BN$20,0))="X",EE$20,"")</f>
        <v>#N/A</v>
      </c>
      <c r="EF23" s="22" t="e">
        <f>IF(INDEX($Y23:$BN23,MATCH(EF$20,$Y$20:$BN$20,0))="X",EF$20,"")</f>
        <v>#N/A</v>
      </c>
      <c r="EG23" s="22" t="e">
        <f>IF(INDEX($Y23:$BN23,MATCH(EG$20,$Y$20:$BN$20,0))="X",EG$20,"")</f>
        <v>#N/A</v>
      </c>
      <c r="EH23" s="99" t="e">
        <f t="shared" si="9"/>
        <v>#N/A</v>
      </c>
      <c r="EI23" s="99" t="e">
        <f t="shared" si="10"/>
        <v>#N/A</v>
      </c>
      <c r="EJ23" t="e">
        <f t="shared" si="11"/>
        <v>#N/A</v>
      </c>
      <c r="EK23" t="e">
        <f t="shared" si="11"/>
        <v>#N/A</v>
      </c>
      <c r="EL23" s="24" t="e">
        <f t="shared" si="12"/>
        <v>#N/A</v>
      </c>
      <c r="EM23" s="245" t="e">
        <f t="shared" si="12"/>
        <v>#N/A</v>
      </c>
    </row>
    <row r="24" spans="1:143" ht="45" customHeight="1" x14ac:dyDescent="0.25">
      <c r="A24" s="72" t="str">
        <f t="shared" si="1"/>
        <v>9800555_Postlevée_Astéroïde, All in one</v>
      </c>
      <c r="B24" s="72" t="str">
        <f>IF(COUNTIF($A$21:A24,A24)&gt;1,"Doublon","")</f>
        <v/>
      </c>
      <c r="C24" s="73">
        <v>9800555</v>
      </c>
      <c r="D24" s="100" t="s">
        <v>168</v>
      </c>
      <c r="E24" s="101" t="s">
        <v>169</v>
      </c>
      <c r="F24" s="88">
        <v>9</v>
      </c>
      <c r="G24" s="102" t="s">
        <v>189</v>
      </c>
      <c r="H24" s="103">
        <v>44197</v>
      </c>
      <c r="I24" s="129"/>
      <c r="J24" s="88" t="s">
        <v>171</v>
      </c>
      <c r="K24" s="83" t="s">
        <v>82</v>
      </c>
      <c r="L24" s="88" t="s">
        <v>86</v>
      </c>
      <c r="M24" s="83" t="s">
        <v>173</v>
      </c>
      <c r="N24" s="104" t="s">
        <v>190</v>
      </c>
      <c r="O24" s="88"/>
      <c r="P24" s="105" t="s">
        <v>191</v>
      </c>
      <c r="Q24" s="105" t="s">
        <v>180</v>
      </c>
      <c r="R24" s="106">
        <v>2880</v>
      </c>
      <c r="S24" s="104"/>
      <c r="T24" s="104"/>
      <c r="U24" s="83"/>
      <c r="V24" s="83"/>
      <c r="W24" s="83"/>
      <c r="X24" s="83"/>
      <c r="Y24" s="84"/>
      <c r="Z24" s="84"/>
      <c r="AA24" s="84"/>
      <c r="AB24" s="84"/>
      <c r="AC24" s="84"/>
      <c r="AD24" s="84"/>
      <c r="AE24" s="85"/>
      <c r="AF24" s="83"/>
      <c r="AG24" s="83"/>
      <c r="AH24" s="83"/>
      <c r="AI24" s="83"/>
      <c r="AJ24" s="84"/>
      <c r="AK24" s="84"/>
      <c r="AL24" s="84"/>
      <c r="AM24" s="84"/>
      <c r="AN24" s="84"/>
      <c r="AO24" s="84"/>
      <c r="AP24" s="84"/>
      <c r="AQ24" s="84"/>
      <c r="AR24" s="84"/>
      <c r="AS24" s="84"/>
      <c r="AT24" s="84"/>
      <c r="AU24" s="84"/>
      <c r="AV24" s="84"/>
      <c r="AW24" s="84"/>
      <c r="AX24" s="84"/>
      <c r="AY24" s="84"/>
      <c r="AZ24" s="84"/>
      <c r="BA24" s="84"/>
      <c r="BB24" s="84"/>
      <c r="BC24" s="84"/>
      <c r="BD24" s="84"/>
      <c r="BE24" s="84"/>
      <c r="BF24" s="84"/>
      <c r="BG24" s="84"/>
      <c r="BH24" s="84"/>
      <c r="BI24" s="84"/>
      <c r="BJ24" s="84"/>
      <c r="BK24" s="84"/>
      <c r="BL24" s="84"/>
      <c r="BM24" s="84"/>
      <c r="BN24" s="84"/>
      <c r="BO24" s="83">
        <v>21</v>
      </c>
      <c r="BP24" s="83">
        <v>21</v>
      </c>
      <c r="BQ24" s="83"/>
      <c r="BR24" s="83"/>
      <c r="BS24" s="83">
        <v>5</v>
      </c>
      <c r="BT24" s="83"/>
      <c r="BU24" s="83">
        <v>10</v>
      </c>
      <c r="BV24" s="83" t="s">
        <v>110</v>
      </c>
      <c r="BW24" s="83"/>
      <c r="BX24" s="83"/>
      <c r="BY24" s="83">
        <v>6</v>
      </c>
      <c r="BZ24" s="83">
        <v>1</v>
      </c>
      <c r="CA24" s="130"/>
      <c r="CB24" s="83"/>
      <c r="CC24" s="88" t="s">
        <v>75</v>
      </c>
      <c r="CD24" s="89" t="str">
        <f>IF(COUNTBLANK($Y24:$AD24)&lt;&gt;6,"X","")</f>
        <v/>
      </c>
      <c r="CE24" s="90" t="str">
        <f>IF(COUNTBLANK($AE24)&lt;&gt;1,"X","")</f>
        <v/>
      </c>
      <c r="CF24" s="91" t="str">
        <f t="shared" si="2"/>
        <v/>
      </c>
      <c r="CG24" s="107" t="s">
        <v>177</v>
      </c>
      <c r="CH24" s="131"/>
      <c r="CI24" s="131"/>
      <c r="CJ24" s="131"/>
      <c r="CK24" s="94" t="str">
        <f>IF(AND(Y24="",Z24="",AA24="",AB24="",AC24="",AD24="",AF24="",AG24="",AH24="",AI24="",AJ24="",AK24="",AL24="",AM24="",AN24="",AO24="",AP24="",AQ24="",AR24="",AS24="",AT24="",AU24="",AV24="",AW24="",AX24="",AY24="",AZ24="",BA24="",BB24="",BC24="",BD24="",BE24="",BF24="",BG24="",BH24="",BI24="",BJ24="",AE24="",BK24="",BL24="",BM24="",BN24="",BY24=6),"X","")</f>
        <v>X</v>
      </c>
      <c r="CL24" s="88">
        <f t="shared" si="3"/>
        <v>0</v>
      </c>
      <c r="CM24" s="95">
        <f t="shared" si="4"/>
        <v>0</v>
      </c>
      <c r="CN24" s="95">
        <f t="shared" si="5"/>
        <v>0</v>
      </c>
      <c r="CO24" s="95">
        <f t="shared" si="6"/>
        <v>0</v>
      </c>
      <c r="CP24" s="95">
        <f t="shared" si="7"/>
        <v>0</v>
      </c>
      <c r="CQ24" s="95">
        <f t="shared" si="8"/>
        <v>0</v>
      </c>
      <c r="CR24" s="96" t="e">
        <f>IF(INDEX($Y24:$BN24,MATCH(CR$20,$Y$20:$BN$20,0))="X",CR$20,"")</f>
        <v>#N/A</v>
      </c>
      <c r="CS24" s="96" t="e">
        <f>IF(INDEX($Y24:$BN24,MATCH(CS$20,$Y$20:$BN$20,0))="X",CS$20,"")</f>
        <v>#N/A</v>
      </c>
      <c r="CT24" s="96" t="e">
        <f>IF(INDEX($Y24:$BN24,MATCH(CT$20,$Y$20:$BN$20,0))="X",CT$20,"")</f>
        <v>#N/A</v>
      </c>
      <c r="CU24" s="96" t="e">
        <f>IF(INDEX($Y24:$BN24,MATCH(CU$20,$Y$20:$BN$20,0))="X",CU$20,"")</f>
        <v>#N/A</v>
      </c>
      <c r="CV24" s="96" t="e">
        <f>IF(INDEX($Y24:$BN24,MATCH(CV$20,$Y$20:$BN$20,0))="X",CV$20,"")</f>
        <v>#N/A</v>
      </c>
      <c r="CW24" s="96" t="e">
        <f>IF(INDEX($Y24:$BN24,MATCH(CW$20,$Y$20:$BN$20,0))="X",CW$20,"")</f>
        <v>#N/A</v>
      </c>
      <c r="CX24" s="96" t="e">
        <f>IF(INDEX($Y24:$BN24,MATCH(CX$20,$Y$20:$BN$20,0))="X",CX$20,"")</f>
        <v>#N/A</v>
      </c>
      <c r="CY24" s="96" t="e">
        <f>IF(INDEX($Y24:$BN24,MATCH(CY$20,$Y$20:$BN$20,0))="X",CY$20,"")</f>
        <v>#N/A</v>
      </c>
      <c r="CZ24" s="96" t="e">
        <f>IF(INDEX($Y24:$BN24,MATCH(CZ$20,$Y$20:$BN$20,0))="X",CZ$20,"")</f>
        <v>#N/A</v>
      </c>
      <c r="DA24" s="96" t="e">
        <f>IF(INDEX($Y24:$BN24,MATCH(DA$20,$Y$20:$BN$20,0))="X",DA$20,"")</f>
        <v>#N/A</v>
      </c>
      <c r="DB24" s="96" t="e">
        <f>IF(INDEX($Y24:$BN24,MATCH(DB$20,$Y$20:$BN$20,0))="X",DB$20,"")</f>
        <v>#N/A</v>
      </c>
      <c r="DC24" s="96" t="e">
        <f>IF(INDEX($Y24:$BN24,MATCH(DC$20,$Y$20:$BN$20,0))="X",DC$20,"")</f>
        <v>#N/A</v>
      </c>
      <c r="DD24" s="96" t="e">
        <f>IF(INDEX($Y24:$BN24,MATCH(DD$20,$Y$20:$BN$20,0))="X",DD$20,"")</f>
        <v>#N/A</v>
      </c>
      <c r="DE24" s="96" t="e">
        <f>IF(INDEX($Y24:$BN24,MATCH(DE$20,$Y$20:$BN$20,0))="X",DE$20,"")</f>
        <v>#N/A</v>
      </c>
      <c r="DF24" s="96" t="e">
        <f>IF(INDEX($Y24:$BN24,MATCH(DF$20,$Y$20:$BN$20,0))="X",DF$20,"")</f>
        <v>#N/A</v>
      </c>
      <c r="DG24" s="96" t="e">
        <f>IF(INDEX($Y24:$BN24,MATCH(DG$20,$Y$20:$BN$20,0))="X",DG$20,"")</f>
        <v>#N/A</v>
      </c>
      <c r="DH24" s="96" t="e">
        <f>IF(INDEX($Y24:$BN24,MATCH(DH$20,$Y$20:$BN$20,0))="X",DH$20,"")</f>
        <v>#N/A</v>
      </c>
      <c r="DI24" s="96" t="e">
        <f>IF(INDEX($Y24:$BN24,MATCH(DI$20,$Y$20:$BN$20,0))="X",DI$20,"")</f>
        <v>#N/A</v>
      </c>
      <c r="DJ24" s="96" t="e">
        <f>IF(INDEX($Y24:$BN24,MATCH(DJ$20,$Y$20:$BN$20,0))="X",DJ$20,"")</f>
        <v>#N/A</v>
      </c>
      <c r="DK24" s="96" t="e">
        <f>IF(INDEX($Y24:$BN24,MATCH(DK$20,$Y$20:$BN$20,0))="X",DK$20,"")</f>
        <v>#N/A</v>
      </c>
      <c r="DL24" s="96" t="e">
        <f>IF(INDEX($Y24:$BN24,MATCH(DL$20,$Y$20:$BN$20,0))="X",DL$20,"")</f>
        <v>#N/A</v>
      </c>
      <c r="DM24" s="96" t="e">
        <f>IF(INDEX($Y24:$BN24,MATCH(DM$20,$Y$20:$BN$20,0))="X",DM$20,"")</f>
        <v>#N/A</v>
      </c>
      <c r="DN24" s="96" t="e">
        <f>IF(INDEX($Y24:$BN24,MATCH(DN$20,$Y$20:$BN$20,0))="X",DN$20,"")</f>
        <v>#N/A</v>
      </c>
      <c r="DO24" s="96" t="e">
        <f>IF(INDEX($Y24:$BN24,MATCH(DO$20,$Y$20:$BN$20,0))="X",DO$20,"")</f>
        <v>#N/A</v>
      </c>
      <c r="DP24" s="96" t="e">
        <f>IF(INDEX($Y24:$BN24,MATCH(DP$20,$Y$20:$BN$20,0))="X",DP$20,"")</f>
        <v>#N/A</v>
      </c>
      <c r="DQ24" s="96" t="e">
        <f>IF(INDEX($Y24:$BN24,MATCH(DQ$20,$Y$20:$BN$20,0))="X",DQ$20,"")</f>
        <v>#N/A</v>
      </c>
      <c r="DR24" s="96" t="e">
        <f>IF(INDEX($Y24:$BN24,MATCH(DR$20,$Y$20:$BN$20,0))="X",DR$20,"")</f>
        <v>#N/A</v>
      </c>
      <c r="DS24" s="96" t="e">
        <f>IF(INDEX($Y24:$BN24,MATCH(DS$20,$Y$20:$BN$20,0))="X",DS$20,"")</f>
        <v>#N/A</v>
      </c>
      <c r="DT24" s="96" t="e">
        <f>IF(INDEX($Y24:$BN24,MATCH(DT$20,$Y$20:$BN$20,0))="X",DT$20,"")</f>
        <v>#N/A</v>
      </c>
      <c r="DU24" s="96" t="e">
        <f>IF(INDEX($Y24:$BN24,MATCH(DU$20,$Y$20:$BN$20,0))="X",DU$20,"")</f>
        <v>#N/A</v>
      </c>
      <c r="DV24" s="96" t="e">
        <f>IF(INDEX($Y24:$BN24,MATCH(DV$20,$Y$20:$BN$20,0))="X",DV$20,"")</f>
        <v>#N/A</v>
      </c>
      <c r="DW24" s="96" t="e">
        <f>IF(INDEX($Y24:$BN24,MATCH(DW$20,$Y$20:$BN$20,0))="X",DW$20,"")</f>
        <v>#N/A</v>
      </c>
      <c r="DX24" s="96" t="e">
        <f>IF(INDEX($Y24:$BN24,MATCH(DX$20,$Y$20:$BN$20,0))="X",DX$20,"")</f>
        <v>#N/A</v>
      </c>
      <c r="DY24" s="96" t="e">
        <f>IF(INDEX($Y24:$BN24,MATCH(DY$20,$Y$20:$BN$20,0))="X",DY$20,"")</f>
        <v>#N/A</v>
      </c>
      <c r="DZ24" s="96" t="e">
        <f>IF(INDEX($Y24:$BN24,MATCH(DZ$20,$Y$20:$BN$20,0))="X",DZ$20,"")</f>
        <v>#N/A</v>
      </c>
      <c r="EA24" s="96" t="e">
        <f>IF(INDEX($Y24:$BN24,MATCH(EA$20,$Y$20:$BN$20,0))="X",EA$20,"")</f>
        <v>#N/A</v>
      </c>
      <c r="EB24" s="96" t="e">
        <f>IF(INDEX($Y24:$BN24,MATCH(EB$20,$Y$20:$BN$20,0))="X",EB$20,"")</f>
        <v>#N/A</v>
      </c>
      <c r="EC24" s="96" t="e">
        <f>IF(INDEX($Y24:$BN24,MATCH(EC$20,$Y$20:$BN$20,0))="X",EC$20,"")</f>
        <v>#N/A</v>
      </c>
      <c r="ED24" s="96" t="e">
        <f>IF(INDEX($Y24:$BN24,MATCH(ED$20,$Y$20:$BN$20,0))="X",ED$20,"")</f>
        <v>#N/A</v>
      </c>
      <c r="EE24" s="96" t="e">
        <f>IF(INDEX($Y24:$BN24,MATCH(EE$20,$Y$20:$BN$20,0))="X",EE$20,"")</f>
        <v>#N/A</v>
      </c>
      <c r="EF24" s="96" t="e">
        <f>IF(INDEX($Y24:$BN24,MATCH(EF$20,$Y$20:$BN$20,0))="X",EF$20,"")</f>
        <v>#N/A</v>
      </c>
      <c r="EG24" s="96" t="e">
        <f>IF(INDEX($Y24:$BN24,MATCH(EG$20,$Y$20:$BN$20,0))="X",EG$20,"")</f>
        <v>#N/A</v>
      </c>
      <c r="EH24" s="95" t="e">
        <f t="shared" si="9"/>
        <v>#N/A</v>
      </c>
      <c r="EI24" s="95" t="e">
        <f t="shared" si="10"/>
        <v>#N/A</v>
      </c>
      <c r="EJ24" s="97" t="e">
        <f t="shared" si="11"/>
        <v>#N/A</v>
      </c>
      <c r="EK24" s="97" t="e">
        <f t="shared" si="11"/>
        <v>#N/A</v>
      </c>
      <c r="EL24" s="98" t="e">
        <f t="shared" si="12"/>
        <v>#N/A</v>
      </c>
      <c r="EM24" s="244" t="e">
        <f t="shared" si="12"/>
        <v>#N/A</v>
      </c>
    </row>
    <row r="25" spans="1:143" ht="45" customHeight="1" x14ac:dyDescent="0.25">
      <c r="A25" s="202" t="str">
        <f t="shared" si="1"/>
        <v>2000044_AGS_Fusilade Max</v>
      </c>
      <c r="B25" s="202" t="str">
        <f>IF(COUNTIF($A$21:A25,A25)&gt;1,"Doublon","")</f>
        <v/>
      </c>
      <c r="C25" s="108">
        <v>2000044</v>
      </c>
      <c r="D25" s="132" t="s">
        <v>192</v>
      </c>
      <c r="E25" s="133" t="s">
        <v>193</v>
      </c>
      <c r="F25" s="134">
        <v>1</v>
      </c>
      <c r="G25" s="133" t="s">
        <v>194</v>
      </c>
      <c r="H25" s="135"/>
      <c r="I25" s="136"/>
      <c r="J25" s="134" t="s">
        <v>195</v>
      </c>
      <c r="K25" s="137" t="s">
        <v>79</v>
      </c>
      <c r="L25" s="134" t="s">
        <v>196</v>
      </c>
      <c r="M25" s="138" t="s">
        <v>197</v>
      </c>
      <c r="N25" s="139">
        <v>2</v>
      </c>
      <c r="O25" s="134"/>
      <c r="P25" s="140">
        <f>N25*0.32</f>
        <v>0.64</v>
      </c>
      <c r="Q25" s="140">
        <f t="shared" ref="Q25:Q32" si="13">N25*0.5</f>
        <v>1</v>
      </c>
      <c r="R25" s="141">
        <v>250</v>
      </c>
      <c r="S25" s="142"/>
      <c r="T25" s="142"/>
      <c r="U25" s="66" t="s">
        <v>74</v>
      </c>
      <c r="V25" s="66"/>
      <c r="W25" s="66" t="s">
        <v>74</v>
      </c>
      <c r="X25" s="66"/>
      <c r="Y25" s="143"/>
      <c r="Z25" s="143"/>
      <c r="AA25" s="143"/>
      <c r="AB25" s="143" t="s">
        <v>74</v>
      </c>
      <c r="AC25" s="143"/>
      <c r="AD25" s="143"/>
      <c r="AE25" s="144"/>
      <c r="AF25" s="66" t="s">
        <v>74</v>
      </c>
      <c r="AG25" s="66" t="s">
        <v>74</v>
      </c>
      <c r="AH25" s="66"/>
      <c r="AI25" s="66"/>
      <c r="AJ25" s="143"/>
      <c r="AK25" s="143"/>
      <c r="AL25" s="143"/>
      <c r="AM25" s="143"/>
      <c r="AN25" s="143"/>
      <c r="AO25" s="143"/>
      <c r="AP25" s="143"/>
      <c r="AQ25" s="143"/>
      <c r="AR25" s="143"/>
      <c r="AS25" s="143"/>
      <c r="AT25" s="143"/>
      <c r="AU25" s="143"/>
      <c r="AV25" s="143"/>
      <c r="AW25" s="143"/>
      <c r="AX25" s="143"/>
      <c r="AY25" s="143"/>
      <c r="AZ25" s="143"/>
      <c r="BA25" s="143"/>
      <c r="BB25" s="143"/>
      <c r="BC25" s="143"/>
      <c r="BD25" s="143"/>
      <c r="BE25" s="143"/>
      <c r="BF25" s="143"/>
      <c r="BG25" s="143"/>
      <c r="BH25" s="143"/>
      <c r="BI25" s="143"/>
      <c r="BJ25" s="143"/>
      <c r="BK25" s="143"/>
      <c r="BL25" s="143"/>
      <c r="BM25" s="143"/>
      <c r="BN25" s="143"/>
      <c r="BO25" s="66">
        <v>28</v>
      </c>
      <c r="BP25" s="66">
        <v>28</v>
      </c>
      <c r="BQ25" s="66"/>
      <c r="BR25" s="66"/>
      <c r="BS25" s="57">
        <v>5</v>
      </c>
      <c r="BT25" s="57"/>
      <c r="BU25" s="57">
        <v>10</v>
      </c>
      <c r="BV25" s="57" t="s">
        <v>110</v>
      </c>
      <c r="BW25" s="57"/>
      <c r="BX25" s="57">
        <v>20</v>
      </c>
      <c r="BY25" s="66">
        <v>48</v>
      </c>
      <c r="BZ25" s="145">
        <v>1</v>
      </c>
      <c r="CA25" s="146"/>
      <c r="CB25" s="146"/>
      <c r="CC25" s="147" t="s">
        <v>75</v>
      </c>
      <c r="CD25" s="148" t="str">
        <f>IF(COUNTBLANK($Y25:$AD25)&lt;&gt;6,"X","")</f>
        <v>X</v>
      </c>
      <c r="CE25" s="125" t="str">
        <f>IF(COUNTBLANK($AE25)&lt;&gt;1,"X","")</f>
        <v/>
      </c>
      <c r="CF25" s="126">
        <f t="shared" si="2"/>
        <v>1</v>
      </c>
      <c r="CG25" s="133" t="s">
        <v>198</v>
      </c>
      <c r="CH25" s="33"/>
      <c r="CI25" s="33"/>
      <c r="CJ25" s="33"/>
      <c r="CK25" s="35" t="e">
        <f>IF(AND(Y25="",Z25="",AA25="",AB25="",AC25="",AD25="",AF25="",AG25="",AH25="",AI25="",AJ25="",AK25="",AL25="",AM25="",AN25="",AO25="",AP25="",AQ25="",AR25="",AS25="",AT25="",AU25="",AV25="",AW25="",AX25="",AY25="",AZ25="",BA25="",BB25="",BC25="",BD25="",BE25="",BF25="",BG25="",BH25="",BI25="",BJ25="",#REF!="",BK25="",BL25="",BM25="",BN25="",BY25=6),"X","")</f>
        <v>#REF!</v>
      </c>
      <c r="CL25" s="68">
        <f t="shared" si="3"/>
        <v>3</v>
      </c>
      <c r="CM25" s="99">
        <f t="shared" si="4"/>
        <v>1</v>
      </c>
      <c r="CN25" s="99">
        <f t="shared" si="5"/>
        <v>0</v>
      </c>
      <c r="CO25" s="99">
        <f t="shared" si="6"/>
        <v>0</v>
      </c>
      <c r="CP25" s="99">
        <f t="shared" si="7"/>
        <v>0</v>
      </c>
      <c r="CQ25" s="99">
        <f t="shared" si="8"/>
        <v>0</v>
      </c>
      <c r="CR25" s="22" t="e">
        <f>IF(INDEX($Y25:$BN25,MATCH(CR$20,$Y$20:$BN$20,0))="X",CR$20,"")</f>
        <v>#N/A</v>
      </c>
      <c r="CS25" s="22" t="e">
        <f>IF(INDEX($Y25:$BN25,MATCH(CS$20,$Y$20:$BN$20,0))="X",CS$20,"")</f>
        <v>#N/A</v>
      </c>
      <c r="CT25" s="22" t="e">
        <f>IF(INDEX($Y25:$BN25,MATCH(CT$20,$Y$20:$BN$20,0))="X",CT$20,"")</f>
        <v>#N/A</v>
      </c>
      <c r="CU25" s="22" t="e">
        <f>IF(INDEX($Y25:$BN25,MATCH(CU$20,$Y$20:$BN$20,0))="X",CU$20,"")</f>
        <v>#N/A</v>
      </c>
      <c r="CV25" s="22" t="e">
        <f>IF(INDEX($Y25:$BN25,MATCH(CV$20,$Y$20:$BN$20,0))="X",CV$20,"")</f>
        <v>#N/A</v>
      </c>
      <c r="CW25" s="22" t="e">
        <f>IF(INDEX($Y25:$BN25,MATCH(CW$20,$Y$20:$BN$20,0))="X",CW$20,"")</f>
        <v>#N/A</v>
      </c>
      <c r="CX25" s="22" t="e">
        <f>IF(INDEX($Y25:$BN25,MATCH(CX$20,$Y$20:$BN$20,0))="X",CX$20,"")</f>
        <v>#N/A</v>
      </c>
      <c r="CY25" s="22" t="e">
        <f>IF(INDEX($Y25:$BN25,MATCH(CY$20,$Y$20:$BN$20,0))="X",CY$20,"")</f>
        <v>#N/A</v>
      </c>
      <c r="CZ25" s="22" t="e">
        <f>IF(INDEX($Y25:$BN25,MATCH(CZ$20,$Y$20:$BN$20,0))="X",CZ$20,"")</f>
        <v>#N/A</v>
      </c>
      <c r="DA25" s="22" t="e">
        <f>IF(INDEX($Y25:$BN25,MATCH(DA$20,$Y$20:$BN$20,0))="X",DA$20,"")</f>
        <v>#N/A</v>
      </c>
      <c r="DB25" s="22" t="e">
        <f>IF(INDEX($Y25:$BN25,MATCH(DB$20,$Y$20:$BN$20,0))="X",DB$20,"")</f>
        <v>#N/A</v>
      </c>
      <c r="DC25" s="22" t="e">
        <f>IF(INDEX($Y25:$BN25,MATCH(DC$20,$Y$20:$BN$20,0))="X",DC$20,"")</f>
        <v>#N/A</v>
      </c>
      <c r="DD25" s="22" t="e">
        <f>IF(INDEX($Y25:$BN25,MATCH(DD$20,$Y$20:$BN$20,0))="X",DD$20,"")</f>
        <v>#N/A</v>
      </c>
      <c r="DE25" s="22" t="e">
        <f>IF(INDEX($Y25:$BN25,MATCH(DE$20,$Y$20:$BN$20,0))="X",DE$20,"")</f>
        <v>#N/A</v>
      </c>
      <c r="DF25" s="22" t="e">
        <f>IF(INDEX($Y25:$BN25,MATCH(DF$20,$Y$20:$BN$20,0))="X",DF$20,"")</f>
        <v>#N/A</v>
      </c>
      <c r="DG25" s="22" t="e">
        <f>IF(INDEX($Y25:$BN25,MATCH(DG$20,$Y$20:$BN$20,0))="X",DG$20,"")</f>
        <v>#N/A</v>
      </c>
      <c r="DH25" s="22" t="e">
        <f>IF(INDEX($Y25:$BN25,MATCH(DH$20,$Y$20:$BN$20,0))="X",DH$20,"")</f>
        <v>#N/A</v>
      </c>
      <c r="DI25" s="22" t="e">
        <f>IF(INDEX($Y25:$BN25,MATCH(DI$20,$Y$20:$BN$20,0))="X",DI$20,"")</f>
        <v>#N/A</v>
      </c>
      <c r="DJ25" s="22" t="e">
        <f>IF(INDEX($Y25:$BN25,MATCH(DJ$20,$Y$20:$BN$20,0))="X",DJ$20,"")</f>
        <v>#N/A</v>
      </c>
      <c r="DK25" s="22" t="e">
        <f>IF(INDEX($Y25:$BN25,MATCH(DK$20,$Y$20:$BN$20,0))="X",DK$20,"")</f>
        <v>#N/A</v>
      </c>
      <c r="DL25" s="22" t="e">
        <f>IF(INDEX($Y25:$BN25,MATCH(DL$20,$Y$20:$BN$20,0))="X",DL$20,"")</f>
        <v>#N/A</v>
      </c>
      <c r="DM25" s="22" t="e">
        <f>IF(INDEX($Y25:$BN25,MATCH(DM$20,$Y$20:$BN$20,0))="X",DM$20,"")</f>
        <v>#N/A</v>
      </c>
      <c r="DN25" s="22" t="e">
        <f>IF(INDEX($Y25:$BN25,MATCH(DN$20,$Y$20:$BN$20,0))="X",DN$20,"")</f>
        <v>#N/A</v>
      </c>
      <c r="DO25" s="22" t="e">
        <f>IF(INDEX($Y25:$BN25,MATCH(DO$20,$Y$20:$BN$20,0))="X",DO$20,"")</f>
        <v>#N/A</v>
      </c>
      <c r="DP25" s="22" t="e">
        <f>IF(INDEX($Y25:$BN25,MATCH(DP$20,$Y$20:$BN$20,0))="X",DP$20,"")</f>
        <v>#N/A</v>
      </c>
      <c r="DQ25" s="22" t="e">
        <f>IF(INDEX($Y25:$BN25,MATCH(DQ$20,$Y$20:$BN$20,0))="X",DQ$20,"")</f>
        <v>#N/A</v>
      </c>
      <c r="DR25" s="22" t="e">
        <f>IF(INDEX($Y25:$BN25,MATCH(DR$20,$Y$20:$BN$20,0))="X",DR$20,"")</f>
        <v>#N/A</v>
      </c>
      <c r="DS25" s="22" t="e">
        <f>IF(INDEX($Y25:$BN25,MATCH(DS$20,$Y$20:$BN$20,0))="X",DS$20,"")</f>
        <v>#N/A</v>
      </c>
      <c r="DT25" s="22" t="e">
        <f>IF(INDEX($Y25:$BN25,MATCH(DT$20,$Y$20:$BN$20,0))="X",DT$20,"")</f>
        <v>#N/A</v>
      </c>
      <c r="DU25" s="22" t="e">
        <f>IF(INDEX($Y25:$BN25,MATCH(DU$20,$Y$20:$BN$20,0))="X",DU$20,"")</f>
        <v>#N/A</v>
      </c>
      <c r="DV25" s="22" t="e">
        <f>IF(INDEX($Y25:$BN25,MATCH(DV$20,$Y$20:$BN$20,0))="X",DV$20,"")</f>
        <v>#N/A</v>
      </c>
      <c r="DW25" s="22" t="e">
        <f>IF(INDEX($Y25:$BN25,MATCH(DW$20,$Y$20:$BN$20,0))="X",DW$20,"")</f>
        <v>#N/A</v>
      </c>
      <c r="DX25" s="22" t="e">
        <f>IF(INDEX($Y25:$BN25,MATCH(DX$20,$Y$20:$BN$20,0))="X",DX$20,"")</f>
        <v>#N/A</v>
      </c>
      <c r="DY25" s="22" t="e">
        <f>IF(INDEX($Y25:$BN25,MATCH(DY$20,$Y$20:$BN$20,0))="X",DY$20,"")</f>
        <v>#N/A</v>
      </c>
      <c r="DZ25" s="22" t="e">
        <f>IF(INDEX($Y25:$BN25,MATCH(DZ$20,$Y$20:$BN$20,0))="X",DZ$20,"")</f>
        <v>#N/A</v>
      </c>
      <c r="EA25" s="22" t="e">
        <f>IF(INDEX($Y25:$BN25,MATCH(EA$20,$Y$20:$BN$20,0))="X",EA$20,"")</f>
        <v>#N/A</v>
      </c>
      <c r="EB25" s="22" t="e">
        <f>IF(INDEX($Y25:$BN25,MATCH(EB$20,$Y$20:$BN$20,0))="X",EB$20,"")</f>
        <v>#N/A</v>
      </c>
      <c r="EC25" s="22" t="e">
        <f>IF(INDEX($Y25:$BN25,MATCH(EC$20,$Y$20:$BN$20,0))="X",EC$20,"")</f>
        <v>#N/A</v>
      </c>
      <c r="ED25" s="22" t="e">
        <f>IF(INDEX($Y25:$BN25,MATCH(ED$20,$Y$20:$BN$20,0))="X",ED$20,"")</f>
        <v>#N/A</v>
      </c>
      <c r="EE25" s="22" t="e">
        <f>IF(INDEX($Y25:$BN25,MATCH(EE$20,$Y$20:$BN$20,0))="X",EE$20,"")</f>
        <v>#N/A</v>
      </c>
      <c r="EF25" s="22" t="e">
        <f>IF(INDEX($Y25:$BN25,MATCH(EF$20,$Y$20:$BN$20,0))="X",EF$20,"")</f>
        <v>#N/A</v>
      </c>
      <c r="EG25" s="22" t="e">
        <f>IF(INDEX($Y25:$BN25,MATCH(EG$20,$Y$20:$BN$20,0))="X",EG$20,"")</f>
        <v>#N/A</v>
      </c>
      <c r="EH25" s="99" t="e">
        <f t="shared" si="9"/>
        <v>#N/A</v>
      </c>
      <c r="EI25" s="99" t="e">
        <f t="shared" si="10"/>
        <v>#N/A</v>
      </c>
      <c r="EJ25" t="e">
        <f t="shared" si="11"/>
        <v>#N/A</v>
      </c>
      <c r="EK25" t="e">
        <f t="shared" si="11"/>
        <v>#N/A</v>
      </c>
      <c r="EL25" s="24" t="e">
        <f t="shared" si="12"/>
        <v>#N/A</v>
      </c>
      <c r="EM25" s="245" t="e">
        <f t="shared" si="12"/>
        <v>#N/A</v>
      </c>
    </row>
    <row r="26" spans="1:143" ht="45" customHeight="1" x14ac:dyDescent="0.25">
      <c r="A26" s="202" t="str">
        <f t="shared" si="1"/>
        <v>2000202_Postlevée_Touchdown Système 4, Exprim</v>
      </c>
      <c r="B26" s="202" t="str">
        <f>IF(COUNTIF($A$21:A26,A26)&gt;1,"Doublon","")</f>
        <v/>
      </c>
      <c r="C26" s="108">
        <v>2000202</v>
      </c>
      <c r="D26" s="149" t="s">
        <v>168</v>
      </c>
      <c r="E26" s="150" t="s">
        <v>169</v>
      </c>
      <c r="F26" s="57">
        <v>9</v>
      </c>
      <c r="G26" s="151" t="s">
        <v>199</v>
      </c>
      <c r="H26" s="152"/>
      <c r="I26" s="153"/>
      <c r="J26" s="57" t="s">
        <v>89</v>
      </c>
      <c r="K26" s="66" t="s">
        <v>82</v>
      </c>
      <c r="L26" s="57" t="s">
        <v>86</v>
      </c>
      <c r="M26" s="66">
        <v>20</v>
      </c>
      <c r="N26" s="142">
        <v>1.25</v>
      </c>
      <c r="O26" s="57"/>
      <c r="P26" s="140">
        <f>N26*0.32</f>
        <v>0.4</v>
      </c>
      <c r="Q26" s="140">
        <f t="shared" si="13"/>
        <v>0.625</v>
      </c>
      <c r="R26" s="141">
        <v>2160</v>
      </c>
      <c r="S26" s="142"/>
      <c r="T26" s="142"/>
      <c r="U26" s="66"/>
      <c r="V26" s="66"/>
      <c r="W26" s="66" t="s">
        <v>74</v>
      </c>
      <c r="X26" s="66"/>
      <c r="Y26" s="143"/>
      <c r="Z26" s="143"/>
      <c r="AA26" s="143"/>
      <c r="AB26" s="143"/>
      <c r="AC26" s="143"/>
      <c r="AD26" s="143"/>
      <c r="AE26" s="144"/>
      <c r="AF26" s="66"/>
      <c r="AG26" s="66"/>
      <c r="AH26" s="66" t="s">
        <v>74</v>
      </c>
      <c r="AI26" s="66"/>
      <c r="AJ26" s="143"/>
      <c r="AK26" s="143"/>
      <c r="AL26" s="143"/>
      <c r="AM26" s="143"/>
      <c r="AN26" s="143"/>
      <c r="AO26" s="143"/>
      <c r="AP26" s="143"/>
      <c r="AQ26" s="143"/>
      <c r="AR26" s="143"/>
      <c r="AS26" s="143"/>
      <c r="AT26" s="143"/>
      <c r="AU26" s="143"/>
      <c r="AV26" s="143"/>
      <c r="AW26" s="143"/>
      <c r="AX26" s="143"/>
      <c r="AY26" s="143"/>
      <c r="AZ26" s="143"/>
      <c r="BA26" s="143"/>
      <c r="BB26" s="143"/>
      <c r="BC26" s="143"/>
      <c r="BD26" s="143"/>
      <c r="BE26" s="143"/>
      <c r="BF26" s="143"/>
      <c r="BG26" s="143"/>
      <c r="BH26" s="143"/>
      <c r="BI26" s="143"/>
      <c r="BJ26" s="143"/>
      <c r="BK26" s="143"/>
      <c r="BL26" s="143"/>
      <c r="BM26" s="143"/>
      <c r="BN26" s="143"/>
      <c r="BO26" s="66">
        <v>14</v>
      </c>
      <c r="BP26" s="66">
        <v>14</v>
      </c>
      <c r="BQ26" s="66"/>
      <c r="BR26" s="66"/>
      <c r="BS26" s="66">
        <v>5</v>
      </c>
      <c r="BT26" s="66"/>
      <c r="BU26" s="66">
        <v>3</v>
      </c>
      <c r="BV26" s="66" t="s">
        <v>109</v>
      </c>
      <c r="BW26" s="66"/>
      <c r="BX26" s="66" t="s">
        <v>200</v>
      </c>
      <c r="BY26" s="154">
        <v>6</v>
      </c>
      <c r="BZ26" s="154">
        <v>1</v>
      </c>
      <c r="CA26" s="66"/>
      <c r="CB26" s="66"/>
      <c r="CC26" s="57" t="s">
        <v>75</v>
      </c>
      <c r="CD26" s="155" t="str">
        <f>IF(COUNTBLANK($Y26:$AD26)&lt;&gt;6,"X","")</f>
        <v/>
      </c>
      <c r="CE26" s="125" t="str">
        <f>IF(COUNTBLANK($AE26)&lt;&gt;1,"X","")</f>
        <v/>
      </c>
      <c r="CF26" s="126" t="str">
        <f t="shared" si="2"/>
        <v/>
      </c>
      <c r="CG26" s="136" t="s">
        <v>201</v>
      </c>
      <c r="CH26" s="33"/>
      <c r="CI26" s="33"/>
      <c r="CJ26" s="33"/>
      <c r="CK26" s="35" t="e">
        <f>IF(AND(Y26="",Z26="",AA26="",AB26="",AC26="",AD26="",AF26="",AG26="",AH26="",AI26="",AJ26="",AK26="",AL26="",AM26="",AN26="",AO26="",AP26="",AQ26="",AR26="",AS26="",AT26="",AU26="",AV26="",AW26="",AX26="",AY26="",AZ26="",BA26="",BB26="",BC26="",BD26="",BE26="",BF26="",BG26="",BH26="",BI26="",BJ26="",#REF!="",BK26="",BL26="",BM26="",BN26="",BY26=6),"X","")</f>
        <v>#REF!</v>
      </c>
      <c r="CL26" s="68">
        <f t="shared" si="3"/>
        <v>1</v>
      </c>
      <c r="CM26" s="99">
        <f t="shared" si="4"/>
        <v>0</v>
      </c>
      <c r="CN26" s="99">
        <f t="shared" si="5"/>
        <v>0</v>
      </c>
      <c r="CO26" s="99">
        <f t="shared" si="6"/>
        <v>0</v>
      </c>
      <c r="CP26" s="99">
        <f t="shared" si="7"/>
        <v>0</v>
      </c>
      <c r="CQ26" s="99">
        <f t="shared" si="8"/>
        <v>0</v>
      </c>
      <c r="CR26" s="22" t="e">
        <f>IF(INDEX($Y26:$BN26,MATCH(CR$20,$Y$20:$BN$20,0))="X",CR$20,"")</f>
        <v>#N/A</v>
      </c>
      <c r="CS26" s="22" t="e">
        <f>IF(INDEX($Y26:$BN26,MATCH(CS$20,$Y$20:$BN$20,0))="X",CS$20,"")</f>
        <v>#N/A</v>
      </c>
      <c r="CT26" s="22" t="e">
        <f>IF(INDEX($Y26:$BN26,MATCH(CT$20,$Y$20:$BN$20,0))="X",CT$20,"")</f>
        <v>#N/A</v>
      </c>
      <c r="CU26" s="22" t="e">
        <f>IF(INDEX($Y26:$BN26,MATCH(CU$20,$Y$20:$BN$20,0))="X",CU$20,"")</f>
        <v>#N/A</v>
      </c>
      <c r="CV26" s="22" t="e">
        <f>IF(INDEX($Y26:$BN26,MATCH(CV$20,$Y$20:$BN$20,0))="X",CV$20,"")</f>
        <v>#N/A</v>
      </c>
      <c r="CW26" s="22" t="e">
        <f>IF(INDEX($Y26:$BN26,MATCH(CW$20,$Y$20:$BN$20,0))="X",CW$20,"")</f>
        <v>#N/A</v>
      </c>
      <c r="CX26" s="22" t="e">
        <f>IF(INDEX($Y26:$BN26,MATCH(CX$20,$Y$20:$BN$20,0))="X",CX$20,"")</f>
        <v>#N/A</v>
      </c>
      <c r="CY26" s="22" t="e">
        <f>IF(INDEX($Y26:$BN26,MATCH(CY$20,$Y$20:$BN$20,0))="X",CY$20,"")</f>
        <v>#N/A</v>
      </c>
      <c r="CZ26" s="22" t="e">
        <f>IF(INDEX($Y26:$BN26,MATCH(CZ$20,$Y$20:$BN$20,0))="X",CZ$20,"")</f>
        <v>#N/A</v>
      </c>
      <c r="DA26" s="22" t="e">
        <f>IF(INDEX($Y26:$BN26,MATCH(DA$20,$Y$20:$BN$20,0))="X",DA$20,"")</f>
        <v>#N/A</v>
      </c>
      <c r="DB26" s="22" t="e">
        <f>IF(INDEX($Y26:$BN26,MATCH(DB$20,$Y$20:$BN$20,0))="X",DB$20,"")</f>
        <v>#N/A</v>
      </c>
      <c r="DC26" s="22" t="e">
        <f>IF(INDEX($Y26:$BN26,MATCH(DC$20,$Y$20:$BN$20,0))="X",DC$20,"")</f>
        <v>#N/A</v>
      </c>
      <c r="DD26" s="22" t="e">
        <f>IF(INDEX($Y26:$BN26,MATCH(DD$20,$Y$20:$BN$20,0))="X",DD$20,"")</f>
        <v>#N/A</v>
      </c>
      <c r="DE26" s="22" t="e">
        <f>IF(INDEX($Y26:$BN26,MATCH(DE$20,$Y$20:$BN$20,0))="X",DE$20,"")</f>
        <v>#N/A</v>
      </c>
      <c r="DF26" s="22" t="e">
        <f>IF(INDEX($Y26:$BN26,MATCH(DF$20,$Y$20:$BN$20,0))="X",DF$20,"")</f>
        <v>#N/A</v>
      </c>
      <c r="DG26" s="22" t="e">
        <f>IF(INDEX($Y26:$BN26,MATCH(DG$20,$Y$20:$BN$20,0))="X",DG$20,"")</f>
        <v>#N/A</v>
      </c>
      <c r="DH26" s="22" t="e">
        <f>IF(INDEX($Y26:$BN26,MATCH(DH$20,$Y$20:$BN$20,0))="X",DH$20,"")</f>
        <v>#N/A</v>
      </c>
      <c r="DI26" s="22" t="e">
        <f>IF(INDEX($Y26:$BN26,MATCH(DI$20,$Y$20:$BN$20,0))="X",DI$20,"")</f>
        <v>#N/A</v>
      </c>
      <c r="DJ26" s="22" t="e">
        <f>IF(INDEX($Y26:$BN26,MATCH(DJ$20,$Y$20:$BN$20,0))="X",DJ$20,"")</f>
        <v>#N/A</v>
      </c>
      <c r="DK26" s="22" t="e">
        <f>IF(INDEX($Y26:$BN26,MATCH(DK$20,$Y$20:$BN$20,0))="X",DK$20,"")</f>
        <v>#N/A</v>
      </c>
      <c r="DL26" s="22" t="e">
        <f>IF(INDEX($Y26:$BN26,MATCH(DL$20,$Y$20:$BN$20,0))="X",DL$20,"")</f>
        <v>#N/A</v>
      </c>
      <c r="DM26" s="22" t="e">
        <f>IF(INDEX($Y26:$BN26,MATCH(DM$20,$Y$20:$BN$20,0))="X",DM$20,"")</f>
        <v>#N/A</v>
      </c>
      <c r="DN26" s="22" t="e">
        <f>IF(INDEX($Y26:$BN26,MATCH(DN$20,$Y$20:$BN$20,0))="X",DN$20,"")</f>
        <v>#N/A</v>
      </c>
      <c r="DO26" s="22" t="e">
        <f>IF(INDEX($Y26:$BN26,MATCH(DO$20,$Y$20:$BN$20,0))="X",DO$20,"")</f>
        <v>#N/A</v>
      </c>
      <c r="DP26" s="22" t="e">
        <f>IF(INDEX($Y26:$BN26,MATCH(DP$20,$Y$20:$BN$20,0))="X",DP$20,"")</f>
        <v>#N/A</v>
      </c>
      <c r="DQ26" s="22" t="e">
        <f>IF(INDEX($Y26:$BN26,MATCH(DQ$20,$Y$20:$BN$20,0))="X",DQ$20,"")</f>
        <v>#N/A</v>
      </c>
      <c r="DR26" s="22" t="e">
        <f>IF(INDEX($Y26:$BN26,MATCH(DR$20,$Y$20:$BN$20,0))="X",DR$20,"")</f>
        <v>#N/A</v>
      </c>
      <c r="DS26" s="22" t="e">
        <f>IF(INDEX($Y26:$BN26,MATCH(DS$20,$Y$20:$BN$20,0))="X",DS$20,"")</f>
        <v>#N/A</v>
      </c>
      <c r="DT26" s="22" t="e">
        <f>IF(INDEX($Y26:$BN26,MATCH(DT$20,$Y$20:$BN$20,0))="X",DT$20,"")</f>
        <v>#N/A</v>
      </c>
      <c r="DU26" s="22" t="e">
        <f>IF(INDEX($Y26:$BN26,MATCH(DU$20,$Y$20:$BN$20,0))="X",DU$20,"")</f>
        <v>#N/A</v>
      </c>
      <c r="DV26" s="22" t="e">
        <f>IF(INDEX($Y26:$BN26,MATCH(DV$20,$Y$20:$BN$20,0))="X",DV$20,"")</f>
        <v>#N/A</v>
      </c>
      <c r="DW26" s="22" t="e">
        <f>IF(INDEX($Y26:$BN26,MATCH(DW$20,$Y$20:$BN$20,0))="X",DW$20,"")</f>
        <v>#N/A</v>
      </c>
      <c r="DX26" s="22" t="e">
        <f>IF(INDEX($Y26:$BN26,MATCH(DX$20,$Y$20:$BN$20,0))="X",DX$20,"")</f>
        <v>#N/A</v>
      </c>
      <c r="DY26" s="22" t="e">
        <f>IF(INDEX($Y26:$BN26,MATCH(DY$20,$Y$20:$BN$20,0))="X",DY$20,"")</f>
        <v>#N/A</v>
      </c>
      <c r="DZ26" s="22" t="e">
        <f>IF(INDEX($Y26:$BN26,MATCH(DZ$20,$Y$20:$BN$20,0))="X",DZ$20,"")</f>
        <v>#N/A</v>
      </c>
      <c r="EA26" s="22" t="e">
        <f>IF(INDEX($Y26:$BN26,MATCH(EA$20,$Y$20:$BN$20,0))="X",EA$20,"")</f>
        <v>#N/A</v>
      </c>
      <c r="EB26" s="22" t="e">
        <f>IF(INDEX($Y26:$BN26,MATCH(EB$20,$Y$20:$BN$20,0))="X",EB$20,"")</f>
        <v>#N/A</v>
      </c>
      <c r="EC26" s="22" t="e">
        <f>IF(INDEX($Y26:$BN26,MATCH(EC$20,$Y$20:$BN$20,0))="X",EC$20,"")</f>
        <v>#N/A</v>
      </c>
      <c r="ED26" s="22" t="e">
        <f>IF(INDEX($Y26:$BN26,MATCH(ED$20,$Y$20:$BN$20,0))="X",ED$20,"")</f>
        <v>#N/A</v>
      </c>
      <c r="EE26" s="22" t="e">
        <f>IF(INDEX($Y26:$BN26,MATCH(EE$20,$Y$20:$BN$20,0))="X",EE$20,"")</f>
        <v>#N/A</v>
      </c>
      <c r="EF26" s="22" t="e">
        <f>IF(INDEX($Y26:$BN26,MATCH(EF$20,$Y$20:$BN$20,0))="X",EF$20,"")</f>
        <v>#N/A</v>
      </c>
      <c r="EG26" s="22" t="e">
        <f>IF(INDEX($Y26:$BN26,MATCH(EG$20,$Y$20:$BN$20,0))="X",EG$20,"")</f>
        <v>#N/A</v>
      </c>
      <c r="EH26" s="99" t="e">
        <f t="shared" si="9"/>
        <v>#N/A</v>
      </c>
      <c r="EI26" s="99" t="e">
        <f t="shared" si="10"/>
        <v>#N/A</v>
      </c>
      <c r="EJ26" t="e">
        <f t="shared" si="11"/>
        <v>#N/A</v>
      </c>
      <c r="EK26" t="e">
        <f t="shared" si="11"/>
        <v>#N/A</v>
      </c>
      <c r="EL26" s="24" t="e">
        <f t="shared" si="12"/>
        <v>#N/A</v>
      </c>
      <c r="EM26" s="245" t="e">
        <f t="shared" si="12"/>
        <v>#N/A</v>
      </c>
    </row>
    <row r="27" spans="1:143" ht="45" customHeight="1" x14ac:dyDescent="0.25">
      <c r="A27" s="202" t="str">
        <f t="shared" si="1"/>
        <v>2000327_Action Contact_Spotlight Plus**, Shark**</v>
      </c>
      <c r="B27" s="202" t="str">
        <f>IF(COUNTIF($A$21:A27,A27)&gt;1,"Doublon","")</f>
        <v/>
      </c>
      <c r="C27" s="108">
        <v>2000327</v>
      </c>
      <c r="D27" s="149" t="s">
        <v>202</v>
      </c>
      <c r="E27" s="150" t="s">
        <v>203</v>
      </c>
      <c r="F27" s="57">
        <v>14</v>
      </c>
      <c r="G27" s="151" t="s">
        <v>204</v>
      </c>
      <c r="H27" s="152"/>
      <c r="I27" s="153"/>
      <c r="J27" s="57" t="s">
        <v>171</v>
      </c>
      <c r="K27" s="66" t="s">
        <v>205</v>
      </c>
      <c r="L27" s="57" t="s">
        <v>206</v>
      </c>
      <c r="M27" s="156" t="s">
        <v>207</v>
      </c>
      <c r="N27" s="157">
        <v>1</v>
      </c>
      <c r="O27" s="57"/>
      <c r="P27" s="140">
        <f>N27*0.32</f>
        <v>0.32</v>
      </c>
      <c r="Q27" s="140">
        <f t="shared" si="13"/>
        <v>0.5</v>
      </c>
      <c r="R27" s="141">
        <v>60</v>
      </c>
      <c r="S27" s="142"/>
      <c r="T27" s="142"/>
      <c r="U27" s="66"/>
      <c r="V27" s="66" t="s">
        <v>74</v>
      </c>
      <c r="W27" s="66" t="s">
        <v>74</v>
      </c>
      <c r="X27" s="66"/>
      <c r="Y27" s="143"/>
      <c r="Z27" s="143"/>
      <c r="AA27" s="143"/>
      <c r="AB27" s="143"/>
      <c r="AC27" s="143"/>
      <c r="AD27" s="143"/>
      <c r="AE27" s="144"/>
      <c r="AF27" s="66" t="s">
        <v>74</v>
      </c>
      <c r="AG27" s="66" t="s">
        <v>74</v>
      </c>
      <c r="AH27" s="66"/>
      <c r="AI27" s="66"/>
      <c r="AJ27" s="143"/>
      <c r="AK27" s="143"/>
      <c r="AL27" s="143"/>
      <c r="AM27" s="143"/>
      <c r="AN27" s="143"/>
      <c r="AO27" s="143"/>
      <c r="AP27" s="143"/>
      <c r="AQ27" s="143"/>
      <c r="AR27" s="143"/>
      <c r="AS27" s="143" t="s">
        <v>74</v>
      </c>
      <c r="AT27" s="143"/>
      <c r="AU27" s="143"/>
      <c r="AV27" s="143"/>
      <c r="AW27" s="143"/>
      <c r="AX27" s="143"/>
      <c r="AY27" s="143"/>
      <c r="AZ27" s="143"/>
      <c r="BA27" s="143"/>
      <c r="BB27" s="143"/>
      <c r="BC27" s="143"/>
      <c r="BD27" s="143"/>
      <c r="BE27" s="143"/>
      <c r="BF27" s="143"/>
      <c r="BG27" s="143"/>
      <c r="BH27" s="143"/>
      <c r="BI27" s="143"/>
      <c r="BJ27" s="143"/>
      <c r="BK27" s="143"/>
      <c r="BL27" s="143"/>
      <c r="BM27" s="143"/>
      <c r="BN27" s="143"/>
      <c r="BO27" s="66">
        <v>7</v>
      </c>
      <c r="BP27" s="66">
        <v>7</v>
      </c>
      <c r="BQ27" s="66"/>
      <c r="BR27" s="66"/>
      <c r="BS27" s="66">
        <v>5</v>
      </c>
      <c r="BT27" s="66"/>
      <c r="BU27" s="66">
        <v>10</v>
      </c>
      <c r="BV27" s="66" t="s">
        <v>110</v>
      </c>
      <c r="BW27" s="158"/>
      <c r="BX27" s="66">
        <v>20</v>
      </c>
      <c r="BY27" s="66">
        <v>48</v>
      </c>
      <c r="BZ27" s="159">
        <v>1</v>
      </c>
      <c r="CA27" s="159"/>
      <c r="CB27" s="159"/>
      <c r="CC27" s="57" t="s">
        <v>75</v>
      </c>
      <c r="CD27" s="148" t="str">
        <f>IF(COUNTBLANK($Y27:$AD27)&lt;&gt;6,"X","")</f>
        <v/>
      </c>
      <c r="CE27" s="125" t="str">
        <f>IF(COUNTBLANK($AE27)&lt;&gt;1,"X","")</f>
        <v/>
      </c>
      <c r="CF27" s="126" t="str">
        <f t="shared" si="2"/>
        <v/>
      </c>
      <c r="CG27" s="136"/>
      <c r="CH27" s="33"/>
      <c r="CI27" s="33"/>
      <c r="CJ27" s="33"/>
      <c r="CK27" s="35" t="e">
        <f>IF(AND(Y27="",Z27="",AA27="",AB27="",AC27="",AD27="",AF27="",AG27="",AH27="",AI27="",AJ27="",AK27="",AL27="",AM27="",AN27="",AO27="",AP27="",AQ27="",AR27="",AS27="",AT27="",AU27="",AV27="",AW27="",AX27="",AY27="",AZ27="",BA27="",BB27="",BC27="",BD27="",BE27="",BF27="",BG27="",BH27="",BI27="",BJ27="",#REF!="",BK27="",BL27="",BM27="",BN27="",BY27=6),"X","")</f>
        <v>#REF!</v>
      </c>
      <c r="CL27" s="68">
        <f t="shared" si="3"/>
        <v>3</v>
      </c>
      <c r="CM27" s="99">
        <f t="shared" si="4"/>
        <v>0</v>
      </c>
      <c r="CN27" s="99">
        <f t="shared" si="5"/>
        <v>0</v>
      </c>
      <c r="CO27" s="99">
        <f t="shared" si="6"/>
        <v>0</v>
      </c>
      <c r="CP27" s="99">
        <f t="shared" si="7"/>
        <v>0</v>
      </c>
      <c r="CQ27" s="99">
        <f t="shared" si="8"/>
        <v>0</v>
      </c>
      <c r="CR27" s="22" t="e">
        <f>IF(INDEX($Y27:$BN27,MATCH(CR$20,$Y$20:$BN$20,0))="X",CR$20,"")</f>
        <v>#N/A</v>
      </c>
      <c r="CS27" s="22" t="e">
        <f>IF(INDEX($Y27:$BN27,MATCH(CS$20,$Y$20:$BN$20,0))="X",CS$20,"")</f>
        <v>#N/A</v>
      </c>
      <c r="CT27" s="22" t="e">
        <f>IF(INDEX($Y27:$BN27,MATCH(CT$20,$Y$20:$BN$20,0))="X",CT$20,"")</f>
        <v>#N/A</v>
      </c>
      <c r="CU27" s="22" t="e">
        <f>IF(INDEX($Y27:$BN27,MATCH(CU$20,$Y$20:$BN$20,0))="X",CU$20,"")</f>
        <v>#N/A</v>
      </c>
      <c r="CV27" s="22" t="e">
        <f>IF(INDEX($Y27:$BN27,MATCH(CV$20,$Y$20:$BN$20,0))="X",CV$20,"")</f>
        <v>#N/A</v>
      </c>
      <c r="CW27" s="22" t="e">
        <f>IF(INDEX($Y27:$BN27,MATCH(CW$20,$Y$20:$BN$20,0))="X",CW$20,"")</f>
        <v>#N/A</v>
      </c>
      <c r="CX27" s="22" t="e">
        <f>IF(INDEX($Y27:$BN27,MATCH(CX$20,$Y$20:$BN$20,0))="X",CX$20,"")</f>
        <v>#N/A</v>
      </c>
      <c r="CY27" s="22" t="e">
        <f>IF(INDEX($Y27:$BN27,MATCH(CY$20,$Y$20:$BN$20,0))="X",CY$20,"")</f>
        <v>#N/A</v>
      </c>
      <c r="CZ27" s="22" t="e">
        <f>IF(INDEX($Y27:$BN27,MATCH(CZ$20,$Y$20:$BN$20,0))="X",CZ$20,"")</f>
        <v>#N/A</v>
      </c>
      <c r="DA27" s="22" t="e">
        <f>IF(INDEX($Y27:$BN27,MATCH(DA$20,$Y$20:$BN$20,0))="X",DA$20,"")</f>
        <v>#N/A</v>
      </c>
      <c r="DB27" s="22" t="e">
        <f>IF(INDEX($Y27:$BN27,MATCH(DB$20,$Y$20:$BN$20,0))="X",DB$20,"")</f>
        <v>#N/A</v>
      </c>
      <c r="DC27" s="22" t="e">
        <f>IF(INDEX($Y27:$BN27,MATCH(DC$20,$Y$20:$BN$20,0))="X",DC$20,"")</f>
        <v>#N/A</v>
      </c>
      <c r="DD27" s="22" t="e">
        <f>IF(INDEX($Y27:$BN27,MATCH(DD$20,$Y$20:$BN$20,0))="X",DD$20,"")</f>
        <v>#N/A</v>
      </c>
      <c r="DE27" s="22" t="e">
        <f>IF(INDEX($Y27:$BN27,MATCH(DE$20,$Y$20:$BN$20,0))="X",DE$20,"")</f>
        <v>#N/A</v>
      </c>
      <c r="DF27" s="22" t="e">
        <f>IF(INDEX($Y27:$BN27,MATCH(DF$20,$Y$20:$BN$20,0))="X",DF$20,"")</f>
        <v>#N/A</v>
      </c>
      <c r="DG27" s="22" t="e">
        <f>IF(INDEX($Y27:$BN27,MATCH(DG$20,$Y$20:$BN$20,0))="X",DG$20,"")</f>
        <v>#N/A</v>
      </c>
      <c r="DH27" s="22" t="e">
        <f>IF(INDEX($Y27:$BN27,MATCH(DH$20,$Y$20:$BN$20,0))="X",DH$20,"")</f>
        <v>#N/A</v>
      </c>
      <c r="DI27" s="22" t="e">
        <f>IF(INDEX($Y27:$BN27,MATCH(DI$20,$Y$20:$BN$20,0))="X",DI$20,"")</f>
        <v>#N/A</v>
      </c>
      <c r="DJ27" s="22" t="e">
        <f>IF(INDEX($Y27:$BN27,MATCH(DJ$20,$Y$20:$BN$20,0))="X",DJ$20,"")</f>
        <v>#N/A</v>
      </c>
      <c r="DK27" s="22" t="e">
        <f>IF(INDEX($Y27:$BN27,MATCH(DK$20,$Y$20:$BN$20,0))="X",DK$20,"")</f>
        <v>#N/A</v>
      </c>
      <c r="DL27" s="22" t="e">
        <f>IF(INDEX($Y27:$BN27,MATCH(DL$20,$Y$20:$BN$20,0))="X",DL$20,"")</f>
        <v>#N/A</v>
      </c>
      <c r="DM27" s="22" t="e">
        <f>IF(INDEX($Y27:$BN27,MATCH(DM$20,$Y$20:$BN$20,0))="X",DM$20,"")</f>
        <v>#N/A</v>
      </c>
      <c r="DN27" s="22" t="e">
        <f>IF(INDEX($Y27:$BN27,MATCH(DN$20,$Y$20:$BN$20,0))="X",DN$20,"")</f>
        <v>#N/A</v>
      </c>
      <c r="DO27" s="22" t="e">
        <f>IF(INDEX($Y27:$BN27,MATCH(DO$20,$Y$20:$BN$20,0))="X",DO$20,"")</f>
        <v>#N/A</v>
      </c>
      <c r="DP27" s="22" t="e">
        <f>IF(INDEX($Y27:$BN27,MATCH(DP$20,$Y$20:$BN$20,0))="X",DP$20,"")</f>
        <v>#N/A</v>
      </c>
      <c r="DQ27" s="22" t="e">
        <f>IF(INDEX($Y27:$BN27,MATCH(DQ$20,$Y$20:$BN$20,0))="X",DQ$20,"")</f>
        <v>#N/A</v>
      </c>
      <c r="DR27" s="22" t="e">
        <f>IF(INDEX($Y27:$BN27,MATCH(DR$20,$Y$20:$BN$20,0))="X",DR$20,"")</f>
        <v>#N/A</v>
      </c>
      <c r="DS27" s="22" t="e">
        <f>IF(INDEX($Y27:$BN27,MATCH(DS$20,$Y$20:$BN$20,0))="X",DS$20,"")</f>
        <v>#N/A</v>
      </c>
      <c r="DT27" s="22" t="e">
        <f>IF(INDEX($Y27:$BN27,MATCH(DT$20,$Y$20:$BN$20,0))="X",DT$20,"")</f>
        <v>#N/A</v>
      </c>
      <c r="DU27" s="22" t="e">
        <f>IF(INDEX($Y27:$BN27,MATCH(DU$20,$Y$20:$BN$20,0))="X",DU$20,"")</f>
        <v>#N/A</v>
      </c>
      <c r="DV27" s="22" t="e">
        <f>IF(INDEX($Y27:$BN27,MATCH(DV$20,$Y$20:$BN$20,0))="X",DV$20,"")</f>
        <v>#N/A</v>
      </c>
      <c r="DW27" s="22" t="e">
        <f>IF(INDEX($Y27:$BN27,MATCH(DW$20,$Y$20:$BN$20,0))="X",DW$20,"")</f>
        <v>#N/A</v>
      </c>
      <c r="DX27" s="22" t="e">
        <f>IF(INDEX($Y27:$BN27,MATCH(DX$20,$Y$20:$BN$20,0))="X",DX$20,"")</f>
        <v>#N/A</v>
      </c>
      <c r="DY27" s="22" t="e">
        <f>IF(INDEX($Y27:$BN27,MATCH(DY$20,$Y$20:$BN$20,0))="X",DY$20,"")</f>
        <v>#N/A</v>
      </c>
      <c r="DZ27" s="22" t="e">
        <f>IF(INDEX($Y27:$BN27,MATCH(DZ$20,$Y$20:$BN$20,0))="X",DZ$20,"")</f>
        <v>#N/A</v>
      </c>
      <c r="EA27" s="22" t="e">
        <f>IF(INDEX($Y27:$BN27,MATCH(EA$20,$Y$20:$BN$20,0))="X",EA$20,"")</f>
        <v>#N/A</v>
      </c>
      <c r="EB27" s="22" t="e">
        <f>IF(INDEX($Y27:$BN27,MATCH(EB$20,$Y$20:$BN$20,0))="X",EB$20,"")</f>
        <v>#N/A</v>
      </c>
      <c r="EC27" s="22" t="e">
        <f>IF(INDEX($Y27:$BN27,MATCH(EC$20,$Y$20:$BN$20,0))="X",EC$20,"")</f>
        <v>#N/A</v>
      </c>
      <c r="ED27" s="22" t="e">
        <f>IF(INDEX($Y27:$BN27,MATCH(ED$20,$Y$20:$BN$20,0))="X",ED$20,"")</f>
        <v>#N/A</v>
      </c>
      <c r="EE27" s="22" t="e">
        <f>IF(INDEX($Y27:$BN27,MATCH(EE$20,$Y$20:$BN$20,0))="X",EE$20,"")</f>
        <v>#N/A</v>
      </c>
      <c r="EF27" s="22" t="e">
        <f>IF(INDEX($Y27:$BN27,MATCH(EF$20,$Y$20:$BN$20,0))="X",EF$20,"")</f>
        <v>#N/A</v>
      </c>
      <c r="EG27" s="22" t="e">
        <f>IF(INDEX($Y27:$BN27,MATCH(EG$20,$Y$20:$BN$20,0))="X",EG$20,"")</f>
        <v>#N/A</v>
      </c>
      <c r="EH27" s="99" t="e">
        <f t="shared" si="9"/>
        <v>#N/A</v>
      </c>
      <c r="EI27" s="99" t="e">
        <f t="shared" si="10"/>
        <v>#N/A</v>
      </c>
      <c r="EJ27" t="e">
        <f t="shared" si="11"/>
        <v>#N/A</v>
      </c>
      <c r="EK27" t="e">
        <f t="shared" si="11"/>
        <v>#N/A</v>
      </c>
      <c r="EL27" s="24" t="e">
        <f t="shared" si="12"/>
        <v>#N/A</v>
      </c>
      <c r="EM27" s="245" t="e">
        <f t="shared" si="12"/>
        <v>#N/A</v>
      </c>
    </row>
    <row r="28" spans="1:143" ht="45" customHeight="1" x14ac:dyDescent="0.25">
      <c r="A28" s="202" t="str">
        <f t="shared" si="1"/>
        <v>2000327_Epamprage_Spotlight Plus, Shark</v>
      </c>
      <c r="B28" s="202" t="str">
        <f>IF(COUNTIF($A$21:A28,A28)&gt;1,"Doublon","")</f>
        <v/>
      </c>
      <c r="C28" s="108">
        <v>2000327</v>
      </c>
      <c r="D28" s="149" t="s">
        <v>202</v>
      </c>
      <c r="E28" s="150" t="s">
        <v>208</v>
      </c>
      <c r="F28" s="57">
        <v>14</v>
      </c>
      <c r="G28" s="151" t="s">
        <v>209</v>
      </c>
      <c r="H28" s="152"/>
      <c r="I28" s="153"/>
      <c r="J28" s="57" t="s">
        <v>171</v>
      </c>
      <c r="K28" s="66" t="s">
        <v>205</v>
      </c>
      <c r="L28" s="57" t="s">
        <v>206</v>
      </c>
      <c r="M28" s="156" t="s">
        <v>207</v>
      </c>
      <c r="N28" s="160">
        <v>0.3</v>
      </c>
      <c r="O28" s="57"/>
      <c r="P28" s="140">
        <f>N28*0.32</f>
        <v>9.6000000000000002E-2</v>
      </c>
      <c r="Q28" s="140">
        <f t="shared" si="13"/>
        <v>0.15</v>
      </c>
      <c r="R28" s="141">
        <v>18</v>
      </c>
      <c r="S28" s="142"/>
      <c r="T28" s="142"/>
      <c r="U28" s="66"/>
      <c r="V28" s="66" t="s">
        <v>74</v>
      </c>
      <c r="W28" s="66" t="s">
        <v>74</v>
      </c>
      <c r="X28" s="66"/>
      <c r="Y28" s="143"/>
      <c r="Z28" s="143"/>
      <c r="AA28" s="143"/>
      <c r="AB28" s="143"/>
      <c r="AC28" s="143"/>
      <c r="AD28" s="143"/>
      <c r="AE28" s="144"/>
      <c r="AF28" s="66" t="s">
        <v>74</v>
      </c>
      <c r="AG28" s="66" t="s">
        <v>74</v>
      </c>
      <c r="AH28" s="66"/>
      <c r="AI28" s="66"/>
      <c r="AJ28" s="143"/>
      <c r="AK28" s="143"/>
      <c r="AL28" s="143"/>
      <c r="AM28" s="143"/>
      <c r="AN28" s="143"/>
      <c r="AO28" s="143"/>
      <c r="AP28" s="143"/>
      <c r="AQ28" s="143"/>
      <c r="AR28" s="143"/>
      <c r="AS28" s="143" t="s">
        <v>74</v>
      </c>
      <c r="AT28" s="143"/>
      <c r="AU28" s="143"/>
      <c r="AV28" s="143"/>
      <c r="AW28" s="143"/>
      <c r="AX28" s="143"/>
      <c r="AY28" s="143"/>
      <c r="AZ28" s="143"/>
      <c r="BA28" s="143"/>
      <c r="BB28" s="143"/>
      <c r="BC28" s="143"/>
      <c r="BD28" s="143"/>
      <c r="BE28" s="143"/>
      <c r="BF28" s="143"/>
      <c r="BG28" s="143"/>
      <c r="BH28" s="143"/>
      <c r="BI28" s="143"/>
      <c r="BJ28" s="143"/>
      <c r="BK28" s="143"/>
      <c r="BL28" s="143"/>
      <c r="BM28" s="143"/>
      <c r="BN28" s="143"/>
      <c r="BO28" s="66">
        <v>90</v>
      </c>
      <c r="BP28" s="66">
        <v>90</v>
      </c>
      <c r="BQ28" s="66"/>
      <c r="BR28" s="66"/>
      <c r="BS28" s="66">
        <v>5</v>
      </c>
      <c r="BT28" s="66"/>
      <c r="BU28" s="66">
        <v>10</v>
      </c>
      <c r="BV28" s="66" t="s">
        <v>110</v>
      </c>
      <c r="BW28" s="66"/>
      <c r="BX28" s="66"/>
      <c r="BY28" s="66">
        <v>48</v>
      </c>
      <c r="BZ28" s="66">
        <v>2</v>
      </c>
      <c r="CA28" s="66"/>
      <c r="CB28" s="66"/>
      <c r="CC28" s="57" t="s">
        <v>75</v>
      </c>
      <c r="CD28" s="148" t="str">
        <f>IF(COUNTBLANK($Y28:$AD28)&lt;&gt;6,"X","")</f>
        <v/>
      </c>
      <c r="CE28" s="125" t="str">
        <f>IF(COUNTBLANK($AE28)&lt;&gt;1,"X","")</f>
        <v/>
      </c>
      <c r="CF28" s="126" t="str">
        <f t="shared" si="2"/>
        <v/>
      </c>
      <c r="CG28" s="136"/>
      <c r="CH28" s="33"/>
      <c r="CI28" s="33"/>
      <c r="CJ28" s="33"/>
      <c r="CK28" s="35" t="e">
        <f>IF(AND(Y28="",Z28="",AA28="",AB28="",AC28="",AD28="",AF28="",AG28="",AH28="",AI28="",AJ28="",AK28="",AL28="",AM28="",AN28="",AO28="",AP28="",AQ28="",AR28="",AS28="",AT28="",AU28="",AV28="",AW28="",AX28="",AY28="",AZ28="",BA28="",BB28="",BC28="",BD28="",BE28="",BF28="",BG28="",BH28="",BI28="",BJ28="",#REF!="",BK28="",BL28="",BM28="",BN28="",BY28=6),"X","")</f>
        <v>#REF!</v>
      </c>
      <c r="CL28" s="68">
        <f t="shared" si="3"/>
        <v>3</v>
      </c>
      <c r="CM28" s="99">
        <f t="shared" si="4"/>
        <v>0</v>
      </c>
      <c r="CN28" s="99">
        <f t="shared" si="5"/>
        <v>0</v>
      </c>
      <c r="CO28" s="99">
        <f t="shared" si="6"/>
        <v>0</v>
      </c>
      <c r="CP28" s="99">
        <f t="shared" si="7"/>
        <v>0</v>
      </c>
      <c r="CQ28" s="99">
        <f t="shared" si="8"/>
        <v>0</v>
      </c>
      <c r="CR28" s="22" t="e">
        <f>IF(INDEX($Y28:$BN28,MATCH(CR$20,$Y$20:$BN$20,0))="X",CR$20,"")</f>
        <v>#N/A</v>
      </c>
      <c r="CS28" s="22" t="e">
        <f>IF(INDEX($Y28:$BN28,MATCH(CS$20,$Y$20:$BN$20,0))="X",CS$20,"")</f>
        <v>#N/A</v>
      </c>
      <c r="CT28" s="22" t="e">
        <f>IF(INDEX($Y28:$BN28,MATCH(CT$20,$Y$20:$BN$20,0))="X",CT$20,"")</f>
        <v>#N/A</v>
      </c>
      <c r="CU28" s="22" t="e">
        <f>IF(INDEX($Y28:$BN28,MATCH(CU$20,$Y$20:$BN$20,0))="X",CU$20,"")</f>
        <v>#N/A</v>
      </c>
      <c r="CV28" s="22" t="e">
        <f>IF(INDEX($Y28:$BN28,MATCH(CV$20,$Y$20:$BN$20,0))="X",CV$20,"")</f>
        <v>#N/A</v>
      </c>
      <c r="CW28" s="22" t="e">
        <f>IF(INDEX($Y28:$BN28,MATCH(CW$20,$Y$20:$BN$20,0))="X",CW$20,"")</f>
        <v>#N/A</v>
      </c>
      <c r="CX28" s="22" t="e">
        <f>IF(INDEX($Y28:$BN28,MATCH(CX$20,$Y$20:$BN$20,0))="X",CX$20,"")</f>
        <v>#N/A</v>
      </c>
      <c r="CY28" s="22" t="e">
        <f>IF(INDEX($Y28:$BN28,MATCH(CY$20,$Y$20:$BN$20,0))="X",CY$20,"")</f>
        <v>#N/A</v>
      </c>
      <c r="CZ28" s="22" t="e">
        <f>IF(INDEX($Y28:$BN28,MATCH(CZ$20,$Y$20:$BN$20,0))="X",CZ$20,"")</f>
        <v>#N/A</v>
      </c>
      <c r="DA28" s="22" t="e">
        <f>IF(INDEX($Y28:$BN28,MATCH(DA$20,$Y$20:$BN$20,0))="X",DA$20,"")</f>
        <v>#N/A</v>
      </c>
      <c r="DB28" s="22" t="e">
        <f>IF(INDEX($Y28:$BN28,MATCH(DB$20,$Y$20:$BN$20,0))="X",DB$20,"")</f>
        <v>#N/A</v>
      </c>
      <c r="DC28" s="22" t="e">
        <f>IF(INDEX($Y28:$BN28,MATCH(DC$20,$Y$20:$BN$20,0))="X",DC$20,"")</f>
        <v>#N/A</v>
      </c>
      <c r="DD28" s="22" t="e">
        <f>IF(INDEX($Y28:$BN28,MATCH(DD$20,$Y$20:$BN$20,0))="X",DD$20,"")</f>
        <v>#N/A</v>
      </c>
      <c r="DE28" s="22" t="e">
        <f>IF(INDEX($Y28:$BN28,MATCH(DE$20,$Y$20:$BN$20,0))="X",DE$20,"")</f>
        <v>#N/A</v>
      </c>
      <c r="DF28" s="22" t="e">
        <f>IF(INDEX($Y28:$BN28,MATCH(DF$20,$Y$20:$BN$20,0))="X",DF$20,"")</f>
        <v>#N/A</v>
      </c>
      <c r="DG28" s="22" t="e">
        <f>IF(INDEX($Y28:$BN28,MATCH(DG$20,$Y$20:$BN$20,0))="X",DG$20,"")</f>
        <v>#N/A</v>
      </c>
      <c r="DH28" s="22" t="e">
        <f>IF(INDEX($Y28:$BN28,MATCH(DH$20,$Y$20:$BN$20,0))="X",DH$20,"")</f>
        <v>#N/A</v>
      </c>
      <c r="DI28" s="22" t="e">
        <f>IF(INDEX($Y28:$BN28,MATCH(DI$20,$Y$20:$BN$20,0))="X",DI$20,"")</f>
        <v>#N/A</v>
      </c>
      <c r="DJ28" s="22" t="e">
        <f>IF(INDEX($Y28:$BN28,MATCH(DJ$20,$Y$20:$BN$20,0))="X",DJ$20,"")</f>
        <v>#N/A</v>
      </c>
      <c r="DK28" s="22" t="e">
        <f>IF(INDEX($Y28:$BN28,MATCH(DK$20,$Y$20:$BN$20,0))="X",DK$20,"")</f>
        <v>#N/A</v>
      </c>
      <c r="DL28" s="22" t="e">
        <f>IF(INDEX($Y28:$BN28,MATCH(DL$20,$Y$20:$BN$20,0))="X",DL$20,"")</f>
        <v>#N/A</v>
      </c>
      <c r="DM28" s="22" t="e">
        <f>IF(INDEX($Y28:$BN28,MATCH(DM$20,$Y$20:$BN$20,0))="X",DM$20,"")</f>
        <v>#N/A</v>
      </c>
      <c r="DN28" s="22" t="e">
        <f>IF(INDEX($Y28:$BN28,MATCH(DN$20,$Y$20:$BN$20,0))="X",DN$20,"")</f>
        <v>#N/A</v>
      </c>
      <c r="DO28" s="22" t="e">
        <f>IF(INDEX($Y28:$BN28,MATCH(DO$20,$Y$20:$BN$20,0))="X",DO$20,"")</f>
        <v>#N/A</v>
      </c>
      <c r="DP28" s="22" t="e">
        <f>IF(INDEX($Y28:$BN28,MATCH(DP$20,$Y$20:$BN$20,0))="X",DP$20,"")</f>
        <v>#N/A</v>
      </c>
      <c r="DQ28" s="22" t="e">
        <f>IF(INDEX($Y28:$BN28,MATCH(DQ$20,$Y$20:$BN$20,0))="X",DQ$20,"")</f>
        <v>#N/A</v>
      </c>
      <c r="DR28" s="22" t="e">
        <f>IF(INDEX($Y28:$BN28,MATCH(DR$20,$Y$20:$BN$20,0))="X",DR$20,"")</f>
        <v>#N/A</v>
      </c>
      <c r="DS28" s="22" t="e">
        <f>IF(INDEX($Y28:$BN28,MATCH(DS$20,$Y$20:$BN$20,0))="X",DS$20,"")</f>
        <v>#N/A</v>
      </c>
      <c r="DT28" s="22" t="e">
        <f>IF(INDEX($Y28:$BN28,MATCH(DT$20,$Y$20:$BN$20,0))="X",DT$20,"")</f>
        <v>#N/A</v>
      </c>
      <c r="DU28" s="22" t="e">
        <f>IF(INDEX($Y28:$BN28,MATCH(DU$20,$Y$20:$BN$20,0))="X",DU$20,"")</f>
        <v>#N/A</v>
      </c>
      <c r="DV28" s="22" t="e">
        <f>IF(INDEX($Y28:$BN28,MATCH(DV$20,$Y$20:$BN$20,0))="X",DV$20,"")</f>
        <v>#N/A</v>
      </c>
      <c r="DW28" s="22" t="e">
        <f>IF(INDEX($Y28:$BN28,MATCH(DW$20,$Y$20:$BN$20,0))="X",DW$20,"")</f>
        <v>#N/A</v>
      </c>
      <c r="DX28" s="22" t="e">
        <f>IF(INDEX($Y28:$BN28,MATCH(DX$20,$Y$20:$BN$20,0))="X",DX$20,"")</f>
        <v>#N/A</v>
      </c>
      <c r="DY28" s="22" t="e">
        <f>IF(INDEX($Y28:$BN28,MATCH(DY$20,$Y$20:$BN$20,0))="X",DY$20,"")</f>
        <v>#N/A</v>
      </c>
      <c r="DZ28" s="22" t="e">
        <f>IF(INDEX($Y28:$BN28,MATCH(DZ$20,$Y$20:$BN$20,0))="X",DZ$20,"")</f>
        <v>#N/A</v>
      </c>
      <c r="EA28" s="22" t="e">
        <f>IF(INDEX($Y28:$BN28,MATCH(EA$20,$Y$20:$BN$20,0))="X",EA$20,"")</f>
        <v>#N/A</v>
      </c>
      <c r="EB28" s="22" t="e">
        <f>IF(INDEX($Y28:$BN28,MATCH(EB$20,$Y$20:$BN$20,0))="X",EB$20,"")</f>
        <v>#N/A</v>
      </c>
      <c r="EC28" s="22" t="e">
        <f>IF(INDEX($Y28:$BN28,MATCH(EC$20,$Y$20:$BN$20,0))="X",EC$20,"")</f>
        <v>#N/A</v>
      </c>
      <c r="ED28" s="22" t="e">
        <f>IF(INDEX($Y28:$BN28,MATCH(ED$20,$Y$20:$BN$20,0))="X",ED$20,"")</f>
        <v>#N/A</v>
      </c>
      <c r="EE28" s="22" t="e">
        <f>IF(INDEX($Y28:$BN28,MATCH(EE$20,$Y$20:$BN$20,0))="X",EE$20,"")</f>
        <v>#N/A</v>
      </c>
      <c r="EF28" s="22" t="e">
        <f>IF(INDEX($Y28:$BN28,MATCH(EF$20,$Y$20:$BN$20,0))="X",EF$20,"")</f>
        <v>#N/A</v>
      </c>
      <c r="EG28" s="22" t="e">
        <f>IF(INDEX($Y28:$BN28,MATCH(EG$20,$Y$20:$BN$20,0))="X",EG$20,"")</f>
        <v>#N/A</v>
      </c>
      <c r="EH28" s="99" t="e">
        <f t="shared" si="9"/>
        <v>#N/A</v>
      </c>
      <c r="EI28" s="99" t="e">
        <f t="shared" si="10"/>
        <v>#N/A</v>
      </c>
      <c r="EJ28" t="e">
        <f t="shared" si="11"/>
        <v>#N/A</v>
      </c>
      <c r="EK28" t="e">
        <f t="shared" si="11"/>
        <v>#N/A</v>
      </c>
      <c r="EL28" s="24" t="e">
        <f t="shared" si="12"/>
        <v>#N/A</v>
      </c>
      <c r="EM28" s="245" t="e">
        <f t="shared" si="12"/>
        <v>#N/A</v>
      </c>
    </row>
    <row r="29" spans="1:143" ht="45" customHeight="1" x14ac:dyDescent="0.25">
      <c r="A29" s="202" t="str">
        <f t="shared" si="1"/>
        <v>2010427_AGS_LEOPARD 120 (1)</v>
      </c>
      <c r="B29" s="202" t="str">
        <f>IF(COUNTIF($A$21:A29,A29)&gt;1,"Doublon","")</f>
        <v/>
      </c>
      <c r="C29" s="108">
        <v>2010427</v>
      </c>
      <c r="D29" s="109" t="s">
        <v>210</v>
      </c>
      <c r="E29" s="110" t="s">
        <v>193</v>
      </c>
      <c r="F29" s="111">
        <v>1</v>
      </c>
      <c r="G29" s="112" t="s">
        <v>211</v>
      </c>
      <c r="H29" s="152"/>
      <c r="I29" s="161">
        <v>43921</v>
      </c>
      <c r="J29" s="111" t="s">
        <v>76</v>
      </c>
      <c r="K29" s="115" t="s">
        <v>79</v>
      </c>
      <c r="L29" s="111" t="s">
        <v>196</v>
      </c>
      <c r="M29" s="115">
        <v>5</v>
      </c>
      <c r="N29" s="162">
        <v>1.25</v>
      </c>
      <c r="O29" s="111"/>
      <c r="P29" s="118">
        <f>N29*0.32</f>
        <v>0.4</v>
      </c>
      <c r="Q29" s="118">
        <f t="shared" si="13"/>
        <v>0.625</v>
      </c>
      <c r="R29" s="119">
        <v>156.25</v>
      </c>
      <c r="S29" s="120"/>
      <c r="T29" s="120"/>
      <c r="U29" s="115" t="s">
        <v>74</v>
      </c>
      <c r="V29" s="115" t="s">
        <v>74</v>
      </c>
      <c r="W29" s="115" t="s">
        <v>74</v>
      </c>
      <c r="X29" s="115"/>
      <c r="Y29" s="121"/>
      <c r="Z29" s="121"/>
      <c r="AA29" s="121"/>
      <c r="AB29" s="121"/>
      <c r="AC29" s="121"/>
      <c r="AD29" s="121"/>
      <c r="AE29" s="122"/>
      <c r="AF29" s="115"/>
      <c r="AG29" s="115"/>
      <c r="AH29" s="115"/>
      <c r="AI29" s="115"/>
      <c r="AJ29" s="121"/>
      <c r="AK29" s="121"/>
      <c r="AL29" s="121"/>
      <c r="AM29" s="121" t="s">
        <v>74</v>
      </c>
      <c r="AN29" s="121"/>
      <c r="AO29" s="121"/>
      <c r="AP29" s="121"/>
      <c r="AQ29" s="121"/>
      <c r="AR29" s="121"/>
      <c r="AS29" s="121" t="s">
        <v>74</v>
      </c>
      <c r="AT29" s="121" t="s">
        <v>74</v>
      </c>
      <c r="AU29" s="121"/>
      <c r="AV29" s="121"/>
      <c r="AW29" s="121"/>
      <c r="AX29" s="121"/>
      <c r="AY29" s="121"/>
      <c r="AZ29" s="121"/>
      <c r="BA29" s="121"/>
      <c r="BB29" s="121"/>
      <c r="BC29" s="121"/>
      <c r="BD29" s="121"/>
      <c r="BE29" s="121"/>
      <c r="BF29" s="121"/>
      <c r="BG29" s="121"/>
      <c r="BH29" s="121"/>
      <c r="BI29" s="121"/>
      <c r="BJ29" s="121"/>
      <c r="BK29" s="121"/>
      <c r="BL29" s="121"/>
      <c r="BM29" s="121"/>
      <c r="BN29" s="121"/>
      <c r="BO29" s="115">
        <v>3</v>
      </c>
      <c r="BP29" s="115">
        <v>3</v>
      </c>
      <c r="BQ29" s="115"/>
      <c r="BR29" s="115"/>
      <c r="BS29" s="115">
        <v>5</v>
      </c>
      <c r="BT29" s="115"/>
      <c r="BU29" s="115">
        <v>10</v>
      </c>
      <c r="BV29" s="115"/>
      <c r="BW29" s="115"/>
      <c r="BX29" s="115"/>
      <c r="BY29" s="115">
        <v>24</v>
      </c>
      <c r="BZ29" s="115"/>
      <c r="CA29" s="115"/>
      <c r="CB29" s="115"/>
      <c r="CC29" s="57" t="s">
        <v>75</v>
      </c>
      <c r="CD29" s="124" t="str">
        <f>IF(COUNTBLANK($Y29:$AD29)&lt;&gt;6,"X","")</f>
        <v/>
      </c>
      <c r="CE29" s="125" t="str">
        <f>IF(COUNTBLANK($AE29)&lt;&gt;1,"X","")</f>
        <v/>
      </c>
      <c r="CF29" s="126" t="str">
        <f t="shared" si="2"/>
        <v/>
      </c>
      <c r="CG29" s="127" t="s">
        <v>212</v>
      </c>
      <c r="CH29" s="163"/>
      <c r="CI29" s="163"/>
      <c r="CJ29" s="163"/>
      <c r="CK29" s="164" t="e">
        <f>IF(AND(Y29="",Z29="",AA29="",AB29="",AC29="",AD29="",AF29="",AG29="",AH29="",AI29="",AJ29="",AK29="",AL29="",AM29="",AN29="",AO29="",AP29="",AQ29="",AR29="",AS29="",AT29="",AU29="",AV29="",AW29="",AX29="",AY29="",AZ29="",BA29="",BB29="",BC29="",BD29="",BE29="",BF29="",BG29="",BH29="",BI29="",BJ29="",#REF!="",BK29="",BL29="",BM29="",BN29="",BY29=6),"X","")</f>
        <v>#REF!</v>
      </c>
      <c r="CL29" s="68">
        <f t="shared" si="3"/>
        <v>3</v>
      </c>
      <c r="CM29" s="99">
        <f t="shared" si="4"/>
        <v>0</v>
      </c>
      <c r="CN29" s="99">
        <f t="shared" si="5"/>
        <v>0</v>
      </c>
      <c r="CO29" s="99">
        <f t="shared" si="6"/>
        <v>0</v>
      </c>
      <c r="CP29" s="99">
        <f t="shared" si="7"/>
        <v>0</v>
      </c>
      <c r="CQ29" s="99">
        <f t="shared" si="8"/>
        <v>0</v>
      </c>
      <c r="CR29" s="22" t="e">
        <f>IF(INDEX($Y29:$BN29,MATCH(CR$20,$Y$20:$BN$20,0))="X",CR$20,"")</f>
        <v>#N/A</v>
      </c>
      <c r="CS29" s="22" t="e">
        <f>IF(INDEX($Y29:$BN29,MATCH(CS$20,$Y$20:$BN$20,0))="X",CS$20,"")</f>
        <v>#N/A</v>
      </c>
      <c r="CT29" s="22" t="e">
        <f>IF(INDEX($Y29:$BN29,MATCH(CT$20,$Y$20:$BN$20,0))="X",CT$20,"")</f>
        <v>#N/A</v>
      </c>
      <c r="CU29" s="22" t="e">
        <f>IF(INDEX($Y29:$BN29,MATCH(CU$20,$Y$20:$BN$20,0))="X",CU$20,"")</f>
        <v>#N/A</v>
      </c>
      <c r="CV29" s="22" t="e">
        <f>IF(INDEX($Y29:$BN29,MATCH(CV$20,$Y$20:$BN$20,0))="X",CV$20,"")</f>
        <v>#N/A</v>
      </c>
      <c r="CW29" s="22" t="e">
        <f>IF(INDEX($Y29:$BN29,MATCH(CW$20,$Y$20:$BN$20,0))="X",CW$20,"")</f>
        <v>#N/A</v>
      </c>
      <c r="CX29" s="22" t="e">
        <f>IF(INDEX($Y29:$BN29,MATCH(CX$20,$Y$20:$BN$20,0))="X",CX$20,"")</f>
        <v>#N/A</v>
      </c>
      <c r="CY29" s="22" t="e">
        <f>IF(INDEX($Y29:$BN29,MATCH(CY$20,$Y$20:$BN$20,0))="X",CY$20,"")</f>
        <v>#N/A</v>
      </c>
      <c r="CZ29" s="22" t="e">
        <f>IF(INDEX($Y29:$BN29,MATCH(CZ$20,$Y$20:$BN$20,0))="X",CZ$20,"")</f>
        <v>#N/A</v>
      </c>
      <c r="DA29" s="22" t="e">
        <f>IF(INDEX($Y29:$BN29,MATCH(DA$20,$Y$20:$BN$20,0))="X",DA$20,"")</f>
        <v>#N/A</v>
      </c>
      <c r="DB29" s="22" t="e">
        <f>IF(INDEX($Y29:$BN29,MATCH(DB$20,$Y$20:$BN$20,0))="X",DB$20,"")</f>
        <v>#N/A</v>
      </c>
      <c r="DC29" s="22" t="e">
        <f>IF(INDEX($Y29:$BN29,MATCH(DC$20,$Y$20:$BN$20,0))="X",DC$20,"")</f>
        <v>#N/A</v>
      </c>
      <c r="DD29" s="22" t="e">
        <f>IF(INDEX($Y29:$BN29,MATCH(DD$20,$Y$20:$BN$20,0))="X",DD$20,"")</f>
        <v>#N/A</v>
      </c>
      <c r="DE29" s="22" t="e">
        <f>IF(INDEX($Y29:$BN29,MATCH(DE$20,$Y$20:$BN$20,0))="X",DE$20,"")</f>
        <v>#N/A</v>
      </c>
      <c r="DF29" s="22" t="e">
        <f>IF(INDEX($Y29:$BN29,MATCH(DF$20,$Y$20:$BN$20,0))="X",DF$20,"")</f>
        <v>#N/A</v>
      </c>
      <c r="DG29" s="22" t="e">
        <f>IF(INDEX($Y29:$BN29,MATCH(DG$20,$Y$20:$BN$20,0))="X",DG$20,"")</f>
        <v>#N/A</v>
      </c>
      <c r="DH29" s="22" t="e">
        <f>IF(INDEX($Y29:$BN29,MATCH(DH$20,$Y$20:$BN$20,0))="X",DH$20,"")</f>
        <v>#N/A</v>
      </c>
      <c r="DI29" s="22" t="e">
        <f>IF(INDEX($Y29:$BN29,MATCH(DI$20,$Y$20:$BN$20,0))="X",DI$20,"")</f>
        <v>#N/A</v>
      </c>
      <c r="DJ29" s="22" t="e">
        <f>IF(INDEX($Y29:$BN29,MATCH(DJ$20,$Y$20:$BN$20,0))="X",DJ$20,"")</f>
        <v>#N/A</v>
      </c>
      <c r="DK29" s="22" t="e">
        <f>IF(INDEX($Y29:$BN29,MATCH(DK$20,$Y$20:$BN$20,0))="X",DK$20,"")</f>
        <v>#N/A</v>
      </c>
      <c r="DL29" s="22" t="e">
        <f>IF(INDEX($Y29:$BN29,MATCH(DL$20,$Y$20:$BN$20,0))="X",DL$20,"")</f>
        <v>#N/A</v>
      </c>
      <c r="DM29" s="22" t="e">
        <f>IF(INDEX($Y29:$BN29,MATCH(DM$20,$Y$20:$BN$20,0))="X",DM$20,"")</f>
        <v>#N/A</v>
      </c>
      <c r="DN29" s="22" t="e">
        <f>IF(INDEX($Y29:$BN29,MATCH(DN$20,$Y$20:$BN$20,0))="X",DN$20,"")</f>
        <v>#N/A</v>
      </c>
      <c r="DO29" s="22" t="e">
        <f>IF(INDEX($Y29:$BN29,MATCH(DO$20,$Y$20:$BN$20,0))="X",DO$20,"")</f>
        <v>#N/A</v>
      </c>
      <c r="DP29" s="22" t="e">
        <f>IF(INDEX($Y29:$BN29,MATCH(DP$20,$Y$20:$BN$20,0))="X",DP$20,"")</f>
        <v>#N/A</v>
      </c>
      <c r="DQ29" s="22" t="e">
        <f>IF(INDEX($Y29:$BN29,MATCH(DQ$20,$Y$20:$BN$20,0))="X",DQ$20,"")</f>
        <v>#N/A</v>
      </c>
      <c r="DR29" s="22" t="e">
        <f>IF(INDEX($Y29:$BN29,MATCH(DR$20,$Y$20:$BN$20,0))="X",DR$20,"")</f>
        <v>#N/A</v>
      </c>
      <c r="DS29" s="22" t="e">
        <f>IF(INDEX($Y29:$BN29,MATCH(DS$20,$Y$20:$BN$20,0))="X",DS$20,"")</f>
        <v>#N/A</v>
      </c>
      <c r="DT29" s="22" t="e">
        <f>IF(INDEX($Y29:$BN29,MATCH(DT$20,$Y$20:$BN$20,0))="X",DT$20,"")</f>
        <v>#N/A</v>
      </c>
      <c r="DU29" s="22" t="e">
        <f>IF(INDEX($Y29:$BN29,MATCH(DU$20,$Y$20:$BN$20,0))="X",DU$20,"")</f>
        <v>#N/A</v>
      </c>
      <c r="DV29" s="22" t="e">
        <f>IF(INDEX($Y29:$BN29,MATCH(DV$20,$Y$20:$BN$20,0))="X",DV$20,"")</f>
        <v>#N/A</v>
      </c>
      <c r="DW29" s="22" t="e">
        <f>IF(INDEX($Y29:$BN29,MATCH(DW$20,$Y$20:$BN$20,0))="X",DW$20,"")</f>
        <v>#N/A</v>
      </c>
      <c r="DX29" s="22" t="e">
        <f>IF(INDEX($Y29:$BN29,MATCH(DX$20,$Y$20:$BN$20,0))="X",DX$20,"")</f>
        <v>#N/A</v>
      </c>
      <c r="DY29" s="22" t="e">
        <f>IF(INDEX($Y29:$BN29,MATCH(DY$20,$Y$20:$BN$20,0))="X",DY$20,"")</f>
        <v>#N/A</v>
      </c>
      <c r="DZ29" s="22" t="e">
        <f>IF(INDEX($Y29:$BN29,MATCH(DZ$20,$Y$20:$BN$20,0))="X",DZ$20,"")</f>
        <v>#N/A</v>
      </c>
      <c r="EA29" s="22" t="e">
        <f>IF(INDEX($Y29:$BN29,MATCH(EA$20,$Y$20:$BN$20,0))="X",EA$20,"")</f>
        <v>#N/A</v>
      </c>
      <c r="EB29" s="22" t="e">
        <f>IF(INDEX($Y29:$BN29,MATCH(EB$20,$Y$20:$BN$20,0))="X",EB$20,"")</f>
        <v>#N/A</v>
      </c>
      <c r="EC29" s="22" t="e">
        <f>IF(INDEX($Y29:$BN29,MATCH(EC$20,$Y$20:$BN$20,0))="X",EC$20,"")</f>
        <v>#N/A</v>
      </c>
      <c r="ED29" s="22" t="e">
        <f>IF(INDEX($Y29:$BN29,MATCH(ED$20,$Y$20:$BN$20,0))="X",ED$20,"")</f>
        <v>#N/A</v>
      </c>
      <c r="EE29" s="22" t="e">
        <f>IF(INDEX($Y29:$BN29,MATCH(EE$20,$Y$20:$BN$20,0))="X",EE$20,"")</f>
        <v>#N/A</v>
      </c>
      <c r="EF29" s="22" t="e">
        <f>IF(INDEX($Y29:$BN29,MATCH(EF$20,$Y$20:$BN$20,0))="X",EF$20,"")</f>
        <v>#N/A</v>
      </c>
      <c r="EG29" s="22" t="e">
        <f>IF(INDEX($Y29:$BN29,MATCH(EG$20,$Y$20:$BN$20,0))="X",EG$20,"")</f>
        <v>#N/A</v>
      </c>
      <c r="EH29" s="99" t="e">
        <f t="shared" si="9"/>
        <v>#N/A</v>
      </c>
      <c r="EI29" s="99" t="e">
        <f t="shared" si="10"/>
        <v>#N/A</v>
      </c>
      <c r="EJ29" t="e">
        <f t="shared" si="11"/>
        <v>#N/A</v>
      </c>
      <c r="EK29" t="e">
        <f t="shared" si="11"/>
        <v>#N/A</v>
      </c>
      <c r="EL29" s="24" t="e">
        <f t="shared" si="12"/>
        <v>#N/A</v>
      </c>
      <c r="EM29" s="245" t="e">
        <f t="shared" si="12"/>
        <v>#N/A</v>
      </c>
    </row>
    <row r="30" spans="1:143" ht="45" customHeight="1" x14ac:dyDescent="0.25">
      <c r="A30" s="202" t="str">
        <f t="shared" si="1"/>
        <v>2030404_Prélevée_Baroud SC**</v>
      </c>
      <c r="B30" s="202" t="str">
        <f>IF(COUNTIF($A$21:A30,A30)&gt;1,"Doublon","")</f>
        <v/>
      </c>
      <c r="C30" s="108">
        <v>2030404</v>
      </c>
      <c r="D30" s="165" t="s">
        <v>213</v>
      </c>
      <c r="E30" s="110" t="s">
        <v>214</v>
      </c>
      <c r="F30" s="111">
        <v>3</v>
      </c>
      <c r="G30" s="166" t="s">
        <v>215</v>
      </c>
      <c r="H30" s="152"/>
      <c r="I30" s="152">
        <v>43889</v>
      </c>
      <c r="J30" s="111" t="s">
        <v>87</v>
      </c>
      <c r="K30" s="115" t="s">
        <v>72</v>
      </c>
      <c r="L30" s="111" t="s">
        <v>73</v>
      </c>
      <c r="M30" s="115">
        <v>10</v>
      </c>
      <c r="N30" s="167">
        <v>6</v>
      </c>
      <c r="O30" s="111"/>
      <c r="P30" s="118">
        <f>N30*0.3</f>
        <v>1.7999999999999998</v>
      </c>
      <c r="Q30" s="118">
        <f t="shared" si="13"/>
        <v>3</v>
      </c>
      <c r="R30" s="119">
        <v>2400</v>
      </c>
      <c r="S30" s="120"/>
      <c r="T30" s="120"/>
      <c r="U30" s="115"/>
      <c r="V30" s="115"/>
      <c r="W30" s="115" t="s">
        <v>74</v>
      </c>
      <c r="X30" s="115"/>
      <c r="Y30" s="121"/>
      <c r="Z30" s="121"/>
      <c r="AA30" s="121"/>
      <c r="AB30" s="121"/>
      <c r="AC30" s="121"/>
      <c r="AD30" s="121"/>
      <c r="AE30" s="122"/>
      <c r="AF30" s="115"/>
      <c r="AG30" s="115" t="s">
        <v>74</v>
      </c>
      <c r="AH30" s="115"/>
      <c r="AI30" s="115"/>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1"/>
      <c r="BK30" s="121"/>
      <c r="BL30" s="121"/>
      <c r="BM30" s="121"/>
      <c r="BN30" s="121"/>
      <c r="BO30" s="115" t="s">
        <v>75</v>
      </c>
      <c r="BP30" s="115" t="s">
        <v>75</v>
      </c>
      <c r="BQ30" s="115"/>
      <c r="BR30" s="115"/>
      <c r="BS30" s="115">
        <v>50</v>
      </c>
      <c r="BT30" s="115"/>
      <c r="BU30" s="115">
        <v>10</v>
      </c>
      <c r="BV30" s="115"/>
      <c r="BW30" s="115"/>
      <c r="BX30" s="115"/>
      <c r="BY30" s="115">
        <v>6</v>
      </c>
      <c r="BZ30" s="115"/>
      <c r="CA30" s="115"/>
      <c r="CB30" s="115"/>
      <c r="CC30" s="111"/>
      <c r="CD30" s="124" t="str">
        <f>IF(COUNTBLANK($Y30:$AD30)&lt;&gt;6,"X","")</f>
        <v/>
      </c>
      <c r="CE30" s="125" t="str">
        <f>IF(COUNTBLANK($AE30)&lt;&gt;1,"X","")</f>
        <v/>
      </c>
      <c r="CF30" s="126" t="str">
        <f t="shared" si="2"/>
        <v/>
      </c>
      <c r="CG30" s="150" t="s">
        <v>216</v>
      </c>
      <c r="CH30" s="33"/>
      <c r="CI30" s="33"/>
      <c r="CJ30" s="33"/>
      <c r="CK30" s="128" t="str">
        <f>IF(AND(Y30="",Z30="",AA30="",AB30="",AC30="",AD30="",AF30="",AG30="",AH30="",AI30="",AJ30="",AK30="",AL30="",AM30="",AN30="",AO30="",AP30="",AQ30="",AR30="",AS30="",AT30="",AU30="",AV30="",AW30="",AX30="",AY30="",AZ30="",BA30="",BB30="",BC30="",BD30="",BE30="",BF30="",BG30="",BH30="",BI30="",BJ30="",AE30="",BK30="",BL30="",BM30="",BN30="",BY30=6),"X","")</f>
        <v/>
      </c>
      <c r="CL30" s="68">
        <f t="shared" si="3"/>
        <v>1</v>
      </c>
      <c r="CM30" s="99">
        <f t="shared" si="4"/>
        <v>0</v>
      </c>
      <c r="CN30" s="99">
        <f t="shared" si="5"/>
        <v>0</v>
      </c>
      <c r="CO30" s="99">
        <f t="shared" si="6"/>
        <v>0</v>
      </c>
      <c r="CP30" s="99">
        <f t="shared" si="7"/>
        <v>0</v>
      </c>
      <c r="CQ30" s="99">
        <f t="shared" si="8"/>
        <v>0</v>
      </c>
      <c r="CR30" s="22" t="e">
        <f>IF(INDEX($Y30:$BN30,MATCH(CR$20,$Y$20:$BN$20,0))="X",CR$20,"")</f>
        <v>#N/A</v>
      </c>
      <c r="CS30" s="22" t="e">
        <f>IF(INDEX($Y30:$BN30,MATCH(CS$20,$Y$20:$BN$20,0))="X",CS$20,"")</f>
        <v>#N/A</v>
      </c>
      <c r="CT30" s="22" t="e">
        <f>IF(INDEX($Y30:$BN30,MATCH(CT$20,$Y$20:$BN$20,0))="X",CT$20,"")</f>
        <v>#N/A</v>
      </c>
      <c r="CU30" s="22" t="e">
        <f>IF(INDEX($Y30:$BN30,MATCH(CU$20,$Y$20:$BN$20,0))="X",CU$20,"")</f>
        <v>#N/A</v>
      </c>
      <c r="CV30" s="22" t="e">
        <f>IF(INDEX($Y30:$BN30,MATCH(CV$20,$Y$20:$BN$20,0))="X",CV$20,"")</f>
        <v>#N/A</v>
      </c>
      <c r="CW30" s="22" t="e">
        <f>IF(INDEX($Y30:$BN30,MATCH(CW$20,$Y$20:$BN$20,0))="X",CW$20,"")</f>
        <v>#N/A</v>
      </c>
      <c r="CX30" s="22" t="e">
        <f>IF(INDEX($Y30:$BN30,MATCH(CX$20,$Y$20:$BN$20,0))="X",CX$20,"")</f>
        <v>#N/A</v>
      </c>
      <c r="CY30" s="22" t="e">
        <f>IF(INDEX($Y30:$BN30,MATCH(CY$20,$Y$20:$BN$20,0))="X",CY$20,"")</f>
        <v>#N/A</v>
      </c>
      <c r="CZ30" s="22" t="e">
        <f>IF(INDEX($Y30:$BN30,MATCH(CZ$20,$Y$20:$BN$20,0))="X",CZ$20,"")</f>
        <v>#N/A</v>
      </c>
      <c r="DA30" s="22" t="e">
        <f>IF(INDEX($Y30:$BN30,MATCH(DA$20,$Y$20:$BN$20,0))="X",DA$20,"")</f>
        <v>#N/A</v>
      </c>
      <c r="DB30" s="22" t="e">
        <f>IF(INDEX($Y30:$BN30,MATCH(DB$20,$Y$20:$BN$20,0))="X",DB$20,"")</f>
        <v>#N/A</v>
      </c>
      <c r="DC30" s="22" t="e">
        <f>IF(INDEX($Y30:$BN30,MATCH(DC$20,$Y$20:$BN$20,0))="X",DC$20,"")</f>
        <v>#N/A</v>
      </c>
      <c r="DD30" s="22" t="e">
        <f>IF(INDEX($Y30:$BN30,MATCH(DD$20,$Y$20:$BN$20,0))="X",DD$20,"")</f>
        <v>#N/A</v>
      </c>
      <c r="DE30" s="22" t="e">
        <f>IF(INDEX($Y30:$BN30,MATCH(DE$20,$Y$20:$BN$20,0))="X",DE$20,"")</f>
        <v>#N/A</v>
      </c>
      <c r="DF30" s="22" t="e">
        <f>IF(INDEX($Y30:$BN30,MATCH(DF$20,$Y$20:$BN$20,0))="X",DF$20,"")</f>
        <v>#N/A</v>
      </c>
      <c r="DG30" s="22" t="e">
        <f>IF(INDEX($Y30:$BN30,MATCH(DG$20,$Y$20:$BN$20,0))="X",DG$20,"")</f>
        <v>#N/A</v>
      </c>
      <c r="DH30" s="22" t="e">
        <f>IF(INDEX($Y30:$BN30,MATCH(DH$20,$Y$20:$BN$20,0))="X",DH$20,"")</f>
        <v>#N/A</v>
      </c>
      <c r="DI30" s="22" t="e">
        <f>IF(INDEX($Y30:$BN30,MATCH(DI$20,$Y$20:$BN$20,0))="X",DI$20,"")</f>
        <v>#N/A</v>
      </c>
      <c r="DJ30" s="22" t="e">
        <f>IF(INDEX($Y30:$BN30,MATCH(DJ$20,$Y$20:$BN$20,0))="X",DJ$20,"")</f>
        <v>#N/A</v>
      </c>
      <c r="DK30" s="22" t="e">
        <f>IF(INDEX($Y30:$BN30,MATCH(DK$20,$Y$20:$BN$20,0))="X",DK$20,"")</f>
        <v>#N/A</v>
      </c>
      <c r="DL30" s="22" t="e">
        <f>IF(INDEX($Y30:$BN30,MATCH(DL$20,$Y$20:$BN$20,0))="X",DL$20,"")</f>
        <v>#N/A</v>
      </c>
      <c r="DM30" s="22" t="e">
        <f>IF(INDEX($Y30:$BN30,MATCH(DM$20,$Y$20:$BN$20,0))="X",DM$20,"")</f>
        <v>#N/A</v>
      </c>
      <c r="DN30" s="22" t="e">
        <f>IF(INDEX($Y30:$BN30,MATCH(DN$20,$Y$20:$BN$20,0))="X",DN$20,"")</f>
        <v>#N/A</v>
      </c>
      <c r="DO30" s="22" t="e">
        <f>IF(INDEX($Y30:$BN30,MATCH(DO$20,$Y$20:$BN$20,0))="X",DO$20,"")</f>
        <v>#N/A</v>
      </c>
      <c r="DP30" s="22" t="e">
        <f>IF(INDEX($Y30:$BN30,MATCH(DP$20,$Y$20:$BN$20,0))="X",DP$20,"")</f>
        <v>#N/A</v>
      </c>
      <c r="DQ30" s="22" t="e">
        <f>IF(INDEX($Y30:$BN30,MATCH(DQ$20,$Y$20:$BN$20,0))="X",DQ$20,"")</f>
        <v>#N/A</v>
      </c>
      <c r="DR30" s="22" t="e">
        <f>IF(INDEX($Y30:$BN30,MATCH(DR$20,$Y$20:$BN$20,0))="X",DR$20,"")</f>
        <v>#N/A</v>
      </c>
      <c r="DS30" s="22" t="e">
        <f>IF(INDEX($Y30:$BN30,MATCH(DS$20,$Y$20:$BN$20,0))="X",DS$20,"")</f>
        <v>#N/A</v>
      </c>
      <c r="DT30" s="22" t="e">
        <f>IF(INDEX($Y30:$BN30,MATCH(DT$20,$Y$20:$BN$20,0))="X",DT$20,"")</f>
        <v>#N/A</v>
      </c>
      <c r="DU30" s="22" t="e">
        <f>IF(INDEX($Y30:$BN30,MATCH(DU$20,$Y$20:$BN$20,0))="X",DU$20,"")</f>
        <v>#N/A</v>
      </c>
      <c r="DV30" s="22" t="e">
        <f>IF(INDEX($Y30:$BN30,MATCH(DV$20,$Y$20:$BN$20,0))="X",DV$20,"")</f>
        <v>#N/A</v>
      </c>
      <c r="DW30" s="22" t="e">
        <f>IF(INDEX($Y30:$BN30,MATCH(DW$20,$Y$20:$BN$20,0))="X",DW$20,"")</f>
        <v>#N/A</v>
      </c>
      <c r="DX30" s="22" t="e">
        <f>IF(INDEX($Y30:$BN30,MATCH(DX$20,$Y$20:$BN$20,0))="X",DX$20,"")</f>
        <v>#N/A</v>
      </c>
      <c r="DY30" s="22" t="e">
        <f>IF(INDEX($Y30:$BN30,MATCH(DY$20,$Y$20:$BN$20,0))="X",DY$20,"")</f>
        <v>#N/A</v>
      </c>
      <c r="DZ30" s="22" t="e">
        <f>IF(INDEX($Y30:$BN30,MATCH(DZ$20,$Y$20:$BN$20,0))="X",DZ$20,"")</f>
        <v>#N/A</v>
      </c>
      <c r="EA30" s="22" t="e">
        <f>IF(INDEX($Y30:$BN30,MATCH(EA$20,$Y$20:$BN$20,0))="X",EA$20,"")</f>
        <v>#N/A</v>
      </c>
      <c r="EB30" s="22" t="e">
        <f>IF(INDEX($Y30:$BN30,MATCH(EB$20,$Y$20:$BN$20,0))="X",EB$20,"")</f>
        <v>#N/A</v>
      </c>
      <c r="EC30" s="22" t="e">
        <f>IF(INDEX($Y30:$BN30,MATCH(EC$20,$Y$20:$BN$20,0))="X",EC$20,"")</f>
        <v>#N/A</v>
      </c>
      <c r="ED30" s="22" t="e">
        <f>IF(INDEX($Y30:$BN30,MATCH(ED$20,$Y$20:$BN$20,0))="X",ED$20,"")</f>
        <v>#N/A</v>
      </c>
      <c r="EE30" s="22" t="e">
        <f>IF(INDEX($Y30:$BN30,MATCH(EE$20,$Y$20:$BN$20,0))="X",EE$20,"")</f>
        <v>#N/A</v>
      </c>
      <c r="EF30" s="22" t="e">
        <f>IF(INDEX($Y30:$BN30,MATCH(EF$20,$Y$20:$BN$20,0))="X",EF$20,"")</f>
        <v>#N/A</v>
      </c>
      <c r="EG30" s="22" t="e">
        <f>IF(INDEX($Y30:$BN30,MATCH(EG$20,$Y$20:$BN$20,0))="X",EG$20,"")</f>
        <v>#N/A</v>
      </c>
      <c r="EH30" s="99" t="e">
        <f t="shared" si="9"/>
        <v>#N/A</v>
      </c>
      <c r="EI30" s="99" t="e">
        <f t="shared" si="10"/>
        <v>#N/A</v>
      </c>
      <c r="EJ30" t="e">
        <f t="shared" si="11"/>
        <v>#N/A</v>
      </c>
      <c r="EK30" t="e">
        <f t="shared" si="11"/>
        <v>#N/A</v>
      </c>
      <c r="EL30" s="24" t="e">
        <f t="shared" si="12"/>
        <v>#N/A</v>
      </c>
      <c r="EM30" s="245" t="e">
        <f t="shared" si="12"/>
        <v>#N/A</v>
      </c>
    </row>
    <row r="31" spans="1:143" ht="45" customHeight="1" x14ac:dyDescent="0.25">
      <c r="A31" s="202" t="str">
        <f t="shared" si="1"/>
        <v>2070133_Prélevée_Devrinol F (1)</v>
      </c>
      <c r="B31" s="202" t="str">
        <f>IF(COUNTIF($A$21:A31,A31)&gt;1,"Doublon","")</f>
        <v/>
      </c>
      <c r="C31" s="108">
        <v>2070133</v>
      </c>
      <c r="D31" s="149" t="s">
        <v>217</v>
      </c>
      <c r="E31" s="150" t="s">
        <v>214</v>
      </c>
      <c r="F31" s="57">
        <v>0</v>
      </c>
      <c r="G31" s="151" t="s">
        <v>218</v>
      </c>
      <c r="H31" s="152"/>
      <c r="I31" s="151"/>
      <c r="J31" s="57" t="s">
        <v>91</v>
      </c>
      <c r="K31" s="66" t="s">
        <v>72</v>
      </c>
      <c r="L31" s="57" t="s">
        <v>172</v>
      </c>
      <c r="M31" s="168" t="s">
        <v>219</v>
      </c>
      <c r="N31" s="157">
        <v>9</v>
      </c>
      <c r="O31" s="57" t="s">
        <v>220</v>
      </c>
      <c r="P31" s="140">
        <f>N31*0.3</f>
        <v>2.6999999999999997</v>
      </c>
      <c r="Q31" s="140">
        <f t="shared" si="13"/>
        <v>4.5</v>
      </c>
      <c r="R31" s="141">
        <v>4050</v>
      </c>
      <c r="S31" s="142"/>
      <c r="T31" s="142"/>
      <c r="U31" s="66"/>
      <c r="V31" s="66"/>
      <c r="W31" s="66" t="s">
        <v>74</v>
      </c>
      <c r="X31" s="66"/>
      <c r="Y31" s="143"/>
      <c r="Z31" s="143"/>
      <c r="AA31" s="143"/>
      <c r="AB31" s="143"/>
      <c r="AC31" s="143"/>
      <c r="AD31" s="143"/>
      <c r="AE31" s="144"/>
      <c r="AF31" s="66"/>
      <c r="AG31" s="66"/>
      <c r="AH31" s="66" t="s">
        <v>74</v>
      </c>
      <c r="AI31" s="66"/>
      <c r="AJ31" s="143"/>
      <c r="AK31" s="143"/>
      <c r="AL31" s="143"/>
      <c r="AM31" s="143"/>
      <c r="AN31" s="143"/>
      <c r="AO31" s="143"/>
      <c r="AP31" s="143"/>
      <c r="AQ31" s="143"/>
      <c r="AR31" s="143"/>
      <c r="AS31" s="143"/>
      <c r="AT31" s="143"/>
      <c r="AU31" s="143"/>
      <c r="AV31" s="143"/>
      <c r="AW31" s="143"/>
      <c r="AX31" s="143"/>
      <c r="AY31" s="143"/>
      <c r="AZ31" s="143"/>
      <c r="BA31" s="143"/>
      <c r="BB31" s="143"/>
      <c r="BC31" s="143"/>
      <c r="BD31" s="143"/>
      <c r="BE31" s="143"/>
      <c r="BF31" s="143"/>
      <c r="BG31" s="143"/>
      <c r="BH31" s="143"/>
      <c r="BI31" s="143"/>
      <c r="BJ31" s="143"/>
      <c r="BK31" s="143"/>
      <c r="BL31" s="143"/>
      <c r="BM31" s="143"/>
      <c r="BN31" s="143"/>
      <c r="BO31" s="57" t="s">
        <v>221</v>
      </c>
      <c r="BP31" s="57" t="s">
        <v>221</v>
      </c>
      <c r="BQ31" s="66"/>
      <c r="BR31" s="66" t="s">
        <v>222</v>
      </c>
      <c r="BS31" s="57" t="s">
        <v>223</v>
      </c>
      <c r="BT31" s="57" t="s">
        <v>224</v>
      </c>
      <c r="BU31" s="66">
        <v>10</v>
      </c>
      <c r="BV31" s="66" t="s">
        <v>110</v>
      </c>
      <c r="BW31" s="66"/>
      <c r="BX31" s="66">
        <v>5</v>
      </c>
      <c r="BY31" s="66">
        <v>6</v>
      </c>
      <c r="BZ31" s="66">
        <v>1</v>
      </c>
      <c r="CA31" s="66"/>
      <c r="CB31" s="66"/>
      <c r="CC31" s="153" t="s">
        <v>225</v>
      </c>
      <c r="CD31" s="148" t="str">
        <f>IF(COUNTBLANK($Y31:$AD31)&lt;&gt;6,"X","")</f>
        <v/>
      </c>
      <c r="CE31" s="125" t="str">
        <f>IF(COUNTBLANK($AE31)&lt;&gt;1,"X","")</f>
        <v/>
      </c>
      <c r="CF31" s="126" t="str">
        <f t="shared" si="2"/>
        <v/>
      </c>
      <c r="CG31" s="150" t="s">
        <v>226</v>
      </c>
      <c r="CH31" s="169"/>
      <c r="CI31" s="169"/>
      <c r="CJ31" s="169"/>
      <c r="CK31" s="35" t="e">
        <f>IF(AND(Y31="",Z31="",AA31="",AB31="",AC31="",AD31="",AF31="",AG31="",AH31="",AI31="",AJ31="",AK31="",AL31="",AM31="",AN31="",AO31="",AP31="",AQ31="",AR31="",AS31="",AT31="",AU31="",AV31="",AW31="",AX31="",AY31="",AZ31="",BA31="",BB31="",BC31="",BD31="",BE31="",BF31="",BG31="",BH31="",BI31="",BJ31="",#REF!="",BK31="",BL31="",BM31="",BN31="",BY31=6),"X","")</f>
        <v>#REF!</v>
      </c>
      <c r="CL31" s="68">
        <f t="shared" si="3"/>
        <v>1</v>
      </c>
      <c r="CM31" s="99">
        <f t="shared" si="4"/>
        <v>0</v>
      </c>
      <c r="CN31" s="99">
        <f t="shared" si="5"/>
        <v>0</v>
      </c>
      <c r="CO31" s="99">
        <f t="shared" si="6"/>
        <v>0</v>
      </c>
      <c r="CP31" s="99">
        <f t="shared" si="7"/>
        <v>0</v>
      </c>
      <c r="CQ31" s="99">
        <f t="shared" si="8"/>
        <v>0</v>
      </c>
      <c r="CR31" s="22" t="e">
        <f>IF(INDEX($Y31:$BN31,MATCH(CR$20,$Y$20:$BN$20,0))="X",CR$20,"")</f>
        <v>#N/A</v>
      </c>
      <c r="CS31" s="22" t="e">
        <f>IF(INDEX($Y31:$BN31,MATCH(CS$20,$Y$20:$BN$20,0))="X",CS$20,"")</f>
        <v>#N/A</v>
      </c>
      <c r="CT31" s="22" t="e">
        <f>IF(INDEX($Y31:$BN31,MATCH(CT$20,$Y$20:$BN$20,0))="X",CT$20,"")</f>
        <v>#N/A</v>
      </c>
      <c r="CU31" s="22" t="e">
        <f>IF(INDEX($Y31:$BN31,MATCH(CU$20,$Y$20:$BN$20,0))="X",CU$20,"")</f>
        <v>#N/A</v>
      </c>
      <c r="CV31" s="22" t="e">
        <f>IF(INDEX($Y31:$BN31,MATCH(CV$20,$Y$20:$BN$20,0))="X",CV$20,"")</f>
        <v>#N/A</v>
      </c>
      <c r="CW31" s="22" t="e">
        <f>IF(INDEX($Y31:$BN31,MATCH(CW$20,$Y$20:$BN$20,0))="X",CW$20,"")</f>
        <v>#N/A</v>
      </c>
      <c r="CX31" s="22" t="e">
        <f>IF(INDEX($Y31:$BN31,MATCH(CX$20,$Y$20:$BN$20,0))="X",CX$20,"")</f>
        <v>#N/A</v>
      </c>
      <c r="CY31" s="22" t="e">
        <f>IF(INDEX($Y31:$BN31,MATCH(CY$20,$Y$20:$BN$20,0))="X",CY$20,"")</f>
        <v>#N/A</v>
      </c>
      <c r="CZ31" s="22" t="e">
        <f>IF(INDEX($Y31:$BN31,MATCH(CZ$20,$Y$20:$BN$20,0))="X",CZ$20,"")</f>
        <v>#N/A</v>
      </c>
      <c r="DA31" s="22" t="e">
        <f>IF(INDEX($Y31:$BN31,MATCH(DA$20,$Y$20:$BN$20,0))="X",DA$20,"")</f>
        <v>#N/A</v>
      </c>
      <c r="DB31" s="22" t="e">
        <f>IF(INDEX($Y31:$BN31,MATCH(DB$20,$Y$20:$BN$20,0))="X",DB$20,"")</f>
        <v>#N/A</v>
      </c>
      <c r="DC31" s="22" t="e">
        <f>IF(INDEX($Y31:$BN31,MATCH(DC$20,$Y$20:$BN$20,0))="X",DC$20,"")</f>
        <v>#N/A</v>
      </c>
      <c r="DD31" s="22" t="e">
        <f>IF(INDEX($Y31:$BN31,MATCH(DD$20,$Y$20:$BN$20,0))="X",DD$20,"")</f>
        <v>#N/A</v>
      </c>
      <c r="DE31" s="22" t="e">
        <f>IF(INDEX($Y31:$BN31,MATCH(DE$20,$Y$20:$BN$20,0))="X",DE$20,"")</f>
        <v>#N/A</v>
      </c>
      <c r="DF31" s="22" t="e">
        <f>IF(INDEX($Y31:$BN31,MATCH(DF$20,$Y$20:$BN$20,0))="X",DF$20,"")</f>
        <v>#N/A</v>
      </c>
      <c r="DG31" s="22" t="e">
        <f>IF(INDEX($Y31:$BN31,MATCH(DG$20,$Y$20:$BN$20,0))="X",DG$20,"")</f>
        <v>#N/A</v>
      </c>
      <c r="DH31" s="22" t="e">
        <f>IF(INDEX($Y31:$BN31,MATCH(DH$20,$Y$20:$BN$20,0))="X",DH$20,"")</f>
        <v>#N/A</v>
      </c>
      <c r="DI31" s="22" t="e">
        <f>IF(INDEX($Y31:$BN31,MATCH(DI$20,$Y$20:$BN$20,0))="X",DI$20,"")</f>
        <v>#N/A</v>
      </c>
      <c r="DJ31" s="22" t="e">
        <f>IF(INDEX($Y31:$BN31,MATCH(DJ$20,$Y$20:$BN$20,0))="X",DJ$20,"")</f>
        <v>#N/A</v>
      </c>
      <c r="DK31" s="22" t="e">
        <f>IF(INDEX($Y31:$BN31,MATCH(DK$20,$Y$20:$BN$20,0))="X",DK$20,"")</f>
        <v>#N/A</v>
      </c>
      <c r="DL31" s="22" t="e">
        <f>IF(INDEX($Y31:$BN31,MATCH(DL$20,$Y$20:$BN$20,0))="X",DL$20,"")</f>
        <v>#N/A</v>
      </c>
      <c r="DM31" s="22" t="e">
        <f>IF(INDEX($Y31:$BN31,MATCH(DM$20,$Y$20:$BN$20,0))="X",DM$20,"")</f>
        <v>#N/A</v>
      </c>
      <c r="DN31" s="22" t="e">
        <f>IF(INDEX($Y31:$BN31,MATCH(DN$20,$Y$20:$BN$20,0))="X",DN$20,"")</f>
        <v>#N/A</v>
      </c>
      <c r="DO31" s="22" t="e">
        <f>IF(INDEX($Y31:$BN31,MATCH(DO$20,$Y$20:$BN$20,0))="X",DO$20,"")</f>
        <v>#N/A</v>
      </c>
      <c r="DP31" s="22" t="e">
        <f>IF(INDEX($Y31:$BN31,MATCH(DP$20,$Y$20:$BN$20,0))="X",DP$20,"")</f>
        <v>#N/A</v>
      </c>
      <c r="DQ31" s="22" t="e">
        <f>IF(INDEX($Y31:$BN31,MATCH(DQ$20,$Y$20:$BN$20,0))="X",DQ$20,"")</f>
        <v>#N/A</v>
      </c>
      <c r="DR31" s="22" t="e">
        <f>IF(INDEX($Y31:$BN31,MATCH(DR$20,$Y$20:$BN$20,0))="X",DR$20,"")</f>
        <v>#N/A</v>
      </c>
      <c r="DS31" s="22" t="e">
        <f>IF(INDEX($Y31:$BN31,MATCH(DS$20,$Y$20:$BN$20,0))="X",DS$20,"")</f>
        <v>#N/A</v>
      </c>
      <c r="DT31" s="22" t="e">
        <f>IF(INDEX($Y31:$BN31,MATCH(DT$20,$Y$20:$BN$20,0))="X",DT$20,"")</f>
        <v>#N/A</v>
      </c>
      <c r="DU31" s="22" t="e">
        <f>IF(INDEX($Y31:$BN31,MATCH(DU$20,$Y$20:$BN$20,0))="X",DU$20,"")</f>
        <v>#N/A</v>
      </c>
      <c r="DV31" s="22" t="e">
        <f>IF(INDEX($Y31:$BN31,MATCH(DV$20,$Y$20:$BN$20,0))="X",DV$20,"")</f>
        <v>#N/A</v>
      </c>
      <c r="DW31" s="22" t="e">
        <f>IF(INDEX($Y31:$BN31,MATCH(DW$20,$Y$20:$BN$20,0))="X",DW$20,"")</f>
        <v>#N/A</v>
      </c>
      <c r="DX31" s="22" t="e">
        <f>IF(INDEX($Y31:$BN31,MATCH(DX$20,$Y$20:$BN$20,0))="X",DX$20,"")</f>
        <v>#N/A</v>
      </c>
      <c r="DY31" s="22" t="e">
        <f>IF(INDEX($Y31:$BN31,MATCH(DY$20,$Y$20:$BN$20,0))="X",DY$20,"")</f>
        <v>#N/A</v>
      </c>
      <c r="DZ31" s="22" t="e">
        <f>IF(INDEX($Y31:$BN31,MATCH(DZ$20,$Y$20:$BN$20,0))="X",DZ$20,"")</f>
        <v>#N/A</v>
      </c>
      <c r="EA31" s="22" t="e">
        <f>IF(INDEX($Y31:$BN31,MATCH(EA$20,$Y$20:$BN$20,0))="X",EA$20,"")</f>
        <v>#N/A</v>
      </c>
      <c r="EB31" s="22" t="e">
        <f>IF(INDEX($Y31:$BN31,MATCH(EB$20,$Y$20:$BN$20,0))="X",EB$20,"")</f>
        <v>#N/A</v>
      </c>
      <c r="EC31" s="22" t="e">
        <f>IF(INDEX($Y31:$BN31,MATCH(EC$20,$Y$20:$BN$20,0))="X",EC$20,"")</f>
        <v>#N/A</v>
      </c>
      <c r="ED31" s="22" t="e">
        <f>IF(INDEX($Y31:$BN31,MATCH(ED$20,$Y$20:$BN$20,0))="X",ED$20,"")</f>
        <v>#N/A</v>
      </c>
      <c r="EE31" s="22" t="e">
        <f>IF(INDEX($Y31:$BN31,MATCH(EE$20,$Y$20:$BN$20,0))="X",EE$20,"")</f>
        <v>#N/A</v>
      </c>
      <c r="EF31" s="22" t="e">
        <f>IF(INDEX($Y31:$BN31,MATCH(EF$20,$Y$20:$BN$20,0))="X",EF$20,"")</f>
        <v>#N/A</v>
      </c>
      <c r="EG31" s="22" t="e">
        <f>IF(INDEX($Y31:$BN31,MATCH(EG$20,$Y$20:$BN$20,0))="X",EG$20,"")</f>
        <v>#N/A</v>
      </c>
      <c r="EH31" s="99" t="e">
        <f t="shared" si="9"/>
        <v>#N/A</v>
      </c>
      <c r="EI31" s="99" t="e">
        <f t="shared" si="10"/>
        <v>#N/A</v>
      </c>
      <c r="EJ31" t="e">
        <f t="shared" si="11"/>
        <v>#N/A</v>
      </c>
      <c r="EK31" t="e">
        <f t="shared" si="11"/>
        <v>#N/A</v>
      </c>
      <c r="EL31" s="24" t="e">
        <f t="shared" si="12"/>
        <v>#N/A</v>
      </c>
      <c r="EM31" s="245" t="e">
        <f t="shared" si="12"/>
        <v>#N/A</v>
      </c>
    </row>
    <row r="32" spans="1:143" ht="45" customHeight="1" x14ac:dyDescent="0.25">
      <c r="A32" s="202" t="str">
        <f t="shared" si="1"/>
        <v>2080029_Prélevée_Boa</v>
      </c>
      <c r="B32" s="202" t="str">
        <f>IF(COUNTIF($A$21:A32,A32)&gt;1,"Doublon","")</f>
        <v/>
      </c>
      <c r="C32" s="108">
        <v>2080029</v>
      </c>
      <c r="D32" s="149" t="s">
        <v>227</v>
      </c>
      <c r="E32" s="150" t="s">
        <v>214</v>
      </c>
      <c r="F32" s="57">
        <v>2</v>
      </c>
      <c r="G32" s="151" t="s">
        <v>228</v>
      </c>
      <c r="H32" s="152"/>
      <c r="I32" s="153"/>
      <c r="J32" s="57" t="s">
        <v>229</v>
      </c>
      <c r="K32" s="66" t="s">
        <v>230</v>
      </c>
      <c r="L32" s="57" t="s">
        <v>231</v>
      </c>
      <c r="M32" s="66">
        <v>1</v>
      </c>
      <c r="N32" s="142">
        <v>0.75</v>
      </c>
      <c r="O32" s="57"/>
      <c r="P32" s="140">
        <f>N32*0.3</f>
        <v>0.22499999999999998</v>
      </c>
      <c r="Q32" s="140">
        <f t="shared" si="13"/>
        <v>0.375</v>
      </c>
      <c r="R32" s="141">
        <v>15</v>
      </c>
      <c r="S32" s="142"/>
      <c r="T32" s="142"/>
      <c r="U32" s="66"/>
      <c r="V32" s="66" t="s">
        <v>74</v>
      </c>
      <c r="W32" s="66" t="s">
        <v>74</v>
      </c>
      <c r="X32" s="66"/>
      <c r="Y32" s="143"/>
      <c r="Z32" s="143"/>
      <c r="AA32" s="143"/>
      <c r="AB32" s="143"/>
      <c r="AC32" s="143"/>
      <c r="AD32" s="143"/>
      <c r="AE32" s="144"/>
      <c r="AF32" s="66" t="s">
        <v>74</v>
      </c>
      <c r="AG32" s="66" t="s">
        <v>74</v>
      </c>
      <c r="AH32" s="66"/>
      <c r="AI32" s="66"/>
      <c r="AJ32" s="143"/>
      <c r="AK32" s="143"/>
      <c r="AL32" s="143"/>
      <c r="AM32" s="143"/>
      <c r="AN32" s="143"/>
      <c r="AO32" s="143"/>
      <c r="AP32" s="143"/>
      <c r="AQ32" s="143"/>
      <c r="AR32" s="143" t="s">
        <v>74</v>
      </c>
      <c r="AS32" s="143" t="s">
        <v>74</v>
      </c>
      <c r="AT32" s="143"/>
      <c r="AU32" s="143" t="s">
        <v>74</v>
      </c>
      <c r="AV32" s="143"/>
      <c r="AW32" s="143"/>
      <c r="AX32" s="143"/>
      <c r="AY32" s="143"/>
      <c r="AZ32" s="143"/>
      <c r="BA32" s="143"/>
      <c r="BB32" s="143"/>
      <c r="BC32" s="143"/>
      <c r="BD32" s="143"/>
      <c r="BE32" s="143"/>
      <c r="BF32" s="143"/>
      <c r="BG32" s="143"/>
      <c r="BH32" s="143"/>
      <c r="BI32" s="143"/>
      <c r="BJ32" s="143"/>
      <c r="BK32" s="143"/>
      <c r="BL32" s="143"/>
      <c r="BM32" s="143"/>
      <c r="BN32" s="143"/>
      <c r="BO32" s="66">
        <v>56</v>
      </c>
      <c r="BP32" s="66">
        <v>56</v>
      </c>
      <c r="BQ32" s="66"/>
      <c r="BR32" s="66"/>
      <c r="BS32" s="66">
        <v>5</v>
      </c>
      <c r="BT32" s="66"/>
      <c r="BU32" s="66">
        <v>10</v>
      </c>
      <c r="BV32" s="66" t="s">
        <v>110</v>
      </c>
      <c r="BW32" s="66"/>
      <c r="BX32" s="66"/>
      <c r="BY32" s="66">
        <v>48</v>
      </c>
      <c r="BZ32" s="66">
        <v>1</v>
      </c>
      <c r="CA32" s="66"/>
      <c r="CB32" s="66"/>
      <c r="CC32" s="57" t="s">
        <v>232</v>
      </c>
      <c r="CD32" s="148" t="str">
        <f>IF(COUNTBLANK($Y32:$AD32)&lt;&gt;6,"X","")</f>
        <v/>
      </c>
      <c r="CE32" s="125" t="str">
        <f>IF(COUNTBLANK($AE32)&lt;&gt;1,"X","")</f>
        <v/>
      </c>
      <c r="CF32" s="126" t="str">
        <f t="shared" si="2"/>
        <v/>
      </c>
      <c r="CG32" s="150" t="s">
        <v>233</v>
      </c>
      <c r="CH32" s="33"/>
      <c r="CI32" s="33"/>
      <c r="CJ32" s="33"/>
      <c r="CK32" s="128" t="str">
        <f>IF(AND(Y32="",Z32="",AA32="",AB32="",AC32="",AD32="",AF32="",AG32="",AH32="",AI32="",AJ32="",AK32="",AL32="",AM32="",AN32="",AO32="",AP32="",AQ32="",AR32="",AS32="",AT32="",AU32="",AV32="",AW32="",AX32="",AY32="",AZ32="",BA32="",BB32="",BC32="",BD32="",BE32="",BF32="",BG32="",BH32="",BI32="",BJ32="",AE32="",BK32="",BL32="",BM32="",BN32="",BY32=6),"X","")</f>
        <v/>
      </c>
      <c r="CL32" s="68">
        <f t="shared" si="3"/>
        <v>5</v>
      </c>
      <c r="CM32" s="99">
        <f t="shared" si="4"/>
        <v>0</v>
      </c>
      <c r="CN32" s="99">
        <f t="shared" si="5"/>
        <v>0</v>
      </c>
      <c r="CO32" s="99">
        <f t="shared" si="6"/>
        <v>0</v>
      </c>
      <c r="CP32" s="99">
        <f t="shared" si="7"/>
        <v>0</v>
      </c>
      <c r="CQ32" s="99">
        <f t="shared" si="8"/>
        <v>0</v>
      </c>
      <c r="CR32" s="22" t="e">
        <f>IF(INDEX($Y32:$BN32,MATCH(CR$20,$Y$20:$BN$20,0))="X",CR$20,"")</f>
        <v>#N/A</v>
      </c>
      <c r="CS32" s="22" t="e">
        <f>IF(INDEX($Y32:$BN32,MATCH(CS$20,$Y$20:$BN$20,0))="X",CS$20,"")</f>
        <v>#N/A</v>
      </c>
      <c r="CT32" s="22" t="e">
        <f>IF(INDEX($Y32:$BN32,MATCH(CT$20,$Y$20:$BN$20,0))="X",CT$20,"")</f>
        <v>#N/A</v>
      </c>
      <c r="CU32" s="22" t="e">
        <f>IF(INDEX($Y32:$BN32,MATCH(CU$20,$Y$20:$BN$20,0))="X",CU$20,"")</f>
        <v>#N/A</v>
      </c>
      <c r="CV32" s="22" t="e">
        <f>IF(INDEX($Y32:$BN32,MATCH(CV$20,$Y$20:$BN$20,0))="X",CV$20,"")</f>
        <v>#N/A</v>
      </c>
      <c r="CW32" s="22" t="e">
        <f>IF(INDEX($Y32:$BN32,MATCH(CW$20,$Y$20:$BN$20,0))="X",CW$20,"")</f>
        <v>#N/A</v>
      </c>
      <c r="CX32" s="22" t="e">
        <f>IF(INDEX($Y32:$BN32,MATCH(CX$20,$Y$20:$BN$20,0))="X",CX$20,"")</f>
        <v>#N/A</v>
      </c>
      <c r="CY32" s="22" t="e">
        <f>IF(INDEX($Y32:$BN32,MATCH(CY$20,$Y$20:$BN$20,0))="X",CY$20,"")</f>
        <v>#N/A</v>
      </c>
      <c r="CZ32" s="22" t="e">
        <f>IF(INDEX($Y32:$BN32,MATCH(CZ$20,$Y$20:$BN$20,0))="X",CZ$20,"")</f>
        <v>#N/A</v>
      </c>
      <c r="DA32" s="22" t="e">
        <f>IF(INDEX($Y32:$BN32,MATCH(DA$20,$Y$20:$BN$20,0))="X",DA$20,"")</f>
        <v>#N/A</v>
      </c>
      <c r="DB32" s="22" t="e">
        <f>IF(INDEX($Y32:$BN32,MATCH(DB$20,$Y$20:$BN$20,0))="X",DB$20,"")</f>
        <v>#N/A</v>
      </c>
      <c r="DC32" s="22" t="e">
        <f>IF(INDEX($Y32:$BN32,MATCH(DC$20,$Y$20:$BN$20,0))="X",DC$20,"")</f>
        <v>#N/A</v>
      </c>
      <c r="DD32" s="22" t="e">
        <f>IF(INDEX($Y32:$BN32,MATCH(DD$20,$Y$20:$BN$20,0))="X",DD$20,"")</f>
        <v>#N/A</v>
      </c>
      <c r="DE32" s="22" t="e">
        <f>IF(INDEX($Y32:$BN32,MATCH(DE$20,$Y$20:$BN$20,0))="X",DE$20,"")</f>
        <v>#N/A</v>
      </c>
      <c r="DF32" s="22" t="e">
        <f>IF(INDEX($Y32:$BN32,MATCH(DF$20,$Y$20:$BN$20,0))="X",DF$20,"")</f>
        <v>#N/A</v>
      </c>
      <c r="DG32" s="22" t="e">
        <f>IF(INDEX($Y32:$BN32,MATCH(DG$20,$Y$20:$BN$20,0))="X",DG$20,"")</f>
        <v>#N/A</v>
      </c>
      <c r="DH32" s="22" t="e">
        <f>IF(INDEX($Y32:$BN32,MATCH(DH$20,$Y$20:$BN$20,0))="X",DH$20,"")</f>
        <v>#N/A</v>
      </c>
      <c r="DI32" s="22" t="e">
        <f>IF(INDEX($Y32:$BN32,MATCH(DI$20,$Y$20:$BN$20,0))="X",DI$20,"")</f>
        <v>#N/A</v>
      </c>
      <c r="DJ32" s="22" t="e">
        <f>IF(INDEX($Y32:$BN32,MATCH(DJ$20,$Y$20:$BN$20,0))="X",DJ$20,"")</f>
        <v>#N/A</v>
      </c>
      <c r="DK32" s="22" t="e">
        <f>IF(INDEX($Y32:$BN32,MATCH(DK$20,$Y$20:$BN$20,0))="X",DK$20,"")</f>
        <v>#N/A</v>
      </c>
      <c r="DL32" s="22" t="e">
        <f>IF(INDEX($Y32:$BN32,MATCH(DL$20,$Y$20:$BN$20,0))="X",DL$20,"")</f>
        <v>#N/A</v>
      </c>
      <c r="DM32" s="22" t="e">
        <f>IF(INDEX($Y32:$BN32,MATCH(DM$20,$Y$20:$BN$20,0))="X",DM$20,"")</f>
        <v>#N/A</v>
      </c>
      <c r="DN32" s="22" t="e">
        <f>IF(INDEX($Y32:$BN32,MATCH(DN$20,$Y$20:$BN$20,0))="X",DN$20,"")</f>
        <v>#N/A</v>
      </c>
      <c r="DO32" s="22" t="e">
        <f>IF(INDEX($Y32:$BN32,MATCH(DO$20,$Y$20:$BN$20,0))="X",DO$20,"")</f>
        <v>#N/A</v>
      </c>
      <c r="DP32" s="22" t="e">
        <f>IF(INDEX($Y32:$BN32,MATCH(DP$20,$Y$20:$BN$20,0))="X",DP$20,"")</f>
        <v>#N/A</v>
      </c>
      <c r="DQ32" s="22" t="e">
        <f>IF(INDEX($Y32:$BN32,MATCH(DQ$20,$Y$20:$BN$20,0))="X",DQ$20,"")</f>
        <v>#N/A</v>
      </c>
      <c r="DR32" s="22" t="e">
        <f>IF(INDEX($Y32:$BN32,MATCH(DR$20,$Y$20:$BN$20,0))="X",DR$20,"")</f>
        <v>#N/A</v>
      </c>
      <c r="DS32" s="22" t="e">
        <f>IF(INDEX($Y32:$BN32,MATCH(DS$20,$Y$20:$BN$20,0))="X",DS$20,"")</f>
        <v>#N/A</v>
      </c>
      <c r="DT32" s="22" t="e">
        <f>IF(INDEX($Y32:$BN32,MATCH(DT$20,$Y$20:$BN$20,0))="X",DT$20,"")</f>
        <v>#N/A</v>
      </c>
      <c r="DU32" s="22" t="e">
        <f>IF(INDEX($Y32:$BN32,MATCH(DU$20,$Y$20:$BN$20,0))="X",DU$20,"")</f>
        <v>#N/A</v>
      </c>
      <c r="DV32" s="22" t="e">
        <f>IF(INDEX($Y32:$BN32,MATCH(DV$20,$Y$20:$BN$20,0))="X",DV$20,"")</f>
        <v>#N/A</v>
      </c>
      <c r="DW32" s="22" t="e">
        <f>IF(INDEX($Y32:$BN32,MATCH(DW$20,$Y$20:$BN$20,0))="X",DW$20,"")</f>
        <v>#N/A</v>
      </c>
      <c r="DX32" s="22" t="e">
        <f>IF(INDEX($Y32:$BN32,MATCH(DX$20,$Y$20:$BN$20,0))="X",DX$20,"")</f>
        <v>#N/A</v>
      </c>
      <c r="DY32" s="22" t="e">
        <f>IF(INDEX($Y32:$BN32,MATCH(DY$20,$Y$20:$BN$20,0))="X",DY$20,"")</f>
        <v>#N/A</v>
      </c>
      <c r="DZ32" s="22" t="e">
        <f>IF(INDEX($Y32:$BN32,MATCH(DZ$20,$Y$20:$BN$20,0))="X",DZ$20,"")</f>
        <v>#N/A</v>
      </c>
      <c r="EA32" s="22" t="e">
        <f>IF(INDEX($Y32:$BN32,MATCH(EA$20,$Y$20:$BN$20,0))="X",EA$20,"")</f>
        <v>#N/A</v>
      </c>
      <c r="EB32" s="22" t="e">
        <f>IF(INDEX($Y32:$BN32,MATCH(EB$20,$Y$20:$BN$20,0))="X",EB$20,"")</f>
        <v>#N/A</v>
      </c>
      <c r="EC32" s="22" t="e">
        <f>IF(INDEX($Y32:$BN32,MATCH(EC$20,$Y$20:$BN$20,0))="X",EC$20,"")</f>
        <v>#N/A</v>
      </c>
      <c r="ED32" s="22" t="e">
        <f>IF(INDEX($Y32:$BN32,MATCH(ED$20,$Y$20:$BN$20,0))="X",ED$20,"")</f>
        <v>#N/A</v>
      </c>
      <c r="EE32" s="22" t="e">
        <f>IF(INDEX($Y32:$BN32,MATCH(EE$20,$Y$20:$BN$20,0))="X",EE$20,"")</f>
        <v>#N/A</v>
      </c>
      <c r="EF32" s="22" t="e">
        <f>IF(INDEX($Y32:$BN32,MATCH(EF$20,$Y$20:$BN$20,0))="X",EF$20,"")</f>
        <v>#N/A</v>
      </c>
      <c r="EG32" s="22" t="e">
        <f>IF(INDEX($Y32:$BN32,MATCH(EG$20,$Y$20:$BN$20,0))="X",EG$20,"")</f>
        <v>#N/A</v>
      </c>
      <c r="EH32" s="99" t="e">
        <f t="shared" si="9"/>
        <v>#N/A</v>
      </c>
      <c r="EI32" s="99" t="e">
        <f t="shared" si="10"/>
        <v>#N/A</v>
      </c>
      <c r="EJ32" t="e">
        <f t="shared" si="11"/>
        <v>#N/A</v>
      </c>
      <c r="EK32" t="e">
        <f t="shared" si="11"/>
        <v>#N/A</v>
      </c>
      <c r="EL32" s="24" t="e">
        <f t="shared" si="12"/>
        <v>#N/A</v>
      </c>
      <c r="EM32" s="245" t="e">
        <f t="shared" si="12"/>
        <v>#N/A</v>
      </c>
    </row>
    <row r="33" spans="1:143" ht="45" customHeight="1" x14ac:dyDescent="0.25">
      <c r="A33" s="202" t="str">
        <f t="shared" si="1"/>
        <v xml:space="preserve">2090093_Postlevée_Roundup Evolution, Roundup Flash plus, Buggy 450 Power </v>
      </c>
      <c r="B33" s="202" t="str">
        <f>IF(COUNTIF($A$21:A33,A33)&gt;1,"Doublon","")</f>
        <v/>
      </c>
      <c r="C33" s="108">
        <v>2090093</v>
      </c>
      <c r="D33" s="149" t="s">
        <v>168</v>
      </c>
      <c r="E33" s="150" t="s">
        <v>169</v>
      </c>
      <c r="F33" s="57">
        <v>9</v>
      </c>
      <c r="G33" s="151" t="s">
        <v>234</v>
      </c>
      <c r="H33" s="170"/>
      <c r="I33" s="153"/>
      <c r="J33" s="57" t="s">
        <v>235</v>
      </c>
      <c r="K33" s="66" t="s">
        <v>82</v>
      </c>
      <c r="L33" s="57" t="s">
        <v>172</v>
      </c>
      <c r="M33" s="66">
        <v>20</v>
      </c>
      <c r="N33" s="171" t="s">
        <v>174</v>
      </c>
      <c r="O33" s="57"/>
      <c r="P33" s="140"/>
      <c r="Q33" s="140"/>
      <c r="R33" s="141" t="s">
        <v>236</v>
      </c>
      <c r="S33" s="142"/>
      <c r="T33" s="142"/>
      <c r="U33" s="66"/>
      <c r="V33" s="66" t="s">
        <v>74</v>
      </c>
      <c r="W33" s="66"/>
      <c r="X33" s="66"/>
      <c r="Y33" s="143"/>
      <c r="Z33" s="143"/>
      <c r="AA33" s="143"/>
      <c r="AB33" s="143"/>
      <c r="AC33" s="143"/>
      <c r="AD33" s="143"/>
      <c r="AE33" s="144"/>
      <c r="AF33" s="66"/>
      <c r="AG33" s="66"/>
      <c r="AH33" s="66"/>
      <c r="AI33" s="66"/>
      <c r="AJ33" s="143"/>
      <c r="AK33" s="143"/>
      <c r="AL33" s="143"/>
      <c r="AM33" s="143"/>
      <c r="AN33" s="143"/>
      <c r="AO33" s="143"/>
      <c r="AP33" s="143"/>
      <c r="AQ33" s="143"/>
      <c r="AR33" s="143"/>
      <c r="AS33" s="143"/>
      <c r="AT33" s="143"/>
      <c r="AU33" s="143" t="s">
        <v>74</v>
      </c>
      <c r="AV33" s="143"/>
      <c r="AW33" s="143"/>
      <c r="AX33" s="143"/>
      <c r="AY33" s="143"/>
      <c r="AZ33" s="143"/>
      <c r="BA33" s="143"/>
      <c r="BB33" s="143"/>
      <c r="BC33" s="143"/>
      <c r="BD33" s="143"/>
      <c r="BE33" s="143"/>
      <c r="BF33" s="143"/>
      <c r="BG33" s="143"/>
      <c r="BH33" s="143"/>
      <c r="BI33" s="143"/>
      <c r="BJ33" s="143"/>
      <c r="BK33" s="143"/>
      <c r="BL33" s="143"/>
      <c r="BM33" s="143"/>
      <c r="BN33" s="143"/>
      <c r="BO33" s="66">
        <v>21</v>
      </c>
      <c r="BP33" s="66">
        <v>21</v>
      </c>
      <c r="BQ33" s="66"/>
      <c r="BR33" s="66"/>
      <c r="BS33" s="66">
        <v>5</v>
      </c>
      <c r="BT33" s="66"/>
      <c r="BU33" s="66">
        <v>10</v>
      </c>
      <c r="BV33" s="66" t="s">
        <v>110</v>
      </c>
      <c r="BW33" s="66"/>
      <c r="BX33" s="66"/>
      <c r="BY33" s="66">
        <v>24</v>
      </c>
      <c r="BZ33" s="66"/>
      <c r="CA33" s="66"/>
      <c r="CB33" s="66"/>
      <c r="CC33" s="57" t="s">
        <v>75</v>
      </c>
      <c r="CD33" s="148"/>
      <c r="CE33" s="125" t="str">
        <f>IF(COUNTBLANK($AE33)&lt;&gt;1,"X","")</f>
        <v/>
      </c>
      <c r="CF33" s="126" t="str">
        <f t="shared" si="2"/>
        <v/>
      </c>
      <c r="CG33" s="136"/>
      <c r="CH33" s="33"/>
      <c r="CI33" s="33"/>
      <c r="CJ33" s="33"/>
      <c r="CK33" s="35"/>
      <c r="CL33" s="68">
        <f t="shared" si="3"/>
        <v>1</v>
      </c>
      <c r="CM33" s="99">
        <f t="shared" si="4"/>
        <v>0</v>
      </c>
      <c r="CN33" s="99">
        <f t="shared" si="5"/>
        <v>0</v>
      </c>
      <c r="CO33" s="99">
        <f t="shared" si="6"/>
        <v>0</v>
      </c>
      <c r="CP33" s="99">
        <f t="shared" si="7"/>
        <v>0</v>
      </c>
      <c r="CQ33" s="99">
        <f t="shared" si="8"/>
        <v>0</v>
      </c>
      <c r="CR33" s="22" t="e">
        <f>IF(INDEX($Y33:$BN33,MATCH(CR$20,$Y$20:$BN$20,0))="X",CR$20,"")</f>
        <v>#N/A</v>
      </c>
      <c r="CS33" s="22" t="e">
        <f>IF(INDEX($Y33:$BN33,MATCH(CS$20,$Y$20:$BN$20,0))="X",CS$20,"")</f>
        <v>#N/A</v>
      </c>
      <c r="CT33" s="22" t="e">
        <f>IF(INDEX($Y33:$BN33,MATCH(CT$20,$Y$20:$BN$20,0))="X",CT$20,"")</f>
        <v>#N/A</v>
      </c>
      <c r="CU33" s="22" t="e">
        <f>IF(INDEX($Y33:$BN33,MATCH(CU$20,$Y$20:$BN$20,0))="X",CU$20,"")</f>
        <v>#N/A</v>
      </c>
      <c r="CV33" s="22" t="e">
        <f>IF(INDEX($Y33:$BN33,MATCH(CV$20,$Y$20:$BN$20,0))="X",CV$20,"")</f>
        <v>#N/A</v>
      </c>
      <c r="CW33" s="22" t="e">
        <f>IF(INDEX($Y33:$BN33,MATCH(CW$20,$Y$20:$BN$20,0))="X",CW$20,"")</f>
        <v>#N/A</v>
      </c>
      <c r="CX33" s="22" t="e">
        <f>IF(INDEX($Y33:$BN33,MATCH(CX$20,$Y$20:$BN$20,0))="X",CX$20,"")</f>
        <v>#N/A</v>
      </c>
      <c r="CY33" s="22" t="e">
        <f>IF(INDEX($Y33:$BN33,MATCH(CY$20,$Y$20:$BN$20,0))="X",CY$20,"")</f>
        <v>#N/A</v>
      </c>
      <c r="CZ33" s="22" t="e">
        <f>IF(INDEX($Y33:$BN33,MATCH(CZ$20,$Y$20:$BN$20,0))="X",CZ$20,"")</f>
        <v>#N/A</v>
      </c>
      <c r="DA33" s="22" t="e">
        <f>IF(INDEX($Y33:$BN33,MATCH(DA$20,$Y$20:$BN$20,0))="X",DA$20,"")</f>
        <v>#N/A</v>
      </c>
      <c r="DB33" s="22" t="e">
        <f>IF(INDEX($Y33:$BN33,MATCH(DB$20,$Y$20:$BN$20,0))="X",DB$20,"")</f>
        <v>#N/A</v>
      </c>
      <c r="DC33" s="22" t="e">
        <f>IF(INDEX($Y33:$BN33,MATCH(DC$20,$Y$20:$BN$20,0))="X",DC$20,"")</f>
        <v>#N/A</v>
      </c>
      <c r="DD33" s="22" t="e">
        <f>IF(INDEX($Y33:$BN33,MATCH(DD$20,$Y$20:$BN$20,0))="X",DD$20,"")</f>
        <v>#N/A</v>
      </c>
      <c r="DE33" s="22" t="e">
        <f>IF(INDEX($Y33:$BN33,MATCH(DE$20,$Y$20:$BN$20,0))="X",DE$20,"")</f>
        <v>#N/A</v>
      </c>
      <c r="DF33" s="22" t="e">
        <f>IF(INDEX($Y33:$BN33,MATCH(DF$20,$Y$20:$BN$20,0))="X",DF$20,"")</f>
        <v>#N/A</v>
      </c>
      <c r="DG33" s="22" t="e">
        <f>IF(INDEX($Y33:$BN33,MATCH(DG$20,$Y$20:$BN$20,0))="X",DG$20,"")</f>
        <v>#N/A</v>
      </c>
      <c r="DH33" s="22" t="e">
        <f>IF(INDEX($Y33:$BN33,MATCH(DH$20,$Y$20:$BN$20,0))="X",DH$20,"")</f>
        <v>#N/A</v>
      </c>
      <c r="DI33" s="22" t="e">
        <f>IF(INDEX($Y33:$BN33,MATCH(DI$20,$Y$20:$BN$20,0))="X",DI$20,"")</f>
        <v>#N/A</v>
      </c>
      <c r="DJ33" s="22" t="e">
        <f>IF(INDEX($Y33:$BN33,MATCH(DJ$20,$Y$20:$BN$20,0))="X",DJ$20,"")</f>
        <v>#N/A</v>
      </c>
      <c r="DK33" s="22" t="e">
        <f>IF(INDEX($Y33:$BN33,MATCH(DK$20,$Y$20:$BN$20,0))="X",DK$20,"")</f>
        <v>#N/A</v>
      </c>
      <c r="DL33" s="22" t="e">
        <f>IF(INDEX($Y33:$BN33,MATCH(DL$20,$Y$20:$BN$20,0))="X",DL$20,"")</f>
        <v>#N/A</v>
      </c>
      <c r="DM33" s="22" t="e">
        <f>IF(INDEX($Y33:$BN33,MATCH(DM$20,$Y$20:$BN$20,0))="X",DM$20,"")</f>
        <v>#N/A</v>
      </c>
      <c r="DN33" s="22" t="e">
        <f>IF(INDEX($Y33:$BN33,MATCH(DN$20,$Y$20:$BN$20,0))="X",DN$20,"")</f>
        <v>#N/A</v>
      </c>
      <c r="DO33" s="22" t="e">
        <f>IF(INDEX($Y33:$BN33,MATCH(DO$20,$Y$20:$BN$20,0))="X",DO$20,"")</f>
        <v>#N/A</v>
      </c>
      <c r="DP33" s="22" t="e">
        <f>IF(INDEX($Y33:$BN33,MATCH(DP$20,$Y$20:$BN$20,0))="X",DP$20,"")</f>
        <v>#N/A</v>
      </c>
      <c r="DQ33" s="22" t="e">
        <f>IF(INDEX($Y33:$BN33,MATCH(DQ$20,$Y$20:$BN$20,0))="X",DQ$20,"")</f>
        <v>#N/A</v>
      </c>
      <c r="DR33" s="22" t="e">
        <f>IF(INDEX($Y33:$BN33,MATCH(DR$20,$Y$20:$BN$20,0))="X",DR$20,"")</f>
        <v>#N/A</v>
      </c>
      <c r="DS33" s="22" t="e">
        <f>IF(INDEX($Y33:$BN33,MATCH(DS$20,$Y$20:$BN$20,0))="X",DS$20,"")</f>
        <v>#N/A</v>
      </c>
      <c r="DT33" s="22" t="e">
        <f>IF(INDEX($Y33:$BN33,MATCH(DT$20,$Y$20:$BN$20,0))="X",DT$20,"")</f>
        <v>#N/A</v>
      </c>
      <c r="DU33" s="22" t="e">
        <f>IF(INDEX($Y33:$BN33,MATCH(DU$20,$Y$20:$BN$20,0))="X",DU$20,"")</f>
        <v>#N/A</v>
      </c>
      <c r="DV33" s="22" t="e">
        <f>IF(INDEX($Y33:$BN33,MATCH(DV$20,$Y$20:$BN$20,0))="X",DV$20,"")</f>
        <v>#N/A</v>
      </c>
      <c r="DW33" s="22" t="e">
        <f>IF(INDEX($Y33:$BN33,MATCH(DW$20,$Y$20:$BN$20,0))="X",DW$20,"")</f>
        <v>#N/A</v>
      </c>
      <c r="DX33" s="22" t="e">
        <f>IF(INDEX($Y33:$BN33,MATCH(DX$20,$Y$20:$BN$20,0))="X",DX$20,"")</f>
        <v>#N/A</v>
      </c>
      <c r="DY33" s="22" t="e">
        <f>IF(INDEX($Y33:$BN33,MATCH(DY$20,$Y$20:$BN$20,0))="X",DY$20,"")</f>
        <v>#N/A</v>
      </c>
      <c r="DZ33" s="22" t="e">
        <f>IF(INDEX($Y33:$BN33,MATCH(DZ$20,$Y$20:$BN$20,0))="X",DZ$20,"")</f>
        <v>#N/A</v>
      </c>
      <c r="EA33" s="22" t="e">
        <f>IF(INDEX($Y33:$BN33,MATCH(EA$20,$Y$20:$BN$20,0))="X",EA$20,"")</f>
        <v>#N/A</v>
      </c>
      <c r="EB33" s="22" t="e">
        <f>IF(INDEX($Y33:$BN33,MATCH(EB$20,$Y$20:$BN$20,0))="X",EB$20,"")</f>
        <v>#N/A</v>
      </c>
      <c r="EC33" s="22" t="e">
        <f>IF(INDEX($Y33:$BN33,MATCH(EC$20,$Y$20:$BN$20,0))="X",EC$20,"")</f>
        <v>#N/A</v>
      </c>
      <c r="ED33" s="22" t="e">
        <f>IF(INDEX($Y33:$BN33,MATCH(ED$20,$Y$20:$BN$20,0))="X",ED$20,"")</f>
        <v>#N/A</v>
      </c>
      <c r="EE33" s="22" t="e">
        <f>IF(INDEX($Y33:$BN33,MATCH(EE$20,$Y$20:$BN$20,0))="X",EE$20,"")</f>
        <v>#N/A</v>
      </c>
      <c r="EF33" s="22" t="e">
        <f>IF(INDEX($Y33:$BN33,MATCH(EF$20,$Y$20:$BN$20,0))="X",EF$20,"")</f>
        <v>#N/A</v>
      </c>
      <c r="EG33" s="22" t="e">
        <f>IF(INDEX($Y33:$BN33,MATCH(EG$20,$Y$20:$BN$20,0))="X",EG$20,"")</f>
        <v>#N/A</v>
      </c>
      <c r="EH33" s="99" t="e">
        <f t="shared" si="9"/>
        <v>#N/A</v>
      </c>
      <c r="EI33" s="99" t="e">
        <f t="shared" si="10"/>
        <v>#N/A</v>
      </c>
      <c r="EJ33" t="e">
        <f t="shared" si="11"/>
        <v>#N/A</v>
      </c>
      <c r="EK33" t="e">
        <f t="shared" si="11"/>
        <v>#N/A</v>
      </c>
      <c r="EL33" s="24" t="e">
        <f t="shared" si="12"/>
        <v>#N/A</v>
      </c>
      <c r="EM33" s="245" t="e">
        <f t="shared" si="12"/>
        <v>#N/A</v>
      </c>
    </row>
    <row r="34" spans="1:143" s="97" customFormat="1" ht="45" customHeight="1" x14ac:dyDescent="0.25">
      <c r="A34" s="202" t="str">
        <f t="shared" si="1"/>
        <v>2090188_Devitalisation - Court noué_Buggy 360 Power</v>
      </c>
      <c r="B34" s="202" t="str">
        <f>IF(COUNTIF($A$21:A34,A34)&gt;1,"Doublon","")</f>
        <v/>
      </c>
      <c r="C34" s="108">
        <v>2090188</v>
      </c>
      <c r="D34" s="149" t="s">
        <v>168</v>
      </c>
      <c r="E34" s="133" t="s">
        <v>237</v>
      </c>
      <c r="F34" s="134">
        <v>9</v>
      </c>
      <c r="G34" s="172" t="s">
        <v>238</v>
      </c>
      <c r="H34" s="152"/>
      <c r="I34" s="153"/>
      <c r="J34" s="134" t="s">
        <v>87</v>
      </c>
      <c r="K34" s="137" t="s">
        <v>82</v>
      </c>
      <c r="L34" s="134" t="s">
        <v>86</v>
      </c>
      <c r="M34" s="137">
        <v>10</v>
      </c>
      <c r="N34" s="139">
        <v>8</v>
      </c>
      <c r="O34" s="134"/>
      <c r="P34" s="140"/>
      <c r="Q34" s="140"/>
      <c r="R34" s="141">
        <v>2880</v>
      </c>
      <c r="S34" s="142"/>
      <c r="T34" s="142"/>
      <c r="U34" s="66"/>
      <c r="V34" s="66" t="s">
        <v>74</v>
      </c>
      <c r="W34" s="66"/>
      <c r="X34" s="66"/>
      <c r="Y34" s="143"/>
      <c r="Z34" s="143"/>
      <c r="AA34" s="143"/>
      <c r="AB34" s="143"/>
      <c r="AC34" s="143"/>
      <c r="AD34" s="143"/>
      <c r="AE34" s="144"/>
      <c r="AF34" s="66"/>
      <c r="AG34" s="66"/>
      <c r="AH34" s="66"/>
      <c r="AI34" s="66"/>
      <c r="AJ34" s="143"/>
      <c r="AK34" s="143"/>
      <c r="AL34" s="143"/>
      <c r="AM34" s="143"/>
      <c r="AN34" s="143"/>
      <c r="AO34" s="143"/>
      <c r="AP34" s="143"/>
      <c r="AQ34" s="143"/>
      <c r="AR34" s="143"/>
      <c r="AS34" s="143"/>
      <c r="AT34" s="143"/>
      <c r="AU34" s="143" t="s">
        <v>74</v>
      </c>
      <c r="AV34" s="143"/>
      <c r="AW34" s="143"/>
      <c r="AX34" s="143"/>
      <c r="AY34" s="143"/>
      <c r="AZ34" s="143"/>
      <c r="BA34" s="143"/>
      <c r="BB34" s="143"/>
      <c r="BC34" s="143"/>
      <c r="BD34" s="143"/>
      <c r="BE34" s="143"/>
      <c r="BF34" s="143"/>
      <c r="BG34" s="143"/>
      <c r="BH34" s="143"/>
      <c r="BI34" s="143"/>
      <c r="BJ34" s="143"/>
      <c r="BK34" s="143"/>
      <c r="BL34" s="143"/>
      <c r="BM34" s="143"/>
      <c r="BN34" s="143"/>
      <c r="BO34" s="66" t="s">
        <v>75</v>
      </c>
      <c r="BP34" s="66" t="s">
        <v>75</v>
      </c>
      <c r="BQ34" s="66"/>
      <c r="BR34" s="66"/>
      <c r="BS34" s="57">
        <v>20</v>
      </c>
      <c r="BT34" s="66"/>
      <c r="BU34" s="66">
        <v>10</v>
      </c>
      <c r="BV34" s="66" t="s">
        <v>110</v>
      </c>
      <c r="BW34" s="66">
        <v>5</v>
      </c>
      <c r="BX34" s="66">
        <v>5</v>
      </c>
      <c r="BY34" s="66">
        <v>24</v>
      </c>
      <c r="BZ34" s="137"/>
      <c r="CA34" s="137"/>
      <c r="CB34" s="137"/>
      <c r="CC34" s="134" t="s">
        <v>75</v>
      </c>
      <c r="CD34" s="148" t="str">
        <f>IF(COUNTBLANK($Y34:$AD34)&lt;&gt;6,"X","")</f>
        <v/>
      </c>
      <c r="CE34" s="125" t="str">
        <f>IF(COUNTBLANK($AE34)&lt;&gt;1,"X","")</f>
        <v/>
      </c>
      <c r="CF34" s="126" t="str">
        <f t="shared" si="2"/>
        <v/>
      </c>
      <c r="CG34" s="133" t="s">
        <v>239</v>
      </c>
      <c r="CH34" s="33"/>
      <c r="CI34" s="33"/>
      <c r="CJ34" s="33"/>
      <c r="CK34" s="128" t="str">
        <f>IF(AND(Y34="",Z34="",AA34="",AB34="",AC34="",AD34="",AF34="",AG34="",AH34="",AI34="",AJ34="",AK34="",AL34="",AM34="",AN34="",AO34="",AP34="",AQ34="",AR34="",AS34="",AT34="",AU34="",AV34="",AW34="",AX34="",AY34="",AZ34="",BA34="",BB34="",BC34="",BD34="",BE34="",BF34="",BG34="",BH34="",BI34="",BJ34="",AE34="",BK34="",BL34="",BM34="",BN34="",BY34=6),"X","")</f>
        <v/>
      </c>
      <c r="CL34" s="68">
        <f t="shared" si="3"/>
        <v>1</v>
      </c>
      <c r="CM34" s="99">
        <f t="shared" si="4"/>
        <v>0</v>
      </c>
      <c r="CN34" s="99">
        <f t="shared" si="5"/>
        <v>0</v>
      </c>
      <c r="CO34" s="99">
        <f t="shared" si="6"/>
        <v>0</v>
      </c>
      <c r="CP34" s="99">
        <f t="shared" si="7"/>
        <v>0</v>
      </c>
      <c r="CQ34" s="99">
        <f t="shared" si="8"/>
        <v>0</v>
      </c>
      <c r="CR34" s="22" t="e">
        <f>IF(INDEX($Y34:$BN34,MATCH(CR$20,$Y$20:$BN$20,0))="X",CR$20,"")</f>
        <v>#N/A</v>
      </c>
      <c r="CS34" s="22" t="e">
        <f>IF(INDEX($Y34:$BN34,MATCH(CS$20,$Y$20:$BN$20,0))="X",CS$20,"")</f>
        <v>#N/A</v>
      </c>
      <c r="CT34" s="22" t="e">
        <f>IF(INDEX($Y34:$BN34,MATCH(CT$20,$Y$20:$BN$20,0))="X",CT$20,"")</f>
        <v>#N/A</v>
      </c>
      <c r="CU34" s="22" t="e">
        <f>IF(INDEX($Y34:$BN34,MATCH(CU$20,$Y$20:$BN$20,0))="X",CU$20,"")</f>
        <v>#N/A</v>
      </c>
      <c r="CV34" s="22" t="e">
        <f>IF(INDEX($Y34:$BN34,MATCH(CV$20,$Y$20:$BN$20,0))="X",CV$20,"")</f>
        <v>#N/A</v>
      </c>
      <c r="CW34" s="22" t="e">
        <f>IF(INDEX($Y34:$BN34,MATCH(CW$20,$Y$20:$BN$20,0))="X",CW$20,"")</f>
        <v>#N/A</v>
      </c>
      <c r="CX34" s="22" t="e">
        <f>IF(INDEX($Y34:$BN34,MATCH(CX$20,$Y$20:$BN$20,0))="X",CX$20,"")</f>
        <v>#N/A</v>
      </c>
      <c r="CY34" s="22" t="e">
        <f>IF(INDEX($Y34:$BN34,MATCH(CY$20,$Y$20:$BN$20,0))="X",CY$20,"")</f>
        <v>#N/A</v>
      </c>
      <c r="CZ34" s="22" t="e">
        <f>IF(INDEX($Y34:$BN34,MATCH(CZ$20,$Y$20:$BN$20,0))="X",CZ$20,"")</f>
        <v>#N/A</v>
      </c>
      <c r="DA34" s="22" t="e">
        <f>IF(INDEX($Y34:$BN34,MATCH(DA$20,$Y$20:$BN$20,0))="X",DA$20,"")</f>
        <v>#N/A</v>
      </c>
      <c r="DB34" s="22" t="e">
        <f>IF(INDEX($Y34:$BN34,MATCH(DB$20,$Y$20:$BN$20,0))="X",DB$20,"")</f>
        <v>#N/A</v>
      </c>
      <c r="DC34" s="22" t="e">
        <f>IF(INDEX($Y34:$BN34,MATCH(DC$20,$Y$20:$BN$20,0))="X",DC$20,"")</f>
        <v>#N/A</v>
      </c>
      <c r="DD34" s="22" t="e">
        <f>IF(INDEX($Y34:$BN34,MATCH(DD$20,$Y$20:$BN$20,0))="X",DD$20,"")</f>
        <v>#N/A</v>
      </c>
      <c r="DE34" s="22" t="e">
        <f>IF(INDEX($Y34:$BN34,MATCH(DE$20,$Y$20:$BN$20,0))="X",DE$20,"")</f>
        <v>#N/A</v>
      </c>
      <c r="DF34" s="22" t="e">
        <f>IF(INDEX($Y34:$BN34,MATCH(DF$20,$Y$20:$BN$20,0))="X",DF$20,"")</f>
        <v>#N/A</v>
      </c>
      <c r="DG34" s="22" t="e">
        <f>IF(INDEX($Y34:$BN34,MATCH(DG$20,$Y$20:$BN$20,0))="X",DG$20,"")</f>
        <v>#N/A</v>
      </c>
      <c r="DH34" s="22" t="e">
        <f>IF(INDEX($Y34:$BN34,MATCH(DH$20,$Y$20:$BN$20,0))="X",DH$20,"")</f>
        <v>#N/A</v>
      </c>
      <c r="DI34" s="22" t="e">
        <f>IF(INDEX($Y34:$BN34,MATCH(DI$20,$Y$20:$BN$20,0))="X",DI$20,"")</f>
        <v>#N/A</v>
      </c>
      <c r="DJ34" s="22" t="e">
        <f>IF(INDEX($Y34:$BN34,MATCH(DJ$20,$Y$20:$BN$20,0))="X",DJ$20,"")</f>
        <v>#N/A</v>
      </c>
      <c r="DK34" s="22" t="e">
        <f>IF(INDEX($Y34:$BN34,MATCH(DK$20,$Y$20:$BN$20,0))="X",DK$20,"")</f>
        <v>#N/A</v>
      </c>
      <c r="DL34" s="22" t="e">
        <f>IF(INDEX($Y34:$BN34,MATCH(DL$20,$Y$20:$BN$20,0))="X",DL$20,"")</f>
        <v>#N/A</v>
      </c>
      <c r="DM34" s="22" t="e">
        <f>IF(INDEX($Y34:$BN34,MATCH(DM$20,$Y$20:$BN$20,0))="X",DM$20,"")</f>
        <v>#N/A</v>
      </c>
      <c r="DN34" s="22" t="e">
        <f>IF(INDEX($Y34:$BN34,MATCH(DN$20,$Y$20:$BN$20,0))="X",DN$20,"")</f>
        <v>#N/A</v>
      </c>
      <c r="DO34" s="22" t="e">
        <f>IF(INDEX($Y34:$BN34,MATCH(DO$20,$Y$20:$BN$20,0))="X",DO$20,"")</f>
        <v>#N/A</v>
      </c>
      <c r="DP34" s="22" t="e">
        <f>IF(INDEX($Y34:$BN34,MATCH(DP$20,$Y$20:$BN$20,0))="X",DP$20,"")</f>
        <v>#N/A</v>
      </c>
      <c r="DQ34" s="22" t="e">
        <f>IF(INDEX($Y34:$BN34,MATCH(DQ$20,$Y$20:$BN$20,0))="X",DQ$20,"")</f>
        <v>#N/A</v>
      </c>
      <c r="DR34" s="22" t="e">
        <f>IF(INDEX($Y34:$BN34,MATCH(DR$20,$Y$20:$BN$20,0))="X",DR$20,"")</f>
        <v>#N/A</v>
      </c>
      <c r="DS34" s="22" t="e">
        <f>IF(INDEX($Y34:$BN34,MATCH(DS$20,$Y$20:$BN$20,0))="X",DS$20,"")</f>
        <v>#N/A</v>
      </c>
      <c r="DT34" s="22" t="e">
        <f>IF(INDEX($Y34:$BN34,MATCH(DT$20,$Y$20:$BN$20,0))="X",DT$20,"")</f>
        <v>#N/A</v>
      </c>
      <c r="DU34" s="22" t="e">
        <f>IF(INDEX($Y34:$BN34,MATCH(DU$20,$Y$20:$BN$20,0))="X",DU$20,"")</f>
        <v>#N/A</v>
      </c>
      <c r="DV34" s="22" t="e">
        <f>IF(INDEX($Y34:$BN34,MATCH(DV$20,$Y$20:$BN$20,0))="X",DV$20,"")</f>
        <v>#N/A</v>
      </c>
      <c r="DW34" s="22" t="e">
        <f>IF(INDEX($Y34:$BN34,MATCH(DW$20,$Y$20:$BN$20,0))="X",DW$20,"")</f>
        <v>#N/A</v>
      </c>
      <c r="DX34" s="22" t="e">
        <f>IF(INDEX($Y34:$BN34,MATCH(DX$20,$Y$20:$BN$20,0))="X",DX$20,"")</f>
        <v>#N/A</v>
      </c>
      <c r="DY34" s="22" t="e">
        <f>IF(INDEX($Y34:$BN34,MATCH(DY$20,$Y$20:$BN$20,0))="X",DY$20,"")</f>
        <v>#N/A</v>
      </c>
      <c r="DZ34" s="22" t="e">
        <f>IF(INDEX($Y34:$BN34,MATCH(DZ$20,$Y$20:$BN$20,0))="X",DZ$20,"")</f>
        <v>#N/A</v>
      </c>
      <c r="EA34" s="22" t="e">
        <f>IF(INDEX($Y34:$BN34,MATCH(EA$20,$Y$20:$BN$20,0))="X",EA$20,"")</f>
        <v>#N/A</v>
      </c>
      <c r="EB34" s="22" t="e">
        <f>IF(INDEX($Y34:$BN34,MATCH(EB$20,$Y$20:$BN$20,0))="X",EB$20,"")</f>
        <v>#N/A</v>
      </c>
      <c r="EC34" s="22" t="e">
        <f>IF(INDEX($Y34:$BN34,MATCH(EC$20,$Y$20:$BN$20,0))="X",EC$20,"")</f>
        <v>#N/A</v>
      </c>
      <c r="ED34" s="22" t="e">
        <f>IF(INDEX($Y34:$BN34,MATCH(ED$20,$Y$20:$BN$20,0))="X",ED$20,"")</f>
        <v>#N/A</v>
      </c>
      <c r="EE34" s="22" t="e">
        <f>IF(INDEX($Y34:$BN34,MATCH(EE$20,$Y$20:$BN$20,0))="X",EE$20,"")</f>
        <v>#N/A</v>
      </c>
      <c r="EF34" s="22" t="e">
        <f>IF(INDEX($Y34:$BN34,MATCH(EF$20,$Y$20:$BN$20,0))="X",EF$20,"")</f>
        <v>#N/A</v>
      </c>
      <c r="EG34" s="22" t="e">
        <f>IF(INDEX($Y34:$BN34,MATCH(EG$20,$Y$20:$BN$20,0))="X",EG$20,"")</f>
        <v>#N/A</v>
      </c>
      <c r="EH34" s="99" t="e">
        <f t="shared" si="9"/>
        <v>#N/A</v>
      </c>
      <c r="EI34" s="99" t="e">
        <f t="shared" si="10"/>
        <v>#N/A</v>
      </c>
      <c r="EJ34" t="e">
        <f t="shared" si="11"/>
        <v>#N/A</v>
      </c>
      <c r="EK34" t="e">
        <f t="shared" si="11"/>
        <v>#N/A</v>
      </c>
      <c r="EL34" s="24" t="e">
        <f t="shared" si="12"/>
        <v>#N/A</v>
      </c>
      <c r="EM34" s="245" t="e">
        <f t="shared" si="12"/>
        <v>#N/A</v>
      </c>
    </row>
    <row r="35" spans="1:143" ht="45" customHeight="1" x14ac:dyDescent="0.25">
      <c r="A35" s="202" t="str">
        <f t="shared" si="1"/>
        <v>2090188_Postlevée_Buggy 360 Power</v>
      </c>
      <c r="B35" s="202" t="str">
        <f>IF(COUNTIF($A$21:A35,A35)&gt;1,"Doublon","")</f>
        <v/>
      </c>
      <c r="C35" s="108">
        <v>2090188</v>
      </c>
      <c r="D35" s="149" t="s">
        <v>168</v>
      </c>
      <c r="E35" s="150" t="s">
        <v>169</v>
      </c>
      <c r="F35" s="57">
        <v>9</v>
      </c>
      <c r="G35" s="151" t="s">
        <v>238</v>
      </c>
      <c r="H35" s="152"/>
      <c r="I35" s="153"/>
      <c r="J35" s="57" t="s">
        <v>87</v>
      </c>
      <c r="K35" s="66" t="s">
        <v>82</v>
      </c>
      <c r="L35" s="57" t="s">
        <v>86</v>
      </c>
      <c r="M35" s="173" t="s">
        <v>80</v>
      </c>
      <c r="N35" s="171" t="s">
        <v>240</v>
      </c>
      <c r="O35" s="57"/>
      <c r="P35" s="140" t="s">
        <v>241</v>
      </c>
      <c r="Q35" s="140" t="s">
        <v>242</v>
      </c>
      <c r="R35" s="141">
        <v>2160</v>
      </c>
      <c r="S35" s="142"/>
      <c r="T35" s="142"/>
      <c r="U35" s="66"/>
      <c r="V35" s="66" t="s">
        <v>74</v>
      </c>
      <c r="W35" s="66"/>
      <c r="X35" s="66"/>
      <c r="Y35" s="143"/>
      <c r="Z35" s="143"/>
      <c r="AA35" s="143"/>
      <c r="AB35" s="143"/>
      <c r="AC35" s="143"/>
      <c r="AD35" s="143"/>
      <c r="AE35" s="144"/>
      <c r="AF35" s="66"/>
      <c r="AG35" s="66"/>
      <c r="AH35" s="66"/>
      <c r="AI35" s="66"/>
      <c r="AJ35" s="143"/>
      <c r="AK35" s="143"/>
      <c r="AL35" s="143"/>
      <c r="AM35" s="143"/>
      <c r="AN35" s="143"/>
      <c r="AO35" s="143"/>
      <c r="AP35" s="143"/>
      <c r="AQ35" s="143"/>
      <c r="AR35" s="143"/>
      <c r="AS35" s="143"/>
      <c r="AT35" s="143"/>
      <c r="AU35" s="143" t="s">
        <v>74</v>
      </c>
      <c r="AV35" s="143"/>
      <c r="AW35" s="143"/>
      <c r="AX35" s="143"/>
      <c r="AY35" s="143"/>
      <c r="AZ35" s="143"/>
      <c r="BA35" s="143"/>
      <c r="BB35" s="143"/>
      <c r="BC35" s="143"/>
      <c r="BD35" s="143"/>
      <c r="BE35" s="143"/>
      <c r="BF35" s="143"/>
      <c r="BG35" s="143"/>
      <c r="BH35" s="143"/>
      <c r="BI35" s="143"/>
      <c r="BJ35" s="143"/>
      <c r="BK35" s="143"/>
      <c r="BL35" s="143"/>
      <c r="BM35" s="143"/>
      <c r="BN35" s="143"/>
      <c r="BO35" s="66">
        <v>21</v>
      </c>
      <c r="BP35" s="66">
        <v>21</v>
      </c>
      <c r="BQ35" s="66"/>
      <c r="BR35" s="66"/>
      <c r="BS35" s="57">
        <v>5</v>
      </c>
      <c r="BT35" s="66"/>
      <c r="BU35" s="66">
        <v>10</v>
      </c>
      <c r="BV35" s="66" t="s">
        <v>110</v>
      </c>
      <c r="BW35" s="66">
        <v>5</v>
      </c>
      <c r="BX35" s="66">
        <v>5</v>
      </c>
      <c r="BY35" s="66">
        <v>24</v>
      </c>
      <c r="BZ35" s="66"/>
      <c r="CA35" s="66"/>
      <c r="CB35" s="66"/>
      <c r="CC35" s="57" t="s">
        <v>75</v>
      </c>
      <c r="CD35" s="148" t="str">
        <f>IF(COUNTBLANK($Y35:$AD35)&lt;&gt;6,"X","")</f>
        <v/>
      </c>
      <c r="CE35" s="125" t="str">
        <f>IF(COUNTBLANK($AE35)&lt;&gt;1,"X","")</f>
        <v/>
      </c>
      <c r="CF35" s="126" t="str">
        <f t="shared" si="2"/>
        <v/>
      </c>
      <c r="CG35" s="136"/>
      <c r="CH35" s="33"/>
      <c r="CI35" s="33"/>
      <c r="CJ35" s="33"/>
      <c r="CK35" s="128" t="str">
        <f>IF(AND(Y35="",Z35="",AA35="",AB35="",AC35="",AD35="",AF35="",AG35="",AH35="",AI35="",AJ35="",AK35="",AL35="",AM35="",AN35="",AO35="",AP35="",AQ35="",AR35="",AS35="",AT35="",AU35="",AV35="",AW35="",AX35="",AY35="",AZ35="",BA35="",BB35="",BC35="",BD35="",BE35="",BF35="",BG35="",BH35="",BI35="",BJ35="",AE35="",BK35="",BL35="",BM35="",BN35="",BY35=6),"X","")</f>
        <v/>
      </c>
      <c r="CL35" s="68">
        <f t="shared" si="3"/>
        <v>1</v>
      </c>
      <c r="CM35" s="99">
        <f t="shared" si="4"/>
        <v>0</v>
      </c>
      <c r="CN35" s="99">
        <f t="shared" si="5"/>
        <v>0</v>
      </c>
      <c r="CO35" s="99">
        <f t="shared" si="6"/>
        <v>0</v>
      </c>
      <c r="CP35" s="99">
        <f t="shared" si="7"/>
        <v>0</v>
      </c>
      <c r="CQ35" s="99">
        <f t="shared" si="8"/>
        <v>0</v>
      </c>
      <c r="CR35" s="22" t="e">
        <f>IF(INDEX($Y35:$BN35,MATCH(CR$20,$Y$20:$BN$20,0))="X",CR$20,"")</f>
        <v>#N/A</v>
      </c>
      <c r="CS35" s="22" t="e">
        <f>IF(INDEX($Y35:$BN35,MATCH(CS$20,$Y$20:$BN$20,0))="X",CS$20,"")</f>
        <v>#N/A</v>
      </c>
      <c r="CT35" s="22" t="e">
        <f>IF(INDEX($Y35:$BN35,MATCH(CT$20,$Y$20:$BN$20,0))="X",CT$20,"")</f>
        <v>#N/A</v>
      </c>
      <c r="CU35" s="22" t="e">
        <f>IF(INDEX($Y35:$BN35,MATCH(CU$20,$Y$20:$BN$20,0))="X",CU$20,"")</f>
        <v>#N/A</v>
      </c>
      <c r="CV35" s="22" t="e">
        <f>IF(INDEX($Y35:$BN35,MATCH(CV$20,$Y$20:$BN$20,0))="X",CV$20,"")</f>
        <v>#N/A</v>
      </c>
      <c r="CW35" s="22" t="e">
        <f>IF(INDEX($Y35:$BN35,MATCH(CW$20,$Y$20:$BN$20,0))="X",CW$20,"")</f>
        <v>#N/A</v>
      </c>
      <c r="CX35" s="22" t="e">
        <f>IF(INDEX($Y35:$BN35,MATCH(CX$20,$Y$20:$BN$20,0))="X",CX$20,"")</f>
        <v>#N/A</v>
      </c>
      <c r="CY35" s="22" t="e">
        <f>IF(INDEX($Y35:$BN35,MATCH(CY$20,$Y$20:$BN$20,0))="X",CY$20,"")</f>
        <v>#N/A</v>
      </c>
      <c r="CZ35" s="22" t="e">
        <f>IF(INDEX($Y35:$BN35,MATCH(CZ$20,$Y$20:$BN$20,0))="X",CZ$20,"")</f>
        <v>#N/A</v>
      </c>
      <c r="DA35" s="22" t="e">
        <f>IF(INDEX($Y35:$BN35,MATCH(DA$20,$Y$20:$BN$20,0))="X",DA$20,"")</f>
        <v>#N/A</v>
      </c>
      <c r="DB35" s="22" t="e">
        <f>IF(INDEX($Y35:$BN35,MATCH(DB$20,$Y$20:$BN$20,0))="X",DB$20,"")</f>
        <v>#N/A</v>
      </c>
      <c r="DC35" s="22" t="e">
        <f>IF(INDEX($Y35:$BN35,MATCH(DC$20,$Y$20:$BN$20,0))="X",DC$20,"")</f>
        <v>#N/A</v>
      </c>
      <c r="DD35" s="22" t="e">
        <f>IF(INDEX($Y35:$BN35,MATCH(DD$20,$Y$20:$BN$20,0))="X",DD$20,"")</f>
        <v>#N/A</v>
      </c>
      <c r="DE35" s="22" t="e">
        <f>IF(INDEX($Y35:$BN35,MATCH(DE$20,$Y$20:$BN$20,0))="X",DE$20,"")</f>
        <v>#N/A</v>
      </c>
      <c r="DF35" s="22" t="e">
        <f>IF(INDEX($Y35:$BN35,MATCH(DF$20,$Y$20:$BN$20,0))="X",DF$20,"")</f>
        <v>#N/A</v>
      </c>
      <c r="DG35" s="22" t="e">
        <f>IF(INDEX($Y35:$BN35,MATCH(DG$20,$Y$20:$BN$20,0))="X",DG$20,"")</f>
        <v>#N/A</v>
      </c>
      <c r="DH35" s="22" t="e">
        <f>IF(INDEX($Y35:$BN35,MATCH(DH$20,$Y$20:$BN$20,0))="X",DH$20,"")</f>
        <v>#N/A</v>
      </c>
      <c r="DI35" s="22" t="e">
        <f>IF(INDEX($Y35:$BN35,MATCH(DI$20,$Y$20:$BN$20,0))="X",DI$20,"")</f>
        <v>#N/A</v>
      </c>
      <c r="DJ35" s="22" t="e">
        <f>IF(INDEX($Y35:$BN35,MATCH(DJ$20,$Y$20:$BN$20,0))="X",DJ$20,"")</f>
        <v>#N/A</v>
      </c>
      <c r="DK35" s="22" t="e">
        <f>IF(INDEX($Y35:$BN35,MATCH(DK$20,$Y$20:$BN$20,0))="X",DK$20,"")</f>
        <v>#N/A</v>
      </c>
      <c r="DL35" s="22" t="e">
        <f>IF(INDEX($Y35:$BN35,MATCH(DL$20,$Y$20:$BN$20,0))="X",DL$20,"")</f>
        <v>#N/A</v>
      </c>
      <c r="DM35" s="22" t="e">
        <f>IF(INDEX($Y35:$BN35,MATCH(DM$20,$Y$20:$BN$20,0))="X",DM$20,"")</f>
        <v>#N/A</v>
      </c>
      <c r="DN35" s="22" t="e">
        <f>IF(INDEX($Y35:$BN35,MATCH(DN$20,$Y$20:$BN$20,0))="X",DN$20,"")</f>
        <v>#N/A</v>
      </c>
      <c r="DO35" s="22" t="e">
        <f>IF(INDEX($Y35:$BN35,MATCH(DO$20,$Y$20:$BN$20,0))="X",DO$20,"")</f>
        <v>#N/A</v>
      </c>
      <c r="DP35" s="22" t="e">
        <f>IF(INDEX($Y35:$BN35,MATCH(DP$20,$Y$20:$BN$20,0))="X",DP$20,"")</f>
        <v>#N/A</v>
      </c>
      <c r="DQ35" s="22" t="e">
        <f>IF(INDEX($Y35:$BN35,MATCH(DQ$20,$Y$20:$BN$20,0))="X",DQ$20,"")</f>
        <v>#N/A</v>
      </c>
      <c r="DR35" s="22" t="e">
        <f>IF(INDEX($Y35:$BN35,MATCH(DR$20,$Y$20:$BN$20,0))="X",DR$20,"")</f>
        <v>#N/A</v>
      </c>
      <c r="DS35" s="22" t="e">
        <f>IF(INDEX($Y35:$BN35,MATCH(DS$20,$Y$20:$BN$20,0))="X",DS$20,"")</f>
        <v>#N/A</v>
      </c>
      <c r="DT35" s="22" t="e">
        <f>IF(INDEX($Y35:$BN35,MATCH(DT$20,$Y$20:$BN$20,0))="X",DT$20,"")</f>
        <v>#N/A</v>
      </c>
      <c r="DU35" s="22" t="e">
        <f>IF(INDEX($Y35:$BN35,MATCH(DU$20,$Y$20:$BN$20,0))="X",DU$20,"")</f>
        <v>#N/A</v>
      </c>
      <c r="DV35" s="22" t="e">
        <f>IF(INDEX($Y35:$BN35,MATCH(DV$20,$Y$20:$BN$20,0))="X",DV$20,"")</f>
        <v>#N/A</v>
      </c>
      <c r="DW35" s="22" t="e">
        <f>IF(INDEX($Y35:$BN35,MATCH(DW$20,$Y$20:$BN$20,0))="X",DW$20,"")</f>
        <v>#N/A</v>
      </c>
      <c r="DX35" s="22" t="e">
        <f>IF(INDEX($Y35:$BN35,MATCH(DX$20,$Y$20:$BN$20,0))="X",DX$20,"")</f>
        <v>#N/A</v>
      </c>
      <c r="DY35" s="22" t="e">
        <f>IF(INDEX($Y35:$BN35,MATCH(DY$20,$Y$20:$BN$20,0))="X",DY$20,"")</f>
        <v>#N/A</v>
      </c>
      <c r="DZ35" s="22" t="e">
        <f>IF(INDEX($Y35:$BN35,MATCH(DZ$20,$Y$20:$BN$20,0))="X",DZ$20,"")</f>
        <v>#N/A</v>
      </c>
      <c r="EA35" s="22" t="e">
        <f>IF(INDEX($Y35:$BN35,MATCH(EA$20,$Y$20:$BN$20,0))="X",EA$20,"")</f>
        <v>#N/A</v>
      </c>
      <c r="EB35" s="22" t="e">
        <f>IF(INDEX($Y35:$BN35,MATCH(EB$20,$Y$20:$BN$20,0))="X",EB$20,"")</f>
        <v>#N/A</v>
      </c>
      <c r="EC35" s="22" t="e">
        <f>IF(INDEX($Y35:$BN35,MATCH(EC$20,$Y$20:$BN$20,0))="X",EC$20,"")</f>
        <v>#N/A</v>
      </c>
      <c r="ED35" s="22" t="e">
        <f>IF(INDEX($Y35:$BN35,MATCH(ED$20,$Y$20:$BN$20,0))="X",ED$20,"")</f>
        <v>#N/A</v>
      </c>
      <c r="EE35" s="22" t="e">
        <f>IF(INDEX($Y35:$BN35,MATCH(EE$20,$Y$20:$BN$20,0))="X",EE$20,"")</f>
        <v>#N/A</v>
      </c>
      <c r="EF35" s="22" t="e">
        <f>IF(INDEX($Y35:$BN35,MATCH(EF$20,$Y$20:$BN$20,0))="X",EF$20,"")</f>
        <v>#N/A</v>
      </c>
      <c r="EG35" s="22" t="e">
        <f>IF(INDEX($Y35:$BN35,MATCH(EG$20,$Y$20:$BN$20,0))="X",EG$20,"")</f>
        <v>#N/A</v>
      </c>
      <c r="EH35" s="99" t="e">
        <f t="shared" si="9"/>
        <v>#N/A</v>
      </c>
      <c r="EI35" s="99" t="e">
        <f t="shared" si="10"/>
        <v>#N/A</v>
      </c>
      <c r="EJ35" t="e">
        <f t="shared" si="11"/>
        <v>#N/A</v>
      </c>
      <c r="EK35" t="e">
        <f t="shared" si="11"/>
        <v>#N/A</v>
      </c>
      <c r="EL35" s="24" t="e">
        <f t="shared" si="12"/>
        <v>#N/A</v>
      </c>
      <c r="EM35" s="245" t="e">
        <f t="shared" si="12"/>
        <v>#N/A</v>
      </c>
    </row>
    <row r="36" spans="1:143" s="25" customFormat="1" ht="92.25" customHeight="1" x14ac:dyDescent="0.25">
      <c r="A36" s="202" t="str">
        <f t="shared" si="1"/>
        <v>2100001_Postlevée_Guild, Vertical</v>
      </c>
      <c r="B36" s="202" t="str">
        <f>IF(COUNTIF($A$21:A36,A36)&gt;1,"Doublon","")</f>
        <v/>
      </c>
      <c r="C36" s="108">
        <v>2100001</v>
      </c>
      <c r="D36" s="109" t="s">
        <v>243</v>
      </c>
      <c r="E36" s="110" t="s">
        <v>169</v>
      </c>
      <c r="F36" s="111" t="s">
        <v>244</v>
      </c>
      <c r="G36" s="112" t="s">
        <v>245</v>
      </c>
      <c r="H36" s="152"/>
      <c r="I36" s="161">
        <v>44164</v>
      </c>
      <c r="J36" s="111" t="s">
        <v>78</v>
      </c>
      <c r="K36" s="115" t="s">
        <v>72</v>
      </c>
      <c r="L36" s="111" t="s">
        <v>246</v>
      </c>
      <c r="M36" s="115">
        <v>5</v>
      </c>
      <c r="N36" s="120" t="s">
        <v>190</v>
      </c>
      <c r="O36" s="111"/>
      <c r="P36" s="118" t="s">
        <v>247</v>
      </c>
      <c r="Q36" s="118" t="s">
        <v>180</v>
      </c>
      <c r="R36" s="119" t="s">
        <v>248</v>
      </c>
      <c r="S36" s="120"/>
      <c r="T36" s="120"/>
      <c r="U36" s="115"/>
      <c r="V36" s="115" t="s">
        <v>74</v>
      </c>
      <c r="W36" s="115" t="s">
        <v>74</v>
      </c>
      <c r="X36" s="115"/>
      <c r="Y36" s="121"/>
      <c r="Z36" s="121"/>
      <c r="AA36" s="121"/>
      <c r="AB36" s="121"/>
      <c r="AC36" s="121"/>
      <c r="AD36" s="121"/>
      <c r="AE36" s="122"/>
      <c r="AF36" s="115" t="s">
        <v>74</v>
      </c>
      <c r="AG36" s="115" t="s">
        <v>74</v>
      </c>
      <c r="AH36" s="115"/>
      <c r="AI36" s="115"/>
      <c r="AJ36" s="121"/>
      <c r="AK36" s="121"/>
      <c r="AL36" s="121"/>
      <c r="AM36" s="121"/>
      <c r="AN36" s="121"/>
      <c r="AO36" s="121"/>
      <c r="AP36" s="121"/>
      <c r="AQ36" s="121"/>
      <c r="AR36" s="121"/>
      <c r="AS36" s="121" t="s">
        <v>74</v>
      </c>
      <c r="AT36" s="121"/>
      <c r="AU36" s="121"/>
      <c r="AV36" s="121"/>
      <c r="AW36" s="121"/>
      <c r="AX36" s="121"/>
      <c r="AY36" s="121"/>
      <c r="AZ36" s="121"/>
      <c r="BA36" s="121"/>
      <c r="BB36" s="121"/>
      <c r="BC36" s="121"/>
      <c r="BD36" s="121"/>
      <c r="BE36" s="121"/>
      <c r="BF36" s="121"/>
      <c r="BG36" s="121"/>
      <c r="BH36" s="121"/>
      <c r="BI36" s="121"/>
      <c r="BJ36" s="121"/>
      <c r="BK36" s="121"/>
      <c r="BL36" s="121"/>
      <c r="BM36" s="121"/>
      <c r="BN36" s="121"/>
      <c r="BO36" s="115">
        <v>60</v>
      </c>
      <c r="BP36" s="115">
        <v>60</v>
      </c>
      <c r="BQ36" s="115"/>
      <c r="BR36" s="115"/>
      <c r="BS36" s="115">
        <v>20</v>
      </c>
      <c r="BT36" s="115"/>
      <c r="BU36" s="115">
        <v>10</v>
      </c>
      <c r="BV36" s="115"/>
      <c r="BW36" s="115"/>
      <c r="BX36" s="115"/>
      <c r="BY36" s="115">
        <v>48</v>
      </c>
      <c r="BZ36" s="115"/>
      <c r="CA36" s="115"/>
      <c r="CB36" s="115"/>
      <c r="CC36" s="57" t="s">
        <v>75</v>
      </c>
      <c r="CD36" s="124" t="str">
        <f>IF(COUNTBLANK($Y36:$AD36)&lt;&gt;6,"X","")</f>
        <v/>
      </c>
      <c r="CE36" s="125" t="str">
        <f>IF(COUNTBLANK($AE36)&lt;&gt;1,"X","")</f>
        <v/>
      </c>
      <c r="CF36" s="126" t="str">
        <f t="shared" si="2"/>
        <v/>
      </c>
      <c r="CG36" s="127" t="s">
        <v>188</v>
      </c>
      <c r="CH36" s="33"/>
      <c r="CI36" s="33"/>
      <c r="CJ36" s="33"/>
      <c r="CK36" s="35" t="e">
        <f>IF(AND(Y36="",Z36="",AA36="",AB36="",AC36="",AD36="",AF36="",AG36="",AH36="",AI36="",AJ36="",AK36="",AL36="",AM36="",AN36="",AO36="",AP36="",AQ36="",AR36="",AS36="",AT36="",AU36="",AV36="",AW36="",AX36="",AY36="",AZ36="",BA36="",BB36="",BC36="",BD36="",BE36="",BF36="",BG36="",BH36="",BI36="",BJ36="",#REF!="",BK36="",BL36="",BM36="",BN36="",BY36=6),"X","")</f>
        <v>#REF!</v>
      </c>
      <c r="CL36" s="68">
        <f t="shared" si="3"/>
        <v>3</v>
      </c>
      <c r="CM36" s="99">
        <f t="shared" si="4"/>
        <v>0</v>
      </c>
      <c r="CN36" s="99">
        <f t="shared" si="5"/>
        <v>0</v>
      </c>
      <c r="CO36" s="99">
        <f t="shared" si="6"/>
        <v>0</v>
      </c>
      <c r="CP36" s="99">
        <f t="shared" si="7"/>
        <v>0</v>
      </c>
      <c r="CQ36" s="99">
        <f t="shared" si="8"/>
        <v>0</v>
      </c>
      <c r="CR36" s="22" t="e">
        <f>IF(INDEX($Y36:$BN36,MATCH(CR$20,$Y$20:$BN$20,0))="X",CR$20,"")</f>
        <v>#N/A</v>
      </c>
      <c r="CS36" s="22" t="e">
        <f>IF(INDEX($Y36:$BN36,MATCH(CS$20,$Y$20:$BN$20,0))="X",CS$20,"")</f>
        <v>#N/A</v>
      </c>
      <c r="CT36" s="22" t="e">
        <f>IF(INDEX($Y36:$BN36,MATCH(CT$20,$Y$20:$BN$20,0))="X",CT$20,"")</f>
        <v>#N/A</v>
      </c>
      <c r="CU36" s="22" t="e">
        <f>IF(INDEX($Y36:$BN36,MATCH(CU$20,$Y$20:$BN$20,0))="X",CU$20,"")</f>
        <v>#N/A</v>
      </c>
      <c r="CV36" s="22" t="e">
        <f>IF(INDEX($Y36:$BN36,MATCH(CV$20,$Y$20:$BN$20,0))="X",CV$20,"")</f>
        <v>#N/A</v>
      </c>
      <c r="CW36" s="22" t="e">
        <f>IF(INDEX($Y36:$BN36,MATCH(CW$20,$Y$20:$BN$20,0))="X",CW$20,"")</f>
        <v>#N/A</v>
      </c>
      <c r="CX36" s="22" t="e">
        <f>IF(INDEX($Y36:$BN36,MATCH(CX$20,$Y$20:$BN$20,0))="X",CX$20,"")</f>
        <v>#N/A</v>
      </c>
      <c r="CY36" s="22" t="e">
        <f>IF(INDEX($Y36:$BN36,MATCH(CY$20,$Y$20:$BN$20,0))="X",CY$20,"")</f>
        <v>#N/A</v>
      </c>
      <c r="CZ36" s="22" t="e">
        <f>IF(INDEX($Y36:$BN36,MATCH(CZ$20,$Y$20:$BN$20,0))="X",CZ$20,"")</f>
        <v>#N/A</v>
      </c>
      <c r="DA36" s="22" t="e">
        <f>IF(INDEX($Y36:$BN36,MATCH(DA$20,$Y$20:$BN$20,0))="X",DA$20,"")</f>
        <v>#N/A</v>
      </c>
      <c r="DB36" s="22" t="e">
        <f>IF(INDEX($Y36:$BN36,MATCH(DB$20,$Y$20:$BN$20,0))="X",DB$20,"")</f>
        <v>#N/A</v>
      </c>
      <c r="DC36" s="22" t="e">
        <f>IF(INDEX($Y36:$BN36,MATCH(DC$20,$Y$20:$BN$20,0))="X",DC$20,"")</f>
        <v>#N/A</v>
      </c>
      <c r="DD36" s="22" t="e">
        <f>IF(INDEX($Y36:$BN36,MATCH(DD$20,$Y$20:$BN$20,0))="X",DD$20,"")</f>
        <v>#N/A</v>
      </c>
      <c r="DE36" s="22" t="e">
        <f>IF(INDEX($Y36:$BN36,MATCH(DE$20,$Y$20:$BN$20,0))="X",DE$20,"")</f>
        <v>#N/A</v>
      </c>
      <c r="DF36" s="22" t="e">
        <f>IF(INDEX($Y36:$BN36,MATCH(DF$20,$Y$20:$BN$20,0))="X",DF$20,"")</f>
        <v>#N/A</v>
      </c>
      <c r="DG36" s="22" t="e">
        <f>IF(INDEX($Y36:$BN36,MATCH(DG$20,$Y$20:$BN$20,0))="X",DG$20,"")</f>
        <v>#N/A</v>
      </c>
      <c r="DH36" s="22" t="e">
        <f>IF(INDEX($Y36:$BN36,MATCH(DH$20,$Y$20:$BN$20,0))="X",DH$20,"")</f>
        <v>#N/A</v>
      </c>
      <c r="DI36" s="22" t="e">
        <f>IF(INDEX($Y36:$BN36,MATCH(DI$20,$Y$20:$BN$20,0))="X",DI$20,"")</f>
        <v>#N/A</v>
      </c>
      <c r="DJ36" s="22" t="e">
        <f>IF(INDEX($Y36:$BN36,MATCH(DJ$20,$Y$20:$BN$20,0))="X",DJ$20,"")</f>
        <v>#N/A</v>
      </c>
      <c r="DK36" s="22" t="e">
        <f>IF(INDEX($Y36:$BN36,MATCH(DK$20,$Y$20:$BN$20,0))="X",DK$20,"")</f>
        <v>#N/A</v>
      </c>
      <c r="DL36" s="22" t="e">
        <f>IF(INDEX($Y36:$BN36,MATCH(DL$20,$Y$20:$BN$20,0))="X",DL$20,"")</f>
        <v>#N/A</v>
      </c>
      <c r="DM36" s="22" t="e">
        <f>IF(INDEX($Y36:$BN36,MATCH(DM$20,$Y$20:$BN$20,0))="X",DM$20,"")</f>
        <v>#N/A</v>
      </c>
      <c r="DN36" s="22" t="e">
        <f>IF(INDEX($Y36:$BN36,MATCH(DN$20,$Y$20:$BN$20,0))="X",DN$20,"")</f>
        <v>#N/A</v>
      </c>
      <c r="DO36" s="22" t="e">
        <f>IF(INDEX($Y36:$BN36,MATCH(DO$20,$Y$20:$BN$20,0))="X",DO$20,"")</f>
        <v>#N/A</v>
      </c>
      <c r="DP36" s="22" t="e">
        <f>IF(INDEX($Y36:$BN36,MATCH(DP$20,$Y$20:$BN$20,0))="X",DP$20,"")</f>
        <v>#N/A</v>
      </c>
      <c r="DQ36" s="22" t="e">
        <f>IF(INDEX($Y36:$BN36,MATCH(DQ$20,$Y$20:$BN$20,0))="X",DQ$20,"")</f>
        <v>#N/A</v>
      </c>
      <c r="DR36" s="22" t="e">
        <f>IF(INDEX($Y36:$BN36,MATCH(DR$20,$Y$20:$BN$20,0))="X",DR$20,"")</f>
        <v>#N/A</v>
      </c>
      <c r="DS36" s="22" t="e">
        <f>IF(INDEX($Y36:$BN36,MATCH(DS$20,$Y$20:$BN$20,0))="X",DS$20,"")</f>
        <v>#N/A</v>
      </c>
      <c r="DT36" s="22" t="e">
        <f>IF(INDEX($Y36:$BN36,MATCH(DT$20,$Y$20:$BN$20,0))="X",DT$20,"")</f>
        <v>#N/A</v>
      </c>
      <c r="DU36" s="22" t="e">
        <f>IF(INDEX($Y36:$BN36,MATCH(DU$20,$Y$20:$BN$20,0))="X",DU$20,"")</f>
        <v>#N/A</v>
      </c>
      <c r="DV36" s="22" t="e">
        <f>IF(INDEX($Y36:$BN36,MATCH(DV$20,$Y$20:$BN$20,0))="X",DV$20,"")</f>
        <v>#N/A</v>
      </c>
      <c r="DW36" s="22" t="e">
        <f>IF(INDEX($Y36:$BN36,MATCH(DW$20,$Y$20:$BN$20,0))="X",DW$20,"")</f>
        <v>#N/A</v>
      </c>
      <c r="DX36" s="22" t="e">
        <f>IF(INDEX($Y36:$BN36,MATCH(DX$20,$Y$20:$BN$20,0))="X",DX$20,"")</f>
        <v>#N/A</v>
      </c>
      <c r="DY36" s="22" t="e">
        <f>IF(INDEX($Y36:$BN36,MATCH(DY$20,$Y$20:$BN$20,0))="X",DY$20,"")</f>
        <v>#N/A</v>
      </c>
      <c r="DZ36" s="22" t="e">
        <f>IF(INDEX($Y36:$BN36,MATCH(DZ$20,$Y$20:$BN$20,0))="X",DZ$20,"")</f>
        <v>#N/A</v>
      </c>
      <c r="EA36" s="22" t="e">
        <f>IF(INDEX($Y36:$BN36,MATCH(EA$20,$Y$20:$BN$20,0))="X",EA$20,"")</f>
        <v>#N/A</v>
      </c>
      <c r="EB36" s="22" t="e">
        <f>IF(INDEX($Y36:$BN36,MATCH(EB$20,$Y$20:$BN$20,0))="X",EB$20,"")</f>
        <v>#N/A</v>
      </c>
      <c r="EC36" s="22" t="e">
        <f>IF(INDEX($Y36:$BN36,MATCH(EC$20,$Y$20:$BN$20,0))="X",EC$20,"")</f>
        <v>#N/A</v>
      </c>
      <c r="ED36" s="22" t="e">
        <f>IF(INDEX($Y36:$BN36,MATCH(ED$20,$Y$20:$BN$20,0))="X",ED$20,"")</f>
        <v>#N/A</v>
      </c>
      <c r="EE36" s="22" t="e">
        <f>IF(INDEX($Y36:$BN36,MATCH(EE$20,$Y$20:$BN$20,0))="X",EE$20,"")</f>
        <v>#N/A</v>
      </c>
      <c r="EF36" s="22" t="e">
        <f>IF(INDEX($Y36:$BN36,MATCH(EF$20,$Y$20:$BN$20,0))="X",EF$20,"")</f>
        <v>#N/A</v>
      </c>
      <c r="EG36" s="22" t="e">
        <f>IF(INDEX($Y36:$BN36,MATCH(EG$20,$Y$20:$BN$20,0))="X",EG$20,"")</f>
        <v>#N/A</v>
      </c>
      <c r="EH36" s="99" t="e">
        <f t="shared" si="9"/>
        <v>#N/A</v>
      </c>
      <c r="EI36" s="99" t="e">
        <f t="shared" si="10"/>
        <v>#N/A</v>
      </c>
      <c r="EJ36" t="e">
        <f t="shared" si="11"/>
        <v>#N/A</v>
      </c>
      <c r="EK36" t="e">
        <f t="shared" si="11"/>
        <v>#N/A</v>
      </c>
      <c r="EL36" s="24" t="e">
        <f t="shared" si="12"/>
        <v>#N/A</v>
      </c>
      <c r="EM36" s="245" t="e">
        <f t="shared" si="12"/>
        <v>#N/A</v>
      </c>
    </row>
    <row r="37" spans="1:143" ht="45" customHeight="1" x14ac:dyDescent="0.25">
      <c r="A37" s="202" t="str">
        <f t="shared" si="1"/>
        <v>2100156_Epamprage_QUAD GLOB 200SL - ROQUAT</v>
      </c>
      <c r="B37" s="202" t="str">
        <f>IF(COUNTIF($A$21:A37,A37)&gt;1,"Doublon","")</f>
        <v/>
      </c>
      <c r="C37" s="108">
        <v>2100156</v>
      </c>
      <c r="D37" s="109" t="s">
        <v>249</v>
      </c>
      <c r="E37" s="110" t="s">
        <v>208</v>
      </c>
      <c r="F37" s="111">
        <v>22</v>
      </c>
      <c r="G37" s="112" t="s">
        <v>250</v>
      </c>
      <c r="H37" s="113"/>
      <c r="I37" s="152">
        <v>43773</v>
      </c>
      <c r="J37" s="111" t="s">
        <v>251</v>
      </c>
      <c r="K37" s="115" t="s">
        <v>82</v>
      </c>
      <c r="L37" s="111" t="s">
        <v>84</v>
      </c>
      <c r="M37" s="115">
        <v>20</v>
      </c>
      <c r="N37" s="167">
        <v>1</v>
      </c>
      <c r="O37" s="111"/>
      <c r="P37" s="118">
        <f>N37*0.32</f>
        <v>0.32</v>
      </c>
      <c r="Q37" s="118">
        <f>N37*0.5</f>
        <v>0.5</v>
      </c>
      <c r="R37" s="119">
        <v>200</v>
      </c>
      <c r="S37" s="120"/>
      <c r="T37" s="120"/>
      <c r="U37" s="115" t="s">
        <v>74</v>
      </c>
      <c r="V37" s="115"/>
      <c r="W37" s="115" t="s">
        <v>74</v>
      </c>
      <c r="X37" s="115" t="s">
        <v>74</v>
      </c>
      <c r="Y37" s="121"/>
      <c r="Z37" s="121"/>
      <c r="AA37" s="121"/>
      <c r="AB37" s="121"/>
      <c r="AC37" s="121"/>
      <c r="AD37" s="121"/>
      <c r="AE37" s="122"/>
      <c r="AF37" s="115" t="s">
        <v>74</v>
      </c>
      <c r="AG37" s="115" t="s">
        <v>74</v>
      </c>
      <c r="AH37" s="115"/>
      <c r="AI37" s="115"/>
      <c r="AJ37" s="121"/>
      <c r="AK37" s="121"/>
      <c r="AL37" s="121" t="s">
        <v>74</v>
      </c>
      <c r="AM37" s="121"/>
      <c r="AN37" s="121"/>
      <c r="AO37" s="121"/>
      <c r="AP37" s="121"/>
      <c r="AQ37" s="121"/>
      <c r="AR37" s="121" t="s">
        <v>74</v>
      </c>
      <c r="AS37" s="121" t="s">
        <v>74</v>
      </c>
      <c r="AT37" s="121"/>
      <c r="AU37" s="121" t="s">
        <v>74</v>
      </c>
      <c r="AV37" s="121"/>
      <c r="AW37" s="121" t="s">
        <v>74</v>
      </c>
      <c r="AX37" s="121"/>
      <c r="AY37" s="121"/>
      <c r="AZ37" s="121" t="s">
        <v>74</v>
      </c>
      <c r="BA37" s="121"/>
      <c r="BB37" s="121"/>
      <c r="BC37" s="121"/>
      <c r="BD37" s="121"/>
      <c r="BE37" s="121"/>
      <c r="BF37" s="121"/>
      <c r="BG37" s="121"/>
      <c r="BH37" s="121"/>
      <c r="BI37" s="121"/>
      <c r="BJ37" s="121"/>
      <c r="BK37" s="121"/>
      <c r="BL37" s="121"/>
      <c r="BM37" s="121" t="s">
        <v>74</v>
      </c>
      <c r="BN37" s="121"/>
      <c r="BO37" s="115">
        <v>90</v>
      </c>
      <c r="BP37" s="115">
        <v>90</v>
      </c>
      <c r="BQ37" s="115"/>
      <c r="BR37" s="115"/>
      <c r="BS37" s="115">
        <v>5</v>
      </c>
      <c r="BT37" s="115"/>
      <c r="BU37" s="115">
        <v>10</v>
      </c>
      <c r="BV37" s="115"/>
      <c r="BW37" s="115"/>
      <c r="BX37" s="115"/>
      <c r="BY37" s="174">
        <v>48</v>
      </c>
      <c r="BZ37" s="174"/>
      <c r="CA37" s="115"/>
      <c r="CB37" s="115"/>
      <c r="CC37" s="57" t="s">
        <v>75</v>
      </c>
      <c r="CD37" s="89" t="str">
        <f>IF(COUNTBLANK($Y37:$AD37)&lt;&gt;6,"X","")</f>
        <v/>
      </c>
      <c r="CE37" s="125" t="str">
        <f>IF(COUNTBLANK($AE37)&lt;&gt;1,"X","")</f>
        <v/>
      </c>
      <c r="CF37" s="126">
        <f t="shared" si="2"/>
        <v>2</v>
      </c>
      <c r="CG37" s="101" t="s">
        <v>252</v>
      </c>
      <c r="CH37" s="175"/>
      <c r="CI37" s="175"/>
      <c r="CJ37" s="175"/>
      <c r="CK37" s="128" t="e">
        <f>IF(AND(Y37="",Z37="",AA37="",AB37="",AC37="",AD37="",AF37="",AG37="",AH37="",AI37="",AJ37="",AK37="",AL37="",AM37="",AN37="",AO37="",AP37="",AQ37="",AR37="",AS37="",AT37="",AU37="",AV37="",AW37="",AX37="",AY37="",AZ37="",BA37="",BB37="",BC37="",BD37="",BE37="",BF37="",BG37="",BH37="",BI37="",BJ37="",#REF!="",BK37="",BL37="",BM37="",BN37="",BY37=6),"X","")</f>
        <v>#REF!</v>
      </c>
      <c r="CL37" s="68">
        <f t="shared" si="3"/>
        <v>9</v>
      </c>
      <c r="CM37" s="99">
        <f t="shared" si="4"/>
        <v>0</v>
      </c>
      <c r="CN37" s="99">
        <f t="shared" si="5"/>
        <v>0</v>
      </c>
      <c r="CO37" s="99">
        <f t="shared" si="6"/>
        <v>0</v>
      </c>
      <c r="CP37" s="99">
        <f t="shared" si="7"/>
        <v>1</v>
      </c>
      <c r="CQ37" s="99">
        <f t="shared" si="8"/>
        <v>1</v>
      </c>
      <c r="CR37" s="22" t="e">
        <f>IF(INDEX($Y37:$BN37,MATCH(CR$20,$Y$20:$BN$20,0))="X",CR$20,"")</f>
        <v>#N/A</v>
      </c>
      <c r="CS37" s="22" t="e">
        <f>IF(INDEX($Y37:$BN37,MATCH(CS$20,$Y$20:$BN$20,0))="X",CS$20,"")</f>
        <v>#N/A</v>
      </c>
      <c r="CT37" s="22" t="e">
        <f>IF(INDEX($Y37:$BN37,MATCH(CT$20,$Y$20:$BN$20,0))="X",CT$20,"")</f>
        <v>#N/A</v>
      </c>
      <c r="CU37" s="22" t="e">
        <f>IF(INDEX($Y37:$BN37,MATCH(CU$20,$Y$20:$BN$20,0))="X",CU$20,"")</f>
        <v>#N/A</v>
      </c>
      <c r="CV37" s="22" t="e">
        <f>IF(INDEX($Y37:$BN37,MATCH(CV$20,$Y$20:$BN$20,0))="X",CV$20,"")</f>
        <v>#N/A</v>
      </c>
      <c r="CW37" s="22" t="e">
        <f>IF(INDEX($Y37:$BN37,MATCH(CW$20,$Y$20:$BN$20,0))="X",CW$20,"")</f>
        <v>#N/A</v>
      </c>
      <c r="CX37" s="22" t="e">
        <f>IF(INDEX($Y37:$BN37,MATCH(CX$20,$Y$20:$BN$20,0))="X",CX$20,"")</f>
        <v>#N/A</v>
      </c>
      <c r="CY37" s="22" t="e">
        <f>IF(INDEX($Y37:$BN37,MATCH(CY$20,$Y$20:$BN$20,0))="X",CY$20,"")</f>
        <v>#N/A</v>
      </c>
      <c r="CZ37" s="22" t="e">
        <f>IF(INDEX($Y37:$BN37,MATCH(CZ$20,$Y$20:$BN$20,0))="X",CZ$20,"")</f>
        <v>#N/A</v>
      </c>
      <c r="DA37" s="22" t="e">
        <f>IF(INDEX($Y37:$BN37,MATCH(DA$20,$Y$20:$BN$20,0))="X",DA$20,"")</f>
        <v>#N/A</v>
      </c>
      <c r="DB37" s="22" t="e">
        <f>IF(INDEX($Y37:$BN37,MATCH(DB$20,$Y$20:$BN$20,0))="X",DB$20,"")</f>
        <v>#N/A</v>
      </c>
      <c r="DC37" s="22" t="e">
        <f>IF(INDEX($Y37:$BN37,MATCH(DC$20,$Y$20:$BN$20,0))="X",DC$20,"")</f>
        <v>#N/A</v>
      </c>
      <c r="DD37" s="22" t="e">
        <f>IF(INDEX($Y37:$BN37,MATCH(DD$20,$Y$20:$BN$20,0))="X",DD$20,"")</f>
        <v>#N/A</v>
      </c>
      <c r="DE37" s="22" t="e">
        <f>IF(INDEX($Y37:$BN37,MATCH(DE$20,$Y$20:$BN$20,0))="X",DE$20,"")</f>
        <v>#N/A</v>
      </c>
      <c r="DF37" s="22" t="e">
        <f>IF(INDEX($Y37:$BN37,MATCH(DF$20,$Y$20:$BN$20,0))="X",DF$20,"")</f>
        <v>#N/A</v>
      </c>
      <c r="DG37" s="22" t="e">
        <f>IF(INDEX($Y37:$BN37,MATCH(DG$20,$Y$20:$BN$20,0))="X",DG$20,"")</f>
        <v>#N/A</v>
      </c>
      <c r="DH37" s="22" t="e">
        <f>IF(INDEX($Y37:$BN37,MATCH(DH$20,$Y$20:$BN$20,0))="X",DH$20,"")</f>
        <v>#N/A</v>
      </c>
      <c r="DI37" s="22" t="e">
        <f>IF(INDEX($Y37:$BN37,MATCH(DI$20,$Y$20:$BN$20,0))="X",DI$20,"")</f>
        <v>#N/A</v>
      </c>
      <c r="DJ37" s="22" t="e">
        <f>IF(INDEX($Y37:$BN37,MATCH(DJ$20,$Y$20:$BN$20,0))="X",DJ$20,"")</f>
        <v>#N/A</v>
      </c>
      <c r="DK37" s="22" t="e">
        <f>IF(INDEX($Y37:$BN37,MATCH(DK$20,$Y$20:$BN$20,0))="X",DK$20,"")</f>
        <v>#N/A</v>
      </c>
      <c r="DL37" s="22" t="e">
        <f>IF(INDEX($Y37:$BN37,MATCH(DL$20,$Y$20:$BN$20,0))="X",DL$20,"")</f>
        <v>#N/A</v>
      </c>
      <c r="DM37" s="22" t="e">
        <f>IF(INDEX($Y37:$BN37,MATCH(DM$20,$Y$20:$BN$20,0))="X",DM$20,"")</f>
        <v>#N/A</v>
      </c>
      <c r="DN37" s="22" t="e">
        <f>IF(INDEX($Y37:$BN37,MATCH(DN$20,$Y$20:$BN$20,0))="X",DN$20,"")</f>
        <v>#N/A</v>
      </c>
      <c r="DO37" s="22" t="e">
        <f>IF(INDEX($Y37:$BN37,MATCH(DO$20,$Y$20:$BN$20,0))="X",DO$20,"")</f>
        <v>#N/A</v>
      </c>
      <c r="DP37" s="22" t="e">
        <f>IF(INDEX($Y37:$BN37,MATCH(DP$20,$Y$20:$BN$20,0))="X",DP$20,"")</f>
        <v>#N/A</v>
      </c>
      <c r="DQ37" s="22" t="e">
        <f>IF(INDEX($Y37:$BN37,MATCH(DQ$20,$Y$20:$BN$20,0))="X",DQ$20,"")</f>
        <v>#N/A</v>
      </c>
      <c r="DR37" s="22" t="e">
        <f>IF(INDEX($Y37:$BN37,MATCH(DR$20,$Y$20:$BN$20,0))="X",DR$20,"")</f>
        <v>#N/A</v>
      </c>
      <c r="DS37" s="22" t="e">
        <f>IF(INDEX($Y37:$BN37,MATCH(DS$20,$Y$20:$BN$20,0))="X",DS$20,"")</f>
        <v>#N/A</v>
      </c>
      <c r="DT37" s="22" t="e">
        <f>IF(INDEX($Y37:$BN37,MATCH(DT$20,$Y$20:$BN$20,0))="X",DT$20,"")</f>
        <v>#N/A</v>
      </c>
      <c r="DU37" s="22" t="e">
        <f>IF(INDEX($Y37:$BN37,MATCH(DU$20,$Y$20:$BN$20,0))="X",DU$20,"")</f>
        <v>#N/A</v>
      </c>
      <c r="DV37" s="22" t="e">
        <f>IF(INDEX($Y37:$BN37,MATCH(DV$20,$Y$20:$BN$20,0))="X",DV$20,"")</f>
        <v>#N/A</v>
      </c>
      <c r="DW37" s="22" t="e">
        <f>IF(INDEX($Y37:$BN37,MATCH(DW$20,$Y$20:$BN$20,0))="X",DW$20,"")</f>
        <v>#N/A</v>
      </c>
      <c r="DX37" s="22" t="e">
        <f>IF(INDEX($Y37:$BN37,MATCH(DX$20,$Y$20:$BN$20,0))="X",DX$20,"")</f>
        <v>#N/A</v>
      </c>
      <c r="DY37" s="22" t="e">
        <f>IF(INDEX($Y37:$BN37,MATCH(DY$20,$Y$20:$BN$20,0))="X",DY$20,"")</f>
        <v>#N/A</v>
      </c>
      <c r="DZ37" s="22" t="e">
        <f>IF(INDEX($Y37:$BN37,MATCH(DZ$20,$Y$20:$BN$20,0))="X",DZ$20,"")</f>
        <v>#N/A</v>
      </c>
      <c r="EA37" s="22" t="e">
        <f>IF(INDEX($Y37:$BN37,MATCH(EA$20,$Y$20:$BN$20,0))="X",EA$20,"")</f>
        <v>#N/A</v>
      </c>
      <c r="EB37" s="22" t="e">
        <f>IF(INDEX($Y37:$BN37,MATCH(EB$20,$Y$20:$BN$20,0))="X",EB$20,"")</f>
        <v>#N/A</v>
      </c>
      <c r="EC37" s="22" t="e">
        <f>IF(INDEX($Y37:$BN37,MATCH(EC$20,$Y$20:$BN$20,0))="X",EC$20,"")</f>
        <v>#N/A</v>
      </c>
      <c r="ED37" s="22" t="e">
        <f>IF(INDEX($Y37:$BN37,MATCH(ED$20,$Y$20:$BN$20,0))="X",ED$20,"")</f>
        <v>#N/A</v>
      </c>
      <c r="EE37" s="22" t="e">
        <f>IF(INDEX($Y37:$BN37,MATCH(EE$20,$Y$20:$BN$20,0))="X",EE$20,"")</f>
        <v>#N/A</v>
      </c>
      <c r="EF37" s="22" t="e">
        <f>IF(INDEX($Y37:$BN37,MATCH(EF$20,$Y$20:$BN$20,0))="X",EF$20,"")</f>
        <v>#N/A</v>
      </c>
      <c r="EG37" s="22" t="e">
        <f>IF(INDEX($Y37:$BN37,MATCH(EG$20,$Y$20:$BN$20,0))="X",EG$20,"")</f>
        <v>#N/A</v>
      </c>
      <c r="EH37" s="99" t="e">
        <f t="shared" si="9"/>
        <v>#N/A</v>
      </c>
      <c r="EI37" s="99" t="e">
        <f t="shared" si="10"/>
        <v>#N/A</v>
      </c>
      <c r="EJ37" t="e">
        <f t="shared" si="11"/>
        <v>#N/A</v>
      </c>
      <c r="EK37" t="e">
        <f t="shared" si="11"/>
        <v>#N/A</v>
      </c>
      <c r="EL37" s="24" t="e">
        <f t="shared" si="12"/>
        <v>#N/A</v>
      </c>
      <c r="EM37" s="245" t="e">
        <f t="shared" si="12"/>
        <v>#N/A</v>
      </c>
    </row>
    <row r="38" spans="1:143" ht="45" customHeight="1" x14ac:dyDescent="0.25">
      <c r="A38" s="72" t="str">
        <f t="shared" si="1"/>
        <v>2100206_Postlevée_Credit</v>
      </c>
      <c r="B38" s="72" t="str">
        <f>IF(COUNTIF($A$21:A38,A38)&gt;1,"Doublon","")</f>
        <v/>
      </c>
      <c r="C38" s="73">
        <v>2100206</v>
      </c>
      <c r="D38" s="100" t="s">
        <v>168</v>
      </c>
      <c r="E38" s="101" t="s">
        <v>169</v>
      </c>
      <c r="F38" s="88">
        <v>9</v>
      </c>
      <c r="G38" s="102" t="s">
        <v>253</v>
      </c>
      <c r="H38" s="103"/>
      <c r="I38" s="103">
        <v>44924</v>
      </c>
      <c r="J38" s="88" t="s">
        <v>85</v>
      </c>
      <c r="K38" s="83" t="s">
        <v>82</v>
      </c>
      <c r="L38" s="88" t="s">
        <v>254</v>
      </c>
      <c r="M38" s="83">
        <v>20</v>
      </c>
      <c r="N38" s="104" t="s">
        <v>255</v>
      </c>
      <c r="O38" s="88"/>
      <c r="P38" s="105" t="s">
        <v>256</v>
      </c>
      <c r="Q38" s="105" t="s">
        <v>257</v>
      </c>
      <c r="R38" s="106">
        <v>2862</v>
      </c>
      <c r="S38" s="104"/>
      <c r="T38" s="104"/>
      <c r="U38" s="83"/>
      <c r="V38" s="83"/>
      <c r="W38" s="83"/>
      <c r="X38" s="83"/>
      <c r="Y38" s="84"/>
      <c r="Z38" s="84"/>
      <c r="AA38" s="84"/>
      <c r="AB38" s="84"/>
      <c r="AC38" s="84"/>
      <c r="AD38" s="84"/>
      <c r="AE38" s="85"/>
      <c r="AF38" s="83"/>
      <c r="AG38" s="83"/>
      <c r="AH38" s="83"/>
      <c r="AI38" s="83"/>
      <c r="AJ38" s="84"/>
      <c r="AK38" s="84"/>
      <c r="AL38" s="84"/>
      <c r="AM38" s="84"/>
      <c r="AN38" s="84"/>
      <c r="AO38" s="84"/>
      <c r="AP38" s="84"/>
      <c r="AQ38" s="84"/>
      <c r="AR38" s="84"/>
      <c r="AS38" s="84"/>
      <c r="AT38" s="84"/>
      <c r="AU38" s="84"/>
      <c r="AV38" s="84"/>
      <c r="AW38" s="84"/>
      <c r="AX38" s="84"/>
      <c r="AY38" s="84"/>
      <c r="AZ38" s="84"/>
      <c r="BA38" s="84"/>
      <c r="BB38" s="84"/>
      <c r="BC38" s="84"/>
      <c r="BD38" s="84"/>
      <c r="BE38" s="84"/>
      <c r="BF38" s="84"/>
      <c r="BG38" s="84"/>
      <c r="BH38" s="84"/>
      <c r="BI38" s="84"/>
      <c r="BJ38" s="84"/>
      <c r="BK38" s="84"/>
      <c r="BL38" s="84"/>
      <c r="BM38" s="84"/>
      <c r="BN38" s="84"/>
      <c r="BO38" s="83">
        <v>21</v>
      </c>
      <c r="BP38" s="83">
        <v>21</v>
      </c>
      <c r="BQ38" s="83"/>
      <c r="BR38" s="83"/>
      <c r="BS38" s="88">
        <v>5</v>
      </c>
      <c r="BT38" s="83"/>
      <c r="BU38" s="83">
        <v>10</v>
      </c>
      <c r="BV38" s="83" t="s">
        <v>110</v>
      </c>
      <c r="BW38" s="83"/>
      <c r="BX38" s="83">
        <v>5</v>
      </c>
      <c r="BY38" s="83">
        <v>6</v>
      </c>
      <c r="BZ38" s="88" t="s">
        <v>258</v>
      </c>
      <c r="CA38" s="83" t="s">
        <v>222</v>
      </c>
      <c r="CB38" s="83"/>
      <c r="CC38" s="88" t="s">
        <v>75</v>
      </c>
      <c r="CD38" s="89" t="str">
        <f>IF(COUNTBLANK($Y38:$AD38)&lt;&gt;6,"X","")</f>
        <v/>
      </c>
      <c r="CE38" s="90" t="str">
        <f>IF(COUNTBLANK($AE38)&lt;&gt;1,"X","")</f>
        <v/>
      </c>
      <c r="CF38" s="91" t="str">
        <f t="shared" si="2"/>
        <v/>
      </c>
      <c r="CG38" s="107" t="s">
        <v>259</v>
      </c>
      <c r="CH38" s="93"/>
      <c r="CI38" s="93"/>
      <c r="CJ38" s="93"/>
      <c r="CK38" s="94" t="str">
        <f>IF(AND(Y38="",Z38="",AA38="",AB38="",AC38="",AD38="",AF38="",AG38="",AH38="",AI38="",AJ38="",AK38="",AL38="",AM38="",AN38="",AO38="",AP38="",AQ38="",AR38="",AS38="",AT38="",AU38="",AV38="",AW38="",AX38="",AY38="",AZ38="",BA38="",BB38="",BC38="",BD38="",BE38="",BF38="",BG38="",BH38="",BI38="",BJ38="",AE38="",BK38="",BL38="",BM38="",BN38="",BY38=6),"X","")</f>
        <v>X</v>
      </c>
      <c r="CL38" s="88">
        <f t="shared" si="3"/>
        <v>0</v>
      </c>
      <c r="CM38" s="95">
        <f t="shared" si="4"/>
        <v>0</v>
      </c>
      <c r="CN38" s="95">
        <f t="shared" si="5"/>
        <v>0</v>
      </c>
      <c r="CO38" s="95">
        <f t="shared" si="6"/>
        <v>0</v>
      </c>
      <c r="CP38" s="95">
        <f t="shared" si="7"/>
        <v>0</v>
      </c>
      <c r="CQ38" s="95">
        <f t="shared" si="8"/>
        <v>0</v>
      </c>
      <c r="CR38" s="96" t="e">
        <f>IF(INDEX($Y38:$BN38,MATCH(CR$20,$Y$20:$BN$20,0))="X",CR$20,"")</f>
        <v>#N/A</v>
      </c>
      <c r="CS38" s="96" t="e">
        <f>IF(INDEX($Y38:$BN38,MATCH(CS$20,$Y$20:$BN$20,0))="X",CS$20,"")</f>
        <v>#N/A</v>
      </c>
      <c r="CT38" s="96" t="e">
        <f>IF(INDEX($Y38:$BN38,MATCH(CT$20,$Y$20:$BN$20,0))="X",CT$20,"")</f>
        <v>#N/A</v>
      </c>
      <c r="CU38" s="96" t="e">
        <f>IF(INDEX($Y38:$BN38,MATCH(CU$20,$Y$20:$BN$20,0))="X",CU$20,"")</f>
        <v>#N/A</v>
      </c>
      <c r="CV38" s="96" t="e">
        <f>IF(INDEX($Y38:$BN38,MATCH(CV$20,$Y$20:$BN$20,0))="X",CV$20,"")</f>
        <v>#N/A</v>
      </c>
      <c r="CW38" s="96" t="e">
        <f>IF(INDEX($Y38:$BN38,MATCH(CW$20,$Y$20:$BN$20,0))="X",CW$20,"")</f>
        <v>#N/A</v>
      </c>
      <c r="CX38" s="96" t="e">
        <f>IF(INDEX($Y38:$BN38,MATCH(CX$20,$Y$20:$BN$20,0))="X",CX$20,"")</f>
        <v>#N/A</v>
      </c>
      <c r="CY38" s="96" t="e">
        <f>IF(INDEX($Y38:$BN38,MATCH(CY$20,$Y$20:$BN$20,0))="X",CY$20,"")</f>
        <v>#N/A</v>
      </c>
      <c r="CZ38" s="96" t="e">
        <f>IF(INDEX($Y38:$BN38,MATCH(CZ$20,$Y$20:$BN$20,0))="X",CZ$20,"")</f>
        <v>#N/A</v>
      </c>
      <c r="DA38" s="96" t="e">
        <f>IF(INDEX($Y38:$BN38,MATCH(DA$20,$Y$20:$BN$20,0))="X",DA$20,"")</f>
        <v>#N/A</v>
      </c>
      <c r="DB38" s="96" t="e">
        <f>IF(INDEX($Y38:$BN38,MATCH(DB$20,$Y$20:$BN$20,0))="X",DB$20,"")</f>
        <v>#N/A</v>
      </c>
      <c r="DC38" s="96" t="e">
        <f>IF(INDEX($Y38:$BN38,MATCH(DC$20,$Y$20:$BN$20,0))="X",DC$20,"")</f>
        <v>#N/A</v>
      </c>
      <c r="DD38" s="96" t="e">
        <f>IF(INDEX($Y38:$BN38,MATCH(DD$20,$Y$20:$BN$20,0))="X",DD$20,"")</f>
        <v>#N/A</v>
      </c>
      <c r="DE38" s="96" t="e">
        <f>IF(INDEX($Y38:$BN38,MATCH(DE$20,$Y$20:$BN$20,0))="X",DE$20,"")</f>
        <v>#N/A</v>
      </c>
      <c r="DF38" s="96" t="e">
        <f>IF(INDEX($Y38:$BN38,MATCH(DF$20,$Y$20:$BN$20,0))="X",DF$20,"")</f>
        <v>#N/A</v>
      </c>
      <c r="DG38" s="96" t="e">
        <f>IF(INDEX($Y38:$BN38,MATCH(DG$20,$Y$20:$BN$20,0))="X",DG$20,"")</f>
        <v>#N/A</v>
      </c>
      <c r="DH38" s="96" t="e">
        <f>IF(INDEX($Y38:$BN38,MATCH(DH$20,$Y$20:$BN$20,0))="X",DH$20,"")</f>
        <v>#N/A</v>
      </c>
      <c r="DI38" s="96" t="e">
        <f>IF(INDEX($Y38:$BN38,MATCH(DI$20,$Y$20:$BN$20,0))="X",DI$20,"")</f>
        <v>#N/A</v>
      </c>
      <c r="DJ38" s="96" t="e">
        <f>IF(INDEX($Y38:$BN38,MATCH(DJ$20,$Y$20:$BN$20,0))="X",DJ$20,"")</f>
        <v>#N/A</v>
      </c>
      <c r="DK38" s="96" t="e">
        <f>IF(INDEX($Y38:$BN38,MATCH(DK$20,$Y$20:$BN$20,0))="X",DK$20,"")</f>
        <v>#N/A</v>
      </c>
      <c r="DL38" s="96" t="e">
        <f>IF(INDEX($Y38:$BN38,MATCH(DL$20,$Y$20:$BN$20,0))="X",DL$20,"")</f>
        <v>#N/A</v>
      </c>
      <c r="DM38" s="96" t="e">
        <f>IF(INDEX($Y38:$BN38,MATCH(DM$20,$Y$20:$BN$20,0))="X",DM$20,"")</f>
        <v>#N/A</v>
      </c>
      <c r="DN38" s="96" t="e">
        <f>IF(INDEX($Y38:$BN38,MATCH(DN$20,$Y$20:$BN$20,0))="X",DN$20,"")</f>
        <v>#N/A</v>
      </c>
      <c r="DO38" s="96" t="e">
        <f>IF(INDEX($Y38:$BN38,MATCH(DO$20,$Y$20:$BN$20,0))="X",DO$20,"")</f>
        <v>#N/A</v>
      </c>
      <c r="DP38" s="96" t="e">
        <f>IF(INDEX($Y38:$BN38,MATCH(DP$20,$Y$20:$BN$20,0))="X",DP$20,"")</f>
        <v>#N/A</v>
      </c>
      <c r="DQ38" s="96" t="e">
        <f>IF(INDEX($Y38:$BN38,MATCH(DQ$20,$Y$20:$BN$20,0))="X",DQ$20,"")</f>
        <v>#N/A</v>
      </c>
      <c r="DR38" s="96" t="e">
        <f>IF(INDEX($Y38:$BN38,MATCH(DR$20,$Y$20:$BN$20,0))="X",DR$20,"")</f>
        <v>#N/A</v>
      </c>
      <c r="DS38" s="96" t="e">
        <f>IF(INDEX($Y38:$BN38,MATCH(DS$20,$Y$20:$BN$20,0))="X",DS$20,"")</f>
        <v>#N/A</v>
      </c>
      <c r="DT38" s="96" t="e">
        <f>IF(INDEX($Y38:$BN38,MATCH(DT$20,$Y$20:$BN$20,0))="X",DT$20,"")</f>
        <v>#N/A</v>
      </c>
      <c r="DU38" s="96" t="e">
        <f>IF(INDEX($Y38:$BN38,MATCH(DU$20,$Y$20:$BN$20,0))="X",DU$20,"")</f>
        <v>#N/A</v>
      </c>
      <c r="DV38" s="96" t="e">
        <f>IF(INDEX($Y38:$BN38,MATCH(DV$20,$Y$20:$BN$20,0))="X",DV$20,"")</f>
        <v>#N/A</v>
      </c>
      <c r="DW38" s="96" t="e">
        <f>IF(INDEX($Y38:$BN38,MATCH(DW$20,$Y$20:$BN$20,0))="X",DW$20,"")</f>
        <v>#N/A</v>
      </c>
      <c r="DX38" s="96" t="e">
        <f>IF(INDEX($Y38:$BN38,MATCH(DX$20,$Y$20:$BN$20,0))="X",DX$20,"")</f>
        <v>#N/A</v>
      </c>
      <c r="DY38" s="96" t="e">
        <f>IF(INDEX($Y38:$BN38,MATCH(DY$20,$Y$20:$BN$20,0))="X",DY$20,"")</f>
        <v>#N/A</v>
      </c>
      <c r="DZ38" s="96" t="e">
        <f>IF(INDEX($Y38:$BN38,MATCH(DZ$20,$Y$20:$BN$20,0))="X",DZ$20,"")</f>
        <v>#N/A</v>
      </c>
      <c r="EA38" s="96" t="e">
        <f>IF(INDEX($Y38:$BN38,MATCH(EA$20,$Y$20:$BN$20,0))="X",EA$20,"")</f>
        <v>#N/A</v>
      </c>
      <c r="EB38" s="96" t="e">
        <f>IF(INDEX($Y38:$BN38,MATCH(EB$20,$Y$20:$BN$20,0))="X",EB$20,"")</f>
        <v>#N/A</v>
      </c>
      <c r="EC38" s="96" t="e">
        <f>IF(INDEX($Y38:$BN38,MATCH(EC$20,$Y$20:$BN$20,0))="X",EC$20,"")</f>
        <v>#N/A</v>
      </c>
      <c r="ED38" s="96" t="e">
        <f>IF(INDEX($Y38:$BN38,MATCH(ED$20,$Y$20:$BN$20,0))="X",ED$20,"")</f>
        <v>#N/A</v>
      </c>
      <c r="EE38" s="96" t="e">
        <f>IF(INDEX($Y38:$BN38,MATCH(EE$20,$Y$20:$BN$20,0))="X",EE$20,"")</f>
        <v>#N/A</v>
      </c>
      <c r="EF38" s="96" t="e">
        <f>IF(INDEX($Y38:$BN38,MATCH(EF$20,$Y$20:$BN$20,0))="X",EF$20,"")</f>
        <v>#N/A</v>
      </c>
      <c r="EG38" s="96" t="e">
        <f>IF(INDEX($Y38:$BN38,MATCH(EG$20,$Y$20:$BN$20,0))="X",EG$20,"")</f>
        <v>#N/A</v>
      </c>
      <c r="EH38" s="95" t="e">
        <f t="shared" si="9"/>
        <v>#N/A</v>
      </c>
      <c r="EI38" s="95" t="e">
        <f t="shared" si="10"/>
        <v>#N/A</v>
      </c>
      <c r="EJ38" s="97" t="e">
        <f t="shared" si="11"/>
        <v>#N/A</v>
      </c>
      <c r="EK38" s="97" t="e">
        <f t="shared" si="11"/>
        <v>#N/A</v>
      </c>
      <c r="EL38" s="98" t="e">
        <f t="shared" si="12"/>
        <v>#N/A</v>
      </c>
      <c r="EM38" s="244" t="e">
        <f t="shared" si="12"/>
        <v>#N/A</v>
      </c>
    </row>
    <row r="39" spans="1:143" ht="45" customHeight="1" x14ac:dyDescent="0.25">
      <c r="A39" s="202" t="str">
        <f t="shared" si="1"/>
        <v>2100215_Prélevée_Pentium Flo**</v>
      </c>
      <c r="B39" s="202" t="str">
        <f>IF(COUNTIF($A$21:A39,A39)&gt;1,"Doublon","")</f>
        <v/>
      </c>
      <c r="C39" s="108">
        <v>2100215</v>
      </c>
      <c r="D39" s="132" t="s">
        <v>213</v>
      </c>
      <c r="E39" s="150" t="s">
        <v>214</v>
      </c>
      <c r="F39" s="57">
        <v>3</v>
      </c>
      <c r="G39" s="172" t="s">
        <v>260</v>
      </c>
      <c r="H39" s="170"/>
      <c r="I39" s="153"/>
      <c r="J39" s="57" t="s">
        <v>76</v>
      </c>
      <c r="K39" s="66" t="s">
        <v>72</v>
      </c>
      <c r="L39" s="57" t="s">
        <v>73</v>
      </c>
      <c r="M39" s="66">
        <v>5</v>
      </c>
      <c r="N39" s="142">
        <v>6</v>
      </c>
      <c r="O39" s="57"/>
      <c r="P39" s="140">
        <f>N39*0.3</f>
        <v>1.7999999999999998</v>
      </c>
      <c r="Q39" s="140">
        <f>N39*0.5</f>
        <v>3</v>
      </c>
      <c r="R39" s="141">
        <v>2400</v>
      </c>
      <c r="S39" s="142"/>
      <c r="T39" s="142"/>
      <c r="U39" s="66"/>
      <c r="V39" s="66"/>
      <c r="W39" s="66" t="s">
        <v>74</v>
      </c>
      <c r="X39" s="66"/>
      <c r="Y39" s="143"/>
      <c r="Z39" s="143"/>
      <c r="AA39" s="143"/>
      <c r="AB39" s="143"/>
      <c r="AC39" s="143"/>
      <c r="AD39" s="143"/>
      <c r="AE39" s="144"/>
      <c r="AF39" s="66" t="s">
        <v>74</v>
      </c>
      <c r="AG39" s="66" t="s">
        <v>74</v>
      </c>
      <c r="AH39" s="66"/>
      <c r="AI39" s="66"/>
      <c r="AJ39" s="143"/>
      <c r="AK39" s="143"/>
      <c r="AL39" s="143"/>
      <c r="AM39" s="143"/>
      <c r="AN39" s="143"/>
      <c r="AO39" s="143"/>
      <c r="AP39" s="143"/>
      <c r="AQ39" s="143"/>
      <c r="AR39" s="143"/>
      <c r="AS39" s="143"/>
      <c r="AT39" s="143"/>
      <c r="AU39" s="143"/>
      <c r="AV39" s="143"/>
      <c r="AW39" s="143"/>
      <c r="AX39" s="143"/>
      <c r="AY39" s="143"/>
      <c r="AZ39" s="143"/>
      <c r="BA39" s="143"/>
      <c r="BB39" s="143"/>
      <c r="BC39" s="143"/>
      <c r="BD39" s="143"/>
      <c r="BE39" s="143"/>
      <c r="BF39" s="143"/>
      <c r="BG39" s="143"/>
      <c r="BH39" s="143"/>
      <c r="BI39" s="143"/>
      <c r="BJ39" s="143"/>
      <c r="BK39" s="143"/>
      <c r="BL39" s="143"/>
      <c r="BM39" s="143"/>
      <c r="BN39" s="143"/>
      <c r="BO39" s="66" t="s">
        <v>75</v>
      </c>
      <c r="BP39" s="66" t="s">
        <v>75</v>
      </c>
      <c r="BQ39" s="66"/>
      <c r="BR39" s="66"/>
      <c r="BS39" s="66">
        <v>50</v>
      </c>
      <c r="BT39" s="66"/>
      <c r="BU39" s="66">
        <v>10</v>
      </c>
      <c r="BV39" s="66" t="s">
        <v>110</v>
      </c>
      <c r="BW39" s="66"/>
      <c r="BX39" s="66">
        <v>5</v>
      </c>
      <c r="BY39" s="66">
        <v>6</v>
      </c>
      <c r="BZ39" s="66">
        <v>1</v>
      </c>
      <c r="CA39" s="66"/>
      <c r="CB39" s="66"/>
      <c r="CC39" s="57" t="s">
        <v>75</v>
      </c>
      <c r="CD39" s="148" t="str">
        <f>IF(COUNTBLANK($Y39:$AD39)&lt;&gt;6,"X","")</f>
        <v/>
      </c>
      <c r="CE39" s="125" t="str">
        <f>IF(COUNTBLANK($AE39)&lt;&gt;1,"X","")</f>
        <v/>
      </c>
      <c r="CF39" s="126" t="str">
        <f t="shared" si="2"/>
        <v/>
      </c>
      <c r="CG39" s="136" t="s">
        <v>261</v>
      </c>
      <c r="CH39" s="176"/>
      <c r="CI39" s="176"/>
      <c r="CJ39" s="176"/>
      <c r="CK39" s="177" t="e">
        <f>IF(AND(Y39="",Z39="",AA39="",AB39="",AC39="",AD39="",AF39="",AG39="",AH39="",AI39="",AJ39="",AK39="",AL39="",AM39="",AN39="",AO39="",AP39="",AQ39="",AR39="",AS39="",AT39="",AU39="",AV39="",AW39="",AX39="",AY39="",AZ39="",BA39="",BB39="",BC39="",BD39="",BE39="",BF39="",BG39="",BH39="",BI39="",BJ39="",#REF!="",BK39="",BL39="",BM39="",BN39="",BY39=6),"X","")</f>
        <v>#REF!</v>
      </c>
      <c r="CL39" s="68">
        <f t="shared" si="3"/>
        <v>2</v>
      </c>
      <c r="CM39" s="99">
        <f t="shared" si="4"/>
        <v>0</v>
      </c>
      <c r="CN39" s="99">
        <f t="shared" si="5"/>
        <v>0</v>
      </c>
      <c r="CO39" s="99">
        <f t="shared" si="6"/>
        <v>0</v>
      </c>
      <c r="CP39" s="99">
        <f t="shared" si="7"/>
        <v>0</v>
      </c>
      <c r="CQ39" s="99">
        <f t="shared" si="8"/>
        <v>0</v>
      </c>
      <c r="CR39" s="22" t="e">
        <f>IF(INDEX($Y39:$BN39,MATCH(CR$20,$Y$20:$BN$20,0))="X",CR$20,"")</f>
        <v>#N/A</v>
      </c>
      <c r="CS39" s="22" t="e">
        <f>IF(INDEX($Y39:$BN39,MATCH(CS$20,$Y$20:$BN$20,0))="X",CS$20,"")</f>
        <v>#N/A</v>
      </c>
      <c r="CT39" s="22" t="e">
        <f>IF(INDEX($Y39:$BN39,MATCH(CT$20,$Y$20:$BN$20,0))="X",CT$20,"")</f>
        <v>#N/A</v>
      </c>
      <c r="CU39" s="22" t="e">
        <f>IF(INDEX($Y39:$BN39,MATCH(CU$20,$Y$20:$BN$20,0))="X",CU$20,"")</f>
        <v>#N/A</v>
      </c>
      <c r="CV39" s="22" t="e">
        <f>IF(INDEX($Y39:$BN39,MATCH(CV$20,$Y$20:$BN$20,0))="X",CV$20,"")</f>
        <v>#N/A</v>
      </c>
      <c r="CW39" s="22" t="e">
        <f>IF(INDEX($Y39:$BN39,MATCH(CW$20,$Y$20:$BN$20,0))="X",CW$20,"")</f>
        <v>#N/A</v>
      </c>
      <c r="CX39" s="22" t="e">
        <f>IF(INDEX($Y39:$BN39,MATCH(CX$20,$Y$20:$BN$20,0))="X",CX$20,"")</f>
        <v>#N/A</v>
      </c>
      <c r="CY39" s="22" t="e">
        <f>IF(INDEX($Y39:$BN39,MATCH(CY$20,$Y$20:$BN$20,0))="X",CY$20,"")</f>
        <v>#N/A</v>
      </c>
      <c r="CZ39" s="22" t="e">
        <f>IF(INDEX($Y39:$BN39,MATCH(CZ$20,$Y$20:$BN$20,0))="X",CZ$20,"")</f>
        <v>#N/A</v>
      </c>
      <c r="DA39" s="22" t="e">
        <f>IF(INDEX($Y39:$BN39,MATCH(DA$20,$Y$20:$BN$20,0))="X",DA$20,"")</f>
        <v>#N/A</v>
      </c>
      <c r="DB39" s="22" t="e">
        <f>IF(INDEX($Y39:$BN39,MATCH(DB$20,$Y$20:$BN$20,0))="X",DB$20,"")</f>
        <v>#N/A</v>
      </c>
      <c r="DC39" s="22" t="e">
        <f>IF(INDEX($Y39:$BN39,MATCH(DC$20,$Y$20:$BN$20,0))="X",DC$20,"")</f>
        <v>#N/A</v>
      </c>
      <c r="DD39" s="22" t="e">
        <f>IF(INDEX($Y39:$BN39,MATCH(DD$20,$Y$20:$BN$20,0))="X",DD$20,"")</f>
        <v>#N/A</v>
      </c>
      <c r="DE39" s="22" t="e">
        <f>IF(INDEX($Y39:$BN39,MATCH(DE$20,$Y$20:$BN$20,0))="X",DE$20,"")</f>
        <v>#N/A</v>
      </c>
      <c r="DF39" s="22" t="e">
        <f>IF(INDEX($Y39:$BN39,MATCH(DF$20,$Y$20:$BN$20,0))="X",DF$20,"")</f>
        <v>#N/A</v>
      </c>
      <c r="DG39" s="22" t="e">
        <f>IF(INDEX($Y39:$BN39,MATCH(DG$20,$Y$20:$BN$20,0))="X",DG$20,"")</f>
        <v>#N/A</v>
      </c>
      <c r="DH39" s="22" t="e">
        <f>IF(INDEX($Y39:$BN39,MATCH(DH$20,$Y$20:$BN$20,0))="X",DH$20,"")</f>
        <v>#N/A</v>
      </c>
      <c r="DI39" s="22" t="e">
        <f>IF(INDEX($Y39:$BN39,MATCH(DI$20,$Y$20:$BN$20,0))="X",DI$20,"")</f>
        <v>#N/A</v>
      </c>
      <c r="DJ39" s="22" t="e">
        <f>IF(INDEX($Y39:$BN39,MATCH(DJ$20,$Y$20:$BN$20,0))="X",DJ$20,"")</f>
        <v>#N/A</v>
      </c>
      <c r="DK39" s="22" t="e">
        <f>IF(INDEX($Y39:$BN39,MATCH(DK$20,$Y$20:$BN$20,0))="X",DK$20,"")</f>
        <v>#N/A</v>
      </c>
      <c r="DL39" s="22" t="e">
        <f>IF(INDEX($Y39:$BN39,MATCH(DL$20,$Y$20:$BN$20,0))="X",DL$20,"")</f>
        <v>#N/A</v>
      </c>
      <c r="DM39" s="22" t="e">
        <f>IF(INDEX($Y39:$BN39,MATCH(DM$20,$Y$20:$BN$20,0))="X",DM$20,"")</f>
        <v>#N/A</v>
      </c>
      <c r="DN39" s="22" t="e">
        <f>IF(INDEX($Y39:$BN39,MATCH(DN$20,$Y$20:$BN$20,0))="X",DN$20,"")</f>
        <v>#N/A</v>
      </c>
      <c r="DO39" s="22" t="e">
        <f>IF(INDEX($Y39:$BN39,MATCH(DO$20,$Y$20:$BN$20,0))="X",DO$20,"")</f>
        <v>#N/A</v>
      </c>
      <c r="DP39" s="22" t="e">
        <f>IF(INDEX($Y39:$BN39,MATCH(DP$20,$Y$20:$BN$20,0))="X",DP$20,"")</f>
        <v>#N/A</v>
      </c>
      <c r="DQ39" s="22" t="e">
        <f>IF(INDEX($Y39:$BN39,MATCH(DQ$20,$Y$20:$BN$20,0))="X",DQ$20,"")</f>
        <v>#N/A</v>
      </c>
      <c r="DR39" s="22" t="e">
        <f>IF(INDEX($Y39:$BN39,MATCH(DR$20,$Y$20:$BN$20,0))="X",DR$20,"")</f>
        <v>#N/A</v>
      </c>
      <c r="DS39" s="22" t="e">
        <f>IF(INDEX($Y39:$BN39,MATCH(DS$20,$Y$20:$BN$20,0))="X",DS$20,"")</f>
        <v>#N/A</v>
      </c>
      <c r="DT39" s="22" t="e">
        <f>IF(INDEX($Y39:$BN39,MATCH(DT$20,$Y$20:$BN$20,0))="X",DT$20,"")</f>
        <v>#N/A</v>
      </c>
      <c r="DU39" s="22" t="e">
        <f>IF(INDEX($Y39:$BN39,MATCH(DU$20,$Y$20:$BN$20,0))="X",DU$20,"")</f>
        <v>#N/A</v>
      </c>
      <c r="DV39" s="22" t="e">
        <f>IF(INDEX($Y39:$BN39,MATCH(DV$20,$Y$20:$BN$20,0))="X",DV$20,"")</f>
        <v>#N/A</v>
      </c>
      <c r="DW39" s="22" t="e">
        <f>IF(INDEX($Y39:$BN39,MATCH(DW$20,$Y$20:$BN$20,0))="X",DW$20,"")</f>
        <v>#N/A</v>
      </c>
      <c r="DX39" s="22" t="e">
        <f>IF(INDEX($Y39:$BN39,MATCH(DX$20,$Y$20:$BN$20,0))="X",DX$20,"")</f>
        <v>#N/A</v>
      </c>
      <c r="DY39" s="22" t="e">
        <f>IF(INDEX($Y39:$BN39,MATCH(DY$20,$Y$20:$BN$20,0))="X",DY$20,"")</f>
        <v>#N/A</v>
      </c>
      <c r="DZ39" s="22" t="e">
        <f>IF(INDEX($Y39:$BN39,MATCH(DZ$20,$Y$20:$BN$20,0))="X",DZ$20,"")</f>
        <v>#N/A</v>
      </c>
      <c r="EA39" s="22" t="e">
        <f>IF(INDEX($Y39:$BN39,MATCH(EA$20,$Y$20:$BN$20,0))="X",EA$20,"")</f>
        <v>#N/A</v>
      </c>
      <c r="EB39" s="22" t="e">
        <f>IF(INDEX($Y39:$BN39,MATCH(EB$20,$Y$20:$BN$20,0))="X",EB$20,"")</f>
        <v>#N/A</v>
      </c>
      <c r="EC39" s="22" t="e">
        <f>IF(INDEX($Y39:$BN39,MATCH(EC$20,$Y$20:$BN$20,0))="X",EC$20,"")</f>
        <v>#N/A</v>
      </c>
      <c r="ED39" s="22" t="e">
        <f>IF(INDEX($Y39:$BN39,MATCH(ED$20,$Y$20:$BN$20,0))="X",ED$20,"")</f>
        <v>#N/A</v>
      </c>
      <c r="EE39" s="22" t="e">
        <f>IF(INDEX($Y39:$BN39,MATCH(EE$20,$Y$20:$BN$20,0))="X",EE$20,"")</f>
        <v>#N/A</v>
      </c>
      <c r="EF39" s="22" t="e">
        <f>IF(INDEX($Y39:$BN39,MATCH(EF$20,$Y$20:$BN$20,0))="X",EF$20,"")</f>
        <v>#N/A</v>
      </c>
      <c r="EG39" s="22" t="e">
        <f>IF(INDEX($Y39:$BN39,MATCH(EG$20,$Y$20:$BN$20,0))="X",EG$20,"")</f>
        <v>#N/A</v>
      </c>
      <c r="EH39" s="99" t="e">
        <f t="shared" si="9"/>
        <v>#N/A</v>
      </c>
      <c r="EI39" s="99" t="e">
        <f t="shared" si="10"/>
        <v>#N/A</v>
      </c>
      <c r="EJ39" t="e">
        <f t="shared" si="11"/>
        <v>#N/A</v>
      </c>
      <c r="EK39" t="e">
        <f t="shared" si="11"/>
        <v>#N/A</v>
      </c>
      <c r="EL39" s="24" t="e">
        <f t="shared" si="12"/>
        <v>#N/A</v>
      </c>
      <c r="EM39" s="245" t="e">
        <f t="shared" si="12"/>
        <v>#N/A</v>
      </c>
    </row>
    <row r="40" spans="1:143" ht="45" customHeight="1" x14ac:dyDescent="0.25">
      <c r="A40" s="202" t="str">
        <f t="shared" si="1"/>
        <v>2110004_Prélevée_Setanta Flo, Atonal</v>
      </c>
      <c r="B40" s="202" t="str">
        <f>IF(COUNTIF($A$21:A40,A40)&gt;1,"Doublon","")</f>
        <v/>
      </c>
      <c r="C40" s="108">
        <v>2110004</v>
      </c>
      <c r="D40" s="149" t="s">
        <v>262</v>
      </c>
      <c r="E40" s="150" t="s">
        <v>214</v>
      </c>
      <c r="F40" s="57">
        <v>3</v>
      </c>
      <c r="G40" s="172" t="s">
        <v>263</v>
      </c>
      <c r="H40" s="152"/>
      <c r="I40" s="153"/>
      <c r="J40" s="57" t="s">
        <v>83</v>
      </c>
      <c r="K40" s="66" t="s">
        <v>72</v>
      </c>
      <c r="L40" s="57" t="s">
        <v>73</v>
      </c>
      <c r="M40" s="66">
        <v>5</v>
      </c>
      <c r="N40" s="142">
        <v>1.875</v>
      </c>
      <c r="O40" s="57"/>
      <c r="P40" s="140">
        <f>N40*0.3</f>
        <v>0.5625</v>
      </c>
      <c r="Q40" s="140">
        <f>N40*0.5</f>
        <v>0.9375</v>
      </c>
      <c r="R40" s="141">
        <v>750</v>
      </c>
      <c r="S40" s="142"/>
      <c r="T40" s="142"/>
      <c r="U40" s="66" t="s">
        <v>74</v>
      </c>
      <c r="V40" s="66"/>
      <c r="W40" s="66" t="s">
        <v>74</v>
      </c>
      <c r="X40" s="66"/>
      <c r="Y40" s="143"/>
      <c r="Z40" s="143" t="s">
        <v>74</v>
      </c>
      <c r="AA40" s="143"/>
      <c r="AB40" s="143"/>
      <c r="AC40" s="143"/>
      <c r="AD40" s="143"/>
      <c r="AE40" s="144"/>
      <c r="AF40" s="66" t="s">
        <v>74</v>
      </c>
      <c r="AG40" s="66" t="s">
        <v>74</v>
      </c>
      <c r="AH40" s="66"/>
      <c r="AI40" s="66"/>
      <c r="AJ40" s="143"/>
      <c r="AK40" s="143"/>
      <c r="AL40" s="143"/>
      <c r="AM40" s="143"/>
      <c r="AN40" s="143"/>
      <c r="AO40" s="143"/>
      <c r="AP40" s="143"/>
      <c r="AQ40" s="143"/>
      <c r="AR40" s="143"/>
      <c r="AS40" s="143"/>
      <c r="AT40" s="143"/>
      <c r="AU40" s="143"/>
      <c r="AV40" s="143"/>
      <c r="AW40" s="143"/>
      <c r="AX40" s="143"/>
      <c r="AY40" s="143"/>
      <c r="AZ40" s="143"/>
      <c r="BA40" s="143"/>
      <c r="BB40" s="143"/>
      <c r="BC40" s="143"/>
      <c r="BD40" s="143"/>
      <c r="BE40" s="143"/>
      <c r="BF40" s="143"/>
      <c r="BG40" s="143"/>
      <c r="BH40" s="143"/>
      <c r="BI40" s="143"/>
      <c r="BJ40" s="143"/>
      <c r="BK40" s="143"/>
      <c r="BL40" s="143"/>
      <c r="BM40" s="143"/>
      <c r="BN40" s="143"/>
      <c r="BO40" s="66">
        <v>180</v>
      </c>
      <c r="BP40" s="66">
        <v>180</v>
      </c>
      <c r="BQ40" s="66"/>
      <c r="BR40" s="66"/>
      <c r="BS40" s="66">
        <v>5</v>
      </c>
      <c r="BT40" s="66"/>
      <c r="BU40" s="66">
        <v>10</v>
      </c>
      <c r="BV40" s="66" t="s">
        <v>110</v>
      </c>
      <c r="BW40" s="66"/>
      <c r="BX40" s="66">
        <v>5</v>
      </c>
      <c r="BY40" s="66">
        <v>48</v>
      </c>
      <c r="BZ40" s="66">
        <v>1</v>
      </c>
      <c r="CA40" s="66"/>
      <c r="CB40" s="66"/>
      <c r="CC40" s="57" t="s">
        <v>75</v>
      </c>
      <c r="CD40" s="148" t="str">
        <f>IF(COUNTBLANK($Y40:$AD40)&lt;&gt;6,"X","")</f>
        <v>X</v>
      </c>
      <c r="CE40" s="125" t="str">
        <f>IF(COUNTBLANK($AE40)&lt;&gt;1,"X","")</f>
        <v/>
      </c>
      <c r="CF40" s="126">
        <f t="shared" si="2"/>
        <v>1</v>
      </c>
      <c r="CG40" s="136"/>
      <c r="CH40" s="178"/>
      <c r="CI40" s="178"/>
      <c r="CJ40" s="178"/>
      <c r="CK40" s="35" t="e">
        <f>IF(AND(Y40="",Z40="",AA40="",AB40="",AC40="",AD40="",AF40="",AG40="",AH40="",AI40="",AJ40="",AK40="",AL40="",AM40="",AN40="",AO40="",AP40="",AQ40="",AR40="",AS40="",AT40="",AU40="",AV40="",AW40="",AX40="",AY40="",AZ40="",BA40="",BB40="",BC40="",BD40="",BE40="",BF40="",BG40="",BH40="",BI40="",BJ40="",#REF!="",BK40="",BL40="",BM40="",BN40="",BY40=6),"X","")</f>
        <v>#REF!</v>
      </c>
      <c r="CL40" s="68">
        <f t="shared" si="3"/>
        <v>3</v>
      </c>
      <c r="CM40" s="99">
        <f t="shared" si="4"/>
        <v>1</v>
      </c>
      <c r="CN40" s="99">
        <f t="shared" si="5"/>
        <v>0</v>
      </c>
      <c r="CO40" s="99">
        <f t="shared" si="6"/>
        <v>0</v>
      </c>
      <c r="CP40" s="99">
        <f t="shared" si="7"/>
        <v>0</v>
      </c>
      <c r="CQ40" s="99">
        <f t="shared" si="8"/>
        <v>0</v>
      </c>
      <c r="CR40" s="22" t="e">
        <f>IF(INDEX($Y40:$BN40,MATCH(CR$20,$Y$20:$BN$20,0))="X",CR$20,"")</f>
        <v>#N/A</v>
      </c>
      <c r="CS40" s="22" t="e">
        <f>IF(INDEX($Y40:$BN40,MATCH(CS$20,$Y$20:$BN$20,0))="X",CS$20,"")</f>
        <v>#N/A</v>
      </c>
      <c r="CT40" s="22" t="e">
        <f>IF(INDEX($Y40:$BN40,MATCH(CT$20,$Y$20:$BN$20,0))="X",CT$20,"")</f>
        <v>#N/A</v>
      </c>
      <c r="CU40" s="22" t="e">
        <f>IF(INDEX($Y40:$BN40,MATCH(CU$20,$Y$20:$BN$20,0))="X",CU$20,"")</f>
        <v>#N/A</v>
      </c>
      <c r="CV40" s="22" t="e">
        <f>IF(INDEX($Y40:$BN40,MATCH(CV$20,$Y$20:$BN$20,0))="X",CV$20,"")</f>
        <v>#N/A</v>
      </c>
      <c r="CW40" s="22" t="e">
        <f>IF(INDEX($Y40:$BN40,MATCH(CW$20,$Y$20:$BN$20,0))="X",CW$20,"")</f>
        <v>#N/A</v>
      </c>
      <c r="CX40" s="22" t="e">
        <f>IF(INDEX($Y40:$BN40,MATCH(CX$20,$Y$20:$BN$20,0))="X",CX$20,"")</f>
        <v>#N/A</v>
      </c>
      <c r="CY40" s="22" t="e">
        <f>IF(INDEX($Y40:$BN40,MATCH(CY$20,$Y$20:$BN$20,0))="X",CY$20,"")</f>
        <v>#N/A</v>
      </c>
      <c r="CZ40" s="22" t="e">
        <f>IF(INDEX($Y40:$BN40,MATCH(CZ$20,$Y$20:$BN$20,0))="X",CZ$20,"")</f>
        <v>#N/A</v>
      </c>
      <c r="DA40" s="22" t="e">
        <f>IF(INDEX($Y40:$BN40,MATCH(DA$20,$Y$20:$BN$20,0))="X",DA$20,"")</f>
        <v>#N/A</v>
      </c>
      <c r="DB40" s="22" t="e">
        <f>IF(INDEX($Y40:$BN40,MATCH(DB$20,$Y$20:$BN$20,0))="X",DB$20,"")</f>
        <v>#N/A</v>
      </c>
      <c r="DC40" s="22" t="e">
        <f>IF(INDEX($Y40:$BN40,MATCH(DC$20,$Y$20:$BN$20,0))="X",DC$20,"")</f>
        <v>#N/A</v>
      </c>
      <c r="DD40" s="22" t="e">
        <f>IF(INDEX($Y40:$BN40,MATCH(DD$20,$Y$20:$BN$20,0))="X",DD$20,"")</f>
        <v>#N/A</v>
      </c>
      <c r="DE40" s="22" t="e">
        <f>IF(INDEX($Y40:$BN40,MATCH(DE$20,$Y$20:$BN$20,0))="X",DE$20,"")</f>
        <v>#N/A</v>
      </c>
      <c r="DF40" s="22" t="e">
        <f>IF(INDEX($Y40:$BN40,MATCH(DF$20,$Y$20:$BN$20,0))="X",DF$20,"")</f>
        <v>#N/A</v>
      </c>
      <c r="DG40" s="22" t="e">
        <f>IF(INDEX($Y40:$BN40,MATCH(DG$20,$Y$20:$BN$20,0))="X",DG$20,"")</f>
        <v>#N/A</v>
      </c>
      <c r="DH40" s="22" t="e">
        <f>IF(INDEX($Y40:$BN40,MATCH(DH$20,$Y$20:$BN$20,0))="X",DH$20,"")</f>
        <v>#N/A</v>
      </c>
      <c r="DI40" s="22" t="e">
        <f>IF(INDEX($Y40:$BN40,MATCH(DI$20,$Y$20:$BN$20,0))="X",DI$20,"")</f>
        <v>#N/A</v>
      </c>
      <c r="DJ40" s="22" t="e">
        <f>IF(INDEX($Y40:$BN40,MATCH(DJ$20,$Y$20:$BN$20,0))="X",DJ$20,"")</f>
        <v>#N/A</v>
      </c>
      <c r="DK40" s="22" t="e">
        <f>IF(INDEX($Y40:$BN40,MATCH(DK$20,$Y$20:$BN$20,0))="X",DK$20,"")</f>
        <v>#N/A</v>
      </c>
      <c r="DL40" s="22" t="e">
        <f>IF(INDEX($Y40:$BN40,MATCH(DL$20,$Y$20:$BN$20,0))="X",DL$20,"")</f>
        <v>#N/A</v>
      </c>
      <c r="DM40" s="22" t="e">
        <f>IF(INDEX($Y40:$BN40,MATCH(DM$20,$Y$20:$BN$20,0))="X",DM$20,"")</f>
        <v>#N/A</v>
      </c>
      <c r="DN40" s="22" t="e">
        <f>IF(INDEX($Y40:$BN40,MATCH(DN$20,$Y$20:$BN$20,0))="X",DN$20,"")</f>
        <v>#N/A</v>
      </c>
      <c r="DO40" s="22" t="e">
        <f>IF(INDEX($Y40:$BN40,MATCH(DO$20,$Y$20:$BN$20,0))="X",DO$20,"")</f>
        <v>#N/A</v>
      </c>
      <c r="DP40" s="22" t="e">
        <f>IF(INDEX($Y40:$BN40,MATCH(DP$20,$Y$20:$BN$20,0))="X",DP$20,"")</f>
        <v>#N/A</v>
      </c>
      <c r="DQ40" s="22" t="e">
        <f>IF(INDEX($Y40:$BN40,MATCH(DQ$20,$Y$20:$BN$20,0))="X",DQ$20,"")</f>
        <v>#N/A</v>
      </c>
      <c r="DR40" s="22" t="e">
        <f>IF(INDEX($Y40:$BN40,MATCH(DR$20,$Y$20:$BN$20,0))="X",DR$20,"")</f>
        <v>#N/A</v>
      </c>
      <c r="DS40" s="22" t="e">
        <f>IF(INDEX($Y40:$BN40,MATCH(DS$20,$Y$20:$BN$20,0))="X",DS$20,"")</f>
        <v>#N/A</v>
      </c>
      <c r="DT40" s="22" t="e">
        <f>IF(INDEX($Y40:$BN40,MATCH(DT$20,$Y$20:$BN$20,0))="X",DT$20,"")</f>
        <v>#N/A</v>
      </c>
      <c r="DU40" s="22" t="e">
        <f>IF(INDEX($Y40:$BN40,MATCH(DU$20,$Y$20:$BN$20,0))="X",DU$20,"")</f>
        <v>#N/A</v>
      </c>
      <c r="DV40" s="22" t="e">
        <f>IF(INDEX($Y40:$BN40,MATCH(DV$20,$Y$20:$BN$20,0))="X",DV$20,"")</f>
        <v>#N/A</v>
      </c>
      <c r="DW40" s="22" t="e">
        <f>IF(INDEX($Y40:$BN40,MATCH(DW$20,$Y$20:$BN$20,0))="X",DW$20,"")</f>
        <v>#N/A</v>
      </c>
      <c r="DX40" s="22" t="e">
        <f>IF(INDEX($Y40:$BN40,MATCH(DX$20,$Y$20:$BN$20,0))="X",DX$20,"")</f>
        <v>#N/A</v>
      </c>
      <c r="DY40" s="22" t="e">
        <f>IF(INDEX($Y40:$BN40,MATCH(DY$20,$Y$20:$BN$20,0))="X",DY$20,"")</f>
        <v>#N/A</v>
      </c>
      <c r="DZ40" s="22" t="e">
        <f>IF(INDEX($Y40:$BN40,MATCH(DZ$20,$Y$20:$BN$20,0))="X",DZ$20,"")</f>
        <v>#N/A</v>
      </c>
      <c r="EA40" s="22" t="e">
        <f>IF(INDEX($Y40:$BN40,MATCH(EA$20,$Y$20:$BN$20,0))="X",EA$20,"")</f>
        <v>#N/A</v>
      </c>
      <c r="EB40" s="22" t="e">
        <f>IF(INDEX($Y40:$BN40,MATCH(EB$20,$Y$20:$BN$20,0))="X",EB$20,"")</f>
        <v>#N/A</v>
      </c>
      <c r="EC40" s="22" t="e">
        <f>IF(INDEX($Y40:$BN40,MATCH(EC$20,$Y$20:$BN$20,0))="X",EC$20,"")</f>
        <v>#N/A</v>
      </c>
      <c r="ED40" s="22" t="e">
        <f>IF(INDEX($Y40:$BN40,MATCH(ED$20,$Y$20:$BN$20,0))="X",ED$20,"")</f>
        <v>#N/A</v>
      </c>
      <c r="EE40" s="22" t="e">
        <f>IF(INDEX($Y40:$BN40,MATCH(EE$20,$Y$20:$BN$20,0))="X",EE$20,"")</f>
        <v>#N/A</v>
      </c>
      <c r="EF40" s="22" t="e">
        <f>IF(INDEX($Y40:$BN40,MATCH(EF$20,$Y$20:$BN$20,0))="X",EF$20,"")</f>
        <v>#N/A</v>
      </c>
      <c r="EG40" s="22" t="e">
        <f>IF(INDEX($Y40:$BN40,MATCH(EG$20,$Y$20:$BN$20,0))="X",EG$20,"")</f>
        <v>#N/A</v>
      </c>
      <c r="EH40" s="99" t="e">
        <f t="shared" si="9"/>
        <v>#N/A</v>
      </c>
      <c r="EI40" s="99" t="e">
        <f t="shared" si="10"/>
        <v>#N/A</v>
      </c>
      <c r="EJ40" t="e">
        <f t="shared" si="11"/>
        <v>#N/A</v>
      </c>
      <c r="EK40" t="e">
        <f t="shared" si="11"/>
        <v>#N/A</v>
      </c>
      <c r="EL40" s="24" t="e">
        <f t="shared" si="12"/>
        <v>#N/A</v>
      </c>
      <c r="EM40" s="245" t="e">
        <f t="shared" si="12"/>
        <v>#N/A</v>
      </c>
    </row>
    <row r="41" spans="1:143" ht="45" customHeight="1" x14ac:dyDescent="0.25">
      <c r="A41" s="202" t="str">
        <f t="shared" si="1"/>
        <v>2110101_Action Contact_Sorcier, Guerrier</v>
      </c>
      <c r="B41" s="202" t="str">
        <f>IF(COUNTIF($A$21:A41,A41)&gt;1,"Doublon","")</f>
        <v/>
      </c>
      <c r="C41" s="108">
        <v>2110101</v>
      </c>
      <c r="D41" s="149" t="s">
        <v>264</v>
      </c>
      <c r="E41" s="150" t="s">
        <v>203</v>
      </c>
      <c r="F41" s="57">
        <v>14</v>
      </c>
      <c r="G41" s="151" t="s">
        <v>265</v>
      </c>
      <c r="H41" s="152"/>
      <c r="I41" s="153"/>
      <c r="J41" s="57" t="s">
        <v>266</v>
      </c>
      <c r="K41" s="66" t="s">
        <v>79</v>
      </c>
      <c r="L41" s="57" t="s">
        <v>267</v>
      </c>
      <c r="M41" s="173">
        <v>5</v>
      </c>
      <c r="N41" s="160">
        <v>0.8</v>
      </c>
      <c r="O41" s="57"/>
      <c r="P41" s="140">
        <f>N41*0.32</f>
        <v>0.25600000000000001</v>
      </c>
      <c r="Q41" s="140">
        <f>N41*0.5</f>
        <v>0.4</v>
      </c>
      <c r="R41" s="141">
        <v>21.2</v>
      </c>
      <c r="S41" s="142"/>
      <c r="T41" s="142"/>
      <c r="U41" s="83" t="s">
        <v>74</v>
      </c>
      <c r="V41" s="66" t="s">
        <v>74</v>
      </c>
      <c r="W41" s="66" t="s">
        <v>74</v>
      </c>
      <c r="X41" s="66"/>
      <c r="Y41" s="143"/>
      <c r="Z41" s="143"/>
      <c r="AA41" s="143"/>
      <c r="AB41" s="143"/>
      <c r="AC41" s="143"/>
      <c r="AD41" s="143"/>
      <c r="AE41" s="144"/>
      <c r="AF41" s="66" t="s">
        <v>74</v>
      </c>
      <c r="AG41" s="66" t="s">
        <v>74</v>
      </c>
      <c r="AH41" s="66"/>
      <c r="AI41" s="66"/>
      <c r="AJ41" s="143"/>
      <c r="AK41" s="143"/>
      <c r="AL41" s="143"/>
      <c r="AM41" s="143" t="s">
        <v>74</v>
      </c>
      <c r="AN41" s="143"/>
      <c r="AO41" s="143"/>
      <c r="AP41" s="143"/>
      <c r="AQ41" s="143"/>
      <c r="AR41" s="143" t="s">
        <v>74</v>
      </c>
      <c r="AS41" s="143" t="s">
        <v>74</v>
      </c>
      <c r="AT41" s="143" t="s">
        <v>74</v>
      </c>
      <c r="AU41" s="143"/>
      <c r="AV41" s="143"/>
      <c r="AW41" s="143"/>
      <c r="AX41" s="143" t="s">
        <v>74</v>
      </c>
      <c r="AY41" s="143"/>
      <c r="AZ41" s="143"/>
      <c r="BA41" s="143"/>
      <c r="BB41" s="143"/>
      <c r="BC41" s="143"/>
      <c r="BD41" s="143"/>
      <c r="BE41" s="143"/>
      <c r="BF41" s="143"/>
      <c r="BG41" s="143"/>
      <c r="BH41" s="143"/>
      <c r="BI41" s="143"/>
      <c r="BJ41" s="143"/>
      <c r="BK41" s="143"/>
      <c r="BL41" s="143"/>
      <c r="BM41" s="143"/>
      <c r="BN41" s="143"/>
      <c r="BO41" s="66">
        <v>90</v>
      </c>
      <c r="BP41" s="66">
        <v>90</v>
      </c>
      <c r="BQ41" s="66"/>
      <c r="BR41" s="66"/>
      <c r="BS41" s="66">
        <v>20</v>
      </c>
      <c r="BT41" s="66" t="s">
        <v>268</v>
      </c>
      <c r="BU41" s="66">
        <v>10</v>
      </c>
      <c r="BV41" s="66" t="s">
        <v>110</v>
      </c>
      <c r="BW41" s="66"/>
      <c r="BX41" s="66">
        <v>5</v>
      </c>
      <c r="BY41" s="66">
        <v>48</v>
      </c>
      <c r="BZ41" s="66">
        <v>2</v>
      </c>
      <c r="CA41" s="66"/>
      <c r="CB41" s="66"/>
      <c r="CC41" s="57" t="s">
        <v>269</v>
      </c>
      <c r="CD41" s="148" t="str">
        <f>IF(COUNTBLANK($Y41:$AD41)&lt;&gt;6,"X","")</f>
        <v/>
      </c>
      <c r="CE41" s="125" t="str">
        <f>IF(COUNTBLANK($AE41)&lt;&gt;1,"X","")</f>
        <v/>
      </c>
      <c r="CF41" s="126" t="str">
        <f t="shared" si="2"/>
        <v/>
      </c>
      <c r="CG41" s="136"/>
      <c r="CH41" s="175"/>
      <c r="CI41" s="175"/>
      <c r="CJ41" s="175"/>
      <c r="CK41" s="128" t="e">
        <f>IF(AND(Y41="",Z41="",AA41="",AB41="",AC41="",AD41="",AF41="",AG41="",AH41="",AI41="",AJ41="",AK41="",AL41="",AM41="",AN41="",AO41="",AP41="",AQ41="",AR41="",AS41="",AT41="",AU41="",AV41="",AW41="",AX41="",AY41="",AZ41="",BA41="",BB41="",BC41="",BD41="",BE41="",BF41="",BG41="",BH41="",BI41="",BJ41="",#REF!="",BK41="",BL41="",BM41="",BN41="",BY41=6),"X","")</f>
        <v>#REF!</v>
      </c>
      <c r="CL41" s="68">
        <f t="shared" si="3"/>
        <v>7</v>
      </c>
      <c r="CM41" s="99">
        <f t="shared" si="4"/>
        <v>0</v>
      </c>
      <c r="CN41" s="99">
        <f t="shared" si="5"/>
        <v>0</v>
      </c>
      <c r="CO41" s="99">
        <f t="shared" si="6"/>
        <v>0</v>
      </c>
      <c r="CP41" s="99">
        <f t="shared" si="7"/>
        <v>0</v>
      </c>
      <c r="CQ41" s="99">
        <f t="shared" si="8"/>
        <v>0</v>
      </c>
      <c r="CR41" s="22" t="e">
        <f>IF(INDEX($Y41:$BN41,MATCH(CR$20,$Y$20:$BN$20,0))="X",CR$20,"")</f>
        <v>#N/A</v>
      </c>
      <c r="CS41" s="22" t="e">
        <f>IF(INDEX($Y41:$BN41,MATCH(CS$20,$Y$20:$BN$20,0))="X",CS$20,"")</f>
        <v>#N/A</v>
      </c>
      <c r="CT41" s="22" t="e">
        <f>IF(INDEX($Y41:$BN41,MATCH(CT$20,$Y$20:$BN$20,0))="X",CT$20,"")</f>
        <v>#N/A</v>
      </c>
      <c r="CU41" s="22" t="e">
        <f>IF(INDEX($Y41:$BN41,MATCH(CU$20,$Y$20:$BN$20,0))="X",CU$20,"")</f>
        <v>#N/A</v>
      </c>
      <c r="CV41" s="22" t="e">
        <f>IF(INDEX($Y41:$BN41,MATCH(CV$20,$Y$20:$BN$20,0))="X",CV$20,"")</f>
        <v>#N/A</v>
      </c>
      <c r="CW41" s="22" t="e">
        <f>IF(INDEX($Y41:$BN41,MATCH(CW$20,$Y$20:$BN$20,0))="X",CW$20,"")</f>
        <v>#N/A</v>
      </c>
      <c r="CX41" s="22" t="e">
        <f>IF(INDEX($Y41:$BN41,MATCH(CX$20,$Y$20:$BN$20,0))="X",CX$20,"")</f>
        <v>#N/A</v>
      </c>
      <c r="CY41" s="22" t="e">
        <f>IF(INDEX($Y41:$BN41,MATCH(CY$20,$Y$20:$BN$20,0))="X",CY$20,"")</f>
        <v>#N/A</v>
      </c>
      <c r="CZ41" s="22" t="e">
        <f>IF(INDEX($Y41:$BN41,MATCH(CZ$20,$Y$20:$BN$20,0))="X",CZ$20,"")</f>
        <v>#N/A</v>
      </c>
      <c r="DA41" s="22" t="e">
        <f>IF(INDEX($Y41:$BN41,MATCH(DA$20,$Y$20:$BN$20,0))="X",DA$20,"")</f>
        <v>#N/A</v>
      </c>
      <c r="DB41" s="22" t="e">
        <f>IF(INDEX($Y41:$BN41,MATCH(DB$20,$Y$20:$BN$20,0))="X",DB$20,"")</f>
        <v>#N/A</v>
      </c>
      <c r="DC41" s="22" t="e">
        <f>IF(INDEX($Y41:$BN41,MATCH(DC$20,$Y$20:$BN$20,0))="X",DC$20,"")</f>
        <v>#N/A</v>
      </c>
      <c r="DD41" s="22" t="e">
        <f>IF(INDEX($Y41:$BN41,MATCH(DD$20,$Y$20:$BN$20,0))="X",DD$20,"")</f>
        <v>#N/A</v>
      </c>
      <c r="DE41" s="22" t="e">
        <f>IF(INDEX($Y41:$BN41,MATCH(DE$20,$Y$20:$BN$20,0))="X",DE$20,"")</f>
        <v>#N/A</v>
      </c>
      <c r="DF41" s="22" t="e">
        <f>IF(INDEX($Y41:$BN41,MATCH(DF$20,$Y$20:$BN$20,0))="X",DF$20,"")</f>
        <v>#N/A</v>
      </c>
      <c r="DG41" s="22" t="e">
        <f>IF(INDEX($Y41:$BN41,MATCH(DG$20,$Y$20:$BN$20,0))="X",DG$20,"")</f>
        <v>#N/A</v>
      </c>
      <c r="DH41" s="22" t="e">
        <f>IF(INDEX($Y41:$BN41,MATCH(DH$20,$Y$20:$BN$20,0))="X",DH$20,"")</f>
        <v>#N/A</v>
      </c>
      <c r="DI41" s="22" t="e">
        <f>IF(INDEX($Y41:$BN41,MATCH(DI$20,$Y$20:$BN$20,0))="X",DI$20,"")</f>
        <v>#N/A</v>
      </c>
      <c r="DJ41" s="22" t="e">
        <f>IF(INDEX($Y41:$BN41,MATCH(DJ$20,$Y$20:$BN$20,0))="X",DJ$20,"")</f>
        <v>#N/A</v>
      </c>
      <c r="DK41" s="22" t="e">
        <f>IF(INDEX($Y41:$BN41,MATCH(DK$20,$Y$20:$BN$20,0))="X",DK$20,"")</f>
        <v>#N/A</v>
      </c>
      <c r="DL41" s="22" t="e">
        <f>IF(INDEX($Y41:$BN41,MATCH(DL$20,$Y$20:$BN$20,0))="X",DL$20,"")</f>
        <v>#N/A</v>
      </c>
      <c r="DM41" s="22" t="e">
        <f>IF(INDEX($Y41:$BN41,MATCH(DM$20,$Y$20:$BN$20,0))="X",DM$20,"")</f>
        <v>#N/A</v>
      </c>
      <c r="DN41" s="22" t="e">
        <f>IF(INDEX($Y41:$BN41,MATCH(DN$20,$Y$20:$BN$20,0))="X",DN$20,"")</f>
        <v>#N/A</v>
      </c>
      <c r="DO41" s="22" t="e">
        <f>IF(INDEX($Y41:$BN41,MATCH(DO$20,$Y$20:$BN$20,0))="X",DO$20,"")</f>
        <v>#N/A</v>
      </c>
      <c r="DP41" s="22" t="e">
        <f>IF(INDEX($Y41:$BN41,MATCH(DP$20,$Y$20:$BN$20,0))="X",DP$20,"")</f>
        <v>#N/A</v>
      </c>
      <c r="DQ41" s="22" t="e">
        <f>IF(INDEX($Y41:$BN41,MATCH(DQ$20,$Y$20:$BN$20,0))="X",DQ$20,"")</f>
        <v>#N/A</v>
      </c>
      <c r="DR41" s="22" t="e">
        <f>IF(INDEX($Y41:$BN41,MATCH(DR$20,$Y$20:$BN$20,0))="X",DR$20,"")</f>
        <v>#N/A</v>
      </c>
      <c r="DS41" s="22" t="e">
        <f>IF(INDEX($Y41:$BN41,MATCH(DS$20,$Y$20:$BN$20,0))="X",DS$20,"")</f>
        <v>#N/A</v>
      </c>
      <c r="DT41" s="22" t="e">
        <f>IF(INDEX($Y41:$BN41,MATCH(DT$20,$Y$20:$BN$20,0))="X",DT$20,"")</f>
        <v>#N/A</v>
      </c>
      <c r="DU41" s="22" t="e">
        <f>IF(INDEX($Y41:$BN41,MATCH(DU$20,$Y$20:$BN$20,0))="X",DU$20,"")</f>
        <v>#N/A</v>
      </c>
      <c r="DV41" s="22" t="e">
        <f>IF(INDEX($Y41:$BN41,MATCH(DV$20,$Y$20:$BN$20,0))="X",DV$20,"")</f>
        <v>#N/A</v>
      </c>
      <c r="DW41" s="22" t="e">
        <f>IF(INDEX($Y41:$BN41,MATCH(DW$20,$Y$20:$BN$20,0))="X",DW$20,"")</f>
        <v>#N/A</v>
      </c>
      <c r="DX41" s="22" t="e">
        <f>IF(INDEX($Y41:$BN41,MATCH(DX$20,$Y$20:$BN$20,0))="X",DX$20,"")</f>
        <v>#N/A</v>
      </c>
      <c r="DY41" s="22" t="e">
        <f>IF(INDEX($Y41:$BN41,MATCH(DY$20,$Y$20:$BN$20,0))="X",DY$20,"")</f>
        <v>#N/A</v>
      </c>
      <c r="DZ41" s="22" t="e">
        <f>IF(INDEX($Y41:$BN41,MATCH(DZ$20,$Y$20:$BN$20,0))="X",DZ$20,"")</f>
        <v>#N/A</v>
      </c>
      <c r="EA41" s="22" t="e">
        <f>IF(INDEX($Y41:$BN41,MATCH(EA$20,$Y$20:$BN$20,0))="X",EA$20,"")</f>
        <v>#N/A</v>
      </c>
      <c r="EB41" s="22" t="e">
        <f>IF(INDEX($Y41:$BN41,MATCH(EB$20,$Y$20:$BN$20,0))="X",EB$20,"")</f>
        <v>#N/A</v>
      </c>
      <c r="EC41" s="22" t="e">
        <f>IF(INDEX($Y41:$BN41,MATCH(EC$20,$Y$20:$BN$20,0))="X",EC$20,"")</f>
        <v>#N/A</v>
      </c>
      <c r="ED41" s="22" t="e">
        <f>IF(INDEX($Y41:$BN41,MATCH(ED$20,$Y$20:$BN$20,0))="X",ED$20,"")</f>
        <v>#N/A</v>
      </c>
      <c r="EE41" s="22" t="e">
        <f>IF(INDEX($Y41:$BN41,MATCH(EE$20,$Y$20:$BN$20,0))="X",EE$20,"")</f>
        <v>#N/A</v>
      </c>
      <c r="EF41" s="22" t="e">
        <f>IF(INDEX($Y41:$BN41,MATCH(EF$20,$Y$20:$BN$20,0))="X",EF$20,"")</f>
        <v>#N/A</v>
      </c>
      <c r="EG41" s="22" t="e">
        <f>IF(INDEX($Y41:$BN41,MATCH(EG$20,$Y$20:$BN$20,0))="X",EG$20,"")</f>
        <v>#N/A</v>
      </c>
      <c r="EH41" s="99" t="e">
        <f t="shared" si="9"/>
        <v>#N/A</v>
      </c>
      <c r="EI41" s="99" t="e">
        <f t="shared" si="10"/>
        <v>#N/A</v>
      </c>
      <c r="EJ41" t="e">
        <f t="shared" si="11"/>
        <v>#N/A</v>
      </c>
      <c r="EK41" t="e">
        <f t="shared" si="11"/>
        <v>#N/A</v>
      </c>
      <c r="EL41" s="24" t="e">
        <f t="shared" si="12"/>
        <v>#N/A</v>
      </c>
      <c r="EM41" s="245" t="e">
        <f t="shared" si="12"/>
        <v>#N/A</v>
      </c>
    </row>
    <row r="42" spans="1:143" s="97" customFormat="1" ht="45" customHeight="1" x14ac:dyDescent="0.25">
      <c r="A42" s="202" t="str">
        <f t="shared" si="1"/>
        <v>2110101_Epamprage_Sorcier, Guerrier</v>
      </c>
      <c r="B42" s="202" t="str">
        <f>IF(COUNTIF($A$21:A42,A42)&gt;1,"Doublon","")</f>
        <v/>
      </c>
      <c r="C42" s="108">
        <v>2110101</v>
      </c>
      <c r="D42" s="149" t="s">
        <v>264</v>
      </c>
      <c r="E42" s="150" t="s">
        <v>208</v>
      </c>
      <c r="F42" s="57">
        <v>14</v>
      </c>
      <c r="G42" s="151" t="s">
        <v>265</v>
      </c>
      <c r="H42" s="152"/>
      <c r="I42" s="153"/>
      <c r="J42" s="57" t="s">
        <v>266</v>
      </c>
      <c r="K42" s="66" t="s">
        <v>79</v>
      </c>
      <c r="L42" s="57" t="s">
        <v>267</v>
      </c>
      <c r="M42" s="173">
        <v>5</v>
      </c>
      <c r="N42" s="160">
        <v>0.8</v>
      </c>
      <c r="O42" s="134"/>
      <c r="P42" s="140">
        <f>N42*0.32</f>
        <v>0.25600000000000001</v>
      </c>
      <c r="Q42" s="140">
        <f>N42*0.5</f>
        <v>0.4</v>
      </c>
      <c r="R42" s="141">
        <v>5.12</v>
      </c>
      <c r="S42" s="142"/>
      <c r="T42" s="142"/>
      <c r="U42" s="83" t="s">
        <v>74</v>
      </c>
      <c r="V42" s="66" t="s">
        <v>74</v>
      </c>
      <c r="W42" s="66" t="s">
        <v>74</v>
      </c>
      <c r="X42" s="66"/>
      <c r="Y42" s="143"/>
      <c r="Z42" s="143"/>
      <c r="AA42" s="143"/>
      <c r="AB42" s="143"/>
      <c r="AC42" s="143"/>
      <c r="AD42" s="143"/>
      <c r="AE42" s="144"/>
      <c r="AF42" s="66" t="s">
        <v>74</v>
      </c>
      <c r="AG42" s="66" t="s">
        <v>74</v>
      </c>
      <c r="AH42" s="66"/>
      <c r="AI42" s="66"/>
      <c r="AJ42" s="143"/>
      <c r="AK42" s="143"/>
      <c r="AL42" s="143"/>
      <c r="AM42" s="143" t="s">
        <v>74</v>
      </c>
      <c r="AN42" s="143"/>
      <c r="AO42" s="143"/>
      <c r="AP42" s="143"/>
      <c r="AQ42" s="143"/>
      <c r="AR42" s="143" t="s">
        <v>74</v>
      </c>
      <c r="AS42" s="143" t="s">
        <v>74</v>
      </c>
      <c r="AT42" s="143" t="s">
        <v>74</v>
      </c>
      <c r="AU42" s="143"/>
      <c r="AV42" s="143"/>
      <c r="AW42" s="143"/>
      <c r="AX42" s="143" t="s">
        <v>74</v>
      </c>
      <c r="AY42" s="143"/>
      <c r="AZ42" s="143"/>
      <c r="BA42" s="143"/>
      <c r="BB42" s="143"/>
      <c r="BC42" s="143"/>
      <c r="BD42" s="143"/>
      <c r="BE42" s="143"/>
      <c r="BF42" s="143"/>
      <c r="BG42" s="143"/>
      <c r="BH42" s="143"/>
      <c r="BI42" s="143"/>
      <c r="BJ42" s="143"/>
      <c r="BK42" s="143"/>
      <c r="BL42" s="143"/>
      <c r="BM42" s="143"/>
      <c r="BN42" s="143"/>
      <c r="BO42" s="66">
        <v>90</v>
      </c>
      <c r="BP42" s="66">
        <v>90</v>
      </c>
      <c r="BQ42" s="66"/>
      <c r="BR42" s="66"/>
      <c r="BS42" s="66">
        <v>5</v>
      </c>
      <c r="BT42" s="66"/>
      <c r="BU42" s="66">
        <v>10</v>
      </c>
      <c r="BV42" s="66" t="s">
        <v>110</v>
      </c>
      <c r="BW42" s="66"/>
      <c r="BX42" s="66">
        <v>20</v>
      </c>
      <c r="BY42" s="66">
        <v>48</v>
      </c>
      <c r="BZ42" s="66">
        <v>2</v>
      </c>
      <c r="CA42" s="66"/>
      <c r="CB42" s="66"/>
      <c r="CC42" s="57" t="s">
        <v>75</v>
      </c>
      <c r="CD42" s="148" t="str">
        <f>IF(COUNTBLANK($Y42:$AD42)&lt;&gt;6,"X","")</f>
        <v/>
      </c>
      <c r="CE42" s="125" t="str">
        <f>IF(COUNTBLANK($AE42)&lt;&gt;1,"X","")</f>
        <v/>
      </c>
      <c r="CF42" s="126" t="str">
        <f t="shared" si="2"/>
        <v/>
      </c>
      <c r="CG42" s="136"/>
      <c r="CH42" s="175"/>
      <c r="CI42" s="175"/>
      <c r="CJ42" s="175"/>
      <c r="CK42" s="128" t="e">
        <f>IF(AND(Y42="",Z42="",AA42="",AB42="",AC42="",AD42="",AF42="",AG42="",AH42="",AI42="",AJ42="",AK42="",AL42="",AM42="",AN42="",AO42="",AP42="",AQ42="",AR42="",AS42="",AT42="",AU42="",AV42="",AW42="",AX42="",AY42="",AZ42="",BA42="",BB42="",BC42="",BD42="",BE42="",BF42="",BG42="",BH42="",BI42="",BJ42="",#REF!="",BK42="",BL42="",BM42="",BN42="",BY42=6),"X","")</f>
        <v>#REF!</v>
      </c>
      <c r="CL42" s="68">
        <f t="shared" si="3"/>
        <v>7</v>
      </c>
      <c r="CM42" s="99">
        <f t="shared" si="4"/>
        <v>0</v>
      </c>
      <c r="CN42" s="99">
        <f t="shared" si="5"/>
        <v>0</v>
      </c>
      <c r="CO42" s="99">
        <f t="shared" si="6"/>
        <v>0</v>
      </c>
      <c r="CP42" s="99">
        <f t="shared" si="7"/>
        <v>0</v>
      </c>
      <c r="CQ42" s="99">
        <f t="shared" si="8"/>
        <v>0</v>
      </c>
      <c r="CR42" s="22" t="e">
        <f>IF(INDEX($Y42:$BN42,MATCH(CR$20,$Y$20:$BN$20,0))="X",CR$20,"")</f>
        <v>#N/A</v>
      </c>
      <c r="CS42" s="22" t="e">
        <f>IF(INDEX($Y42:$BN42,MATCH(CS$20,$Y$20:$BN$20,0))="X",CS$20,"")</f>
        <v>#N/A</v>
      </c>
      <c r="CT42" s="22" t="e">
        <f>IF(INDEX($Y42:$BN42,MATCH(CT$20,$Y$20:$BN$20,0))="X",CT$20,"")</f>
        <v>#N/A</v>
      </c>
      <c r="CU42" s="22" t="e">
        <f>IF(INDEX($Y42:$BN42,MATCH(CU$20,$Y$20:$BN$20,0))="X",CU$20,"")</f>
        <v>#N/A</v>
      </c>
      <c r="CV42" s="22" t="e">
        <f>IF(INDEX($Y42:$BN42,MATCH(CV$20,$Y$20:$BN$20,0))="X",CV$20,"")</f>
        <v>#N/A</v>
      </c>
      <c r="CW42" s="22" t="e">
        <f>IF(INDEX($Y42:$BN42,MATCH(CW$20,$Y$20:$BN$20,0))="X",CW$20,"")</f>
        <v>#N/A</v>
      </c>
      <c r="CX42" s="22" t="e">
        <f>IF(INDEX($Y42:$BN42,MATCH(CX$20,$Y$20:$BN$20,0))="X",CX$20,"")</f>
        <v>#N/A</v>
      </c>
      <c r="CY42" s="22" t="e">
        <f>IF(INDEX($Y42:$BN42,MATCH(CY$20,$Y$20:$BN$20,0))="X",CY$20,"")</f>
        <v>#N/A</v>
      </c>
      <c r="CZ42" s="22" t="e">
        <f>IF(INDEX($Y42:$BN42,MATCH(CZ$20,$Y$20:$BN$20,0))="X",CZ$20,"")</f>
        <v>#N/A</v>
      </c>
      <c r="DA42" s="22" t="e">
        <f>IF(INDEX($Y42:$BN42,MATCH(DA$20,$Y$20:$BN$20,0))="X",DA$20,"")</f>
        <v>#N/A</v>
      </c>
      <c r="DB42" s="22" t="e">
        <f>IF(INDEX($Y42:$BN42,MATCH(DB$20,$Y$20:$BN$20,0))="X",DB$20,"")</f>
        <v>#N/A</v>
      </c>
      <c r="DC42" s="22" t="e">
        <f>IF(INDEX($Y42:$BN42,MATCH(DC$20,$Y$20:$BN$20,0))="X",DC$20,"")</f>
        <v>#N/A</v>
      </c>
      <c r="DD42" s="22" t="e">
        <f>IF(INDEX($Y42:$BN42,MATCH(DD$20,$Y$20:$BN$20,0))="X",DD$20,"")</f>
        <v>#N/A</v>
      </c>
      <c r="DE42" s="22" t="e">
        <f>IF(INDEX($Y42:$BN42,MATCH(DE$20,$Y$20:$BN$20,0))="X",DE$20,"")</f>
        <v>#N/A</v>
      </c>
      <c r="DF42" s="22" t="e">
        <f>IF(INDEX($Y42:$BN42,MATCH(DF$20,$Y$20:$BN$20,0))="X",DF$20,"")</f>
        <v>#N/A</v>
      </c>
      <c r="DG42" s="22" t="e">
        <f>IF(INDEX($Y42:$BN42,MATCH(DG$20,$Y$20:$BN$20,0))="X",DG$20,"")</f>
        <v>#N/A</v>
      </c>
      <c r="DH42" s="22" t="e">
        <f>IF(INDEX($Y42:$BN42,MATCH(DH$20,$Y$20:$BN$20,0))="X",DH$20,"")</f>
        <v>#N/A</v>
      </c>
      <c r="DI42" s="22" t="e">
        <f>IF(INDEX($Y42:$BN42,MATCH(DI$20,$Y$20:$BN$20,0))="X",DI$20,"")</f>
        <v>#N/A</v>
      </c>
      <c r="DJ42" s="22" t="e">
        <f>IF(INDEX($Y42:$BN42,MATCH(DJ$20,$Y$20:$BN$20,0))="X",DJ$20,"")</f>
        <v>#N/A</v>
      </c>
      <c r="DK42" s="22" t="e">
        <f>IF(INDEX($Y42:$BN42,MATCH(DK$20,$Y$20:$BN$20,0))="X",DK$20,"")</f>
        <v>#N/A</v>
      </c>
      <c r="DL42" s="22" t="e">
        <f>IF(INDEX($Y42:$BN42,MATCH(DL$20,$Y$20:$BN$20,0))="X",DL$20,"")</f>
        <v>#N/A</v>
      </c>
      <c r="DM42" s="22" t="e">
        <f>IF(INDEX($Y42:$BN42,MATCH(DM$20,$Y$20:$BN$20,0))="X",DM$20,"")</f>
        <v>#N/A</v>
      </c>
      <c r="DN42" s="22" t="e">
        <f>IF(INDEX($Y42:$BN42,MATCH(DN$20,$Y$20:$BN$20,0))="X",DN$20,"")</f>
        <v>#N/A</v>
      </c>
      <c r="DO42" s="22" t="e">
        <f>IF(INDEX($Y42:$BN42,MATCH(DO$20,$Y$20:$BN$20,0))="X",DO$20,"")</f>
        <v>#N/A</v>
      </c>
      <c r="DP42" s="22" t="e">
        <f>IF(INDEX($Y42:$BN42,MATCH(DP$20,$Y$20:$BN$20,0))="X",DP$20,"")</f>
        <v>#N/A</v>
      </c>
      <c r="DQ42" s="22" t="e">
        <f>IF(INDEX($Y42:$BN42,MATCH(DQ$20,$Y$20:$BN$20,0))="X",DQ$20,"")</f>
        <v>#N/A</v>
      </c>
      <c r="DR42" s="22" t="e">
        <f>IF(INDEX($Y42:$BN42,MATCH(DR$20,$Y$20:$BN$20,0))="X",DR$20,"")</f>
        <v>#N/A</v>
      </c>
      <c r="DS42" s="22" t="e">
        <f>IF(INDEX($Y42:$BN42,MATCH(DS$20,$Y$20:$BN$20,0))="X",DS$20,"")</f>
        <v>#N/A</v>
      </c>
      <c r="DT42" s="22" t="e">
        <f>IF(INDEX($Y42:$BN42,MATCH(DT$20,$Y$20:$BN$20,0))="X",DT$20,"")</f>
        <v>#N/A</v>
      </c>
      <c r="DU42" s="22" t="e">
        <f>IF(INDEX($Y42:$BN42,MATCH(DU$20,$Y$20:$BN$20,0))="X",DU$20,"")</f>
        <v>#N/A</v>
      </c>
      <c r="DV42" s="22" t="e">
        <f>IF(INDEX($Y42:$BN42,MATCH(DV$20,$Y$20:$BN$20,0))="X",DV$20,"")</f>
        <v>#N/A</v>
      </c>
      <c r="DW42" s="22" t="e">
        <f>IF(INDEX($Y42:$BN42,MATCH(DW$20,$Y$20:$BN$20,0))="X",DW$20,"")</f>
        <v>#N/A</v>
      </c>
      <c r="DX42" s="22" t="e">
        <f>IF(INDEX($Y42:$BN42,MATCH(DX$20,$Y$20:$BN$20,0))="X",DX$20,"")</f>
        <v>#N/A</v>
      </c>
      <c r="DY42" s="22" t="e">
        <f>IF(INDEX($Y42:$BN42,MATCH(DY$20,$Y$20:$BN$20,0))="X",DY$20,"")</f>
        <v>#N/A</v>
      </c>
      <c r="DZ42" s="22" t="e">
        <f>IF(INDEX($Y42:$BN42,MATCH(DZ$20,$Y$20:$BN$20,0))="X",DZ$20,"")</f>
        <v>#N/A</v>
      </c>
      <c r="EA42" s="22" t="e">
        <f>IF(INDEX($Y42:$BN42,MATCH(EA$20,$Y$20:$BN$20,0))="X",EA$20,"")</f>
        <v>#N/A</v>
      </c>
      <c r="EB42" s="22" t="e">
        <f>IF(INDEX($Y42:$BN42,MATCH(EB$20,$Y$20:$BN$20,0))="X",EB$20,"")</f>
        <v>#N/A</v>
      </c>
      <c r="EC42" s="22" t="e">
        <f>IF(INDEX($Y42:$BN42,MATCH(EC$20,$Y$20:$BN$20,0))="X",EC$20,"")</f>
        <v>#N/A</v>
      </c>
      <c r="ED42" s="22" t="e">
        <f>IF(INDEX($Y42:$BN42,MATCH(ED$20,$Y$20:$BN$20,0))="X",ED$20,"")</f>
        <v>#N/A</v>
      </c>
      <c r="EE42" s="22" t="e">
        <f>IF(INDEX($Y42:$BN42,MATCH(EE$20,$Y$20:$BN$20,0))="X",EE$20,"")</f>
        <v>#N/A</v>
      </c>
      <c r="EF42" s="22" t="e">
        <f>IF(INDEX($Y42:$BN42,MATCH(EF$20,$Y$20:$BN$20,0))="X",EF$20,"")</f>
        <v>#N/A</v>
      </c>
      <c r="EG42" s="22" t="e">
        <f>IF(INDEX($Y42:$BN42,MATCH(EG$20,$Y$20:$BN$20,0))="X",EG$20,"")</f>
        <v>#N/A</v>
      </c>
      <c r="EH42" s="99" t="e">
        <f t="shared" si="9"/>
        <v>#N/A</v>
      </c>
      <c r="EI42" s="99" t="e">
        <f t="shared" si="10"/>
        <v>#N/A</v>
      </c>
      <c r="EJ42" t="e">
        <f t="shared" si="11"/>
        <v>#N/A</v>
      </c>
      <c r="EK42" t="e">
        <f t="shared" si="11"/>
        <v>#N/A</v>
      </c>
      <c r="EL42" s="24" t="e">
        <f t="shared" si="12"/>
        <v>#N/A</v>
      </c>
      <c r="EM42" s="245" t="e">
        <f t="shared" si="12"/>
        <v>#N/A</v>
      </c>
    </row>
    <row r="43" spans="1:143" s="97" customFormat="1" ht="45" customHeight="1" x14ac:dyDescent="0.25">
      <c r="A43" s="202" t="str">
        <f t="shared" si="1"/>
        <v>2110198_Postlevée_Viaglif 360</v>
      </c>
      <c r="B43" s="202" t="str">
        <f>IF(COUNTIF($A$21:A43,A43)&gt;1,"Doublon","")</f>
        <v/>
      </c>
      <c r="C43" s="108">
        <v>2110198</v>
      </c>
      <c r="D43" s="109" t="s">
        <v>168</v>
      </c>
      <c r="E43" s="110" t="s">
        <v>169</v>
      </c>
      <c r="F43" s="111">
        <v>9</v>
      </c>
      <c r="G43" s="112" t="s">
        <v>270</v>
      </c>
      <c r="H43" s="152"/>
      <c r="I43" s="152">
        <v>43631</v>
      </c>
      <c r="J43" s="111" t="s">
        <v>90</v>
      </c>
      <c r="K43" s="115" t="s">
        <v>82</v>
      </c>
      <c r="L43" s="111" t="s">
        <v>86</v>
      </c>
      <c r="M43" s="115">
        <v>20</v>
      </c>
      <c r="N43" s="117" t="s">
        <v>190</v>
      </c>
      <c r="O43" s="111"/>
      <c r="P43" s="118" t="s">
        <v>191</v>
      </c>
      <c r="Q43" s="118" t="s">
        <v>180</v>
      </c>
      <c r="R43" s="119">
        <v>2160</v>
      </c>
      <c r="S43" s="120"/>
      <c r="T43" s="120"/>
      <c r="U43" s="115"/>
      <c r="V43" s="115"/>
      <c r="W43" s="115"/>
      <c r="X43" s="115"/>
      <c r="Y43" s="121"/>
      <c r="Z43" s="121"/>
      <c r="AA43" s="121"/>
      <c r="AB43" s="121"/>
      <c r="AC43" s="121"/>
      <c r="AD43" s="121"/>
      <c r="AE43" s="122"/>
      <c r="AF43" s="115"/>
      <c r="AG43" s="115"/>
      <c r="AH43" s="115"/>
      <c r="AI43" s="115" t="s">
        <v>74</v>
      </c>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121"/>
      <c r="BH43" s="121"/>
      <c r="BI43" s="121"/>
      <c r="BJ43" s="121"/>
      <c r="BK43" s="121"/>
      <c r="BL43" s="121"/>
      <c r="BM43" s="121"/>
      <c r="BN43" s="121"/>
      <c r="BO43" s="115">
        <v>21</v>
      </c>
      <c r="BP43" s="115">
        <v>21</v>
      </c>
      <c r="BQ43" s="115"/>
      <c r="BR43" s="115"/>
      <c r="BS43" s="115">
        <v>5</v>
      </c>
      <c r="BT43" s="115"/>
      <c r="BU43" s="115">
        <v>10</v>
      </c>
      <c r="BV43" s="115"/>
      <c r="BW43" s="115"/>
      <c r="BX43" s="115"/>
      <c r="BY43" s="115">
        <v>6</v>
      </c>
      <c r="BZ43" s="115"/>
      <c r="CA43" s="115"/>
      <c r="CB43" s="115"/>
      <c r="CC43" s="57" t="s">
        <v>75</v>
      </c>
      <c r="CD43" s="124" t="str">
        <f>IF(COUNTBLANK($Y43:$AD43)&lt;&gt;6,"X","")</f>
        <v/>
      </c>
      <c r="CE43" s="125" t="str">
        <f>IF(COUNTBLANK($AE43)&lt;&gt;1,"X","")</f>
        <v/>
      </c>
      <c r="CF43" s="126" t="str">
        <f t="shared" si="2"/>
        <v/>
      </c>
      <c r="CG43" s="179"/>
      <c r="CH43" s="33"/>
      <c r="CI43" s="33"/>
      <c r="CJ43" s="33"/>
      <c r="CK43" s="35" t="e">
        <f>IF(AND(Y43="",Z43="",AA43="",AB43="",AC43="",AD43="",AF43="",AG43="",AH43="",AI43="",AJ43="",AK43="",AL43="",AM43="",AN43="",AO43="",AP43="",AQ43="",AR43="",AS43="",AT43="",AU43="",AV43="",AW43="",AX43="",AY43="",AZ43="",BA43="",BB43="",BC43="",BD43="",BE43="",BF43="",BG43="",BH43="",BI43="",BJ43="",#REF!="",BK43="",BL43="",BM43="",BN43="",BY43=6),"X","")</f>
        <v>#REF!</v>
      </c>
      <c r="CL43" s="68">
        <f t="shared" si="3"/>
        <v>1</v>
      </c>
      <c r="CM43" s="99">
        <f t="shared" si="4"/>
        <v>0</v>
      </c>
      <c r="CN43" s="99">
        <f t="shared" si="5"/>
        <v>0</v>
      </c>
      <c r="CO43" s="99">
        <f t="shared" si="6"/>
        <v>0</v>
      </c>
      <c r="CP43" s="99">
        <f t="shared" si="7"/>
        <v>0</v>
      </c>
      <c r="CQ43" s="99">
        <f t="shared" si="8"/>
        <v>0</v>
      </c>
      <c r="CR43" s="22" t="e">
        <f>IF(INDEX($Y43:$BN43,MATCH(CR$20,$Y$20:$BN$20,0))="X",CR$20,"")</f>
        <v>#N/A</v>
      </c>
      <c r="CS43" s="22" t="e">
        <f>IF(INDEX($Y43:$BN43,MATCH(CS$20,$Y$20:$BN$20,0))="X",CS$20,"")</f>
        <v>#N/A</v>
      </c>
      <c r="CT43" s="22" t="e">
        <f>IF(INDEX($Y43:$BN43,MATCH(CT$20,$Y$20:$BN$20,0))="X",CT$20,"")</f>
        <v>#N/A</v>
      </c>
      <c r="CU43" s="22" t="e">
        <f>IF(INDEX($Y43:$BN43,MATCH(CU$20,$Y$20:$BN$20,0))="X",CU$20,"")</f>
        <v>#N/A</v>
      </c>
      <c r="CV43" s="22" t="e">
        <f>IF(INDEX($Y43:$BN43,MATCH(CV$20,$Y$20:$BN$20,0))="X",CV$20,"")</f>
        <v>#N/A</v>
      </c>
      <c r="CW43" s="22" t="e">
        <f>IF(INDEX($Y43:$BN43,MATCH(CW$20,$Y$20:$BN$20,0))="X",CW$20,"")</f>
        <v>#N/A</v>
      </c>
      <c r="CX43" s="22" t="e">
        <f>IF(INDEX($Y43:$BN43,MATCH(CX$20,$Y$20:$BN$20,0))="X",CX$20,"")</f>
        <v>#N/A</v>
      </c>
      <c r="CY43" s="22" t="e">
        <f>IF(INDEX($Y43:$BN43,MATCH(CY$20,$Y$20:$BN$20,0))="X",CY$20,"")</f>
        <v>#N/A</v>
      </c>
      <c r="CZ43" s="22" t="e">
        <f>IF(INDEX($Y43:$BN43,MATCH(CZ$20,$Y$20:$BN$20,0))="X",CZ$20,"")</f>
        <v>#N/A</v>
      </c>
      <c r="DA43" s="22" t="e">
        <f>IF(INDEX($Y43:$BN43,MATCH(DA$20,$Y$20:$BN$20,0))="X",DA$20,"")</f>
        <v>#N/A</v>
      </c>
      <c r="DB43" s="22" t="e">
        <f>IF(INDEX($Y43:$BN43,MATCH(DB$20,$Y$20:$BN$20,0))="X",DB$20,"")</f>
        <v>#N/A</v>
      </c>
      <c r="DC43" s="22" t="e">
        <f>IF(INDEX($Y43:$BN43,MATCH(DC$20,$Y$20:$BN$20,0))="X",DC$20,"")</f>
        <v>#N/A</v>
      </c>
      <c r="DD43" s="22" t="e">
        <f>IF(INDEX($Y43:$BN43,MATCH(DD$20,$Y$20:$BN$20,0))="X",DD$20,"")</f>
        <v>#N/A</v>
      </c>
      <c r="DE43" s="22" t="e">
        <f>IF(INDEX($Y43:$BN43,MATCH(DE$20,$Y$20:$BN$20,0))="X",DE$20,"")</f>
        <v>#N/A</v>
      </c>
      <c r="DF43" s="22" t="e">
        <f>IF(INDEX($Y43:$BN43,MATCH(DF$20,$Y$20:$BN$20,0))="X",DF$20,"")</f>
        <v>#N/A</v>
      </c>
      <c r="DG43" s="22" t="e">
        <f>IF(INDEX($Y43:$BN43,MATCH(DG$20,$Y$20:$BN$20,0))="X",DG$20,"")</f>
        <v>#N/A</v>
      </c>
      <c r="DH43" s="22" t="e">
        <f>IF(INDEX($Y43:$BN43,MATCH(DH$20,$Y$20:$BN$20,0))="X",DH$20,"")</f>
        <v>#N/A</v>
      </c>
      <c r="DI43" s="22" t="e">
        <f>IF(INDEX($Y43:$BN43,MATCH(DI$20,$Y$20:$BN$20,0))="X",DI$20,"")</f>
        <v>#N/A</v>
      </c>
      <c r="DJ43" s="22" t="e">
        <f>IF(INDEX($Y43:$BN43,MATCH(DJ$20,$Y$20:$BN$20,0))="X",DJ$20,"")</f>
        <v>#N/A</v>
      </c>
      <c r="DK43" s="22" t="e">
        <f>IF(INDEX($Y43:$BN43,MATCH(DK$20,$Y$20:$BN$20,0))="X",DK$20,"")</f>
        <v>#N/A</v>
      </c>
      <c r="DL43" s="22" t="e">
        <f>IF(INDEX($Y43:$BN43,MATCH(DL$20,$Y$20:$BN$20,0))="X",DL$20,"")</f>
        <v>#N/A</v>
      </c>
      <c r="DM43" s="22" t="e">
        <f>IF(INDEX($Y43:$BN43,MATCH(DM$20,$Y$20:$BN$20,0))="X",DM$20,"")</f>
        <v>#N/A</v>
      </c>
      <c r="DN43" s="22" t="e">
        <f>IF(INDEX($Y43:$BN43,MATCH(DN$20,$Y$20:$BN$20,0))="X",DN$20,"")</f>
        <v>#N/A</v>
      </c>
      <c r="DO43" s="22" t="e">
        <f>IF(INDEX($Y43:$BN43,MATCH(DO$20,$Y$20:$BN$20,0))="X",DO$20,"")</f>
        <v>#N/A</v>
      </c>
      <c r="DP43" s="22" t="e">
        <f>IF(INDEX($Y43:$BN43,MATCH(DP$20,$Y$20:$BN$20,0))="X",DP$20,"")</f>
        <v>#N/A</v>
      </c>
      <c r="DQ43" s="22" t="e">
        <f>IF(INDEX($Y43:$BN43,MATCH(DQ$20,$Y$20:$BN$20,0))="X",DQ$20,"")</f>
        <v>#N/A</v>
      </c>
      <c r="DR43" s="22" t="e">
        <f>IF(INDEX($Y43:$BN43,MATCH(DR$20,$Y$20:$BN$20,0))="X",DR$20,"")</f>
        <v>#N/A</v>
      </c>
      <c r="DS43" s="22" t="e">
        <f>IF(INDEX($Y43:$BN43,MATCH(DS$20,$Y$20:$BN$20,0))="X",DS$20,"")</f>
        <v>#N/A</v>
      </c>
      <c r="DT43" s="22" t="e">
        <f>IF(INDEX($Y43:$BN43,MATCH(DT$20,$Y$20:$BN$20,0))="X",DT$20,"")</f>
        <v>#N/A</v>
      </c>
      <c r="DU43" s="22" t="e">
        <f>IF(INDEX($Y43:$BN43,MATCH(DU$20,$Y$20:$BN$20,0))="X",DU$20,"")</f>
        <v>#N/A</v>
      </c>
      <c r="DV43" s="22" t="e">
        <f>IF(INDEX($Y43:$BN43,MATCH(DV$20,$Y$20:$BN$20,0))="X",DV$20,"")</f>
        <v>#N/A</v>
      </c>
      <c r="DW43" s="22" t="e">
        <f>IF(INDEX($Y43:$BN43,MATCH(DW$20,$Y$20:$BN$20,0))="X",DW$20,"")</f>
        <v>#N/A</v>
      </c>
      <c r="DX43" s="22" t="e">
        <f>IF(INDEX($Y43:$BN43,MATCH(DX$20,$Y$20:$BN$20,0))="X",DX$20,"")</f>
        <v>#N/A</v>
      </c>
      <c r="DY43" s="22" t="e">
        <f>IF(INDEX($Y43:$BN43,MATCH(DY$20,$Y$20:$BN$20,0))="X",DY$20,"")</f>
        <v>#N/A</v>
      </c>
      <c r="DZ43" s="22" t="e">
        <f>IF(INDEX($Y43:$BN43,MATCH(DZ$20,$Y$20:$BN$20,0))="X",DZ$20,"")</f>
        <v>#N/A</v>
      </c>
      <c r="EA43" s="22" t="e">
        <f>IF(INDEX($Y43:$BN43,MATCH(EA$20,$Y$20:$BN$20,0))="X",EA$20,"")</f>
        <v>#N/A</v>
      </c>
      <c r="EB43" s="22" t="e">
        <f>IF(INDEX($Y43:$BN43,MATCH(EB$20,$Y$20:$BN$20,0))="X",EB$20,"")</f>
        <v>#N/A</v>
      </c>
      <c r="EC43" s="22" t="e">
        <f>IF(INDEX($Y43:$BN43,MATCH(EC$20,$Y$20:$BN$20,0))="X",EC$20,"")</f>
        <v>#N/A</v>
      </c>
      <c r="ED43" s="22" t="e">
        <f>IF(INDEX($Y43:$BN43,MATCH(ED$20,$Y$20:$BN$20,0))="X",ED$20,"")</f>
        <v>#N/A</v>
      </c>
      <c r="EE43" s="22" t="e">
        <f>IF(INDEX($Y43:$BN43,MATCH(EE$20,$Y$20:$BN$20,0))="X",EE$20,"")</f>
        <v>#N/A</v>
      </c>
      <c r="EF43" s="22" t="e">
        <f>IF(INDEX($Y43:$BN43,MATCH(EF$20,$Y$20:$BN$20,0))="X",EF$20,"")</f>
        <v>#N/A</v>
      </c>
      <c r="EG43" s="22" t="e">
        <f>IF(INDEX($Y43:$BN43,MATCH(EG$20,$Y$20:$BN$20,0))="X",EG$20,"")</f>
        <v>#N/A</v>
      </c>
      <c r="EH43" s="99" t="e">
        <f t="shared" si="9"/>
        <v>#N/A</v>
      </c>
      <c r="EI43" s="99" t="e">
        <f t="shared" si="10"/>
        <v>#N/A</v>
      </c>
      <c r="EJ43" t="e">
        <f t="shared" si="11"/>
        <v>#N/A</v>
      </c>
      <c r="EK43" t="e">
        <f t="shared" si="11"/>
        <v>#N/A</v>
      </c>
      <c r="EL43" s="24" t="e">
        <f t="shared" si="12"/>
        <v>#N/A</v>
      </c>
      <c r="EM43" s="245" t="e">
        <f t="shared" si="12"/>
        <v>#N/A</v>
      </c>
    </row>
    <row r="44" spans="1:143" ht="45" customHeight="1" x14ac:dyDescent="0.25">
      <c r="A44" s="202" t="str">
        <f t="shared" si="1"/>
        <v>2120034_Devitalisation - Court noué_Roundup Innov, Extra, Gold</v>
      </c>
      <c r="B44" s="202" t="str">
        <f>IF(COUNTIF($A$21:A44,A44)&gt;1,"Doublon","")</f>
        <v/>
      </c>
      <c r="C44" s="108">
        <v>2120034</v>
      </c>
      <c r="D44" s="109" t="s">
        <v>271</v>
      </c>
      <c r="E44" s="110" t="s">
        <v>237</v>
      </c>
      <c r="F44" s="111">
        <v>9</v>
      </c>
      <c r="G44" s="112" t="s">
        <v>272</v>
      </c>
      <c r="H44" s="113"/>
      <c r="I44" s="161">
        <v>44164</v>
      </c>
      <c r="J44" s="111" t="s">
        <v>235</v>
      </c>
      <c r="K44" s="115" t="s">
        <v>82</v>
      </c>
      <c r="L44" s="111" t="s">
        <v>273</v>
      </c>
      <c r="M44" s="115">
        <v>20</v>
      </c>
      <c r="N44" s="167">
        <v>6</v>
      </c>
      <c r="O44" s="180"/>
      <c r="P44" s="118" t="s">
        <v>274</v>
      </c>
      <c r="Q44" s="118" t="s">
        <v>275</v>
      </c>
      <c r="R44" s="119">
        <v>2880</v>
      </c>
      <c r="S44" s="120"/>
      <c r="T44" s="120"/>
      <c r="U44" s="115"/>
      <c r="V44" s="115"/>
      <c r="W44" s="115"/>
      <c r="X44" s="115"/>
      <c r="Y44" s="121"/>
      <c r="Z44" s="121"/>
      <c r="AA44" s="121"/>
      <c r="AB44" s="121"/>
      <c r="AC44" s="121"/>
      <c r="AD44" s="121"/>
      <c r="AE44" s="122"/>
      <c r="AF44" s="115"/>
      <c r="AG44" s="115"/>
      <c r="AH44" s="115"/>
      <c r="AI44" s="115"/>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15">
        <v>21</v>
      </c>
      <c r="BP44" s="115">
        <v>21</v>
      </c>
      <c r="BQ44" s="115"/>
      <c r="BR44" s="115"/>
      <c r="BS44" s="115">
        <v>5</v>
      </c>
      <c r="BT44" s="115"/>
      <c r="BU44" s="115">
        <v>10</v>
      </c>
      <c r="BV44" s="115"/>
      <c r="BW44" s="115"/>
      <c r="BX44" s="115"/>
      <c r="BY44" s="115">
        <v>6</v>
      </c>
      <c r="BZ44" s="115"/>
      <c r="CA44" s="115"/>
      <c r="CB44" s="115"/>
      <c r="CC44" s="57" t="s">
        <v>75</v>
      </c>
      <c r="CD44" s="124" t="str">
        <f>IF(COUNTBLANK($Y44:$AD44)&lt;&gt;6,"X","")</f>
        <v/>
      </c>
      <c r="CE44" s="125" t="str">
        <f>IF(COUNTBLANK($AE44)&lt;&gt;1,"X","")</f>
        <v/>
      </c>
      <c r="CF44" s="126" t="str">
        <f t="shared" si="2"/>
        <v/>
      </c>
      <c r="CG44" s="127" t="s">
        <v>188</v>
      </c>
      <c r="CH44" s="175"/>
      <c r="CI44" s="175"/>
      <c r="CJ44" s="175"/>
      <c r="CK44" s="181" t="e">
        <f>IF(AND(Y44="",Z44="",AA44="",AB44="",AC44="",AD44="",AF44="",AG44="",AH44="",AI44="",AJ44="",AK44="",AL44="",AM44="",AN44="",AO44="",AP44="",AQ44="",AR44="",AS44="",AT44="",AU44="",AV44="",AW44="",AX44="",AY44="",AZ44="",BA44="",BB44="",BC44="",BD44="",BE44="",BF44="",BG44="",BH44="",BI44="",BJ44="",#REF!="",BK44="",BL44="",BM44="",BN44="",BY44=6),"X","")</f>
        <v>#REF!</v>
      </c>
      <c r="CL44" s="68">
        <f t="shared" si="3"/>
        <v>0</v>
      </c>
      <c r="CM44" s="99">
        <f t="shared" si="4"/>
        <v>0</v>
      </c>
      <c r="CN44" s="99">
        <f t="shared" si="5"/>
        <v>0</v>
      </c>
      <c r="CO44" s="99">
        <f t="shared" si="6"/>
        <v>0</v>
      </c>
      <c r="CP44" s="99">
        <f t="shared" si="7"/>
        <v>0</v>
      </c>
      <c r="CQ44" s="99">
        <f t="shared" si="8"/>
        <v>0</v>
      </c>
      <c r="CR44" s="22" t="e">
        <f>IF(INDEX($Y44:$BN44,MATCH(CR$20,$Y$20:$BN$20,0))="X",CR$20,"")</f>
        <v>#N/A</v>
      </c>
      <c r="CS44" s="22" t="e">
        <f>IF(INDEX($Y44:$BN44,MATCH(CS$20,$Y$20:$BN$20,0))="X",CS$20,"")</f>
        <v>#N/A</v>
      </c>
      <c r="CT44" s="22" t="e">
        <f>IF(INDEX($Y44:$BN44,MATCH(CT$20,$Y$20:$BN$20,0))="X",CT$20,"")</f>
        <v>#N/A</v>
      </c>
      <c r="CU44" s="22" t="e">
        <f>IF(INDEX($Y44:$BN44,MATCH(CU$20,$Y$20:$BN$20,0))="X",CU$20,"")</f>
        <v>#N/A</v>
      </c>
      <c r="CV44" s="22" t="e">
        <f>IF(INDEX($Y44:$BN44,MATCH(CV$20,$Y$20:$BN$20,0))="X",CV$20,"")</f>
        <v>#N/A</v>
      </c>
      <c r="CW44" s="22" t="e">
        <f>IF(INDEX($Y44:$BN44,MATCH(CW$20,$Y$20:$BN$20,0))="X",CW$20,"")</f>
        <v>#N/A</v>
      </c>
      <c r="CX44" s="22" t="e">
        <f>IF(INDEX($Y44:$BN44,MATCH(CX$20,$Y$20:$BN$20,0))="X",CX$20,"")</f>
        <v>#N/A</v>
      </c>
      <c r="CY44" s="22" t="e">
        <f>IF(INDEX($Y44:$BN44,MATCH(CY$20,$Y$20:$BN$20,0))="X",CY$20,"")</f>
        <v>#N/A</v>
      </c>
      <c r="CZ44" s="22" t="e">
        <f>IF(INDEX($Y44:$BN44,MATCH(CZ$20,$Y$20:$BN$20,0))="X",CZ$20,"")</f>
        <v>#N/A</v>
      </c>
      <c r="DA44" s="22" t="e">
        <f>IF(INDEX($Y44:$BN44,MATCH(DA$20,$Y$20:$BN$20,0))="X",DA$20,"")</f>
        <v>#N/A</v>
      </c>
      <c r="DB44" s="22" t="e">
        <f>IF(INDEX($Y44:$BN44,MATCH(DB$20,$Y$20:$BN$20,0))="X",DB$20,"")</f>
        <v>#N/A</v>
      </c>
      <c r="DC44" s="22" t="e">
        <f>IF(INDEX($Y44:$BN44,MATCH(DC$20,$Y$20:$BN$20,0))="X",DC$20,"")</f>
        <v>#N/A</v>
      </c>
      <c r="DD44" s="22" t="e">
        <f>IF(INDEX($Y44:$BN44,MATCH(DD$20,$Y$20:$BN$20,0))="X",DD$20,"")</f>
        <v>#N/A</v>
      </c>
      <c r="DE44" s="22" t="e">
        <f>IF(INDEX($Y44:$BN44,MATCH(DE$20,$Y$20:$BN$20,0))="X",DE$20,"")</f>
        <v>#N/A</v>
      </c>
      <c r="DF44" s="22" t="e">
        <f>IF(INDEX($Y44:$BN44,MATCH(DF$20,$Y$20:$BN$20,0))="X",DF$20,"")</f>
        <v>#N/A</v>
      </c>
      <c r="DG44" s="22" t="e">
        <f>IF(INDEX($Y44:$BN44,MATCH(DG$20,$Y$20:$BN$20,0))="X",DG$20,"")</f>
        <v>#N/A</v>
      </c>
      <c r="DH44" s="22" t="e">
        <f>IF(INDEX($Y44:$BN44,MATCH(DH$20,$Y$20:$BN$20,0))="X",DH$20,"")</f>
        <v>#N/A</v>
      </c>
      <c r="DI44" s="22" t="e">
        <f>IF(INDEX($Y44:$BN44,MATCH(DI$20,$Y$20:$BN$20,0))="X",DI$20,"")</f>
        <v>#N/A</v>
      </c>
      <c r="DJ44" s="22" t="e">
        <f>IF(INDEX($Y44:$BN44,MATCH(DJ$20,$Y$20:$BN$20,0))="X",DJ$20,"")</f>
        <v>#N/A</v>
      </c>
      <c r="DK44" s="22" t="e">
        <f>IF(INDEX($Y44:$BN44,MATCH(DK$20,$Y$20:$BN$20,0))="X",DK$20,"")</f>
        <v>#N/A</v>
      </c>
      <c r="DL44" s="22" t="e">
        <f>IF(INDEX($Y44:$BN44,MATCH(DL$20,$Y$20:$BN$20,0))="X",DL$20,"")</f>
        <v>#N/A</v>
      </c>
      <c r="DM44" s="22" t="e">
        <f>IF(INDEX($Y44:$BN44,MATCH(DM$20,$Y$20:$BN$20,0))="X",DM$20,"")</f>
        <v>#N/A</v>
      </c>
      <c r="DN44" s="22" t="e">
        <f>IF(INDEX($Y44:$BN44,MATCH(DN$20,$Y$20:$BN$20,0))="X",DN$20,"")</f>
        <v>#N/A</v>
      </c>
      <c r="DO44" s="22" t="e">
        <f>IF(INDEX($Y44:$BN44,MATCH(DO$20,$Y$20:$BN$20,0))="X",DO$20,"")</f>
        <v>#N/A</v>
      </c>
      <c r="DP44" s="22" t="e">
        <f>IF(INDEX($Y44:$BN44,MATCH(DP$20,$Y$20:$BN$20,0))="X",DP$20,"")</f>
        <v>#N/A</v>
      </c>
      <c r="DQ44" s="22" t="e">
        <f>IF(INDEX($Y44:$BN44,MATCH(DQ$20,$Y$20:$BN$20,0))="X",DQ$20,"")</f>
        <v>#N/A</v>
      </c>
      <c r="DR44" s="22" t="e">
        <f>IF(INDEX($Y44:$BN44,MATCH(DR$20,$Y$20:$BN$20,0))="X",DR$20,"")</f>
        <v>#N/A</v>
      </c>
      <c r="DS44" s="22" t="e">
        <f>IF(INDEX($Y44:$BN44,MATCH(DS$20,$Y$20:$BN$20,0))="X",DS$20,"")</f>
        <v>#N/A</v>
      </c>
      <c r="DT44" s="22" t="e">
        <f>IF(INDEX($Y44:$BN44,MATCH(DT$20,$Y$20:$BN$20,0))="X",DT$20,"")</f>
        <v>#N/A</v>
      </c>
      <c r="DU44" s="22" t="e">
        <f>IF(INDEX($Y44:$BN44,MATCH(DU$20,$Y$20:$BN$20,0))="X",DU$20,"")</f>
        <v>#N/A</v>
      </c>
      <c r="DV44" s="22" t="e">
        <f>IF(INDEX($Y44:$BN44,MATCH(DV$20,$Y$20:$BN$20,0))="X",DV$20,"")</f>
        <v>#N/A</v>
      </c>
      <c r="DW44" s="22" t="e">
        <f>IF(INDEX($Y44:$BN44,MATCH(DW$20,$Y$20:$BN$20,0))="X",DW$20,"")</f>
        <v>#N/A</v>
      </c>
      <c r="DX44" s="22" t="e">
        <f>IF(INDEX($Y44:$BN44,MATCH(DX$20,$Y$20:$BN$20,0))="X",DX$20,"")</f>
        <v>#N/A</v>
      </c>
      <c r="DY44" s="22" t="e">
        <f>IF(INDEX($Y44:$BN44,MATCH(DY$20,$Y$20:$BN$20,0))="X",DY$20,"")</f>
        <v>#N/A</v>
      </c>
      <c r="DZ44" s="22" t="e">
        <f>IF(INDEX($Y44:$BN44,MATCH(DZ$20,$Y$20:$BN$20,0))="X",DZ$20,"")</f>
        <v>#N/A</v>
      </c>
      <c r="EA44" s="22" t="e">
        <f>IF(INDEX($Y44:$BN44,MATCH(EA$20,$Y$20:$BN$20,0))="X",EA$20,"")</f>
        <v>#N/A</v>
      </c>
      <c r="EB44" s="22" t="e">
        <f>IF(INDEX($Y44:$BN44,MATCH(EB$20,$Y$20:$BN$20,0))="X",EB$20,"")</f>
        <v>#N/A</v>
      </c>
      <c r="EC44" s="22" t="e">
        <f>IF(INDEX($Y44:$BN44,MATCH(EC$20,$Y$20:$BN$20,0))="X",EC$20,"")</f>
        <v>#N/A</v>
      </c>
      <c r="ED44" s="22" t="e">
        <f>IF(INDEX($Y44:$BN44,MATCH(ED$20,$Y$20:$BN$20,0))="X",ED$20,"")</f>
        <v>#N/A</v>
      </c>
      <c r="EE44" s="22" t="e">
        <f>IF(INDEX($Y44:$BN44,MATCH(EE$20,$Y$20:$BN$20,0))="X",EE$20,"")</f>
        <v>#N/A</v>
      </c>
      <c r="EF44" s="22" t="e">
        <f>IF(INDEX($Y44:$BN44,MATCH(EF$20,$Y$20:$BN$20,0))="X",EF$20,"")</f>
        <v>#N/A</v>
      </c>
      <c r="EG44" s="22" t="e">
        <f>IF(INDEX($Y44:$BN44,MATCH(EG$20,$Y$20:$BN$20,0))="X",EG$20,"")</f>
        <v>#N/A</v>
      </c>
      <c r="EH44" s="99" t="e">
        <f t="shared" si="9"/>
        <v>#N/A</v>
      </c>
      <c r="EI44" s="99" t="e">
        <f t="shared" si="10"/>
        <v>#N/A</v>
      </c>
      <c r="EJ44" t="e">
        <f t="shared" si="11"/>
        <v>#N/A</v>
      </c>
      <c r="EK44" t="e">
        <f t="shared" si="11"/>
        <v>#N/A</v>
      </c>
      <c r="EL44" s="24" t="e">
        <f t="shared" si="12"/>
        <v>#N/A</v>
      </c>
      <c r="EM44" s="245" t="e">
        <f t="shared" si="12"/>
        <v>#N/A</v>
      </c>
    </row>
    <row r="45" spans="1:143" ht="45" customHeight="1" x14ac:dyDescent="0.25">
      <c r="A45" s="202" t="str">
        <f t="shared" si="1"/>
        <v>2120034_Postlevée_Roundup Innov, Extra, Gold</v>
      </c>
      <c r="B45" s="202" t="str">
        <f>IF(COUNTIF($A$21:A45,A45)&gt;1,"Doublon","")</f>
        <v/>
      </c>
      <c r="C45" s="108">
        <v>2120034</v>
      </c>
      <c r="D45" s="109" t="s">
        <v>168</v>
      </c>
      <c r="E45" s="110" t="s">
        <v>169</v>
      </c>
      <c r="F45" s="111">
        <v>9</v>
      </c>
      <c r="G45" s="112" t="s">
        <v>272</v>
      </c>
      <c r="H45" s="113"/>
      <c r="I45" s="161">
        <v>44164</v>
      </c>
      <c r="J45" s="111" t="s">
        <v>235</v>
      </c>
      <c r="K45" s="115" t="s">
        <v>82</v>
      </c>
      <c r="L45" s="111" t="s">
        <v>273</v>
      </c>
      <c r="M45" s="115">
        <v>20</v>
      </c>
      <c r="N45" s="120" t="s">
        <v>276</v>
      </c>
      <c r="O45" s="111"/>
      <c r="P45" s="118" t="s">
        <v>274</v>
      </c>
      <c r="Q45" s="118" t="s">
        <v>275</v>
      </c>
      <c r="R45" s="119">
        <v>2880</v>
      </c>
      <c r="S45" s="120"/>
      <c r="T45" s="120"/>
      <c r="U45" s="115"/>
      <c r="V45" s="115"/>
      <c r="W45" s="115"/>
      <c r="X45" s="115"/>
      <c r="Y45" s="121"/>
      <c r="Z45" s="121"/>
      <c r="AA45" s="121"/>
      <c r="AB45" s="121"/>
      <c r="AC45" s="121"/>
      <c r="AD45" s="121"/>
      <c r="AE45" s="122"/>
      <c r="AF45" s="115"/>
      <c r="AG45" s="115"/>
      <c r="AH45" s="115"/>
      <c r="AI45" s="115"/>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15">
        <v>21</v>
      </c>
      <c r="BP45" s="115">
        <v>21</v>
      </c>
      <c r="BQ45" s="115"/>
      <c r="BR45" s="115"/>
      <c r="BS45" s="115">
        <v>5</v>
      </c>
      <c r="BT45" s="115"/>
      <c r="BU45" s="115">
        <v>10</v>
      </c>
      <c r="BV45" s="115"/>
      <c r="BW45" s="115"/>
      <c r="BX45" s="115"/>
      <c r="BY45" s="115">
        <v>6</v>
      </c>
      <c r="BZ45" s="115"/>
      <c r="CA45" s="115"/>
      <c r="CB45" s="115"/>
      <c r="CC45" s="111" t="s">
        <v>75</v>
      </c>
      <c r="CD45" s="124" t="str">
        <f>IF(COUNTBLANK($Y45:$AD45)&lt;&gt;6,"X","")</f>
        <v/>
      </c>
      <c r="CE45" s="125" t="str">
        <f>IF(COUNTBLANK($AE45)&lt;&gt;1,"X","")</f>
        <v/>
      </c>
      <c r="CF45" s="126" t="str">
        <f t="shared" si="2"/>
        <v/>
      </c>
      <c r="CG45" s="127" t="s">
        <v>188</v>
      </c>
      <c r="CH45" s="33"/>
      <c r="CI45" s="33"/>
      <c r="CJ45" s="33"/>
      <c r="CK45" s="35" t="e">
        <f>IF(AND(Y45="",Z45="",AA45="",AB45="",AC45="",AD45="",AF45="",AG45="",AH45="",AI45="",AJ45="",AK45="",AL45="",AM45="",AN45="",AO45="",AP45="",AQ45="",AR45="",AS45="",AT45="",AU45="",AV45="",AW45="",AX45="",AY45="",AZ45="",BA45="",BB45="",BC45="",BD45="",BE45="",BF45="",BG45="",BH45="",BI45="",BJ45="",#REF!="",BK45="",BL45="",BM45="",BN45="",BY45=6),"X","")</f>
        <v>#REF!</v>
      </c>
      <c r="CL45" s="68">
        <f t="shared" si="3"/>
        <v>0</v>
      </c>
      <c r="CM45" s="99">
        <f t="shared" si="4"/>
        <v>0</v>
      </c>
      <c r="CN45" s="99">
        <f t="shared" si="5"/>
        <v>0</v>
      </c>
      <c r="CO45" s="99">
        <f t="shared" si="6"/>
        <v>0</v>
      </c>
      <c r="CP45" s="99">
        <f t="shared" si="7"/>
        <v>0</v>
      </c>
      <c r="CQ45" s="99">
        <f t="shared" si="8"/>
        <v>0</v>
      </c>
      <c r="CR45" s="22" t="e">
        <f>IF(INDEX($Y45:$BN45,MATCH(CR$20,$Y$20:$BN$20,0))="X",CR$20,"")</f>
        <v>#N/A</v>
      </c>
      <c r="CS45" s="22" t="e">
        <f>IF(INDEX($Y45:$BN45,MATCH(CS$20,$Y$20:$BN$20,0))="X",CS$20,"")</f>
        <v>#N/A</v>
      </c>
      <c r="CT45" s="22" t="e">
        <f>IF(INDEX($Y45:$BN45,MATCH(CT$20,$Y$20:$BN$20,0))="X",CT$20,"")</f>
        <v>#N/A</v>
      </c>
      <c r="CU45" s="22" t="e">
        <f>IF(INDEX($Y45:$BN45,MATCH(CU$20,$Y$20:$BN$20,0))="X",CU$20,"")</f>
        <v>#N/A</v>
      </c>
      <c r="CV45" s="22" t="e">
        <f>IF(INDEX($Y45:$BN45,MATCH(CV$20,$Y$20:$BN$20,0))="X",CV$20,"")</f>
        <v>#N/A</v>
      </c>
      <c r="CW45" s="22" t="e">
        <f>IF(INDEX($Y45:$BN45,MATCH(CW$20,$Y$20:$BN$20,0))="X",CW$20,"")</f>
        <v>#N/A</v>
      </c>
      <c r="CX45" s="22" t="e">
        <f>IF(INDEX($Y45:$BN45,MATCH(CX$20,$Y$20:$BN$20,0))="X",CX$20,"")</f>
        <v>#N/A</v>
      </c>
      <c r="CY45" s="22" t="e">
        <f>IF(INDEX($Y45:$BN45,MATCH(CY$20,$Y$20:$BN$20,0))="X",CY$20,"")</f>
        <v>#N/A</v>
      </c>
      <c r="CZ45" s="22" t="e">
        <f>IF(INDEX($Y45:$BN45,MATCH(CZ$20,$Y$20:$BN$20,0))="X",CZ$20,"")</f>
        <v>#N/A</v>
      </c>
      <c r="DA45" s="22" t="e">
        <f>IF(INDEX($Y45:$BN45,MATCH(DA$20,$Y$20:$BN$20,0))="X",DA$20,"")</f>
        <v>#N/A</v>
      </c>
      <c r="DB45" s="22" t="e">
        <f>IF(INDEX($Y45:$BN45,MATCH(DB$20,$Y$20:$BN$20,0))="X",DB$20,"")</f>
        <v>#N/A</v>
      </c>
      <c r="DC45" s="22" t="e">
        <f>IF(INDEX($Y45:$BN45,MATCH(DC$20,$Y$20:$BN$20,0))="X",DC$20,"")</f>
        <v>#N/A</v>
      </c>
      <c r="DD45" s="22" t="e">
        <f>IF(INDEX($Y45:$BN45,MATCH(DD$20,$Y$20:$BN$20,0))="X",DD$20,"")</f>
        <v>#N/A</v>
      </c>
      <c r="DE45" s="22" t="e">
        <f>IF(INDEX($Y45:$BN45,MATCH(DE$20,$Y$20:$BN$20,0))="X",DE$20,"")</f>
        <v>#N/A</v>
      </c>
      <c r="DF45" s="22" t="e">
        <f>IF(INDEX($Y45:$BN45,MATCH(DF$20,$Y$20:$BN$20,0))="X",DF$20,"")</f>
        <v>#N/A</v>
      </c>
      <c r="DG45" s="22" t="e">
        <f>IF(INDEX($Y45:$BN45,MATCH(DG$20,$Y$20:$BN$20,0))="X",DG$20,"")</f>
        <v>#N/A</v>
      </c>
      <c r="DH45" s="22" t="e">
        <f>IF(INDEX($Y45:$BN45,MATCH(DH$20,$Y$20:$BN$20,0))="X",DH$20,"")</f>
        <v>#N/A</v>
      </c>
      <c r="DI45" s="22" t="e">
        <f>IF(INDEX($Y45:$BN45,MATCH(DI$20,$Y$20:$BN$20,0))="X",DI$20,"")</f>
        <v>#N/A</v>
      </c>
      <c r="DJ45" s="22" t="e">
        <f>IF(INDEX($Y45:$BN45,MATCH(DJ$20,$Y$20:$BN$20,0))="X",DJ$20,"")</f>
        <v>#N/A</v>
      </c>
      <c r="DK45" s="22" t="e">
        <f>IF(INDEX($Y45:$BN45,MATCH(DK$20,$Y$20:$BN$20,0))="X",DK$20,"")</f>
        <v>#N/A</v>
      </c>
      <c r="DL45" s="22" t="e">
        <f>IF(INDEX($Y45:$BN45,MATCH(DL$20,$Y$20:$BN$20,0))="X",DL$20,"")</f>
        <v>#N/A</v>
      </c>
      <c r="DM45" s="22" t="e">
        <f>IF(INDEX($Y45:$BN45,MATCH(DM$20,$Y$20:$BN$20,0))="X",DM$20,"")</f>
        <v>#N/A</v>
      </c>
      <c r="DN45" s="22" t="e">
        <f>IF(INDEX($Y45:$BN45,MATCH(DN$20,$Y$20:$BN$20,0))="X",DN$20,"")</f>
        <v>#N/A</v>
      </c>
      <c r="DO45" s="22" t="e">
        <f>IF(INDEX($Y45:$BN45,MATCH(DO$20,$Y$20:$BN$20,0))="X",DO$20,"")</f>
        <v>#N/A</v>
      </c>
      <c r="DP45" s="22" t="e">
        <f>IF(INDEX($Y45:$BN45,MATCH(DP$20,$Y$20:$BN$20,0))="X",DP$20,"")</f>
        <v>#N/A</v>
      </c>
      <c r="DQ45" s="22" t="e">
        <f>IF(INDEX($Y45:$BN45,MATCH(DQ$20,$Y$20:$BN$20,0))="X",DQ$20,"")</f>
        <v>#N/A</v>
      </c>
      <c r="DR45" s="22" t="e">
        <f>IF(INDEX($Y45:$BN45,MATCH(DR$20,$Y$20:$BN$20,0))="X",DR$20,"")</f>
        <v>#N/A</v>
      </c>
      <c r="DS45" s="22" t="e">
        <f>IF(INDEX($Y45:$BN45,MATCH(DS$20,$Y$20:$BN$20,0))="X",DS$20,"")</f>
        <v>#N/A</v>
      </c>
      <c r="DT45" s="22" t="e">
        <f>IF(INDEX($Y45:$BN45,MATCH(DT$20,$Y$20:$BN$20,0))="X",DT$20,"")</f>
        <v>#N/A</v>
      </c>
      <c r="DU45" s="22" t="e">
        <f>IF(INDEX($Y45:$BN45,MATCH(DU$20,$Y$20:$BN$20,0))="X",DU$20,"")</f>
        <v>#N/A</v>
      </c>
      <c r="DV45" s="22" t="e">
        <f>IF(INDEX($Y45:$BN45,MATCH(DV$20,$Y$20:$BN$20,0))="X",DV$20,"")</f>
        <v>#N/A</v>
      </c>
      <c r="DW45" s="22" t="e">
        <f>IF(INDEX($Y45:$BN45,MATCH(DW$20,$Y$20:$BN$20,0))="X",DW$20,"")</f>
        <v>#N/A</v>
      </c>
      <c r="DX45" s="22" t="e">
        <f>IF(INDEX($Y45:$BN45,MATCH(DX$20,$Y$20:$BN$20,0))="X",DX$20,"")</f>
        <v>#N/A</v>
      </c>
      <c r="DY45" s="22" t="e">
        <f>IF(INDEX($Y45:$BN45,MATCH(DY$20,$Y$20:$BN$20,0))="X",DY$20,"")</f>
        <v>#N/A</v>
      </c>
      <c r="DZ45" s="22" t="e">
        <f>IF(INDEX($Y45:$BN45,MATCH(DZ$20,$Y$20:$BN$20,0))="X",DZ$20,"")</f>
        <v>#N/A</v>
      </c>
      <c r="EA45" s="22" t="e">
        <f>IF(INDEX($Y45:$BN45,MATCH(EA$20,$Y$20:$BN$20,0))="X",EA$20,"")</f>
        <v>#N/A</v>
      </c>
      <c r="EB45" s="22" t="e">
        <f>IF(INDEX($Y45:$BN45,MATCH(EB$20,$Y$20:$BN$20,0))="X",EB$20,"")</f>
        <v>#N/A</v>
      </c>
      <c r="EC45" s="22" t="e">
        <f>IF(INDEX($Y45:$BN45,MATCH(EC$20,$Y$20:$BN$20,0))="X",EC$20,"")</f>
        <v>#N/A</v>
      </c>
      <c r="ED45" s="22" t="e">
        <f>IF(INDEX($Y45:$BN45,MATCH(ED$20,$Y$20:$BN$20,0))="X",ED$20,"")</f>
        <v>#N/A</v>
      </c>
      <c r="EE45" s="22" t="e">
        <f>IF(INDEX($Y45:$BN45,MATCH(EE$20,$Y$20:$BN$20,0))="X",EE$20,"")</f>
        <v>#N/A</v>
      </c>
      <c r="EF45" s="22" t="e">
        <f>IF(INDEX($Y45:$BN45,MATCH(EF$20,$Y$20:$BN$20,0))="X",EF$20,"")</f>
        <v>#N/A</v>
      </c>
      <c r="EG45" s="22" t="e">
        <f>IF(INDEX($Y45:$BN45,MATCH(EG$20,$Y$20:$BN$20,0))="X",EG$20,"")</f>
        <v>#N/A</v>
      </c>
      <c r="EH45" s="99" t="e">
        <f t="shared" si="9"/>
        <v>#N/A</v>
      </c>
      <c r="EI45" s="99" t="e">
        <f t="shared" si="10"/>
        <v>#N/A</v>
      </c>
      <c r="EJ45" t="e">
        <f t="shared" si="11"/>
        <v>#N/A</v>
      </c>
      <c r="EK45" t="e">
        <f t="shared" si="11"/>
        <v>#N/A</v>
      </c>
      <c r="EL45" s="24" t="e">
        <f t="shared" si="12"/>
        <v>#N/A</v>
      </c>
      <c r="EM45" s="245" t="e">
        <f t="shared" si="12"/>
        <v>#N/A</v>
      </c>
    </row>
    <row r="46" spans="1:143" ht="45" customHeight="1" x14ac:dyDescent="0.25">
      <c r="A46" s="202" t="str">
        <f t="shared" si="1"/>
        <v>2120060_Prélevée_Redoutable</v>
      </c>
      <c r="B46" s="202" t="str">
        <f>IF(COUNTIF($A$21:A46,A46)&gt;1,"Doublon","")</f>
        <v/>
      </c>
      <c r="C46" s="108">
        <v>2120060</v>
      </c>
      <c r="D46" s="109" t="s">
        <v>262</v>
      </c>
      <c r="E46" s="110" t="s">
        <v>214</v>
      </c>
      <c r="F46" s="111">
        <v>3</v>
      </c>
      <c r="G46" s="112" t="s">
        <v>277</v>
      </c>
      <c r="H46" s="113"/>
      <c r="I46" s="152">
        <v>44012</v>
      </c>
      <c r="J46" s="111" t="s">
        <v>87</v>
      </c>
      <c r="K46" s="115" t="s">
        <v>72</v>
      </c>
      <c r="L46" s="111" t="s">
        <v>73</v>
      </c>
      <c r="M46" s="115">
        <v>10</v>
      </c>
      <c r="N46" s="120">
        <v>1.875</v>
      </c>
      <c r="O46" s="111"/>
      <c r="P46" s="118">
        <f>N46*0.3</f>
        <v>0.5625</v>
      </c>
      <c r="Q46" s="118">
        <f>N46*0.5</f>
        <v>0.9375</v>
      </c>
      <c r="R46" s="119">
        <v>750</v>
      </c>
      <c r="S46" s="120"/>
      <c r="T46" s="120"/>
      <c r="U46" s="115" t="s">
        <v>74</v>
      </c>
      <c r="V46" s="115"/>
      <c r="W46" s="115" t="s">
        <v>74</v>
      </c>
      <c r="X46" s="115"/>
      <c r="Y46" s="121"/>
      <c r="Z46" s="121" t="s">
        <v>74</v>
      </c>
      <c r="AA46" s="121"/>
      <c r="AB46" s="121"/>
      <c r="AC46" s="121"/>
      <c r="AD46" s="121"/>
      <c r="AE46" s="122"/>
      <c r="AF46" s="115"/>
      <c r="AG46" s="115" t="s">
        <v>74</v>
      </c>
      <c r="AH46" s="115"/>
      <c r="AI46" s="115"/>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15">
        <v>180</v>
      </c>
      <c r="BP46" s="115">
        <v>180</v>
      </c>
      <c r="BQ46" s="115"/>
      <c r="BR46" s="115"/>
      <c r="BS46" s="115">
        <v>5</v>
      </c>
      <c r="BT46" s="115"/>
      <c r="BU46" s="115">
        <v>10</v>
      </c>
      <c r="BV46" s="115"/>
      <c r="BW46" s="115"/>
      <c r="BX46" s="115"/>
      <c r="BY46" s="115">
        <v>48</v>
      </c>
      <c r="BZ46" s="115"/>
      <c r="CA46" s="115"/>
      <c r="CB46" s="115"/>
      <c r="CC46" s="111"/>
      <c r="CD46" s="89" t="str">
        <f>IF(COUNTBLANK($Y46:$AD46)&lt;&gt;6,"X","")</f>
        <v>X</v>
      </c>
      <c r="CE46" s="125" t="str">
        <f>IF(COUNTBLANK($AE46)&lt;&gt;1,"X","")</f>
        <v/>
      </c>
      <c r="CF46" s="126">
        <f t="shared" si="2"/>
        <v>1</v>
      </c>
      <c r="CG46" s="136"/>
      <c r="CH46" s="175"/>
      <c r="CI46" s="175"/>
      <c r="CJ46" s="175"/>
      <c r="CK46" s="128" t="e">
        <f>IF(AND(Y46="",Z46="",AA46="",AB46="",AC46="",AD46="",AF46="",AG46="",AH46="",AI46="",AJ46="",AK46="",AL46="",AM46="",AN46="",AO46="",AP46="",AQ46="",AR46="",AS46="",AT46="",AU46="",AV46="",AW46="",AX46="",AY46="",AZ46="",BA46="",BB46="",BC46="",BD46="",BE46="",BF46="",BG46="",BH46="",BI46="",BJ46="",#REF!="",BK46="",BL46="",BM46="",BN46="",BY46=6),"X","")</f>
        <v>#REF!</v>
      </c>
      <c r="CL46" s="68">
        <f t="shared" si="3"/>
        <v>2</v>
      </c>
      <c r="CM46" s="99">
        <f t="shared" si="4"/>
        <v>1</v>
      </c>
      <c r="CN46" s="99">
        <f t="shared" si="5"/>
        <v>0</v>
      </c>
      <c r="CO46" s="99">
        <f t="shared" si="6"/>
        <v>0</v>
      </c>
      <c r="CP46" s="99">
        <f t="shared" si="7"/>
        <v>0</v>
      </c>
      <c r="CQ46" s="99">
        <f t="shared" si="8"/>
        <v>0</v>
      </c>
      <c r="CR46" s="22" t="e">
        <f>IF(INDEX($Y46:$BN46,MATCH(CR$20,$Y$20:$BN$20,0))="X",CR$20,"")</f>
        <v>#N/A</v>
      </c>
      <c r="CS46" s="22" t="e">
        <f>IF(INDEX($Y46:$BN46,MATCH(CS$20,$Y$20:$BN$20,0))="X",CS$20,"")</f>
        <v>#N/A</v>
      </c>
      <c r="CT46" s="22" t="e">
        <f>IF(INDEX($Y46:$BN46,MATCH(CT$20,$Y$20:$BN$20,0))="X",CT$20,"")</f>
        <v>#N/A</v>
      </c>
      <c r="CU46" s="22" t="e">
        <f>IF(INDEX($Y46:$BN46,MATCH(CU$20,$Y$20:$BN$20,0))="X",CU$20,"")</f>
        <v>#N/A</v>
      </c>
      <c r="CV46" s="22" t="e">
        <f>IF(INDEX($Y46:$BN46,MATCH(CV$20,$Y$20:$BN$20,0))="X",CV$20,"")</f>
        <v>#N/A</v>
      </c>
      <c r="CW46" s="22" t="e">
        <f>IF(INDEX($Y46:$BN46,MATCH(CW$20,$Y$20:$BN$20,0))="X",CW$20,"")</f>
        <v>#N/A</v>
      </c>
      <c r="CX46" s="22" t="e">
        <f>IF(INDEX($Y46:$BN46,MATCH(CX$20,$Y$20:$BN$20,0))="X",CX$20,"")</f>
        <v>#N/A</v>
      </c>
      <c r="CY46" s="22" t="e">
        <f>IF(INDEX($Y46:$BN46,MATCH(CY$20,$Y$20:$BN$20,0))="X",CY$20,"")</f>
        <v>#N/A</v>
      </c>
      <c r="CZ46" s="22" t="e">
        <f>IF(INDEX($Y46:$BN46,MATCH(CZ$20,$Y$20:$BN$20,0))="X",CZ$20,"")</f>
        <v>#N/A</v>
      </c>
      <c r="DA46" s="22" t="e">
        <f>IF(INDEX($Y46:$BN46,MATCH(DA$20,$Y$20:$BN$20,0))="X",DA$20,"")</f>
        <v>#N/A</v>
      </c>
      <c r="DB46" s="22" t="e">
        <f>IF(INDEX($Y46:$BN46,MATCH(DB$20,$Y$20:$BN$20,0))="X",DB$20,"")</f>
        <v>#N/A</v>
      </c>
      <c r="DC46" s="22" t="e">
        <f>IF(INDEX($Y46:$BN46,MATCH(DC$20,$Y$20:$BN$20,0))="X",DC$20,"")</f>
        <v>#N/A</v>
      </c>
      <c r="DD46" s="22" t="e">
        <f>IF(INDEX($Y46:$BN46,MATCH(DD$20,$Y$20:$BN$20,0))="X",DD$20,"")</f>
        <v>#N/A</v>
      </c>
      <c r="DE46" s="22" t="e">
        <f>IF(INDEX($Y46:$BN46,MATCH(DE$20,$Y$20:$BN$20,0))="X",DE$20,"")</f>
        <v>#N/A</v>
      </c>
      <c r="DF46" s="22" t="e">
        <f>IF(INDEX($Y46:$BN46,MATCH(DF$20,$Y$20:$BN$20,0))="X",DF$20,"")</f>
        <v>#N/A</v>
      </c>
      <c r="DG46" s="22" t="e">
        <f>IF(INDEX($Y46:$BN46,MATCH(DG$20,$Y$20:$BN$20,0))="X",DG$20,"")</f>
        <v>#N/A</v>
      </c>
      <c r="DH46" s="22" t="e">
        <f>IF(INDEX($Y46:$BN46,MATCH(DH$20,$Y$20:$BN$20,0))="X",DH$20,"")</f>
        <v>#N/A</v>
      </c>
      <c r="DI46" s="22" t="e">
        <f>IF(INDEX($Y46:$BN46,MATCH(DI$20,$Y$20:$BN$20,0))="X",DI$20,"")</f>
        <v>#N/A</v>
      </c>
      <c r="DJ46" s="22" t="e">
        <f>IF(INDEX($Y46:$BN46,MATCH(DJ$20,$Y$20:$BN$20,0))="X",DJ$20,"")</f>
        <v>#N/A</v>
      </c>
      <c r="DK46" s="22" t="e">
        <f>IF(INDEX($Y46:$BN46,MATCH(DK$20,$Y$20:$BN$20,0))="X",DK$20,"")</f>
        <v>#N/A</v>
      </c>
      <c r="DL46" s="22" t="e">
        <f>IF(INDEX($Y46:$BN46,MATCH(DL$20,$Y$20:$BN$20,0))="X",DL$20,"")</f>
        <v>#N/A</v>
      </c>
      <c r="DM46" s="22" t="e">
        <f>IF(INDEX($Y46:$BN46,MATCH(DM$20,$Y$20:$BN$20,0))="X",DM$20,"")</f>
        <v>#N/A</v>
      </c>
      <c r="DN46" s="22" t="e">
        <f>IF(INDEX($Y46:$BN46,MATCH(DN$20,$Y$20:$BN$20,0))="X",DN$20,"")</f>
        <v>#N/A</v>
      </c>
      <c r="DO46" s="22" t="e">
        <f>IF(INDEX($Y46:$BN46,MATCH(DO$20,$Y$20:$BN$20,0))="X",DO$20,"")</f>
        <v>#N/A</v>
      </c>
      <c r="DP46" s="22" t="e">
        <f>IF(INDEX($Y46:$BN46,MATCH(DP$20,$Y$20:$BN$20,0))="X",DP$20,"")</f>
        <v>#N/A</v>
      </c>
      <c r="DQ46" s="22" t="e">
        <f>IF(INDEX($Y46:$BN46,MATCH(DQ$20,$Y$20:$BN$20,0))="X",DQ$20,"")</f>
        <v>#N/A</v>
      </c>
      <c r="DR46" s="22" t="e">
        <f>IF(INDEX($Y46:$BN46,MATCH(DR$20,$Y$20:$BN$20,0))="X",DR$20,"")</f>
        <v>#N/A</v>
      </c>
      <c r="DS46" s="22" t="e">
        <f>IF(INDEX($Y46:$BN46,MATCH(DS$20,$Y$20:$BN$20,0))="X",DS$20,"")</f>
        <v>#N/A</v>
      </c>
      <c r="DT46" s="22" t="e">
        <f>IF(INDEX($Y46:$BN46,MATCH(DT$20,$Y$20:$BN$20,0))="X",DT$20,"")</f>
        <v>#N/A</v>
      </c>
      <c r="DU46" s="22" t="e">
        <f>IF(INDEX($Y46:$BN46,MATCH(DU$20,$Y$20:$BN$20,0))="X",DU$20,"")</f>
        <v>#N/A</v>
      </c>
      <c r="DV46" s="22" t="e">
        <f>IF(INDEX($Y46:$BN46,MATCH(DV$20,$Y$20:$BN$20,0))="X",DV$20,"")</f>
        <v>#N/A</v>
      </c>
      <c r="DW46" s="22" t="e">
        <f>IF(INDEX($Y46:$BN46,MATCH(DW$20,$Y$20:$BN$20,0))="X",DW$20,"")</f>
        <v>#N/A</v>
      </c>
      <c r="DX46" s="22" t="e">
        <f>IF(INDEX($Y46:$BN46,MATCH(DX$20,$Y$20:$BN$20,0))="X",DX$20,"")</f>
        <v>#N/A</v>
      </c>
      <c r="DY46" s="22" t="e">
        <f>IF(INDEX($Y46:$BN46,MATCH(DY$20,$Y$20:$BN$20,0))="X",DY$20,"")</f>
        <v>#N/A</v>
      </c>
      <c r="DZ46" s="22" t="e">
        <f>IF(INDEX($Y46:$BN46,MATCH(DZ$20,$Y$20:$BN$20,0))="X",DZ$20,"")</f>
        <v>#N/A</v>
      </c>
      <c r="EA46" s="22" t="e">
        <f>IF(INDEX($Y46:$BN46,MATCH(EA$20,$Y$20:$BN$20,0))="X",EA$20,"")</f>
        <v>#N/A</v>
      </c>
      <c r="EB46" s="22" t="e">
        <f>IF(INDEX($Y46:$BN46,MATCH(EB$20,$Y$20:$BN$20,0))="X",EB$20,"")</f>
        <v>#N/A</v>
      </c>
      <c r="EC46" s="22" t="e">
        <f>IF(INDEX($Y46:$BN46,MATCH(EC$20,$Y$20:$BN$20,0))="X",EC$20,"")</f>
        <v>#N/A</v>
      </c>
      <c r="ED46" s="22" t="e">
        <f>IF(INDEX($Y46:$BN46,MATCH(ED$20,$Y$20:$BN$20,0))="X",ED$20,"")</f>
        <v>#N/A</v>
      </c>
      <c r="EE46" s="22" t="e">
        <f>IF(INDEX($Y46:$BN46,MATCH(EE$20,$Y$20:$BN$20,0))="X",EE$20,"")</f>
        <v>#N/A</v>
      </c>
      <c r="EF46" s="22" t="e">
        <f>IF(INDEX($Y46:$BN46,MATCH(EF$20,$Y$20:$BN$20,0))="X",EF$20,"")</f>
        <v>#N/A</v>
      </c>
      <c r="EG46" s="22" t="e">
        <f>IF(INDEX($Y46:$BN46,MATCH(EG$20,$Y$20:$BN$20,0))="X",EG$20,"")</f>
        <v>#N/A</v>
      </c>
      <c r="EH46" s="99" t="e">
        <f t="shared" si="9"/>
        <v>#N/A</v>
      </c>
      <c r="EI46" s="99" t="e">
        <f t="shared" si="10"/>
        <v>#N/A</v>
      </c>
      <c r="EJ46" t="e">
        <f t="shared" si="11"/>
        <v>#N/A</v>
      </c>
      <c r="EK46" t="e">
        <f t="shared" si="11"/>
        <v>#N/A</v>
      </c>
      <c r="EL46" s="24" t="e">
        <f t="shared" si="12"/>
        <v>#N/A</v>
      </c>
      <c r="EM46" s="245" t="e">
        <f t="shared" si="12"/>
        <v>#N/A</v>
      </c>
    </row>
    <row r="47" spans="1:143" s="183" customFormat="1" ht="45" customHeight="1" x14ac:dyDescent="0.25">
      <c r="A47" s="202" t="str">
        <f t="shared" si="1"/>
        <v>2120143_Postlevée_Crossover, Highland, Cayenne</v>
      </c>
      <c r="B47" s="202" t="str">
        <f>IF(COUNTIF($A$21:A47,A47)&gt;1,"Doublon","")</f>
        <v/>
      </c>
      <c r="C47" s="108">
        <v>2120143</v>
      </c>
      <c r="D47" s="149" t="s">
        <v>168</v>
      </c>
      <c r="E47" s="150" t="s">
        <v>169</v>
      </c>
      <c r="F47" s="57">
        <v>9</v>
      </c>
      <c r="G47" s="151" t="s">
        <v>278</v>
      </c>
      <c r="H47" s="161"/>
      <c r="I47" s="161"/>
      <c r="J47" s="57" t="s">
        <v>279</v>
      </c>
      <c r="K47" s="57" t="s">
        <v>82</v>
      </c>
      <c r="L47" s="57" t="s">
        <v>273</v>
      </c>
      <c r="M47" s="182" t="s">
        <v>173</v>
      </c>
      <c r="N47" s="57" t="s">
        <v>280</v>
      </c>
      <c r="O47" s="180"/>
      <c r="P47" s="118"/>
      <c r="Q47" s="118"/>
      <c r="R47" s="141">
        <v>2880</v>
      </c>
      <c r="S47" s="120"/>
      <c r="T47" s="120"/>
      <c r="U47" s="115"/>
      <c r="V47" s="115"/>
      <c r="W47" s="115"/>
      <c r="X47" s="115"/>
      <c r="Y47" s="121"/>
      <c r="Z47" s="121"/>
      <c r="AA47" s="121"/>
      <c r="AB47" s="121"/>
      <c r="AC47" s="121"/>
      <c r="AD47" s="121"/>
      <c r="AE47" s="122"/>
      <c r="AF47" s="115"/>
      <c r="AG47" s="115"/>
      <c r="AH47" s="115"/>
      <c r="AI47" s="66" t="s">
        <v>74</v>
      </c>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66">
        <v>21</v>
      </c>
      <c r="BP47" s="66">
        <v>21</v>
      </c>
      <c r="BQ47" s="115"/>
      <c r="BR47" s="115"/>
      <c r="BS47" s="66">
        <v>5</v>
      </c>
      <c r="BT47" s="115"/>
      <c r="BU47" s="66">
        <v>10</v>
      </c>
      <c r="BV47" s="66" t="s">
        <v>110</v>
      </c>
      <c r="BW47" s="66">
        <v>5</v>
      </c>
      <c r="BX47" s="66">
        <v>5</v>
      </c>
      <c r="BY47" s="66">
        <v>6</v>
      </c>
      <c r="BZ47" s="66">
        <v>3</v>
      </c>
      <c r="CA47" s="115"/>
      <c r="CB47" s="115"/>
      <c r="CC47" s="57" t="s">
        <v>75</v>
      </c>
      <c r="CD47" s="124"/>
      <c r="CE47" s="125" t="str">
        <f>IF(COUNTBLANK($AE47)&lt;&gt;1,"X","")</f>
        <v/>
      </c>
      <c r="CF47" s="126" t="str">
        <f t="shared" si="2"/>
        <v/>
      </c>
      <c r="CG47" s="127"/>
      <c r="CH47" s="175"/>
      <c r="CI47" s="175"/>
      <c r="CJ47" s="175"/>
      <c r="CK47" s="181"/>
      <c r="CL47" s="68">
        <f t="shared" si="3"/>
        <v>1</v>
      </c>
      <c r="CM47" s="99">
        <f t="shared" si="4"/>
        <v>0</v>
      </c>
      <c r="CN47" s="99">
        <f t="shared" si="5"/>
        <v>0</v>
      </c>
      <c r="CO47" s="99">
        <f t="shared" si="6"/>
        <v>0</v>
      </c>
      <c r="CP47" s="99">
        <f t="shared" si="7"/>
        <v>0</v>
      </c>
      <c r="CQ47" s="99">
        <f t="shared" si="8"/>
        <v>0</v>
      </c>
      <c r="CR47" s="22" t="e">
        <f>IF(INDEX($Y47:$BN47,MATCH(CR$20,$Y$20:$BN$20,0))="X",CR$20,"")</f>
        <v>#N/A</v>
      </c>
      <c r="CS47" s="22" t="e">
        <f>IF(INDEX($Y47:$BN47,MATCH(CS$20,$Y$20:$BN$20,0))="X",CS$20,"")</f>
        <v>#N/A</v>
      </c>
      <c r="CT47" s="22" t="e">
        <f>IF(INDEX($Y47:$BN47,MATCH(CT$20,$Y$20:$BN$20,0))="X",CT$20,"")</f>
        <v>#N/A</v>
      </c>
      <c r="CU47" s="22" t="e">
        <f>IF(INDEX($Y47:$BN47,MATCH(CU$20,$Y$20:$BN$20,0))="X",CU$20,"")</f>
        <v>#N/A</v>
      </c>
      <c r="CV47" s="22" t="e">
        <f>IF(INDEX($Y47:$BN47,MATCH(CV$20,$Y$20:$BN$20,0))="X",CV$20,"")</f>
        <v>#N/A</v>
      </c>
      <c r="CW47" s="22" t="e">
        <f>IF(INDEX($Y47:$BN47,MATCH(CW$20,$Y$20:$BN$20,0))="X",CW$20,"")</f>
        <v>#N/A</v>
      </c>
      <c r="CX47" s="22" t="e">
        <f>IF(INDEX($Y47:$BN47,MATCH(CX$20,$Y$20:$BN$20,0))="X",CX$20,"")</f>
        <v>#N/A</v>
      </c>
      <c r="CY47" s="22" t="e">
        <f>IF(INDEX($Y47:$BN47,MATCH(CY$20,$Y$20:$BN$20,0))="X",CY$20,"")</f>
        <v>#N/A</v>
      </c>
      <c r="CZ47" s="22" t="e">
        <f>IF(INDEX($Y47:$BN47,MATCH(CZ$20,$Y$20:$BN$20,0))="X",CZ$20,"")</f>
        <v>#N/A</v>
      </c>
      <c r="DA47" s="22" t="e">
        <f>IF(INDEX($Y47:$BN47,MATCH(DA$20,$Y$20:$BN$20,0))="X",DA$20,"")</f>
        <v>#N/A</v>
      </c>
      <c r="DB47" s="22" t="e">
        <f>IF(INDEX($Y47:$BN47,MATCH(DB$20,$Y$20:$BN$20,0))="X",DB$20,"")</f>
        <v>#N/A</v>
      </c>
      <c r="DC47" s="22" t="e">
        <f>IF(INDEX($Y47:$BN47,MATCH(DC$20,$Y$20:$BN$20,0))="X",DC$20,"")</f>
        <v>#N/A</v>
      </c>
      <c r="DD47" s="22" t="e">
        <f>IF(INDEX($Y47:$BN47,MATCH(DD$20,$Y$20:$BN$20,0))="X",DD$20,"")</f>
        <v>#N/A</v>
      </c>
      <c r="DE47" s="22" t="e">
        <f>IF(INDEX($Y47:$BN47,MATCH(DE$20,$Y$20:$BN$20,0))="X",DE$20,"")</f>
        <v>#N/A</v>
      </c>
      <c r="DF47" s="22" t="e">
        <f>IF(INDEX($Y47:$BN47,MATCH(DF$20,$Y$20:$BN$20,0))="X",DF$20,"")</f>
        <v>#N/A</v>
      </c>
      <c r="DG47" s="22" t="e">
        <f>IF(INDEX($Y47:$BN47,MATCH(DG$20,$Y$20:$BN$20,0))="X",DG$20,"")</f>
        <v>#N/A</v>
      </c>
      <c r="DH47" s="22" t="e">
        <f>IF(INDEX($Y47:$BN47,MATCH(DH$20,$Y$20:$BN$20,0))="X",DH$20,"")</f>
        <v>#N/A</v>
      </c>
      <c r="DI47" s="22" t="e">
        <f>IF(INDEX($Y47:$BN47,MATCH(DI$20,$Y$20:$BN$20,0))="X",DI$20,"")</f>
        <v>#N/A</v>
      </c>
      <c r="DJ47" s="22" t="e">
        <f>IF(INDEX($Y47:$BN47,MATCH(DJ$20,$Y$20:$BN$20,0))="X",DJ$20,"")</f>
        <v>#N/A</v>
      </c>
      <c r="DK47" s="22" t="e">
        <f>IF(INDEX($Y47:$BN47,MATCH(DK$20,$Y$20:$BN$20,0))="X",DK$20,"")</f>
        <v>#N/A</v>
      </c>
      <c r="DL47" s="22" t="e">
        <f>IF(INDEX($Y47:$BN47,MATCH(DL$20,$Y$20:$BN$20,0))="X",DL$20,"")</f>
        <v>#N/A</v>
      </c>
      <c r="DM47" s="22" t="e">
        <f>IF(INDEX($Y47:$BN47,MATCH(DM$20,$Y$20:$BN$20,0))="X",DM$20,"")</f>
        <v>#N/A</v>
      </c>
      <c r="DN47" s="22" t="e">
        <f>IF(INDEX($Y47:$BN47,MATCH(DN$20,$Y$20:$BN$20,0))="X",DN$20,"")</f>
        <v>#N/A</v>
      </c>
      <c r="DO47" s="22" t="e">
        <f>IF(INDEX($Y47:$BN47,MATCH(DO$20,$Y$20:$BN$20,0))="X",DO$20,"")</f>
        <v>#N/A</v>
      </c>
      <c r="DP47" s="22" t="e">
        <f>IF(INDEX($Y47:$BN47,MATCH(DP$20,$Y$20:$BN$20,0))="X",DP$20,"")</f>
        <v>#N/A</v>
      </c>
      <c r="DQ47" s="22" t="e">
        <f>IF(INDEX($Y47:$BN47,MATCH(DQ$20,$Y$20:$BN$20,0))="X",DQ$20,"")</f>
        <v>#N/A</v>
      </c>
      <c r="DR47" s="22" t="e">
        <f>IF(INDEX($Y47:$BN47,MATCH(DR$20,$Y$20:$BN$20,0))="X",DR$20,"")</f>
        <v>#N/A</v>
      </c>
      <c r="DS47" s="22" t="e">
        <f>IF(INDEX($Y47:$BN47,MATCH(DS$20,$Y$20:$BN$20,0))="X",DS$20,"")</f>
        <v>#N/A</v>
      </c>
      <c r="DT47" s="22" t="e">
        <f>IF(INDEX($Y47:$BN47,MATCH(DT$20,$Y$20:$BN$20,0))="X",DT$20,"")</f>
        <v>#N/A</v>
      </c>
      <c r="DU47" s="22" t="e">
        <f>IF(INDEX($Y47:$BN47,MATCH(DU$20,$Y$20:$BN$20,0))="X",DU$20,"")</f>
        <v>#N/A</v>
      </c>
      <c r="DV47" s="22" t="e">
        <f>IF(INDEX($Y47:$BN47,MATCH(DV$20,$Y$20:$BN$20,0))="X",DV$20,"")</f>
        <v>#N/A</v>
      </c>
      <c r="DW47" s="22" t="e">
        <f>IF(INDEX($Y47:$BN47,MATCH(DW$20,$Y$20:$BN$20,0))="X",DW$20,"")</f>
        <v>#N/A</v>
      </c>
      <c r="DX47" s="22" t="e">
        <f>IF(INDEX($Y47:$BN47,MATCH(DX$20,$Y$20:$BN$20,0))="X",DX$20,"")</f>
        <v>#N/A</v>
      </c>
      <c r="DY47" s="22" t="e">
        <f>IF(INDEX($Y47:$BN47,MATCH(DY$20,$Y$20:$BN$20,0))="X",DY$20,"")</f>
        <v>#N/A</v>
      </c>
      <c r="DZ47" s="22" t="e">
        <f>IF(INDEX($Y47:$BN47,MATCH(DZ$20,$Y$20:$BN$20,0))="X",DZ$20,"")</f>
        <v>#N/A</v>
      </c>
      <c r="EA47" s="22" t="e">
        <f>IF(INDEX($Y47:$BN47,MATCH(EA$20,$Y$20:$BN$20,0))="X",EA$20,"")</f>
        <v>#N/A</v>
      </c>
      <c r="EB47" s="22" t="e">
        <f>IF(INDEX($Y47:$BN47,MATCH(EB$20,$Y$20:$BN$20,0))="X",EB$20,"")</f>
        <v>#N/A</v>
      </c>
      <c r="EC47" s="22" t="e">
        <f>IF(INDEX($Y47:$BN47,MATCH(EC$20,$Y$20:$BN$20,0))="X",EC$20,"")</f>
        <v>#N/A</v>
      </c>
      <c r="ED47" s="22" t="e">
        <f>IF(INDEX($Y47:$BN47,MATCH(ED$20,$Y$20:$BN$20,0))="X",ED$20,"")</f>
        <v>#N/A</v>
      </c>
      <c r="EE47" s="22" t="e">
        <f>IF(INDEX($Y47:$BN47,MATCH(EE$20,$Y$20:$BN$20,0))="X",EE$20,"")</f>
        <v>#N/A</v>
      </c>
      <c r="EF47" s="22" t="e">
        <f>IF(INDEX($Y47:$BN47,MATCH(EF$20,$Y$20:$BN$20,0))="X",EF$20,"")</f>
        <v>#N/A</v>
      </c>
      <c r="EG47" s="22" t="e">
        <f>IF(INDEX($Y47:$BN47,MATCH(EG$20,$Y$20:$BN$20,0))="X",EG$20,"")</f>
        <v>#N/A</v>
      </c>
      <c r="EH47" s="99" t="e">
        <f t="shared" si="9"/>
        <v>#N/A</v>
      </c>
      <c r="EI47" s="99" t="e">
        <f t="shared" si="10"/>
        <v>#N/A</v>
      </c>
      <c r="EJ47" t="e">
        <f t="shared" si="11"/>
        <v>#N/A</v>
      </c>
      <c r="EK47" t="e">
        <f t="shared" si="11"/>
        <v>#N/A</v>
      </c>
      <c r="EL47" s="24" t="e">
        <f t="shared" si="12"/>
        <v>#N/A</v>
      </c>
      <c r="EM47" s="245" t="e">
        <f t="shared" si="12"/>
        <v>#N/A</v>
      </c>
    </row>
    <row r="48" spans="1:143" s="176" customFormat="1" ht="45" customHeight="1" x14ac:dyDescent="0.25">
      <c r="A48" s="202" t="str">
        <f t="shared" si="1"/>
        <v>2130249_Prélevée_Fibule</v>
      </c>
      <c r="B48" s="202" t="str">
        <f>IF(COUNTIF($A$21:A48,A48)&gt;1,"Doublon","")</f>
        <v/>
      </c>
      <c r="C48" s="108">
        <v>2130249</v>
      </c>
      <c r="D48" s="132" t="s">
        <v>213</v>
      </c>
      <c r="E48" s="150" t="s">
        <v>214</v>
      </c>
      <c r="F48" s="57">
        <v>3</v>
      </c>
      <c r="G48" s="172" t="s">
        <v>281</v>
      </c>
      <c r="H48" s="152"/>
      <c r="I48" s="153"/>
      <c r="J48" s="57" t="s">
        <v>83</v>
      </c>
      <c r="K48" s="66" t="s">
        <v>72</v>
      </c>
      <c r="L48" s="57" t="s">
        <v>73</v>
      </c>
      <c r="M48" s="66">
        <v>5</v>
      </c>
      <c r="N48" s="157">
        <v>6</v>
      </c>
      <c r="O48" s="57"/>
      <c r="P48" s="140">
        <f>N48*0.3</f>
        <v>1.7999999999999998</v>
      </c>
      <c r="Q48" s="140">
        <f t="shared" ref="Q48:Q55" si="14">N48*0.5</f>
        <v>3</v>
      </c>
      <c r="R48" s="141">
        <v>2400</v>
      </c>
      <c r="S48" s="142"/>
      <c r="T48" s="142"/>
      <c r="U48" s="66"/>
      <c r="V48" s="66" t="s">
        <v>74</v>
      </c>
      <c r="W48" s="66" t="s">
        <v>74</v>
      </c>
      <c r="X48" s="66"/>
      <c r="Y48" s="143"/>
      <c r="Z48" s="143"/>
      <c r="AA48" s="143"/>
      <c r="AB48" s="143"/>
      <c r="AC48" s="143"/>
      <c r="AD48" s="143"/>
      <c r="AE48" s="144"/>
      <c r="AF48" s="66" t="s">
        <v>74</v>
      </c>
      <c r="AG48" s="66" t="s">
        <v>74</v>
      </c>
      <c r="AH48" s="66"/>
      <c r="AI48" s="66"/>
      <c r="AJ48" s="143"/>
      <c r="AK48" s="143"/>
      <c r="AL48" s="143"/>
      <c r="AM48" s="143"/>
      <c r="AN48" s="143"/>
      <c r="AO48" s="143"/>
      <c r="AP48" s="143"/>
      <c r="AQ48" s="143"/>
      <c r="AR48" s="143"/>
      <c r="AS48" s="143"/>
      <c r="AT48" s="143"/>
      <c r="AU48" s="143" t="s">
        <v>74</v>
      </c>
      <c r="AV48" s="143"/>
      <c r="AW48" s="143"/>
      <c r="AX48" s="143"/>
      <c r="AY48" s="143"/>
      <c r="AZ48" s="143"/>
      <c r="BA48" s="143"/>
      <c r="BB48" s="143"/>
      <c r="BC48" s="143"/>
      <c r="BD48" s="143"/>
      <c r="BE48" s="143"/>
      <c r="BF48" s="143"/>
      <c r="BG48" s="143"/>
      <c r="BH48" s="143"/>
      <c r="BI48" s="143"/>
      <c r="BJ48" s="143"/>
      <c r="BK48" s="143"/>
      <c r="BL48" s="143"/>
      <c r="BM48" s="143"/>
      <c r="BN48" s="143"/>
      <c r="BO48" s="66" t="s">
        <v>75</v>
      </c>
      <c r="BP48" s="66" t="s">
        <v>75</v>
      </c>
      <c r="BQ48" s="66"/>
      <c r="BR48" s="66"/>
      <c r="BS48" s="66">
        <v>50</v>
      </c>
      <c r="BT48" s="66"/>
      <c r="BU48" s="66">
        <v>10</v>
      </c>
      <c r="BV48" s="66" t="s">
        <v>110</v>
      </c>
      <c r="BW48" s="66"/>
      <c r="BX48" s="66">
        <v>5</v>
      </c>
      <c r="BY48" s="66">
        <v>24</v>
      </c>
      <c r="BZ48" s="66">
        <v>1</v>
      </c>
      <c r="CA48" s="66"/>
      <c r="CB48" s="66"/>
      <c r="CC48" s="57" t="s">
        <v>75</v>
      </c>
      <c r="CD48" s="148"/>
      <c r="CE48" s="125" t="str">
        <f>IF(COUNTBLANK($AE48)&lt;&gt;1,"X","")</f>
        <v/>
      </c>
      <c r="CF48" s="126" t="str">
        <f t="shared" si="2"/>
        <v/>
      </c>
      <c r="CG48" s="136" t="s">
        <v>261</v>
      </c>
      <c r="CH48" s="33"/>
      <c r="CI48" s="33"/>
      <c r="CJ48" s="33"/>
      <c r="CK48" s="35" t="e">
        <f>IF(AND(Y48="",Z48="",AA48="",AB48="",AC48="",AD48="",AF48="",AG48="",AH48="",AI48="",AJ48="",AK48="",AL48="",AM48="",AN48="",AO48="",AP48="",AQ48="",AR48="",AS48="",AT48="",AU48="",AV48="",AW48="",AX48="",AY48="",AZ48="",BA48="",BB48="",BC48="",BD48="",BE48="",BF48="",BG48="",BH48="",BI48="",BJ48="",#REF!="",BK48="",BL48="",BM48="",BN48="",BY48=6),"X","")</f>
        <v>#REF!</v>
      </c>
      <c r="CL48" s="68">
        <f t="shared" si="3"/>
        <v>3</v>
      </c>
      <c r="CM48" s="99">
        <f t="shared" si="4"/>
        <v>0</v>
      </c>
      <c r="CN48" s="99">
        <f t="shared" si="5"/>
        <v>0</v>
      </c>
      <c r="CO48" s="99">
        <f t="shared" si="6"/>
        <v>0</v>
      </c>
      <c r="CP48" s="99">
        <f t="shared" si="7"/>
        <v>0</v>
      </c>
      <c r="CQ48" s="99">
        <f t="shared" si="8"/>
        <v>0</v>
      </c>
      <c r="CR48" s="22" t="e">
        <f>IF(INDEX($Y48:$BN48,MATCH(CR$20,$Y$20:$BN$20,0))="X",CR$20,"")</f>
        <v>#N/A</v>
      </c>
      <c r="CS48" s="22" t="e">
        <f>IF(INDEX($Y48:$BN48,MATCH(CS$20,$Y$20:$BN$20,0))="X",CS$20,"")</f>
        <v>#N/A</v>
      </c>
      <c r="CT48" s="22" t="e">
        <f>IF(INDEX($Y48:$BN48,MATCH(CT$20,$Y$20:$BN$20,0))="X",CT$20,"")</f>
        <v>#N/A</v>
      </c>
      <c r="CU48" s="22" t="e">
        <f>IF(INDEX($Y48:$BN48,MATCH(CU$20,$Y$20:$BN$20,0))="X",CU$20,"")</f>
        <v>#N/A</v>
      </c>
      <c r="CV48" s="22" t="e">
        <f>IF(INDEX($Y48:$BN48,MATCH(CV$20,$Y$20:$BN$20,0))="X",CV$20,"")</f>
        <v>#N/A</v>
      </c>
      <c r="CW48" s="22" t="e">
        <f>IF(INDEX($Y48:$BN48,MATCH(CW$20,$Y$20:$BN$20,0))="X",CW$20,"")</f>
        <v>#N/A</v>
      </c>
      <c r="CX48" s="22" t="e">
        <f>IF(INDEX($Y48:$BN48,MATCH(CX$20,$Y$20:$BN$20,0))="X",CX$20,"")</f>
        <v>#N/A</v>
      </c>
      <c r="CY48" s="22" t="e">
        <f>IF(INDEX($Y48:$BN48,MATCH(CY$20,$Y$20:$BN$20,0))="X",CY$20,"")</f>
        <v>#N/A</v>
      </c>
      <c r="CZ48" s="22" t="e">
        <f>IF(INDEX($Y48:$BN48,MATCH(CZ$20,$Y$20:$BN$20,0))="X",CZ$20,"")</f>
        <v>#N/A</v>
      </c>
      <c r="DA48" s="22" t="e">
        <f>IF(INDEX($Y48:$BN48,MATCH(DA$20,$Y$20:$BN$20,0))="X",DA$20,"")</f>
        <v>#N/A</v>
      </c>
      <c r="DB48" s="22" t="e">
        <f>IF(INDEX($Y48:$BN48,MATCH(DB$20,$Y$20:$BN$20,0))="X",DB$20,"")</f>
        <v>#N/A</v>
      </c>
      <c r="DC48" s="22" t="e">
        <f>IF(INDEX($Y48:$BN48,MATCH(DC$20,$Y$20:$BN$20,0))="X",DC$20,"")</f>
        <v>#N/A</v>
      </c>
      <c r="DD48" s="22" t="e">
        <f>IF(INDEX($Y48:$BN48,MATCH(DD$20,$Y$20:$BN$20,0))="X",DD$20,"")</f>
        <v>#N/A</v>
      </c>
      <c r="DE48" s="22" t="e">
        <f>IF(INDEX($Y48:$BN48,MATCH(DE$20,$Y$20:$BN$20,0))="X",DE$20,"")</f>
        <v>#N/A</v>
      </c>
      <c r="DF48" s="22" t="e">
        <f>IF(INDEX($Y48:$BN48,MATCH(DF$20,$Y$20:$BN$20,0))="X",DF$20,"")</f>
        <v>#N/A</v>
      </c>
      <c r="DG48" s="22" t="e">
        <f>IF(INDEX($Y48:$BN48,MATCH(DG$20,$Y$20:$BN$20,0))="X",DG$20,"")</f>
        <v>#N/A</v>
      </c>
      <c r="DH48" s="22" t="e">
        <f>IF(INDEX($Y48:$BN48,MATCH(DH$20,$Y$20:$BN$20,0))="X",DH$20,"")</f>
        <v>#N/A</v>
      </c>
      <c r="DI48" s="22" t="e">
        <f>IF(INDEX($Y48:$BN48,MATCH(DI$20,$Y$20:$BN$20,0))="X",DI$20,"")</f>
        <v>#N/A</v>
      </c>
      <c r="DJ48" s="22" t="e">
        <f>IF(INDEX($Y48:$BN48,MATCH(DJ$20,$Y$20:$BN$20,0))="X",DJ$20,"")</f>
        <v>#N/A</v>
      </c>
      <c r="DK48" s="22" t="e">
        <f>IF(INDEX($Y48:$BN48,MATCH(DK$20,$Y$20:$BN$20,0))="X",DK$20,"")</f>
        <v>#N/A</v>
      </c>
      <c r="DL48" s="22" t="e">
        <f>IF(INDEX($Y48:$BN48,MATCH(DL$20,$Y$20:$BN$20,0))="X",DL$20,"")</f>
        <v>#N/A</v>
      </c>
      <c r="DM48" s="22" t="e">
        <f>IF(INDEX($Y48:$BN48,MATCH(DM$20,$Y$20:$BN$20,0))="X",DM$20,"")</f>
        <v>#N/A</v>
      </c>
      <c r="DN48" s="22" t="e">
        <f>IF(INDEX($Y48:$BN48,MATCH(DN$20,$Y$20:$BN$20,0))="X",DN$20,"")</f>
        <v>#N/A</v>
      </c>
      <c r="DO48" s="22" t="e">
        <f>IF(INDEX($Y48:$BN48,MATCH(DO$20,$Y$20:$BN$20,0))="X",DO$20,"")</f>
        <v>#N/A</v>
      </c>
      <c r="DP48" s="22" t="e">
        <f>IF(INDEX($Y48:$BN48,MATCH(DP$20,$Y$20:$BN$20,0))="X",DP$20,"")</f>
        <v>#N/A</v>
      </c>
      <c r="DQ48" s="22" t="e">
        <f>IF(INDEX($Y48:$BN48,MATCH(DQ$20,$Y$20:$BN$20,0))="X",DQ$20,"")</f>
        <v>#N/A</v>
      </c>
      <c r="DR48" s="22" t="e">
        <f>IF(INDEX($Y48:$BN48,MATCH(DR$20,$Y$20:$BN$20,0))="X",DR$20,"")</f>
        <v>#N/A</v>
      </c>
      <c r="DS48" s="22" t="e">
        <f>IF(INDEX($Y48:$BN48,MATCH(DS$20,$Y$20:$BN$20,0))="X",DS$20,"")</f>
        <v>#N/A</v>
      </c>
      <c r="DT48" s="22" t="e">
        <f>IF(INDEX($Y48:$BN48,MATCH(DT$20,$Y$20:$BN$20,0))="X",DT$20,"")</f>
        <v>#N/A</v>
      </c>
      <c r="DU48" s="22" t="e">
        <f>IF(INDEX($Y48:$BN48,MATCH(DU$20,$Y$20:$BN$20,0))="X",DU$20,"")</f>
        <v>#N/A</v>
      </c>
      <c r="DV48" s="22" t="e">
        <f>IF(INDEX($Y48:$BN48,MATCH(DV$20,$Y$20:$BN$20,0))="X",DV$20,"")</f>
        <v>#N/A</v>
      </c>
      <c r="DW48" s="22" t="e">
        <f>IF(INDEX($Y48:$BN48,MATCH(DW$20,$Y$20:$BN$20,0))="X",DW$20,"")</f>
        <v>#N/A</v>
      </c>
      <c r="DX48" s="22" t="e">
        <f>IF(INDEX($Y48:$BN48,MATCH(DX$20,$Y$20:$BN$20,0))="X",DX$20,"")</f>
        <v>#N/A</v>
      </c>
      <c r="DY48" s="22" t="e">
        <f>IF(INDEX($Y48:$BN48,MATCH(DY$20,$Y$20:$BN$20,0))="X",DY$20,"")</f>
        <v>#N/A</v>
      </c>
      <c r="DZ48" s="22" t="e">
        <f>IF(INDEX($Y48:$BN48,MATCH(DZ$20,$Y$20:$BN$20,0))="X",DZ$20,"")</f>
        <v>#N/A</v>
      </c>
      <c r="EA48" s="22" t="e">
        <f>IF(INDEX($Y48:$BN48,MATCH(EA$20,$Y$20:$BN$20,0))="X",EA$20,"")</f>
        <v>#N/A</v>
      </c>
      <c r="EB48" s="22" t="e">
        <f>IF(INDEX($Y48:$BN48,MATCH(EB$20,$Y$20:$BN$20,0))="X",EB$20,"")</f>
        <v>#N/A</v>
      </c>
      <c r="EC48" s="22" t="e">
        <f>IF(INDEX($Y48:$BN48,MATCH(EC$20,$Y$20:$BN$20,0))="X",EC$20,"")</f>
        <v>#N/A</v>
      </c>
      <c r="ED48" s="22" t="e">
        <f>IF(INDEX($Y48:$BN48,MATCH(ED$20,$Y$20:$BN$20,0))="X",ED$20,"")</f>
        <v>#N/A</v>
      </c>
      <c r="EE48" s="22" t="e">
        <f>IF(INDEX($Y48:$BN48,MATCH(EE$20,$Y$20:$BN$20,0))="X",EE$20,"")</f>
        <v>#N/A</v>
      </c>
      <c r="EF48" s="22" t="e">
        <f>IF(INDEX($Y48:$BN48,MATCH(EF$20,$Y$20:$BN$20,0))="X",EF$20,"")</f>
        <v>#N/A</v>
      </c>
      <c r="EG48" s="22" t="e">
        <f>IF(INDEX($Y48:$BN48,MATCH(EG$20,$Y$20:$BN$20,0))="X",EG$20,"")</f>
        <v>#N/A</v>
      </c>
      <c r="EH48" s="99" t="e">
        <f t="shared" si="9"/>
        <v>#N/A</v>
      </c>
      <c r="EI48" s="99" t="e">
        <f t="shared" si="10"/>
        <v>#N/A</v>
      </c>
      <c r="EJ48" t="e">
        <f t="shared" si="11"/>
        <v>#N/A</v>
      </c>
      <c r="EK48" t="e">
        <f t="shared" si="11"/>
        <v>#N/A</v>
      </c>
      <c r="EL48" s="24" t="e">
        <f t="shared" si="12"/>
        <v>#N/A</v>
      </c>
      <c r="EM48" s="245" t="e">
        <f t="shared" si="12"/>
        <v>#N/A</v>
      </c>
    </row>
    <row r="49" spans="1:143" s="184" customFormat="1" ht="45" customHeight="1" x14ac:dyDescent="0.25">
      <c r="A49" s="202" t="str">
        <f t="shared" si="1"/>
        <v>2130249_Prélevée_Penditec 400, Penbowl, Xanadon**</v>
      </c>
      <c r="B49" s="202" t="str">
        <f>IF(COUNTIF($A$21:A49,A49)&gt;1,"Doublon","")</f>
        <v/>
      </c>
      <c r="C49" s="108">
        <v>2130249</v>
      </c>
      <c r="D49" s="132" t="s">
        <v>213</v>
      </c>
      <c r="E49" s="150" t="s">
        <v>214</v>
      </c>
      <c r="F49" s="57">
        <v>3</v>
      </c>
      <c r="G49" s="150" t="s">
        <v>282</v>
      </c>
      <c r="H49" s="170"/>
      <c r="I49" s="150"/>
      <c r="J49" s="57" t="s">
        <v>283</v>
      </c>
      <c r="K49" s="66" t="s">
        <v>72</v>
      </c>
      <c r="L49" s="57" t="s">
        <v>73</v>
      </c>
      <c r="M49" s="66" t="s">
        <v>173</v>
      </c>
      <c r="N49" s="157">
        <v>6</v>
      </c>
      <c r="O49" s="57"/>
      <c r="P49" s="140">
        <f>N49*0.3</f>
        <v>1.7999999999999998</v>
      </c>
      <c r="Q49" s="140">
        <f t="shared" si="14"/>
        <v>3</v>
      </c>
      <c r="R49" s="141">
        <v>2400</v>
      </c>
      <c r="S49" s="142"/>
      <c r="T49" s="142"/>
      <c r="U49" s="66"/>
      <c r="V49" s="66" t="s">
        <v>74</v>
      </c>
      <c r="W49" s="66" t="s">
        <v>74</v>
      </c>
      <c r="X49" s="66"/>
      <c r="Y49" s="143"/>
      <c r="Z49" s="143"/>
      <c r="AA49" s="143"/>
      <c r="AB49" s="143"/>
      <c r="AC49" s="143"/>
      <c r="AD49" s="143"/>
      <c r="AE49" s="144"/>
      <c r="AF49" s="66" t="s">
        <v>74</v>
      </c>
      <c r="AG49" s="66" t="s">
        <v>74</v>
      </c>
      <c r="AH49" s="66"/>
      <c r="AI49" s="66"/>
      <c r="AJ49" s="143"/>
      <c r="AK49" s="143"/>
      <c r="AL49" s="143"/>
      <c r="AM49" s="143"/>
      <c r="AN49" s="143"/>
      <c r="AO49" s="143"/>
      <c r="AP49" s="143"/>
      <c r="AQ49" s="143"/>
      <c r="AR49" s="143"/>
      <c r="AS49" s="143"/>
      <c r="AT49" s="143"/>
      <c r="AU49" s="143" t="s">
        <v>74</v>
      </c>
      <c r="AV49" s="143"/>
      <c r="AW49" s="143"/>
      <c r="AX49" s="143"/>
      <c r="AY49" s="143"/>
      <c r="AZ49" s="143"/>
      <c r="BA49" s="143"/>
      <c r="BB49" s="143"/>
      <c r="BC49" s="143"/>
      <c r="BD49" s="143"/>
      <c r="BE49" s="143"/>
      <c r="BF49" s="143"/>
      <c r="BG49" s="143"/>
      <c r="BH49" s="143"/>
      <c r="BI49" s="143"/>
      <c r="BJ49" s="143"/>
      <c r="BK49" s="143"/>
      <c r="BL49" s="143"/>
      <c r="BM49" s="143"/>
      <c r="BN49" s="143"/>
      <c r="BO49" s="66" t="s">
        <v>75</v>
      </c>
      <c r="BP49" s="66" t="s">
        <v>75</v>
      </c>
      <c r="BQ49" s="66"/>
      <c r="BR49" s="66"/>
      <c r="BS49" s="66">
        <v>50</v>
      </c>
      <c r="BT49" s="66"/>
      <c r="BU49" s="66">
        <v>10</v>
      </c>
      <c r="BV49" s="66" t="s">
        <v>110</v>
      </c>
      <c r="BW49" s="66"/>
      <c r="BX49" s="66">
        <v>5</v>
      </c>
      <c r="BY49" s="66">
        <v>24</v>
      </c>
      <c r="BZ49" s="66">
        <v>1</v>
      </c>
      <c r="CA49" s="66"/>
      <c r="CB49" s="66"/>
      <c r="CC49" s="57" t="s">
        <v>75</v>
      </c>
      <c r="CD49" s="148" t="str">
        <f>IF(COUNTBLANK($Y49:$AD49)&lt;&gt;6,"X","")</f>
        <v/>
      </c>
      <c r="CE49" s="125" t="str">
        <f>IF(COUNTBLANK($AE49)&lt;&gt;1,"X","")</f>
        <v/>
      </c>
      <c r="CF49" s="126" t="str">
        <f t="shared" si="2"/>
        <v/>
      </c>
      <c r="CG49" s="136" t="s">
        <v>261</v>
      </c>
      <c r="CH49" s="33"/>
      <c r="CI49" s="33"/>
      <c r="CJ49" s="33"/>
      <c r="CK49" s="35" t="e">
        <f>IF(AND(Y49="",Z49="",AA49="",AB49="",AC49="",AD49="",AF49="",AG49="",AH49="",AI49="",AJ49="",AK49="",AL49="",AM49="",AN49="",AO49="",AP49="",AQ49="",AR49="",AS49="",AT49="",AU49="",AV49="",AW49="",AX49="",AY49="",AZ49="",BA49="",BB49="",BC49="",BD49="",BE49="",BF49="",BG49="",BH49="",BI49="",BJ49="",#REF!="",BK49="",BL49="",BM49="",BN49="",BY49=6),"X","")</f>
        <v>#REF!</v>
      </c>
      <c r="CL49" s="68">
        <f t="shared" si="3"/>
        <v>3</v>
      </c>
      <c r="CM49" s="99">
        <f t="shared" si="4"/>
        <v>0</v>
      </c>
      <c r="CN49" s="99">
        <f t="shared" si="5"/>
        <v>0</v>
      </c>
      <c r="CO49" s="99">
        <f t="shared" si="6"/>
        <v>0</v>
      </c>
      <c r="CP49" s="99">
        <f t="shared" si="7"/>
        <v>0</v>
      </c>
      <c r="CQ49" s="99">
        <f t="shared" si="8"/>
        <v>0</v>
      </c>
      <c r="CR49" s="22" t="e">
        <f>IF(INDEX($Y49:$BN49,MATCH(CR$20,$Y$20:$BN$20,0))="X",CR$20,"")</f>
        <v>#N/A</v>
      </c>
      <c r="CS49" s="22" t="e">
        <f>IF(INDEX($Y49:$BN49,MATCH(CS$20,$Y$20:$BN$20,0))="X",CS$20,"")</f>
        <v>#N/A</v>
      </c>
      <c r="CT49" s="22" t="e">
        <f>IF(INDEX($Y49:$BN49,MATCH(CT$20,$Y$20:$BN$20,0))="X",CT$20,"")</f>
        <v>#N/A</v>
      </c>
      <c r="CU49" s="22" t="e">
        <f>IF(INDEX($Y49:$BN49,MATCH(CU$20,$Y$20:$BN$20,0))="X",CU$20,"")</f>
        <v>#N/A</v>
      </c>
      <c r="CV49" s="22" t="e">
        <f>IF(INDEX($Y49:$BN49,MATCH(CV$20,$Y$20:$BN$20,0))="X",CV$20,"")</f>
        <v>#N/A</v>
      </c>
      <c r="CW49" s="22" t="e">
        <f>IF(INDEX($Y49:$BN49,MATCH(CW$20,$Y$20:$BN$20,0))="X",CW$20,"")</f>
        <v>#N/A</v>
      </c>
      <c r="CX49" s="22" t="e">
        <f>IF(INDEX($Y49:$BN49,MATCH(CX$20,$Y$20:$BN$20,0))="X",CX$20,"")</f>
        <v>#N/A</v>
      </c>
      <c r="CY49" s="22" t="e">
        <f>IF(INDEX($Y49:$BN49,MATCH(CY$20,$Y$20:$BN$20,0))="X",CY$20,"")</f>
        <v>#N/A</v>
      </c>
      <c r="CZ49" s="22" t="e">
        <f>IF(INDEX($Y49:$BN49,MATCH(CZ$20,$Y$20:$BN$20,0))="X",CZ$20,"")</f>
        <v>#N/A</v>
      </c>
      <c r="DA49" s="22" t="e">
        <f>IF(INDEX($Y49:$BN49,MATCH(DA$20,$Y$20:$BN$20,0))="X",DA$20,"")</f>
        <v>#N/A</v>
      </c>
      <c r="DB49" s="22" t="e">
        <f>IF(INDEX($Y49:$BN49,MATCH(DB$20,$Y$20:$BN$20,0))="X",DB$20,"")</f>
        <v>#N/A</v>
      </c>
      <c r="DC49" s="22" t="e">
        <f>IF(INDEX($Y49:$BN49,MATCH(DC$20,$Y$20:$BN$20,0))="X",DC$20,"")</f>
        <v>#N/A</v>
      </c>
      <c r="DD49" s="22" t="e">
        <f>IF(INDEX($Y49:$BN49,MATCH(DD$20,$Y$20:$BN$20,0))="X",DD$20,"")</f>
        <v>#N/A</v>
      </c>
      <c r="DE49" s="22" t="e">
        <f>IF(INDEX($Y49:$BN49,MATCH(DE$20,$Y$20:$BN$20,0))="X",DE$20,"")</f>
        <v>#N/A</v>
      </c>
      <c r="DF49" s="22" t="e">
        <f>IF(INDEX($Y49:$BN49,MATCH(DF$20,$Y$20:$BN$20,0))="X",DF$20,"")</f>
        <v>#N/A</v>
      </c>
      <c r="DG49" s="22" t="e">
        <f>IF(INDEX($Y49:$BN49,MATCH(DG$20,$Y$20:$BN$20,0))="X",DG$20,"")</f>
        <v>#N/A</v>
      </c>
      <c r="DH49" s="22" t="e">
        <f>IF(INDEX($Y49:$BN49,MATCH(DH$20,$Y$20:$BN$20,0))="X",DH$20,"")</f>
        <v>#N/A</v>
      </c>
      <c r="DI49" s="22" t="e">
        <f>IF(INDEX($Y49:$BN49,MATCH(DI$20,$Y$20:$BN$20,0))="X",DI$20,"")</f>
        <v>#N/A</v>
      </c>
      <c r="DJ49" s="22" t="e">
        <f>IF(INDEX($Y49:$BN49,MATCH(DJ$20,$Y$20:$BN$20,0))="X",DJ$20,"")</f>
        <v>#N/A</v>
      </c>
      <c r="DK49" s="22" t="e">
        <f>IF(INDEX($Y49:$BN49,MATCH(DK$20,$Y$20:$BN$20,0))="X",DK$20,"")</f>
        <v>#N/A</v>
      </c>
      <c r="DL49" s="22" t="e">
        <f>IF(INDEX($Y49:$BN49,MATCH(DL$20,$Y$20:$BN$20,0))="X",DL$20,"")</f>
        <v>#N/A</v>
      </c>
      <c r="DM49" s="22" t="e">
        <f>IF(INDEX($Y49:$BN49,MATCH(DM$20,$Y$20:$BN$20,0))="X",DM$20,"")</f>
        <v>#N/A</v>
      </c>
      <c r="DN49" s="22" t="e">
        <f>IF(INDEX($Y49:$BN49,MATCH(DN$20,$Y$20:$BN$20,0))="X",DN$20,"")</f>
        <v>#N/A</v>
      </c>
      <c r="DO49" s="22" t="e">
        <f>IF(INDEX($Y49:$BN49,MATCH(DO$20,$Y$20:$BN$20,0))="X",DO$20,"")</f>
        <v>#N/A</v>
      </c>
      <c r="DP49" s="22" t="e">
        <f>IF(INDEX($Y49:$BN49,MATCH(DP$20,$Y$20:$BN$20,0))="X",DP$20,"")</f>
        <v>#N/A</v>
      </c>
      <c r="DQ49" s="22" t="e">
        <f>IF(INDEX($Y49:$BN49,MATCH(DQ$20,$Y$20:$BN$20,0))="X",DQ$20,"")</f>
        <v>#N/A</v>
      </c>
      <c r="DR49" s="22" t="e">
        <f>IF(INDEX($Y49:$BN49,MATCH(DR$20,$Y$20:$BN$20,0))="X",DR$20,"")</f>
        <v>#N/A</v>
      </c>
      <c r="DS49" s="22" t="e">
        <f>IF(INDEX($Y49:$BN49,MATCH(DS$20,$Y$20:$BN$20,0))="X",DS$20,"")</f>
        <v>#N/A</v>
      </c>
      <c r="DT49" s="22" t="e">
        <f>IF(INDEX($Y49:$BN49,MATCH(DT$20,$Y$20:$BN$20,0))="X",DT$20,"")</f>
        <v>#N/A</v>
      </c>
      <c r="DU49" s="22" t="e">
        <f>IF(INDEX($Y49:$BN49,MATCH(DU$20,$Y$20:$BN$20,0))="X",DU$20,"")</f>
        <v>#N/A</v>
      </c>
      <c r="DV49" s="22" t="e">
        <f>IF(INDEX($Y49:$BN49,MATCH(DV$20,$Y$20:$BN$20,0))="X",DV$20,"")</f>
        <v>#N/A</v>
      </c>
      <c r="DW49" s="22" t="e">
        <f>IF(INDEX($Y49:$BN49,MATCH(DW$20,$Y$20:$BN$20,0))="X",DW$20,"")</f>
        <v>#N/A</v>
      </c>
      <c r="DX49" s="22" t="e">
        <f>IF(INDEX($Y49:$BN49,MATCH(DX$20,$Y$20:$BN$20,0))="X",DX$20,"")</f>
        <v>#N/A</v>
      </c>
      <c r="DY49" s="22" t="e">
        <f>IF(INDEX($Y49:$BN49,MATCH(DY$20,$Y$20:$BN$20,0))="X",DY$20,"")</f>
        <v>#N/A</v>
      </c>
      <c r="DZ49" s="22" t="e">
        <f>IF(INDEX($Y49:$BN49,MATCH(DZ$20,$Y$20:$BN$20,0))="X",DZ$20,"")</f>
        <v>#N/A</v>
      </c>
      <c r="EA49" s="22" t="e">
        <f>IF(INDEX($Y49:$BN49,MATCH(EA$20,$Y$20:$BN$20,0))="X",EA$20,"")</f>
        <v>#N/A</v>
      </c>
      <c r="EB49" s="22" t="e">
        <f>IF(INDEX($Y49:$BN49,MATCH(EB$20,$Y$20:$BN$20,0))="X",EB$20,"")</f>
        <v>#N/A</v>
      </c>
      <c r="EC49" s="22" t="e">
        <f>IF(INDEX($Y49:$BN49,MATCH(EC$20,$Y$20:$BN$20,0))="X",EC$20,"")</f>
        <v>#N/A</v>
      </c>
      <c r="ED49" s="22" t="e">
        <f>IF(INDEX($Y49:$BN49,MATCH(ED$20,$Y$20:$BN$20,0))="X",ED$20,"")</f>
        <v>#N/A</v>
      </c>
      <c r="EE49" s="22" t="e">
        <f>IF(INDEX($Y49:$BN49,MATCH(EE$20,$Y$20:$BN$20,0))="X",EE$20,"")</f>
        <v>#N/A</v>
      </c>
      <c r="EF49" s="22" t="e">
        <f>IF(INDEX($Y49:$BN49,MATCH(EF$20,$Y$20:$BN$20,0))="X",EF$20,"")</f>
        <v>#N/A</v>
      </c>
      <c r="EG49" s="22" t="e">
        <f>IF(INDEX($Y49:$BN49,MATCH(EG$20,$Y$20:$BN$20,0))="X",EG$20,"")</f>
        <v>#N/A</v>
      </c>
      <c r="EH49" s="99" t="e">
        <f t="shared" si="9"/>
        <v>#N/A</v>
      </c>
      <c r="EI49" s="99" t="e">
        <f t="shared" si="10"/>
        <v>#N/A</v>
      </c>
      <c r="EJ49" t="e">
        <f t="shared" si="11"/>
        <v>#N/A</v>
      </c>
      <c r="EK49" t="e">
        <f t="shared" si="11"/>
        <v>#N/A</v>
      </c>
      <c r="EL49" s="24" t="e">
        <f t="shared" si="12"/>
        <v>#N/A</v>
      </c>
      <c r="EM49" s="245" t="e">
        <f t="shared" si="12"/>
        <v>#N/A</v>
      </c>
    </row>
    <row r="50" spans="1:143" ht="45" customHeight="1" x14ac:dyDescent="0.25">
      <c r="A50" s="202" t="str">
        <f t="shared" si="1"/>
        <v>2140086_Pre et Postlevee_CHIKARA DUO** - LONGRUN**</v>
      </c>
      <c r="B50" s="202" t="str">
        <f>IF(COUNTIF($A$21:A50,A50)&gt;1,"Doublon","")</f>
        <v/>
      </c>
      <c r="C50" s="108">
        <v>2140086</v>
      </c>
      <c r="D50" s="109" t="s">
        <v>284</v>
      </c>
      <c r="E50" s="110" t="s">
        <v>285</v>
      </c>
      <c r="F50" s="111" t="s">
        <v>286</v>
      </c>
      <c r="G50" s="112" t="s">
        <v>287</v>
      </c>
      <c r="H50" s="152"/>
      <c r="I50" s="161">
        <v>44164</v>
      </c>
      <c r="J50" s="111" t="s">
        <v>288</v>
      </c>
      <c r="K50" s="115" t="s">
        <v>77</v>
      </c>
      <c r="L50" s="111" t="s">
        <v>289</v>
      </c>
      <c r="M50" s="115">
        <v>3</v>
      </c>
      <c r="N50" s="167">
        <v>3</v>
      </c>
      <c r="O50" s="111"/>
      <c r="P50" s="118">
        <f>N50*0.3</f>
        <v>0.89999999999999991</v>
      </c>
      <c r="Q50" s="118">
        <f t="shared" si="14"/>
        <v>1.5</v>
      </c>
      <c r="R50" s="119" t="s">
        <v>290</v>
      </c>
      <c r="S50" s="120"/>
      <c r="T50" s="120"/>
      <c r="U50" s="115"/>
      <c r="V50" s="115" t="s">
        <v>74</v>
      </c>
      <c r="W50" s="115" t="s">
        <v>74</v>
      </c>
      <c r="X50" s="115"/>
      <c r="Y50" s="121"/>
      <c r="Z50" s="121"/>
      <c r="AA50" s="121"/>
      <c r="AB50" s="121"/>
      <c r="AC50" s="121"/>
      <c r="AD50" s="121"/>
      <c r="AE50" s="122"/>
      <c r="AF50" s="115" t="s">
        <v>74</v>
      </c>
      <c r="AG50" s="115" t="s">
        <v>74</v>
      </c>
      <c r="AH50" s="115"/>
      <c r="AI50" s="115"/>
      <c r="AJ50" s="121"/>
      <c r="AK50" s="121"/>
      <c r="AL50" s="121"/>
      <c r="AM50" s="121"/>
      <c r="AN50" s="121"/>
      <c r="AO50" s="121"/>
      <c r="AP50" s="121"/>
      <c r="AQ50" s="121"/>
      <c r="AR50" s="121"/>
      <c r="AS50" s="121"/>
      <c r="AT50" s="121"/>
      <c r="AU50" s="121" t="s">
        <v>74</v>
      </c>
      <c r="AV50" s="121"/>
      <c r="AW50" s="121"/>
      <c r="AX50" s="121"/>
      <c r="AY50" s="121"/>
      <c r="AZ50" s="121"/>
      <c r="BA50" s="121"/>
      <c r="BB50" s="121"/>
      <c r="BC50" s="121"/>
      <c r="BD50" s="121"/>
      <c r="BE50" s="121"/>
      <c r="BF50" s="121"/>
      <c r="BG50" s="121"/>
      <c r="BH50" s="121"/>
      <c r="BI50" s="121"/>
      <c r="BJ50" s="121"/>
      <c r="BK50" s="121"/>
      <c r="BL50" s="121"/>
      <c r="BM50" s="121"/>
      <c r="BN50" s="121"/>
      <c r="BO50" s="111" t="s">
        <v>75</v>
      </c>
      <c r="BP50" s="111" t="s">
        <v>75</v>
      </c>
      <c r="BQ50" s="111"/>
      <c r="BR50" s="111"/>
      <c r="BS50" s="115">
        <v>20</v>
      </c>
      <c r="BT50" s="115"/>
      <c r="BU50" s="115">
        <v>10</v>
      </c>
      <c r="BV50" s="115"/>
      <c r="BW50" s="115"/>
      <c r="BX50" s="115"/>
      <c r="BY50" s="115">
        <v>24</v>
      </c>
      <c r="BZ50" s="115"/>
      <c r="CA50" s="115"/>
      <c r="CB50" s="115"/>
      <c r="CC50" s="57" t="s">
        <v>75</v>
      </c>
      <c r="CD50" s="124" t="str">
        <f>IF(COUNTBLANK($Y50:$AD50)&lt;&gt;6,"X","")</f>
        <v/>
      </c>
      <c r="CE50" s="125" t="str">
        <f>IF(COUNTBLANK($AE50)&lt;&gt;1,"X","")</f>
        <v/>
      </c>
      <c r="CF50" s="126" t="str">
        <f t="shared" si="2"/>
        <v/>
      </c>
      <c r="CG50" s="127" t="s">
        <v>188</v>
      </c>
      <c r="CH50" s="33"/>
      <c r="CI50" s="33"/>
      <c r="CJ50" s="33"/>
      <c r="CK50" s="128" t="str">
        <f>IF(AND(Y50="",Z50="",AA50="",AB50="",AC50="",AD50="",AF50="",AG50="",AH50="",AI50="",AJ50="",AK50="",AL50="",AM50="",AN50="",AO50="",AP50="",AQ50="",AR50="",AS50="",AT50="",AU50="",AV50="",AW50="",AX50="",AY50="",AZ50="",BA50="",BB50="",BC50="",BD50="",BE50="",BF50="",BG50="",BH50="",BI50="",BJ50="",AE50="",BK50="",BL50="",BM50="",BN50="",BY50=6),"X","")</f>
        <v/>
      </c>
      <c r="CL50" s="68">
        <f t="shared" si="3"/>
        <v>3</v>
      </c>
      <c r="CM50" s="99">
        <f t="shared" si="4"/>
        <v>0</v>
      </c>
      <c r="CN50" s="99">
        <f t="shared" si="5"/>
        <v>0</v>
      </c>
      <c r="CO50" s="99">
        <f t="shared" si="6"/>
        <v>0</v>
      </c>
      <c r="CP50" s="99">
        <f t="shared" si="7"/>
        <v>0</v>
      </c>
      <c r="CQ50" s="99">
        <f t="shared" si="8"/>
        <v>0</v>
      </c>
      <c r="CR50" s="22" t="e">
        <f>IF(INDEX($Y50:$BN50,MATCH(CR$20,$Y$20:$BN$20,0))="X",CR$20,"")</f>
        <v>#N/A</v>
      </c>
      <c r="CS50" s="22" t="e">
        <f>IF(INDEX($Y50:$BN50,MATCH(CS$20,$Y$20:$BN$20,0))="X",CS$20,"")</f>
        <v>#N/A</v>
      </c>
      <c r="CT50" s="22" t="e">
        <f>IF(INDEX($Y50:$BN50,MATCH(CT$20,$Y$20:$BN$20,0))="X",CT$20,"")</f>
        <v>#N/A</v>
      </c>
      <c r="CU50" s="22" t="e">
        <f>IF(INDEX($Y50:$BN50,MATCH(CU$20,$Y$20:$BN$20,0))="X",CU$20,"")</f>
        <v>#N/A</v>
      </c>
      <c r="CV50" s="22" t="e">
        <f>IF(INDEX($Y50:$BN50,MATCH(CV$20,$Y$20:$BN$20,0))="X",CV$20,"")</f>
        <v>#N/A</v>
      </c>
      <c r="CW50" s="22" t="e">
        <f>IF(INDEX($Y50:$BN50,MATCH(CW$20,$Y$20:$BN$20,0))="X",CW$20,"")</f>
        <v>#N/A</v>
      </c>
      <c r="CX50" s="22" t="e">
        <f>IF(INDEX($Y50:$BN50,MATCH(CX$20,$Y$20:$BN$20,0))="X",CX$20,"")</f>
        <v>#N/A</v>
      </c>
      <c r="CY50" s="22" t="e">
        <f>IF(INDEX($Y50:$BN50,MATCH(CY$20,$Y$20:$BN$20,0))="X",CY$20,"")</f>
        <v>#N/A</v>
      </c>
      <c r="CZ50" s="22" t="e">
        <f>IF(INDEX($Y50:$BN50,MATCH(CZ$20,$Y$20:$BN$20,0))="X",CZ$20,"")</f>
        <v>#N/A</v>
      </c>
      <c r="DA50" s="22" t="e">
        <f>IF(INDEX($Y50:$BN50,MATCH(DA$20,$Y$20:$BN$20,0))="X",DA$20,"")</f>
        <v>#N/A</v>
      </c>
      <c r="DB50" s="22" t="e">
        <f>IF(INDEX($Y50:$BN50,MATCH(DB$20,$Y$20:$BN$20,0))="X",DB$20,"")</f>
        <v>#N/A</v>
      </c>
      <c r="DC50" s="22" t="e">
        <f>IF(INDEX($Y50:$BN50,MATCH(DC$20,$Y$20:$BN$20,0))="X",DC$20,"")</f>
        <v>#N/A</v>
      </c>
      <c r="DD50" s="22" t="e">
        <f>IF(INDEX($Y50:$BN50,MATCH(DD$20,$Y$20:$BN$20,0))="X",DD$20,"")</f>
        <v>#N/A</v>
      </c>
      <c r="DE50" s="22" t="e">
        <f>IF(INDEX($Y50:$BN50,MATCH(DE$20,$Y$20:$BN$20,0))="X",DE$20,"")</f>
        <v>#N/A</v>
      </c>
      <c r="DF50" s="22" t="e">
        <f>IF(INDEX($Y50:$BN50,MATCH(DF$20,$Y$20:$BN$20,0))="X",DF$20,"")</f>
        <v>#N/A</v>
      </c>
      <c r="DG50" s="22" t="e">
        <f>IF(INDEX($Y50:$BN50,MATCH(DG$20,$Y$20:$BN$20,0))="X",DG$20,"")</f>
        <v>#N/A</v>
      </c>
      <c r="DH50" s="22" t="e">
        <f>IF(INDEX($Y50:$BN50,MATCH(DH$20,$Y$20:$BN$20,0))="X",DH$20,"")</f>
        <v>#N/A</v>
      </c>
      <c r="DI50" s="22" t="e">
        <f>IF(INDEX($Y50:$BN50,MATCH(DI$20,$Y$20:$BN$20,0))="X",DI$20,"")</f>
        <v>#N/A</v>
      </c>
      <c r="DJ50" s="22" t="e">
        <f>IF(INDEX($Y50:$BN50,MATCH(DJ$20,$Y$20:$BN$20,0))="X",DJ$20,"")</f>
        <v>#N/A</v>
      </c>
      <c r="DK50" s="22" t="e">
        <f>IF(INDEX($Y50:$BN50,MATCH(DK$20,$Y$20:$BN$20,0))="X",DK$20,"")</f>
        <v>#N/A</v>
      </c>
      <c r="DL50" s="22" t="e">
        <f>IF(INDEX($Y50:$BN50,MATCH(DL$20,$Y$20:$BN$20,0))="X",DL$20,"")</f>
        <v>#N/A</v>
      </c>
      <c r="DM50" s="22" t="e">
        <f>IF(INDEX($Y50:$BN50,MATCH(DM$20,$Y$20:$BN$20,0))="X",DM$20,"")</f>
        <v>#N/A</v>
      </c>
      <c r="DN50" s="22" t="e">
        <f>IF(INDEX($Y50:$BN50,MATCH(DN$20,$Y$20:$BN$20,0))="X",DN$20,"")</f>
        <v>#N/A</v>
      </c>
      <c r="DO50" s="22" t="e">
        <f>IF(INDEX($Y50:$BN50,MATCH(DO$20,$Y$20:$BN$20,0))="X",DO$20,"")</f>
        <v>#N/A</v>
      </c>
      <c r="DP50" s="22" t="e">
        <f>IF(INDEX($Y50:$BN50,MATCH(DP$20,$Y$20:$BN$20,0))="X",DP$20,"")</f>
        <v>#N/A</v>
      </c>
      <c r="DQ50" s="22" t="e">
        <f>IF(INDEX($Y50:$BN50,MATCH(DQ$20,$Y$20:$BN$20,0))="X",DQ$20,"")</f>
        <v>#N/A</v>
      </c>
      <c r="DR50" s="22" t="e">
        <f>IF(INDEX($Y50:$BN50,MATCH(DR$20,$Y$20:$BN$20,0))="X",DR$20,"")</f>
        <v>#N/A</v>
      </c>
      <c r="DS50" s="22" t="e">
        <f>IF(INDEX($Y50:$BN50,MATCH(DS$20,$Y$20:$BN$20,0))="X",DS$20,"")</f>
        <v>#N/A</v>
      </c>
      <c r="DT50" s="22" t="e">
        <f>IF(INDEX($Y50:$BN50,MATCH(DT$20,$Y$20:$BN$20,0))="X",DT$20,"")</f>
        <v>#N/A</v>
      </c>
      <c r="DU50" s="22" t="e">
        <f>IF(INDEX($Y50:$BN50,MATCH(DU$20,$Y$20:$BN$20,0))="X",DU$20,"")</f>
        <v>#N/A</v>
      </c>
      <c r="DV50" s="22" t="e">
        <f>IF(INDEX($Y50:$BN50,MATCH(DV$20,$Y$20:$BN$20,0))="X",DV$20,"")</f>
        <v>#N/A</v>
      </c>
      <c r="DW50" s="22" t="e">
        <f>IF(INDEX($Y50:$BN50,MATCH(DW$20,$Y$20:$BN$20,0))="X",DW$20,"")</f>
        <v>#N/A</v>
      </c>
      <c r="DX50" s="22" t="e">
        <f>IF(INDEX($Y50:$BN50,MATCH(DX$20,$Y$20:$BN$20,0))="X",DX$20,"")</f>
        <v>#N/A</v>
      </c>
      <c r="DY50" s="22" t="e">
        <f>IF(INDEX($Y50:$BN50,MATCH(DY$20,$Y$20:$BN$20,0))="X",DY$20,"")</f>
        <v>#N/A</v>
      </c>
      <c r="DZ50" s="22" t="e">
        <f>IF(INDEX($Y50:$BN50,MATCH(DZ$20,$Y$20:$BN$20,0))="X",DZ$20,"")</f>
        <v>#N/A</v>
      </c>
      <c r="EA50" s="22" t="e">
        <f>IF(INDEX($Y50:$BN50,MATCH(EA$20,$Y$20:$BN$20,0))="X",EA$20,"")</f>
        <v>#N/A</v>
      </c>
      <c r="EB50" s="22" t="e">
        <f>IF(INDEX($Y50:$BN50,MATCH(EB$20,$Y$20:$BN$20,0))="X",EB$20,"")</f>
        <v>#N/A</v>
      </c>
      <c r="EC50" s="22" t="e">
        <f>IF(INDEX($Y50:$BN50,MATCH(EC$20,$Y$20:$BN$20,0))="X",EC$20,"")</f>
        <v>#N/A</v>
      </c>
      <c r="ED50" s="22" t="e">
        <f>IF(INDEX($Y50:$BN50,MATCH(ED$20,$Y$20:$BN$20,0))="X",ED$20,"")</f>
        <v>#N/A</v>
      </c>
      <c r="EE50" s="22" t="e">
        <f>IF(INDEX($Y50:$BN50,MATCH(EE$20,$Y$20:$BN$20,0))="X",EE$20,"")</f>
        <v>#N/A</v>
      </c>
      <c r="EF50" s="22" t="e">
        <f>IF(INDEX($Y50:$BN50,MATCH(EF$20,$Y$20:$BN$20,0))="X",EF$20,"")</f>
        <v>#N/A</v>
      </c>
      <c r="EG50" s="22" t="e">
        <f>IF(INDEX($Y50:$BN50,MATCH(EG$20,$Y$20:$BN$20,0))="X",EG$20,"")</f>
        <v>#N/A</v>
      </c>
      <c r="EH50" s="99" t="e">
        <f t="shared" si="9"/>
        <v>#N/A</v>
      </c>
      <c r="EI50" s="99" t="e">
        <f t="shared" si="10"/>
        <v>#N/A</v>
      </c>
      <c r="EJ50" t="e">
        <f t="shared" si="11"/>
        <v>#N/A</v>
      </c>
      <c r="EK50" t="e">
        <f t="shared" si="11"/>
        <v>#N/A</v>
      </c>
      <c r="EL50" s="24" t="e">
        <f t="shared" si="12"/>
        <v>#N/A</v>
      </c>
      <c r="EM50" s="245" t="e">
        <f t="shared" si="12"/>
        <v>#N/A</v>
      </c>
    </row>
    <row r="51" spans="1:143" ht="45" customHeight="1" x14ac:dyDescent="0.25">
      <c r="A51" s="202" t="str">
        <f t="shared" si="1"/>
        <v>2140164_Pre et Postlevee_Koudai</v>
      </c>
      <c r="B51" s="202" t="str">
        <f>IF(COUNTIF($A$21:A51,A51)&gt;1,"Doublon","")</f>
        <v/>
      </c>
      <c r="C51" s="108">
        <v>2140164</v>
      </c>
      <c r="D51" s="109" t="s">
        <v>291</v>
      </c>
      <c r="E51" s="110" t="s">
        <v>285</v>
      </c>
      <c r="F51" s="111" t="s">
        <v>292</v>
      </c>
      <c r="G51" s="112" t="s">
        <v>293</v>
      </c>
      <c r="H51" s="152"/>
      <c r="I51" s="161">
        <v>44164</v>
      </c>
      <c r="J51" s="111" t="s">
        <v>266</v>
      </c>
      <c r="K51" s="115" t="s">
        <v>77</v>
      </c>
      <c r="L51" s="111" t="s">
        <v>294</v>
      </c>
      <c r="M51" s="115">
        <v>3</v>
      </c>
      <c r="N51" s="167">
        <v>3</v>
      </c>
      <c r="O51" s="111"/>
      <c r="P51" s="118">
        <f>N51*0.3</f>
        <v>0.89999999999999991</v>
      </c>
      <c r="Q51" s="118">
        <f t="shared" si="14"/>
        <v>1.5</v>
      </c>
      <c r="R51" s="119" t="s">
        <v>295</v>
      </c>
      <c r="S51" s="120"/>
      <c r="T51" s="120"/>
      <c r="U51" s="115"/>
      <c r="V51" s="115" t="s">
        <v>74</v>
      </c>
      <c r="W51" s="115" t="s">
        <v>74</v>
      </c>
      <c r="X51" s="115"/>
      <c r="Y51" s="121"/>
      <c r="Z51" s="121"/>
      <c r="AA51" s="121"/>
      <c r="AB51" s="121"/>
      <c r="AC51" s="121"/>
      <c r="AD51" s="121"/>
      <c r="AE51" s="122"/>
      <c r="AF51" s="115" t="s">
        <v>74</v>
      </c>
      <c r="AG51" s="115" t="s">
        <v>74</v>
      </c>
      <c r="AH51" s="115"/>
      <c r="AI51" s="115"/>
      <c r="AJ51" s="121"/>
      <c r="AK51" s="121"/>
      <c r="AL51" s="121"/>
      <c r="AM51" s="121"/>
      <c r="AN51" s="121"/>
      <c r="AO51" s="121"/>
      <c r="AP51" s="121"/>
      <c r="AQ51" s="121"/>
      <c r="AR51" s="121"/>
      <c r="AS51" s="121"/>
      <c r="AT51" s="121"/>
      <c r="AU51" s="121" t="s">
        <v>74</v>
      </c>
      <c r="AV51" s="121"/>
      <c r="AW51" s="121"/>
      <c r="AX51" s="121"/>
      <c r="AY51" s="121"/>
      <c r="AZ51" s="121"/>
      <c r="BA51" s="121"/>
      <c r="BB51" s="121"/>
      <c r="BC51" s="121"/>
      <c r="BD51" s="121"/>
      <c r="BE51" s="121"/>
      <c r="BF51" s="121"/>
      <c r="BG51" s="121"/>
      <c r="BH51" s="121"/>
      <c r="BI51" s="121"/>
      <c r="BJ51" s="121"/>
      <c r="BK51" s="121"/>
      <c r="BL51" s="121"/>
      <c r="BM51" s="121"/>
      <c r="BN51" s="121"/>
      <c r="BO51" s="111" t="s">
        <v>112</v>
      </c>
      <c r="BP51" s="111" t="s">
        <v>112</v>
      </c>
      <c r="BQ51" s="111"/>
      <c r="BR51" s="111"/>
      <c r="BS51" s="115">
        <v>20</v>
      </c>
      <c r="BT51" s="115"/>
      <c r="BU51" s="115">
        <v>10</v>
      </c>
      <c r="BV51" s="115"/>
      <c r="BW51" s="115"/>
      <c r="BX51" s="115"/>
      <c r="BY51" s="115">
        <v>6</v>
      </c>
      <c r="BZ51" s="115"/>
      <c r="CA51" s="115"/>
      <c r="CB51" s="115"/>
      <c r="CC51" s="57" t="s">
        <v>75</v>
      </c>
      <c r="CD51" s="124" t="str">
        <f>IF(COUNTBLANK($Y51:$AD51)&lt;&gt;6,"X","")</f>
        <v/>
      </c>
      <c r="CE51" s="125" t="str">
        <f>IF(COUNTBLANK($AE51)&lt;&gt;1,"X","")</f>
        <v/>
      </c>
      <c r="CF51" s="126" t="str">
        <f t="shared" si="2"/>
        <v/>
      </c>
      <c r="CG51" s="127" t="s">
        <v>296</v>
      </c>
      <c r="CH51" s="176"/>
      <c r="CI51" s="176"/>
      <c r="CJ51" s="176"/>
      <c r="CK51" s="177" t="e">
        <f>IF(AND(Y51="",Z51="",AA51="",AB51="",AC51="",AD51="",AF51="",AG51="",AH51="",AI51="",AJ51="",AK51="",AL51="",AM51="",AN51="",AO51="",AP51="",AQ51="",AR51="",AS51="",AT51="",AU51="",AV51="",AW51="",AX51="",AY51="",AZ51="",BA51="",BB51="",BC51="",BD51="",BE51="",BF51="",BG51="",BH51="",BI51="",BJ51="",#REF!="",BK51="",BL51="",BM51="",BN51="",BY51=6),"X","")</f>
        <v>#REF!</v>
      </c>
      <c r="CL51" s="68">
        <f t="shared" si="3"/>
        <v>3</v>
      </c>
      <c r="CM51" s="99">
        <f t="shared" si="4"/>
        <v>0</v>
      </c>
      <c r="CN51" s="99">
        <f t="shared" si="5"/>
        <v>0</v>
      </c>
      <c r="CO51" s="99">
        <f t="shared" si="6"/>
        <v>0</v>
      </c>
      <c r="CP51" s="99">
        <f t="shared" si="7"/>
        <v>0</v>
      </c>
      <c r="CQ51" s="99">
        <f t="shared" si="8"/>
        <v>0</v>
      </c>
      <c r="CR51" s="22" t="e">
        <f>IF(INDEX($Y51:$BN51,MATCH(CR$20,$Y$20:$BN$20,0))="X",CR$20,"")</f>
        <v>#N/A</v>
      </c>
      <c r="CS51" s="22" t="e">
        <f>IF(INDEX($Y51:$BN51,MATCH(CS$20,$Y$20:$BN$20,0))="X",CS$20,"")</f>
        <v>#N/A</v>
      </c>
      <c r="CT51" s="22" t="e">
        <f>IF(INDEX($Y51:$BN51,MATCH(CT$20,$Y$20:$BN$20,0))="X",CT$20,"")</f>
        <v>#N/A</v>
      </c>
      <c r="CU51" s="22" t="e">
        <f>IF(INDEX($Y51:$BN51,MATCH(CU$20,$Y$20:$BN$20,0))="X",CU$20,"")</f>
        <v>#N/A</v>
      </c>
      <c r="CV51" s="22" t="e">
        <f>IF(INDEX($Y51:$BN51,MATCH(CV$20,$Y$20:$BN$20,0))="X",CV$20,"")</f>
        <v>#N/A</v>
      </c>
      <c r="CW51" s="22" t="e">
        <f>IF(INDEX($Y51:$BN51,MATCH(CW$20,$Y$20:$BN$20,0))="X",CW$20,"")</f>
        <v>#N/A</v>
      </c>
      <c r="CX51" s="22" t="e">
        <f>IF(INDEX($Y51:$BN51,MATCH(CX$20,$Y$20:$BN$20,0))="X",CX$20,"")</f>
        <v>#N/A</v>
      </c>
      <c r="CY51" s="22" t="e">
        <f>IF(INDEX($Y51:$BN51,MATCH(CY$20,$Y$20:$BN$20,0))="X",CY$20,"")</f>
        <v>#N/A</v>
      </c>
      <c r="CZ51" s="22" t="e">
        <f>IF(INDEX($Y51:$BN51,MATCH(CZ$20,$Y$20:$BN$20,0))="X",CZ$20,"")</f>
        <v>#N/A</v>
      </c>
      <c r="DA51" s="22" t="e">
        <f>IF(INDEX($Y51:$BN51,MATCH(DA$20,$Y$20:$BN$20,0))="X",DA$20,"")</f>
        <v>#N/A</v>
      </c>
      <c r="DB51" s="22" t="e">
        <f>IF(INDEX($Y51:$BN51,MATCH(DB$20,$Y$20:$BN$20,0))="X",DB$20,"")</f>
        <v>#N/A</v>
      </c>
      <c r="DC51" s="22" t="e">
        <f>IF(INDEX($Y51:$BN51,MATCH(DC$20,$Y$20:$BN$20,0))="X",DC$20,"")</f>
        <v>#N/A</v>
      </c>
      <c r="DD51" s="22" t="e">
        <f>IF(INDEX($Y51:$BN51,MATCH(DD$20,$Y$20:$BN$20,0))="X",DD$20,"")</f>
        <v>#N/A</v>
      </c>
      <c r="DE51" s="22" t="e">
        <f>IF(INDEX($Y51:$BN51,MATCH(DE$20,$Y$20:$BN$20,0))="X",DE$20,"")</f>
        <v>#N/A</v>
      </c>
      <c r="DF51" s="22" t="e">
        <f>IF(INDEX($Y51:$BN51,MATCH(DF$20,$Y$20:$BN$20,0))="X",DF$20,"")</f>
        <v>#N/A</v>
      </c>
      <c r="DG51" s="22" t="e">
        <f>IF(INDEX($Y51:$BN51,MATCH(DG$20,$Y$20:$BN$20,0))="X",DG$20,"")</f>
        <v>#N/A</v>
      </c>
      <c r="DH51" s="22" t="e">
        <f>IF(INDEX($Y51:$BN51,MATCH(DH$20,$Y$20:$BN$20,0))="X",DH$20,"")</f>
        <v>#N/A</v>
      </c>
      <c r="DI51" s="22" t="e">
        <f>IF(INDEX($Y51:$BN51,MATCH(DI$20,$Y$20:$BN$20,0))="X",DI$20,"")</f>
        <v>#N/A</v>
      </c>
      <c r="DJ51" s="22" t="e">
        <f>IF(INDEX($Y51:$BN51,MATCH(DJ$20,$Y$20:$BN$20,0))="X",DJ$20,"")</f>
        <v>#N/A</v>
      </c>
      <c r="DK51" s="22" t="e">
        <f>IF(INDEX($Y51:$BN51,MATCH(DK$20,$Y$20:$BN$20,0))="X",DK$20,"")</f>
        <v>#N/A</v>
      </c>
      <c r="DL51" s="22" t="e">
        <f>IF(INDEX($Y51:$BN51,MATCH(DL$20,$Y$20:$BN$20,0))="X",DL$20,"")</f>
        <v>#N/A</v>
      </c>
      <c r="DM51" s="22" t="e">
        <f>IF(INDEX($Y51:$BN51,MATCH(DM$20,$Y$20:$BN$20,0))="X",DM$20,"")</f>
        <v>#N/A</v>
      </c>
      <c r="DN51" s="22" t="e">
        <f>IF(INDEX($Y51:$BN51,MATCH(DN$20,$Y$20:$BN$20,0))="X",DN$20,"")</f>
        <v>#N/A</v>
      </c>
      <c r="DO51" s="22" t="e">
        <f>IF(INDEX($Y51:$BN51,MATCH(DO$20,$Y$20:$BN$20,0))="X",DO$20,"")</f>
        <v>#N/A</v>
      </c>
      <c r="DP51" s="22" t="e">
        <f>IF(INDEX($Y51:$BN51,MATCH(DP$20,$Y$20:$BN$20,0))="X",DP$20,"")</f>
        <v>#N/A</v>
      </c>
      <c r="DQ51" s="22" t="e">
        <f>IF(INDEX($Y51:$BN51,MATCH(DQ$20,$Y$20:$BN$20,0))="X",DQ$20,"")</f>
        <v>#N/A</v>
      </c>
      <c r="DR51" s="22" t="e">
        <f>IF(INDEX($Y51:$BN51,MATCH(DR$20,$Y$20:$BN$20,0))="X",DR$20,"")</f>
        <v>#N/A</v>
      </c>
      <c r="DS51" s="22" t="e">
        <f>IF(INDEX($Y51:$BN51,MATCH(DS$20,$Y$20:$BN$20,0))="X",DS$20,"")</f>
        <v>#N/A</v>
      </c>
      <c r="DT51" s="22" t="e">
        <f>IF(INDEX($Y51:$BN51,MATCH(DT$20,$Y$20:$BN$20,0))="X",DT$20,"")</f>
        <v>#N/A</v>
      </c>
      <c r="DU51" s="22" t="e">
        <f>IF(INDEX($Y51:$BN51,MATCH(DU$20,$Y$20:$BN$20,0))="X",DU$20,"")</f>
        <v>#N/A</v>
      </c>
      <c r="DV51" s="22" t="e">
        <f>IF(INDEX($Y51:$BN51,MATCH(DV$20,$Y$20:$BN$20,0))="X",DV$20,"")</f>
        <v>#N/A</v>
      </c>
      <c r="DW51" s="22" t="e">
        <f>IF(INDEX($Y51:$BN51,MATCH(DW$20,$Y$20:$BN$20,0))="X",DW$20,"")</f>
        <v>#N/A</v>
      </c>
      <c r="DX51" s="22" t="e">
        <f>IF(INDEX($Y51:$BN51,MATCH(DX$20,$Y$20:$BN$20,0))="X",DX$20,"")</f>
        <v>#N/A</v>
      </c>
      <c r="DY51" s="22" t="e">
        <f>IF(INDEX($Y51:$BN51,MATCH(DY$20,$Y$20:$BN$20,0))="X",DY$20,"")</f>
        <v>#N/A</v>
      </c>
      <c r="DZ51" s="22" t="e">
        <f>IF(INDEX($Y51:$BN51,MATCH(DZ$20,$Y$20:$BN$20,0))="X",DZ$20,"")</f>
        <v>#N/A</v>
      </c>
      <c r="EA51" s="22" t="e">
        <f>IF(INDEX($Y51:$BN51,MATCH(EA$20,$Y$20:$BN$20,0))="X",EA$20,"")</f>
        <v>#N/A</v>
      </c>
      <c r="EB51" s="22" t="e">
        <f>IF(INDEX($Y51:$BN51,MATCH(EB$20,$Y$20:$BN$20,0))="X",EB$20,"")</f>
        <v>#N/A</v>
      </c>
      <c r="EC51" s="22" t="e">
        <f>IF(INDEX($Y51:$BN51,MATCH(EC$20,$Y$20:$BN$20,0))="X",EC$20,"")</f>
        <v>#N/A</v>
      </c>
      <c r="ED51" s="22" t="e">
        <f>IF(INDEX($Y51:$BN51,MATCH(ED$20,$Y$20:$BN$20,0))="X",ED$20,"")</f>
        <v>#N/A</v>
      </c>
      <c r="EE51" s="22" t="e">
        <f>IF(INDEX($Y51:$BN51,MATCH(EE$20,$Y$20:$BN$20,0))="X",EE$20,"")</f>
        <v>#N/A</v>
      </c>
      <c r="EF51" s="22" t="e">
        <f>IF(INDEX($Y51:$BN51,MATCH(EF$20,$Y$20:$BN$20,0))="X",EF$20,"")</f>
        <v>#N/A</v>
      </c>
      <c r="EG51" s="22" t="e">
        <f>IF(INDEX($Y51:$BN51,MATCH(EG$20,$Y$20:$BN$20,0))="X",EG$20,"")</f>
        <v>#N/A</v>
      </c>
      <c r="EH51" s="99" t="e">
        <f t="shared" si="9"/>
        <v>#N/A</v>
      </c>
      <c r="EI51" s="99" t="e">
        <f t="shared" si="10"/>
        <v>#N/A</v>
      </c>
      <c r="EJ51" t="e">
        <f t="shared" si="11"/>
        <v>#N/A</v>
      </c>
      <c r="EK51" t="e">
        <f t="shared" si="11"/>
        <v>#N/A</v>
      </c>
      <c r="EL51" s="24" t="e">
        <f t="shared" si="12"/>
        <v>#N/A</v>
      </c>
      <c r="EM51" s="245" t="e">
        <f t="shared" si="12"/>
        <v>#N/A</v>
      </c>
    </row>
    <row r="52" spans="1:143" ht="45" x14ac:dyDescent="0.25">
      <c r="A52" s="202" t="str">
        <f t="shared" si="1"/>
        <v>2140255_Epamprage_Beloukha</v>
      </c>
      <c r="B52" s="202" t="str">
        <f>IF(COUNTIF($A$21:A52,A52)&gt;1,"Doublon","")</f>
        <v/>
      </c>
      <c r="C52" s="108">
        <v>2140255</v>
      </c>
      <c r="D52" s="149" t="s">
        <v>297</v>
      </c>
      <c r="E52" s="150" t="s">
        <v>208</v>
      </c>
      <c r="F52" s="57">
        <v>0</v>
      </c>
      <c r="G52" s="151" t="s">
        <v>298</v>
      </c>
      <c r="H52" s="152"/>
      <c r="I52" s="153"/>
      <c r="J52" s="57" t="s">
        <v>81</v>
      </c>
      <c r="K52" s="66" t="s">
        <v>79</v>
      </c>
      <c r="L52" s="57" t="s">
        <v>299</v>
      </c>
      <c r="M52" s="66">
        <v>10</v>
      </c>
      <c r="N52" s="157">
        <v>16</v>
      </c>
      <c r="O52" s="57"/>
      <c r="P52" s="140">
        <f>N52*0.32</f>
        <v>5.12</v>
      </c>
      <c r="Q52" s="140">
        <f t="shared" si="14"/>
        <v>8</v>
      </c>
      <c r="R52" s="141">
        <v>10880</v>
      </c>
      <c r="S52" s="142" t="s">
        <v>74</v>
      </c>
      <c r="T52" s="142"/>
      <c r="U52" s="66"/>
      <c r="V52" s="66" t="s">
        <v>74</v>
      </c>
      <c r="W52" s="66"/>
      <c r="X52" s="66"/>
      <c r="Y52" s="143"/>
      <c r="Z52" s="143"/>
      <c r="AA52" s="143"/>
      <c r="AB52" s="143"/>
      <c r="AC52" s="143"/>
      <c r="AD52" s="143"/>
      <c r="AE52" s="144"/>
      <c r="AF52" s="66"/>
      <c r="AG52" s="66"/>
      <c r="AH52" s="66"/>
      <c r="AI52" s="66"/>
      <c r="AJ52" s="143"/>
      <c r="AK52" s="143"/>
      <c r="AL52" s="143"/>
      <c r="AM52" s="143"/>
      <c r="AN52" s="143"/>
      <c r="AO52" s="143"/>
      <c r="AP52" s="143"/>
      <c r="AQ52" s="143"/>
      <c r="AR52" s="143" t="s">
        <v>74</v>
      </c>
      <c r="AS52" s="143"/>
      <c r="AT52" s="143" t="s">
        <v>74</v>
      </c>
      <c r="AU52" s="143"/>
      <c r="AV52" s="143"/>
      <c r="AW52" s="143"/>
      <c r="AX52" s="143"/>
      <c r="AY52" s="143"/>
      <c r="AZ52" s="143"/>
      <c r="BA52" s="143"/>
      <c r="BB52" s="143"/>
      <c r="BC52" s="143"/>
      <c r="BD52" s="143"/>
      <c r="BE52" s="143"/>
      <c r="BF52" s="143"/>
      <c r="BG52" s="143"/>
      <c r="BH52" s="143"/>
      <c r="BI52" s="143"/>
      <c r="BJ52" s="143"/>
      <c r="BK52" s="143"/>
      <c r="BL52" s="143"/>
      <c r="BM52" s="143"/>
      <c r="BN52" s="143"/>
      <c r="BO52" s="66">
        <v>1</v>
      </c>
      <c r="BP52" s="66">
        <v>1</v>
      </c>
      <c r="BQ52" s="66"/>
      <c r="BR52" s="66" t="s">
        <v>74</v>
      </c>
      <c r="BS52" s="66">
        <v>5</v>
      </c>
      <c r="BT52" s="66"/>
      <c r="BU52" s="66">
        <v>3</v>
      </c>
      <c r="BV52" s="66" t="s">
        <v>109</v>
      </c>
      <c r="BW52" s="66"/>
      <c r="BX52" s="66"/>
      <c r="BY52" s="66">
        <v>24</v>
      </c>
      <c r="BZ52" s="66">
        <v>3</v>
      </c>
      <c r="CA52" s="66"/>
      <c r="CB52" s="66"/>
      <c r="CC52" s="57" t="s">
        <v>300</v>
      </c>
      <c r="CD52" s="148" t="str">
        <f>IF(COUNTBLANK($Y52:$AD52)&lt;&gt;6,"X","")</f>
        <v/>
      </c>
      <c r="CE52" s="125" t="str">
        <f>IF(COUNTBLANK($AE52)&lt;&gt;1,"X","")</f>
        <v/>
      </c>
      <c r="CF52" s="126" t="str">
        <f t="shared" si="2"/>
        <v/>
      </c>
      <c r="CG52" s="150" t="s">
        <v>301</v>
      </c>
      <c r="CH52" s="33"/>
      <c r="CI52" s="33"/>
      <c r="CJ52" s="33"/>
      <c r="CK52" s="128" t="str">
        <f>IF(AND(Y52="",Z52="",AA52="",AB52="",AC52="",AD52="",AF52="",AG52="",AH52="",AI52="",AJ52="",AK52="",AL52="",AM52="",AN52="",AO52="",AP52="",AQ52="",AR52="",AS52="",AT52="",AU52="",AV52="",AW52="",AX52="",AY52="",AZ52="",BA52="",BB52="",BC52="",BD52="",BE52="",BF52="",BG52="",BH52="",BI52="",BJ52="",AE52="",BK52="",BL52="",BM52="",BN52="",BY52=6),"X","")</f>
        <v/>
      </c>
      <c r="CL52" s="68">
        <f t="shared" si="3"/>
        <v>2</v>
      </c>
      <c r="CM52" s="99">
        <f t="shared" si="4"/>
        <v>0</v>
      </c>
      <c r="CN52" s="99">
        <f t="shared" si="5"/>
        <v>0</v>
      </c>
      <c r="CO52" s="99">
        <f t="shared" si="6"/>
        <v>0</v>
      </c>
      <c r="CP52" s="99">
        <f t="shared" si="7"/>
        <v>0</v>
      </c>
      <c r="CQ52" s="99">
        <f t="shared" si="8"/>
        <v>0</v>
      </c>
      <c r="CR52" s="22" t="e">
        <f>IF(INDEX($Y52:$BN52,MATCH(CR$20,$Y$20:$BN$20,0))="X",CR$20,"")</f>
        <v>#N/A</v>
      </c>
      <c r="CS52" s="22" t="e">
        <f>IF(INDEX($Y52:$BN52,MATCH(CS$20,$Y$20:$BN$20,0))="X",CS$20,"")</f>
        <v>#N/A</v>
      </c>
      <c r="CT52" s="22" t="e">
        <f>IF(INDEX($Y52:$BN52,MATCH(CT$20,$Y$20:$BN$20,0))="X",CT$20,"")</f>
        <v>#N/A</v>
      </c>
      <c r="CU52" s="22" t="e">
        <f>IF(INDEX($Y52:$BN52,MATCH(CU$20,$Y$20:$BN$20,0))="X",CU$20,"")</f>
        <v>#N/A</v>
      </c>
      <c r="CV52" s="22" t="e">
        <f>IF(INDEX($Y52:$BN52,MATCH(CV$20,$Y$20:$BN$20,0))="X",CV$20,"")</f>
        <v>#N/A</v>
      </c>
      <c r="CW52" s="22" t="e">
        <f>IF(INDEX($Y52:$BN52,MATCH(CW$20,$Y$20:$BN$20,0))="X",CW$20,"")</f>
        <v>#N/A</v>
      </c>
      <c r="CX52" s="22" t="e">
        <f>IF(INDEX($Y52:$BN52,MATCH(CX$20,$Y$20:$BN$20,0))="X",CX$20,"")</f>
        <v>#N/A</v>
      </c>
      <c r="CY52" s="22" t="e">
        <f>IF(INDEX($Y52:$BN52,MATCH(CY$20,$Y$20:$BN$20,0))="X",CY$20,"")</f>
        <v>#N/A</v>
      </c>
      <c r="CZ52" s="22" t="e">
        <f>IF(INDEX($Y52:$BN52,MATCH(CZ$20,$Y$20:$BN$20,0))="X",CZ$20,"")</f>
        <v>#N/A</v>
      </c>
      <c r="DA52" s="22" t="e">
        <f>IF(INDEX($Y52:$BN52,MATCH(DA$20,$Y$20:$BN$20,0))="X",DA$20,"")</f>
        <v>#N/A</v>
      </c>
      <c r="DB52" s="22" t="e">
        <f>IF(INDEX($Y52:$BN52,MATCH(DB$20,$Y$20:$BN$20,0))="X",DB$20,"")</f>
        <v>#N/A</v>
      </c>
      <c r="DC52" s="22" t="e">
        <f>IF(INDEX($Y52:$BN52,MATCH(DC$20,$Y$20:$BN$20,0))="X",DC$20,"")</f>
        <v>#N/A</v>
      </c>
      <c r="DD52" s="22" t="e">
        <f>IF(INDEX($Y52:$BN52,MATCH(DD$20,$Y$20:$BN$20,0))="X",DD$20,"")</f>
        <v>#N/A</v>
      </c>
      <c r="DE52" s="22" t="e">
        <f>IF(INDEX($Y52:$BN52,MATCH(DE$20,$Y$20:$BN$20,0))="X",DE$20,"")</f>
        <v>#N/A</v>
      </c>
      <c r="DF52" s="22" t="e">
        <f>IF(INDEX($Y52:$BN52,MATCH(DF$20,$Y$20:$BN$20,0))="X",DF$20,"")</f>
        <v>#N/A</v>
      </c>
      <c r="DG52" s="22" t="e">
        <f>IF(INDEX($Y52:$BN52,MATCH(DG$20,$Y$20:$BN$20,0))="X",DG$20,"")</f>
        <v>#N/A</v>
      </c>
      <c r="DH52" s="22" t="e">
        <f>IF(INDEX($Y52:$BN52,MATCH(DH$20,$Y$20:$BN$20,0))="X",DH$20,"")</f>
        <v>#N/A</v>
      </c>
      <c r="DI52" s="22" t="e">
        <f>IF(INDEX($Y52:$BN52,MATCH(DI$20,$Y$20:$BN$20,0))="X",DI$20,"")</f>
        <v>#N/A</v>
      </c>
      <c r="DJ52" s="22" t="e">
        <f>IF(INDEX($Y52:$BN52,MATCH(DJ$20,$Y$20:$BN$20,0))="X",DJ$20,"")</f>
        <v>#N/A</v>
      </c>
      <c r="DK52" s="22" t="e">
        <f>IF(INDEX($Y52:$BN52,MATCH(DK$20,$Y$20:$BN$20,0))="X",DK$20,"")</f>
        <v>#N/A</v>
      </c>
      <c r="DL52" s="22" t="e">
        <f>IF(INDEX($Y52:$BN52,MATCH(DL$20,$Y$20:$BN$20,0))="X",DL$20,"")</f>
        <v>#N/A</v>
      </c>
      <c r="DM52" s="22" t="e">
        <f>IF(INDEX($Y52:$BN52,MATCH(DM$20,$Y$20:$BN$20,0))="X",DM$20,"")</f>
        <v>#N/A</v>
      </c>
      <c r="DN52" s="22" t="e">
        <f>IF(INDEX($Y52:$BN52,MATCH(DN$20,$Y$20:$BN$20,0))="X",DN$20,"")</f>
        <v>#N/A</v>
      </c>
      <c r="DO52" s="22" t="e">
        <f>IF(INDEX($Y52:$BN52,MATCH(DO$20,$Y$20:$BN$20,0))="X",DO$20,"")</f>
        <v>#N/A</v>
      </c>
      <c r="DP52" s="22" t="e">
        <f>IF(INDEX($Y52:$BN52,MATCH(DP$20,$Y$20:$BN$20,0))="X",DP$20,"")</f>
        <v>#N/A</v>
      </c>
      <c r="DQ52" s="22" t="e">
        <f>IF(INDEX($Y52:$BN52,MATCH(DQ$20,$Y$20:$BN$20,0))="X",DQ$20,"")</f>
        <v>#N/A</v>
      </c>
      <c r="DR52" s="22" t="e">
        <f>IF(INDEX($Y52:$BN52,MATCH(DR$20,$Y$20:$BN$20,0))="X",DR$20,"")</f>
        <v>#N/A</v>
      </c>
      <c r="DS52" s="22" t="e">
        <f>IF(INDEX($Y52:$BN52,MATCH(DS$20,$Y$20:$BN$20,0))="X",DS$20,"")</f>
        <v>#N/A</v>
      </c>
      <c r="DT52" s="22" t="e">
        <f>IF(INDEX($Y52:$BN52,MATCH(DT$20,$Y$20:$BN$20,0))="X",DT$20,"")</f>
        <v>#N/A</v>
      </c>
      <c r="DU52" s="22" t="e">
        <f>IF(INDEX($Y52:$BN52,MATCH(DU$20,$Y$20:$BN$20,0))="X",DU$20,"")</f>
        <v>#N/A</v>
      </c>
      <c r="DV52" s="22" t="e">
        <f>IF(INDEX($Y52:$BN52,MATCH(DV$20,$Y$20:$BN$20,0))="X",DV$20,"")</f>
        <v>#N/A</v>
      </c>
      <c r="DW52" s="22" t="e">
        <f>IF(INDEX($Y52:$BN52,MATCH(DW$20,$Y$20:$BN$20,0))="X",DW$20,"")</f>
        <v>#N/A</v>
      </c>
      <c r="DX52" s="22" t="e">
        <f>IF(INDEX($Y52:$BN52,MATCH(DX$20,$Y$20:$BN$20,0))="X",DX$20,"")</f>
        <v>#N/A</v>
      </c>
      <c r="DY52" s="22" t="e">
        <f>IF(INDEX($Y52:$BN52,MATCH(DY$20,$Y$20:$BN$20,0))="X",DY$20,"")</f>
        <v>#N/A</v>
      </c>
      <c r="DZ52" s="22" t="e">
        <f>IF(INDEX($Y52:$BN52,MATCH(DZ$20,$Y$20:$BN$20,0))="X",DZ$20,"")</f>
        <v>#N/A</v>
      </c>
      <c r="EA52" s="22" t="e">
        <f>IF(INDEX($Y52:$BN52,MATCH(EA$20,$Y$20:$BN$20,0))="X",EA$20,"")</f>
        <v>#N/A</v>
      </c>
      <c r="EB52" s="22" t="e">
        <f>IF(INDEX($Y52:$BN52,MATCH(EB$20,$Y$20:$BN$20,0))="X",EB$20,"")</f>
        <v>#N/A</v>
      </c>
      <c r="EC52" s="22" t="e">
        <f>IF(INDEX($Y52:$BN52,MATCH(EC$20,$Y$20:$BN$20,0))="X",EC$20,"")</f>
        <v>#N/A</v>
      </c>
      <c r="ED52" s="22" t="e">
        <f>IF(INDEX($Y52:$BN52,MATCH(ED$20,$Y$20:$BN$20,0))="X",ED$20,"")</f>
        <v>#N/A</v>
      </c>
      <c r="EE52" s="22" t="e">
        <f>IF(INDEX($Y52:$BN52,MATCH(EE$20,$Y$20:$BN$20,0))="X",EE$20,"")</f>
        <v>#N/A</v>
      </c>
      <c r="EF52" s="22" t="e">
        <f>IF(INDEX($Y52:$BN52,MATCH(EF$20,$Y$20:$BN$20,0))="X",EF$20,"")</f>
        <v>#N/A</v>
      </c>
      <c r="EG52" s="22" t="e">
        <f>IF(INDEX($Y52:$BN52,MATCH(EG$20,$Y$20:$BN$20,0))="X",EG$20,"")</f>
        <v>#N/A</v>
      </c>
      <c r="EH52" s="99" t="e">
        <f t="shared" si="9"/>
        <v>#N/A</v>
      </c>
      <c r="EI52" s="99" t="e">
        <f t="shared" si="10"/>
        <v>#N/A</v>
      </c>
      <c r="EJ52" t="e">
        <f t="shared" si="11"/>
        <v>#N/A</v>
      </c>
      <c r="EK52" t="e">
        <f t="shared" si="11"/>
        <v>#N/A</v>
      </c>
      <c r="EL52" s="24" t="e">
        <f t="shared" si="12"/>
        <v>#N/A</v>
      </c>
      <c r="EM52" s="245" t="e">
        <f t="shared" si="12"/>
        <v>#N/A</v>
      </c>
    </row>
    <row r="53" spans="1:143" s="163" customFormat="1" ht="45" customHeight="1" x14ac:dyDescent="0.25">
      <c r="A53" s="202" t="str">
        <f t="shared" si="1"/>
        <v>2140255_Action Contact_Beloukha (1)</v>
      </c>
      <c r="B53" s="202" t="str">
        <f>IF(COUNTIF($A$21:A53,A53)&gt;1,"Doublon","")</f>
        <v/>
      </c>
      <c r="C53" s="108">
        <v>2140255</v>
      </c>
      <c r="D53" s="149" t="s">
        <v>297</v>
      </c>
      <c r="E53" s="150" t="s">
        <v>203</v>
      </c>
      <c r="F53" s="57">
        <v>0</v>
      </c>
      <c r="G53" s="151" t="s">
        <v>302</v>
      </c>
      <c r="H53" s="152"/>
      <c r="I53" s="153"/>
      <c r="J53" s="57" t="s">
        <v>81</v>
      </c>
      <c r="K53" s="66" t="s">
        <v>79</v>
      </c>
      <c r="L53" s="57" t="s">
        <v>299</v>
      </c>
      <c r="M53" s="66">
        <v>10</v>
      </c>
      <c r="N53" s="157">
        <v>16</v>
      </c>
      <c r="O53" s="57"/>
      <c r="P53" s="140">
        <f>N53*0.32</f>
        <v>5.12</v>
      </c>
      <c r="Q53" s="140">
        <f t="shared" si="14"/>
        <v>8</v>
      </c>
      <c r="R53" s="141">
        <v>10880</v>
      </c>
      <c r="S53" s="142" t="s">
        <v>74</v>
      </c>
      <c r="T53" s="142"/>
      <c r="U53" s="66"/>
      <c r="V53" s="66" t="s">
        <v>74</v>
      </c>
      <c r="W53" s="66"/>
      <c r="X53" s="66"/>
      <c r="Y53" s="143"/>
      <c r="Z53" s="143"/>
      <c r="AA53" s="143"/>
      <c r="AB53" s="143"/>
      <c r="AC53" s="143"/>
      <c r="AD53" s="143"/>
      <c r="AE53" s="144"/>
      <c r="AF53" s="66"/>
      <c r="AG53" s="66"/>
      <c r="AH53" s="66"/>
      <c r="AI53" s="66"/>
      <c r="AJ53" s="143"/>
      <c r="AK53" s="143"/>
      <c r="AL53" s="143"/>
      <c r="AM53" s="143"/>
      <c r="AN53" s="143"/>
      <c r="AO53" s="143"/>
      <c r="AP53" s="143"/>
      <c r="AQ53" s="143"/>
      <c r="AR53" s="143" t="s">
        <v>74</v>
      </c>
      <c r="AS53" s="143"/>
      <c r="AT53" s="143" t="s">
        <v>74</v>
      </c>
      <c r="AU53" s="143"/>
      <c r="AV53" s="143"/>
      <c r="AW53" s="143"/>
      <c r="AX53" s="143"/>
      <c r="AY53" s="143"/>
      <c r="AZ53" s="143"/>
      <c r="BA53" s="143"/>
      <c r="BB53" s="143"/>
      <c r="BC53" s="143"/>
      <c r="BD53" s="143"/>
      <c r="BE53" s="143"/>
      <c r="BF53" s="143"/>
      <c r="BG53" s="143"/>
      <c r="BH53" s="143"/>
      <c r="BI53" s="143"/>
      <c r="BJ53" s="143"/>
      <c r="BK53" s="143"/>
      <c r="BL53" s="143"/>
      <c r="BM53" s="143"/>
      <c r="BN53" s="143"/>
      <c r="BO53" s="66">
        <v>1</v>
      </c>
      <c r="BP53" s="66">
        <v>1</v>
      </c>
      <c r="BQ53" s="66"/>
      <c r="BR53" s="66" t="s">
        <v>74</v>
      </c>
      <c r="BS53" s="66">
        <v>5</v>
      </c>
      <c r="BT53" s="66"/>
      <c r="BU53" s="66">
        <v>3</v>
      </c>
      <c r="BV53" s="66" t="s">
        <v>109</v>
      </c>
      <c r="BW53" s="66"/>
      <c r="BX53" s="66"/>
      <c r="BY53" s="66">
        <v>24</v>
      </c>
      <c r="BZ53" s="66">
        <v>2</v>
      </c>
      <c r="CA53" s="66"/>
      <c r="CB53" s="66"/>
      <c r="CC53" s="57" t="s">
        <v>300</v>
      </c>
      <c r="CD53" s="148" t="str">
        <f>IF(COUNTBLANK($Y53:$AD53)&lt;&gt;6,"X","")</f>
        <v/>
      </c>
      <c r="CE53" s="125" t="str">
        <f>IF(COUNTBLANK($AE53)&lt;&gt;1,"X","")</f>
        <v/>
      </c>
      <c r="CF53" s="126" t="str">
        <f t="shared" si="2"/>
        <v/>
      </c>
      <c r="CG53" s="150" t="s">
        <v>301</v>
      </c>
      <c r="CH53" s="33"/>
      <c r="CI53" s="33"/>
      <c r="CJ53" s="33"/>
      <c r="CK53" s="128" t="str">
        <f>IF(AND(Y53="",Z53="",AA53="",AB53="",AC53="",AD53="",AF53="",AG53="",AH53="",AI53="",AJ53="",AK53="",AL53="",AM53="",AN53="",AO53="",AP53="",AQ53="",AR53="",AS53="",AT53="",AU53="",AV53="",AW53="",AX53="",AY53="",AZ53="",BA53="",BB53="",BC53="",BD53="",BE53="",BF53="",BG53="",BH53="",BI53="",BJ53="",AE53="",BK53="",BL53="",BM53="",BN53="",BY53=6),"X","")</f>
        <v/>
      </c>
      <c r="CL53" s="68">
        <f t="shared" si="3"/>
        <v>2</v>
      </c>
      <c r="CM53" s="99">
        <f t="shared" si="4"/>
        <v>0</v>
      </c>
      <c r="CN53" s="99">
        <f t="shared" si="5"/>
        <v>0</v>
      </c>
      <c r="CO53" s="99">
        <f t="shared" si="6"/>
        <v>0</v>
      </c>
      <c r="CP53" s="99">
        <f t="shared" si="7"/>
        <v>0</v>
      </c>
      <c r="CQ53" s="99">
        <f t="shared" si="8"/>
        <v>0</v>
      </c>
      <c r="CR53" s="22" t="e">
        <f>IF(INDEX($Y53:$BN53,MATCH(CR$20,$Y$20:$BN$20,0))="X",CR$20,"")</f>
        <v>#N/A</v>
      </c>
      <c r="CS53" s="22" t="e">
        <f>IF(INDEX($Y53:$BN53,MATCH(CS$20,$Y$20:$BN$20,0))="X",CS$20,"")</f>
        <v>#N/A</v>
      </c>
      <c r="CT53" s="22" t="e">
        <f>IF(INDEX($Y53:$BN53,MATCH(CT$20,$Y$20:$BN$20,0))="X",CT$20,"")</f>
        <v>#N/A</v>
      </c>
      <c r="CU53" s="22" t="e">
        <f>IF(INDEX($Y53:$BN53,MATCH(CU$20,$Y$20:$BN$20,0))="X",CU$20,"")</f>
        <v>#N/A</v>
      </c>
      <c r="CV53" s="22" t="e">
        <f>IF(INDEX($Y53:$BN53,MATCH(CV$20,$Y$20:$BN$20,0))="X",CV$20,"")</f>
        <v>#N/A</v>
      </c>
      <c r="CW53" s="22" t="e">
        <f>IF(INDEX($Y53:$BN53,MATCH(CW$20,$Y$20:$BN$20,0))="X",CW$20,"")</f>
        <v>#N/A</v>
      </c>
      <c r="CX53" s="22" t="e">
        <f>IF(INDEX($Y53:$BN53,MATCH(CX$20,$Y$20:$BN$20,0))="X",CX$20,"")</f>
        <v>#N/A</v>
      </c>
      <c r="CY53" s="22" t="e">
        <f>IF(INDEX($Y53:$BN53,MATCH(CY$20,$Y$20:$BN$20,0))="X",CY$20,"")</f>
        <v>#N/A</v>
      </c>
      <c r="CZ53" s="22" t="e">
        <f>IF(INDEX($Y53:$BN53,MATCH(CZ$20,$Y$20:$BN$20,0))="X",CZ$20,"")</f>
        <v>#N/A</v>
      </c>
      <c r="DA53" s="22" t="e">
        <f>IF(INDEX($Y53:$BN53,MATCH(DA$20,$Y$20:$BN$20,0))="X",DA$20,"")</f>
        <v>#N/A</v>
      </c>
      <c r="DB53" s="22" t="e">
        <f>IF(INDEX($Y53:$BN53,MATCH(DB$20,$Y$20:$BN$20,0))="X",DB$20,"")</f>
        <v>#N/A</v>
      </c>
      <c r="DC53" s="22" t="e">
        <f>IF(INDEX($Y53:$BN53,MATCH(DC$20,$Y$20:$BN$20,0))="X",DC$20,"")</f>
        <v>#N/A</v>
      </c>
      <c r="DD53" s="22" t="e">
        <f>IF(INDEX($Y53:$BN53,MATCH(DD$20,$Y$20:$BN$20,0))="X",DD$20,"")</f>
        <v>#N/A</v>
      </c>
      <c r="DE53" s="22" t="e">
        <f>IF(INDEX($Y53:$BN53,MATCH(DE$20,$Y$20:$BN$20,0))="X",DE$20,"")</f>
        <v>#N/A</v>
      </c>
      <c r="DF53" s="22" t="e">
        <f>IF(INDEX($Y53:$BN53,MATCH(DF$20,$Y$20:$BN$20,0))="X",DF$20,"")</f>
        <v>#N/A</v>
      </c>
      <c r="DG53" s="22" t="e">
        <f>IF(INDEX($Y53:$BN53,MATCH(DG$20,$Y$20:$BN$20,0))="X",DG$20,"")</f>
        <v>#N/A</v>
      </c>
      <c r="DH53" s="22" t="e">
        <f>IF(INDEX($Y53:$BN53,MATCH(DH$20,$Y$20:$BN$20,0))="X",DH$20,"")</f>
        <v>#N/A</v>
      </c>
      <c r="DI53" s="22" t="e">
        <f>IF(INDEX($Y53:$BN53,MATCH(DI$20,$Y$20:$BN$20,0))="X",DI$20,"")</f>
        <v>#N/A</v>
      </c>
      <c r="DJ53" s="22" t="e">
        <f>IF(INDEX($Y53:$BN53,MATCH(DJ$20,$Y$20:$BN$20,0))="X",DJ$20,"")</f>
        <v>#N/A</v>
      </c>
      <c r="DK53" s="22" t="e">
        <f>IF(INDEX($Y53:$BN53,MATCH(DK$20,$Y$20:$BN$20,0))="X",DK$20,"")</f>
        <v>#N/A</v>
      </c>
      <c r="DL53" s="22" t="e">
        <f>IF(INDEX($Y53:$BN53,MATCH(DL$20,$Y$20:$BN$20,0))="X",DL$20,"")</f>
        <v>#N/A</v>
      </c>
      <c r="DM53" s="22" t="e">
        <f>IF(INDEX($Y53:$BN53,MATCH(DM$20,$Y$20:$BN$20,0))="X",DM$20,"")</f>
        <v>#N/A</v>
      </c>
      <c r="DN53" s="22" t="e">
        <f>IF(INDEX($Y53:$BN53,MATCH(DN$20,$Y$20:$BN$20,0))="X",DN$20,"")</f>
        <v>#N/A</v>
      </c>
      <c r="DO53" s="22" t="e">
        <f>IF(INDEX($Y53:$BN53,MATCH(DO$20,$Y$20:$BN$20,0))="X",DO$20,"")</f>
        <v>#N/A</v>
      </c>
      <c r="DP53" s="22" t="e">
        <f>IF(INDEX($Y53:$BN53,MATCH(DP$20,$Y$20:$BN$20,0))="X",DP$20,"")</f>
        <v>#N/A</v>
      </c>
      <c r="DQ53" s="22" t="e">
        <f>IF(INDEX($Y53:$BN53,MATCH(DQ$20,$Y$20:$BN$20,0))="X",DQ$20,"")</f>
        <v>#N/A</v>
      </c>
      <c r="DR53" s="22" t="e">
        <f>IF(INDEX($Y53:$BN53,MATCH(DR$20,$Y$20:$BN$20,0))="X",DR$20,"")</f>
        <v>#N/A</v>
      </c>
      <c r="DS53" s="22" t="e">
        <f>IF(INDEX($Y53:$BN53,MATCH(DS$20,$Y$20:$BN$20,0))="X",DS$20,"")</f>
        <v>#N/A</v>
      </c>
      <c r="DT53" s="22" t="e">
        <f>IF(INDEX($Y53:$BN53,MATCH(DT$20,$Y$20:$BN$20,0))="X",DT$20,"")</f>
        <v>#N/A</v>
      </c>
      <c r="DU53" s="22" t="e">
        <f>IF(INDEX($Y53:$BN53,MATCH(DU$20,$Y$20:$BN$20,0))="X",DU$20,"")</f>
        <v>#N/A</v>
      </c>
      <c r="DV53" s="22" t="e">
        <f>IF(INDEX($Y53:$BN53,MATCH(DV$20,$Y$20:$BN$20,0))="X",DV$20,"")</f>
        <v>#N/A</v>
      </c>
      <c r="DW53" s="22" t="e">
        <f>IF(INDEX($Y53:$BN53,MATCH(DW$20,$Y$20:$BN$20,0))="X",DW$20,"")</f>
        <v>#N/A</v>
      </c>
      <c r="DX53" s="22" t="e">
        <f>IF(INDEX($Y53:$BN53,MATCH(DX$20,$Y$20:$BN$20,0))="X",DX$20,"")</f>
        <v>#N/A</v>
      </c>
      <c r="DY53" s="22" t="e">
        <f>IF(INDEX($Y53:$BN53,MATCH(DY$20,$Y$20:$BN$20,0))="X",DY$20,"")</f>
        <v>#N/A</v>
      </c>
      <c r="DZ53" s="22" t="e">
        <f>IF(INDEX($Y53:$BN53,MATCH(DZ$20,$Y$20:$BN$20,0))="X",DZ$20,"")</f>
        <v>#N/A</v>
      </c>
      <c r="EA53" s="22" t="e">
        <f>IF(INDEX($Y53:$BN53,MATCH(EA$20,$Y$20:$BN$20,0))="X",EA$20,"")</f>
        <v>#N/A</v>
      </c>
      <c r="EB53" s="22" t="e">
        <f>IF(INDEX($Y53:$BN53,MATCH(EB$20,$Y$20:$BN$20,0))="X",EB$20,"")</f>
        <v>#N/A</v>
      </c>
      <c r="EC53" s="22" t="e">
        <f>IF(INDEX($Y53:$BN53,MATCH(EC$20,$Y$20:$BN$20,0))="X",EC$20,"")</f>
        <v>#N/A</v>
      </c>
      <c r="ED53" s="22" t="e">
        <f>IF(INDEX($Y53:$BN53,MATCH(ED$20,$Y$20:$BN$20,0))="X",ED$20,"")</f>
        <v>#N/A</v>
      </c>
      <c r="EE53" s="22" t="e">
        <f>IF(INDEX($Y53:$BN53,MATCH(EE$20,$Y$20:$BN$20,0))="X",EE$20,"")</f>
        <v>#N/A</v>
      </c>
      <c r="EF53" s="22" t="e">
        <f>IF(INDEX($Y53:$BN53,MATCH(EF$20,$Y$20:$BN$20,0))="X",EF$20,"")</f>
        <v>#N/A</v>
      </c>
      <c r="EG53" s="22" t="e">
        <f>IF(INDEX($Y53:$BN53,MATCH(EG$20,$Y$20:$BN$20,0))="X",EG$20,"")</f>
        <v>#N/A</v>
      </c>
      <c r="EH53" s="99" t="e">
        <f t="shared" si="9"/>
        <v>#N/A</v>
      </c>
      <c r="EI53" s="99" t="e">
        <f t="shared" si="10"/>
        <v>#N/A</v>
      </c>
      <c r="EJ53" t="e">
        <f t="shared" ref="EJ53:EK55" si="15">SUBSTITUTE(EH53,"H",", H")</f>
        <v>#N/A</v>
      </c>
      <c r="EK53" t="e">
        <f t="shared" si="15"/>
        <v>#N/A</v>
      </c>
      <c r="EL53" s="24" t="e">
        <f t="shared" ref="EL53:EM55" si="16">IF(EJ53="","",RIGHT(EJ53,LEN(EJ53)-1))</f>
        <v>#N/A</v>
      </c>
      <c r="EM53" s="245" t="e">
        <f t="shared" si="16"/>
        <v>#N/A</v>
      </c>
    </row>
    <row r="54" spans="1:143" s="169" customFormat="1" ht="45" customHeight="1" x14ac:dyDescent="0.25">
      <c r="A54" s="202" t="str">
        <f t="shared" si="1"/>
        <v>2160374_Prélevée_Elan, Foen</v>
      </c>
      <c r="B54" s="202" t="str">
        <f>IF(COUNTIF($A$21:A54,A54)&gt;1,"Doublon","")</f>
        <v/>
      </c>
      <c r="C54" s="108">
        <v>2160374</v>
      </c>
      <c r="D54" s="185" t="s">
        <v>303</v>
      </c>
      <c r="E54" s="186" t="s">
        <v>214</v>
      </c>
      <c r="F54" s="187" t="s">
        <v>304</v>
      </c>
      <c r="G54" s="188" t="s">
        <v>305</v>
      </c>
      <c r="H54" s="189">
        <v>44500</v>
      </c>
      <c r="I54" s="189">
        <v>44712</v>
      </c>
      <c r="J54" s="187" t="s">
        <v>229</v>
      </c>
      <c r="K54" s="190" t="s">
        <v>72</v>
      </c>
      <c r="L54" s="187" t="s">
        <v>306</v>
      </c>
      <c r="M54" s="190">
        <v>5</v>
      </c>
      <c r="N54" s="191">
        <v>5</v>
      </c>
      <c r="O54" s="187"/>
      <c r="P54" s="192">
        <f>N54*0.3</f>
        <v>1.5</v>
      </c>
      <c r="Q54" s="192">
        <v>2</v>
      </c>
      <c r="R54" s="193" t="s">
        <v>307</v>
      </c>
      <c r="S54" s="194"/>
      <c r="T54" s="194"/>
      <c r="U54" s="190" t="s">
        <v>74</v>
      </c>
      <c r="V54" s="190" t="s">
        <v>74</v>
      </c>
      <c r="W54" s="190" t="s">
        <v>74</v>
      </c>
      <c r="X54" s="190"/>
      <c r="Y54" s="195"/>
      <c r="Z54" s="195" t="s">
        <v>74</v>
      </c>
      <c r="AA54" s="195"/>
      <c r="AB54" s="195"/>
      <c r="AC54" s="195"/>
      <c r="AD54" s="195"/>
      <c r="AE54" s="196"/>
      <c r="AF54" s="190"/>
      <c r="AG54" s="190" t="s">
        <v>74</v>
      </c>
      <c r="AH54" s="190"/>
      <c r="AI54" s="190"/>
      <c r="AJ54" s="195"/>
      <c r="AK54" s="195"/>
      <c r="AL54" s="195"/>
      <c r="AM54" s="195"/>
      <c r="AN54" s="195"/>
      <c r="AO54" s="195"/>
      <c r="AP54" s="195"/>
      <c r="AQ54" s="195"/>
      <c r="AR54" s="195"/>
      <c r="AS54" s="195" t="s">
        <v>74</v>
      </c>
      <c r="AT54" s="195"/>
      <c r="AU54" s="195"/>
      <c r="AV54" s="195"/>
      <c r="AW54" s="195"/>
      <c r="AX54" s="195"/>
      <c r="AY54" s="195"/>
      <c r="AZ54" s="195"/>
      <c r="BA54" s="195"/>
      <c r="BB54" s="195"/>
      <c r="BC54" s="195"/>
      <c r="BD54" s="195"/>
      <c r="BE54" s="195"/>
      <c r="BF54" s="195"/>
      <c r="BG54" s="195"/>
      <c r="BH54" s="195"/>
      <c r="BI54" s="195"/>
      <c r="BJ54" s="195"/>
      <c r="BK54" s="195"/>
      <c r="BL54" s="195"/>
      <c r="BM54" s="195"/>
      <c r="BN54" s="195"/>
      <c r="BO54" s="190">
        <v>56</v>
      </c>
      <c r="BP54" s="190">
        <v>56</v>
      </c>
      <c r="BQ54" s="197"/>
      <c r="BR54" s="190"/>
      <c r="BS54" s="190">
        <v>20</v>
      </c>
      <c r="BT54" s="190">
        <v>20</v>
      </c>
      <c r="BU54" s="190">
        <v>10</v>
      </c>
      <c r="BV54" s="190"/>
      <c r="BW54" s="190"/>
      <c r="BX54" s="190"/>
      <c r="BY54" s="190">
        <v>48</v>
      </c>
      <c r="BZ54" s="190">
        <v>1</v>
      </c>
      <c r="CA54" s="190"/>
      <c r="CB54" s="190"/>
      <c r="CC54" s="187" t="s">
        <v>232</v>
      </c>
      <c r="CD54" s="198" t="str">
        <f>IF(COUNTBLANK($Y54:$AD54)&lt;&gt;6,"X","")</f>
        <v>X</v>
      </c>
      <c r="CE54" s="125" t="str">
        <f>IF(COUNTBLANK($AE54)&lt;&gt;1,"X","")</f>
        <v/>
      </c>
      <c r="CF54" s="126">
        <f t="shared" si="2"/>
        <v>1</v>
      </c>
      <c r="CG54" s="199" t="s">
        <v>308</v>
      </c>
      <c r="CH54" s="178"/>
      <c r="CI54" s="178"/>
      <c r="CJ54" s="178"/>
      <c r="CK54" s="35" t="e">
        <f>IF(AND(Y54="",Z54="",AA54="",AB54="",AC54="",AD54="",AF54="",AG54="",AH54="",AI54="",AJ54="",AK54="",AL54="",AM54="",AN54="",AO54="",AP54="",AQ54="",AR54="",AS54="",AT54="",AU54="",AV54="",AW54="",AX54="",AY54="",AZ54="",BA54="",BB54="",BC54="",BD54="",BE54="",BF54="",BG54="",BH54="",BI54="",BJ54="",#REF!="",BK54="",BL54="",BM54="",BN54="",BY54=6),"X","")</f>
        <v>#REF!</v>
      </c>
      <c r="CL54" s="68">
        <f t="shared" si="3"/>
        <v>3</v>
      </c>
      <c r="CM54" s="99">
        <f t="shared" si="4"/>
        <v>1</v>
      </c>
      <c r="CN54" s="99">
        <f t="shared" si="5"/>
        <v>0</v>
      </c>
      <c r="CO54" s="99">
        <f t="shared" si="6"/>
        <v>0</v>
      </c>
      <c r="CP54" s="99">
        <f t="shared" si="7"/>
        <v>0</v>
      </c>
      <c r="CQ54" s="99">
        <f t="shared" si="8"/>
        <v>0</v>
      </c>
      <c r="CR54" s="22" t="e">
        <f>IF(INDEX($Y54:$BN54,MATCH(CR$20,$Y$20:$BN$20,0))="X",CR$20,"")</f>
        <v>#N/A</v>
      </c>
      <c r="CS54" s="22" t="e">
        <f>IF(INDEX($Y54:$BN54,MATCH(CS$20,$Y$20:$BN$20,0))="X",CS$20,"")</f>
        <v>#N/A</v>
      </c>
      <c r="CT54" s="22" t="e">
        <f>IF(INDEX($Y54:$BN54,MATCH(CT$20,$Y$20:$BN$20,0))="X",CT$20,"")</f>
        <v>#N/A</v>
      </c>
      <c r="CU54" s="22" t="e">
        <f>IF(INDEX($Y54:$BN54,MATCH(CU$20,$Y$20:$BN$20,0))="X",CU$20,"")</f>
        <v>#N/A</v>
      </c>
      <c r="CV54" s="22" t="e">
        <f>IF(INDEX($Y54:$BN54,MATCH(CV$20,$Y$20:$BN$20,0))="X",CV$20,"")</f>
        <v>#N/A</v>
      </c>
      <c r="CW54" s="22" t="e">
        <f>IF(INDEX($Y54:$BN54,MATCH(CW$20,$Y$20:$BN$20,0))="X",CW$20,"")</f>
        <v>#N/A</v>
      </c>
      <c r="CX54" s="22" t="e">
        <f>IF(INDEX($Y54:$BN54,MATCH(CX$20,$Y$20:$BN$20,0))="X",CX$20,"")</f>
        <v>#N/A</v>
      </c>
      <c r="CY54" s="22" t="e">
        <f>IF(INDEX($Y54:$BN54,MATCH(CY$20,$Y$20:$BN$20,0))="X",CY$20,"")</f>
        <v>#N/A</v>
      </c>
      <c r="CZ54" s="22" t="e">
        <f>IF(INDEX($Y54:$BN54,MATCH(CZ$20,$Y$20:$BN$20,0))="X",CZ$20,"")</f>
        <v>#N/A</v>
      </c>
      <c r="DA54" s="22" t="e">
        <f>IF(INDEX($Y54:$BN54,MATCH(DA$20,$Y$20:$BN$20,0))="X",DA$20,"")</f>
        <v>#N/A</v>
      </c>
      <c r="DB54" s="22" t="e">
        <f>IF(INDEX($Y54:$BN54,MATCH(DB$20,$Y$20:$BN$20,0))="X",DB$20,"")</f>
        <v>#N/A</v>
      </c>
      <c r="DC54" s="22" t="e">
        <f>IF(INDEX($Y54:$BN54,MATCH(DC$20,$Y$20:$BN$20,0))="X",DC$20,"")</f>
        <v>#N/A</v>
      </c>
      <c r="DD54" s="22" t="e">
        <f>IF(INDEX($Y54:$BN54,MATCH(DD$20,$Y$20:$BN$20,0))="X",DD$20,"")</f>
        <v>#N/A</v>
      </c>
      <c r="DE54" s="22" t="e">
        <f>IF(INDEX($Y54:$BN54,MATCH(DE$20,$Y$20:$BN$20,0))="X",DE$20,"")</f>
        <v>#N/A</v>
      </c>
      <c r="DF54" s="22" t="e">
        <f>IF(INDEX($Y54:$BN54,MATCH(DF$20,$Y$20:$BN$20,0))="X",DF$20,"")</f>
        <v>#N/A</v>
      </c>
      <c r="DG54" s="22" t="e">
        <f>IF(INDEX($Y54:$BN54,MATCH(DG$20,$Y$20:$BN$20,0))="X",DG$20,"")</f>
        <v>#N/A</v>
      </c>
      <c r="DH54" s="22" t="e">
        <f>IF(INDEX($Y54:$BN54,MATCH(DH$20,$Y$20:$BN$20,0))="X",DH$20,"")</f>
        <v>#N/A</v>
      </c>
      <c r="DI54" s="22" t="e">
        <f>IF(INDEX($Y54:$BN54,MATCH(DI$20,$Y$20:$BN$20,0))="X",DI$20,"")</f>
        <v>#N/A</v>
      </c>
      <c r="DJ54" s="22" t="e">
        <f>IF(INDEX($Y54:$BN54,MATCH(DJ$20,$Y$20:$BN$20,0))="X",DJ$20,"")</f>
        <v>#N/A</v>
      </c>
      <c r="DK54" s="22" t="e">
        <f>IF(INDEX($Y54:$BN54,MATCH(DK$20,$Y$20:$BN$20,0))="X",DK$20,"")</f>
        <v>#N/A</v>
      </c>
      <c r="DL54" s="22" t="e">
        <f>IF(INDEX($Y54:$BN54,MATCH(DL$20,$Y$20:$BN$20,0))="X",DL$20,"")</f>
        <v>#N/A</v>
      </c>
      <c r="DM54" s="22" t="e">
        <f>IF(INDEX($Y54:$BN54,MATCH(DM$20,$Y$20:$BN$20,0))="X",DM$20,"")</f>
        <v>#N/A</v>
      </c>
      <c r="DN54" s="22" t="e">
        <f>IF(INDEX($Y54:$BN54,MATCH(DN$20,$Y$20:$BN$20,0))="X",DN$20,"")</f>
        <v>#N/A</v>
      </c>
      <c r="DO54" s="22" t="e">
        <f>IF(INDEX($Y54:$BN54,MATCH(DO$20,$Y$20:$BN$20,0))="X",DO$20,"")</f>
        <v>#N/A</v>
      </c>
      <c r="DP54" s="22" t="e">
        <f>IF(INDEX($Y54:$BN54,MATCH(DP$20,$Y$20:$BN$20,0))="X",DP$20,"")</f>
        <v>#N/A</v>
      </c>
      <c r="DQ54" s="22" t="e">
        <f>IF(INDEX($Y54:$BN54,MATCH(DQ$20,$Y$20:$BN$20,0))="X",DQ$20,"")</f>
        <v>#N/A</v>
      </c>
      <c r="DR54" s="22" t="e">
        <f>IF(INDEX($Y54:$BN54,MATCH(DR$20,$Y$20:$BN$20,0))="X",DR$20,"")</f>
        <v>#N/A</v>
      </c>
      <c r="DS54" s="22" t="e">
        <f>IF(INDEX($Y54:$BN54,MATCH(DS$20,$Y$20:$BN$20,0))="X",DS$20,"")</f>
        <v>#N/A</v>
      </c>
      <c r="DT54" s="22" t="e">
        <f>IF(INDEX($Y54:$BN54,MATCH(DT$20,$Y$20:$BN$20,0))="X",DT$20,"")</f>
        <v>#N/A</v>
      </c>
      <c r="DU54" s="22" t="e">
        <f>IF(INDEX($Y54:$BN54,MATCH(DU$20,$Y$20:$BN$20,0))="X",DU$20,"")</f>
        <v>#N/A</v>
      </c>
      <c r="DV54" s="22" t="e">
        <f>IF(INDEX($Y54:$BN54,MATCH(DV$20,$Y$20:$BN$20,0))="X",DV$20,"")</f>
        <v>#N/A</v>
      </c>
      <c r="DW54" s="22" t="e">
        <f>IF(INDEX($Y54:$BN54,MATCH(DW$20,$Y$20:$BN$20,0))="X",DW$20,"")</f>
        <v>#N/A</v>
      </c>
      <c r="DX54" s="22" t="e">
        <f>IF(INDEX($Y54:$BN54,MATCH(DX$20,$Y$20:$BN$20,0))="X",DX$20,"")</f>
        <v>#N/A</v>
      </c>
      <c r="DY54" s="22" t="e">
        <f>IF(INDEX($Y54:$BN54,MATCH(DY$20,$Y$20:$BN$20,0))="X",DY$20,"")</f>
        <v>#N/A</v>
      </c>
      <c r="DZ54" s="22" t="e">
        <f>IF(INDEX($Y54:$BN54,MATCH(DZ$20,$Y$20:$BN$20,0))="X",DZ$20,"")</f>
        <v>#N/A</v>
      </c>
      <c r="EA54" s="22" t="e">
        <f>IF(INDEX($Y54:$BN54,MATCH(EA$20,$Y$20:$BN$20,0))="X",EA$20,"")</f>
        <v>#N/A</v>
      </c>
      <c r="EB54" s="22" t="e">
        <f>IF(INDEX($Y54:$BN54,MATCH(EB$20,$Y$20:$BN$20,0))="X",EB$20,"")</f>
        <v>#N/A</v>
      </c>
      <c r="EC54" s="22" t="e">
        <f>IF(INDEX($Y54:$BN54,MATCH(EC$20,$Y$20:$BN$20,0))="X",EC$20,"")</f>
        <v>#N/A</v>
      </c>
      <c r="ED54" s="22" t="e">
        <f>IF(INDEX($Y54:$BN54,MATCH(ED$20,$Y$20:$BN$20,0))="X",ED$20,"")</f>
        <v>#N/A</v>
      </c>
      <c r="EE54" s="22" t="e">
        <f>IF(INDEX($Y54:$BN54,MATCH(EE$20,$Y$20:$BN$20,0))="X",EE$20,"")</f>
        <v>#N/A</v>
      </c>
      <c r="EF54" s="22" t="e">
        <f>IF(INDEX($Y54:$BN54,MATCH(EF$20,$Y$20:$BN$20,0))="X",EF$20,"")</f>
        <v>#N/A</v>
      </c>
      <c r="EG54" s="22" t="e">
        <f>IF(INDEX($Y54:$BN54,MATCH(EG$20,$Y$20:$BN$20,0))="X",EG$20,"")</f>
        <v>#N/A</v>
      </c>
      <c r="EH54" s="99" t="e">
        <f t="shared" si="9"/>
        <v>#N/A</v>
      </c>
      <c r="EI54" s="99" t="e">
        <f t="shared" si="10"/>
        <v>#N/A</v>
      </c>
      <c r="EJ54" t="e">
        <f t="shared" si="15"/>
        <v>#N/A</v>
      </c>
      <c r="EK54" t="e">
        <f t="shared" si="15"/>
        <v>#N/A</v>
      </c>
      <c r="EL54" s="24" t="e">
        <f t="shared" si="16"/>
        <v>#N/A</v>
      </c>
      <c r="EM54" s="245" t="e">
        <f t="shared" si="16"/>
        <v>#N/A</v>
      </c>
    </row>
    <row r="55" spans="1:143" ht="45" customHeight="1" x14ac:dyDescent="0.25">
      <c r="A55" s="202" t="str">
        <f t="shared" si="1"/>
        <v>2160392_Prélevée_Orignal</v>
      </c>
      <c r="B55" s="202" t="str">
        <f>IF(COUNTIF($A$21:A55,A55)&gt;1,"Doublon","")</f>
        <v/>
      </c>
      <c r="C55" s="108">
        <v>2160392</v>
      </c>
      <c r="D55" s="109" t="s">
        <v>262</v>
      </c>
      <c r="E55" s="110" t="s">
        <v>214</v>
      </c>
      <c r="F55" s="111">
        <v>3</v>
      </c>
      <c r="G55" s="110" t="s">
        <v>309</v>
      </c>
      <c r="H55" s="113"/>
      <c r="I55" s="152">
        <v>44012</v>
      </c>
      <c r="J55" s="111" t="s">
        <v>283</v>
      </c>
      <c r="K55" s="115" t="s">
        <v>72</v>
      </c>
      <c r="L55" s="111" t="s">
        <v>73</v>
      </c>
      <c r="M55" s="115">
        <v>5</v>
      </c>
      <c r="N55" s="120">
        <v>1.875</v>
      </c>
      <c r="O55" s="88"/>
      <c r="P55" s="118">
        <f>N55*0.3</f>
        <v>0.5625</v>
      </c>
      <c r="Q55" s="118">
        <f t="shared" si="14"/>
        <v>0.9375</v>
      </c>
      <c r="R55" s="119">
        <v>750</v>
      </c>
      <c r="S55" s="120"/>
      <c r="T55" s="120"/>
      <c r="U55" s="115" t="s">
        <v>74</v>
      </c>
      <c r="V55" s="115"/>
      <c r="W55" s="115" t="s">
        <v>74</v>
      </c>
      <c r="X55" s="115"/>
      <c r="Y55" s="121"/>
      <c r="Z55" s="121" t="s">
        <v>74</v>
      </c>
      <c r="AA55" s="121"/>
      <c r="AB55" s="121"/>
      <c r="AC55" s="121"/>
      <c r="AD55" s="121"/>
      <c r="AE55" s="122"/>
      <c r="AF55" s="115"/>
      <c r="AG55" s="115" t="s">
        <v>74</v>
      </c>
      <c r="AH55" s="115"/>
      <c r="AI55" s="115"/>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15">
        <v>180</v>
      </c>
      <c r="BP55" s="115">
        <v>180</v>
      </c>
      <c r="BQ55" s="115"/>
      <c r="BR55" s="115"/>
      <c r="BS55" s="115">
        <v>5</v>
      </c>
      <c r="BT55" s="115"/>
      <c r="BU55" s="115">
        <v>10</v>
      </c>
      <c r="BV55" s="115"/>
      <c r="BW55" s="115"/>
      <c r="BX55" s="115"/>
      <c r="BY55" s="115">
        <v>48</v>
      </c>
      <c r="BZ55" s="115"/>
      <c r="CA55" s="115"/>
      <c r="CB55" s="115"/>
      <c r="CC55" s="57" t="s">
        <v>75</v>
      </c>
      <c r="CD55" s="124" t="str">
        <f>IF(COUNTBLANK($Y55:$AD55)&lt;&gt;6,"X","")</f>
        <v>X</v>
      </c>
      <c r="CE55" s="125" t="str">
        <f>IF(COUNTBLANK($AE55)&lt;&gt;1,"X","")</f>
        <v/>
      </c>
      <c r="CF55" s="126">
        <f t="shared" si="2"/>
        <v>1</v>
      </c>
      <c r="CG55" s="179"/>
      <c r="CH55" s="169"/>
      <c r="CI55" s="169"/>
      <c r="CJ55" s="169"/>
      <c r="CK55" s="200" t="e">
        <f>IF(AND(Y55="",Z55="",AA55="",AB55="",AC55="",AD55="",AF55="",AG55="",AH55="",AI55="",AJ55="",AK55="",AL55="",AM55="",AN55="",AO55="",AP55="",AQ55="",AR55="",AS55="",AT55="",AU55="",AV55="",AW55="",AX55="",AY55="",AZ55="",BA55="",BB55="",BC55="",BD55="",BE55="",BF55="",BG55="",BH55="",BI55="",BJ55="",#REF!="",BK55="",BL55="",BM55="",BN55="",BY55=6),"X","")</f>
        <v>#REF!</v>
      </c>
      <c r="CL55" s="68">
        <f t="shared" si="3"/>
        <v>2</v>
      </c>
      <c r="CM55" s="99">
        <f t="shared" si="4"/>
        <v>1</v>
      </c>
      <c r="CN55" s="99">
        <f t="shared" si="5"/>
        <v>0</v>
      </c>
      <c r="CO55" s="99">
        <f t="shared" si="6"/>
        <v>0</v>
      </c>
      <c r="CP55" s="99">
        <f t="shared" si="7"/>
        <v>0</v>
      </c>
      <c r="CQ55" s="99">
        <f t="shared" si="8"/>
        <v>0</v>
      </c>
      <c r="CR55" s="22" t="e">
        <f>IF(INDEX($Y55:$BN55,MATCH(CR$20,$Y$20:$BN$20,0))="X",CR$20,"")</f>
        <v>#N/A</v>
      </c>
      <c r="CS55" s="22" t="e">
        <f>IF(INDEX($Y55:$BN55,MATCH(CS$20,$Y$20:$BN$20,0))="X",CS$20,"")</f>
        <v>#N/A</v>
      </c>
      <c r="CT55" s="22" t="e">
        <f>IF(INDEX($Y55:$BN55,MATCH(CT$20,$Y$20:$BN$20,0))="X",CT$20,"")</f>
        <v>#N/A</v>
      </c>
      <c r="CU55" s="22" t="e">
        <f>IF(INDEX($Y55:$BN55,MATCH(CU$20,$Y$20:$BN$20,0))="X",CU$20,"")</f>
        <v>#N/A</v>
      </c>
      <c r="CV55" s="22" t="e">
        <f>IF(INDEX($Y55:$BN55,MATCH(CV$20,$Y$20:$BN$20,0))="X",CV$20,"")</f>
        <v>#N/A</v>
      </c>
      <c r="CW55" s="22" t="e">
        <f>IF(INDEX($Y55:$BN55,MATCH(CW$20,$Y$20:$BN$20,0))="X",CW$20,"")</f>
        <v>#N/A</v>
      </c>
      <c r="CX55" s="22" t="e">
        <f>IF(INDEX($Y55:$BN55,MATCH(CX$20,$Y$20:$BN$20,0))="X",CX$20,"")</f>
        <v>#N/A</v>
      </c>
      <c r="CY55" s="22" t="e">
        <f>IF(INDEX($Y55:$BN55,MATCH(CY$20,$Y$20:$BN$20,0))="X",CY$20,"")</f>
        <v>#N/A</v>
      </c>
      <c r="CZ55" s="22" t="e">
        <f>IF(INDEX($Y55:$BN55,MATCH(CZ$20,$Y$20:$BN$20,0))="X",CZ$20,"")</f>
        <v>#N/A</v>
      </c>
      <c r="DA55" s="22" t="e">
        <f>IF(INDEX($Y55:$BN55,MATCH(DA$20,$Y$20:$BN$20,0))="X",DA$20,"")</f>
        <v>#N/A</v>
      </c>
      <c r="DB55" s="22" t="e">
        <f>IF(INDEX($Y55:$BN55,MATCH(DB$20,$Y$20:$BN$20,0))="X",DB$20,"")</f>
        <v>#N/A</v>
      </c>
      <c r="DC55" s="22" t="e">
        <f>IF(INDEX($Y55:$BN55,MATCH(DC$20,$Y$20:$BN$20,0))="X",DC$20,"")</f>
        <v>#N/A</v>
      </c>
      <c r="DD55" s="22" t="e">
        <f>IF(INDEX($Y55:$BN55,MATCH(DD$20,$Y$20:$BN$20,0))="X",DD$20,"")</f>
        <v>#N/A</v>
      </c>
      <c r="DE55" s="22" t="e">
        <f>IF(INDEX($Y55:$BN55,MATCH(DE$20,$Y$20:$BN$20,0))="X",DE$20,"")</f>
        <v>#N/A</v>
      </c>
      <c r="DF55" s="22" t="e">
        <f>IF(INDEX($Y55:$BN55,MATCH(DF$20,$Y$20:$BN$20,0))="X",DF$20,"")</f>
        <v>#N/A</v>
      </c>
      <c r="DG55" s="22" t="e">
        <f>IF(INDEX($Y55:$BN55,MATCH(DG$20,$Y$20:$BN$20,0))="X",DG$20,"")</f>
        <v>#N/A</v>
      </c>
      <c r="DH55" s="22" t="e">
        <f>IF(INDEX($Y55:$BN55,MATCH(DH$20,$Y$20:$BN$20,0))="X",DH$20,"")</f>
        <v>#N/A</v>
      </c>
      <c r="DI55" s="22" t="e">
        <f>IF(INDEX($Y55:$BN55,MATCH(DI$20,$Y$20:$BN$20,0))="X",DI$20,"")</f>
        <v>#N/A</v>
      </c>
      <c r="DJ55" s="22" t="e">
        <f>IF(INDEX($Y55:$BN55,MATCH(DJ$20,$Y$20:$BN$20,0))="X",DJ$20,"")</f>
        <v>#N/A</v>
      </c>
      <c r="DK55" s="22" t="e">
        <f>IF(INDEX($Y55:$BN55,MATCH(DK$20,$Y$20:$BN$20,0))="X",DK$20,"")</f>
        <v>#N/A</v>
      </c>
      <c r="DL55" s="22" t="e">
        <f>IF(INDEX($Y55:$BN55,MATCH(DL$20,$Y$20:$BN$20,0))="X",DL$20,"")</f>
        <v>#N/A</v>
      </c>
      <c r="DM55" s="22" t="e">
        <f>IF(INDEX($Y55:$BN55,MATCH(DM$20,$Y$20:$BN$20,0))="X",DM$20,"")</f>
        <v>#N/A</v>
      </c>
      <c r="DN55" s="22" t="e">
        <f>IF(INDEX($Y55:$BN55,MATCH(DN$20,$Y$20:$BN$20,0))="X",DN$20,"")</f>
        <v>#N/A</v>
      </c>
      <c r="DO55" s="22" t="e">
        <f>IF(INDEX($Y55:$BN55,MATCH(DO$20,$Y$20:$BN$20,0))="X",DO$20,"")</f>
        <v>#N/A</v>
      </c>
      <c r="DP55" s="22" t="e">
        <f>IF(INDEX($Y55:$BN55,MATCH(DP$20,$Y$20:$BN$20,0))="X",DP$20,"")</f>
        <v>#N/A</v>
      </c>
      <c r="DQ55" s="22" t="e">
        <f>IF(INDEX($Y55:$BN55,MATCH(DQ$20,$Y$20:$BN$20,0))="X",DQ$20,"")</f>
        <v>#N/A</v>
      </c>
      <c r="DR55" s="22" t="e">
        <f>IF(INDEX($Y55:$BN55,MATCH(DR$20,$Y$20:$BN$20,0))="X",DR$20,"")</f>
        <v>#N/A</v>
      </c>
      <c r="DS55" s="22" t="e">
        <f>IF(INDEX($Y55:$BN55,MATCH(DS$20,$Y$20:$BN$20,0))="X",DS$20,"")</f>
        <v>#N/A</v>
      </c>
      <c r="DT55" s="22" t="e">
        <f>IF(INDEX($Y55:$BN55,MATCH(DT$20,$Y$20:$BN$20,0))="X",DT$20,"")</f>
        <v>#N/A</v>
      </c>
      <c r="DU55" s="22" t="e">
        <f>IF(INDEX($Y55:$BN55,MATCH(DU$20,$Y$20:$BN$20,0))="X",DU$20,"")</f>
        <v>#N/A</v>
      </c>
      <c r="DV55" s="22" t="e">
        <f>IF(INDEX($Y55:$BN55,MATCH(DV$20,$Y$20:$BN$20,0))="X",DV$20,"")</f>
        <v>#N/A</v>
      </c>
      <c r="DW55" s="22" t="e">
        <f>IF(INDEX($Y55:$BN55,MATCH(DW$20,$Y$20:$BN$20,0))="X",DW$20,"")</f>
        <v>#N/A</v>
      </c>
      <c r="DX55" s="22" t="e">
        <f>IF(INDEX($Y55:$BN55,MATCH(DX$20,$Y$20:$BN$20,0))="X",DX$20,"")</f>
        <v>#N/A</v>
      </c>
      <c r="DY55" s="22" t="e">
        <f>IF(INDEX($Y55:$BN55,MATCH(DY$20,$Y$20:$BN$20,0))="X",DY$20,"")</f>
        <v>#N/A</v>
      </c>
      <c r="DZ55" s="22" t="e">
        <f>IF(INDEX($Y55:$BN55,MATCH(DZ$20,$Y$20:$BN$20,0))="X",DZ$20,"")</f>
        <v>#N/A</v>
      </c>
      <c r="EA55" s="22" t="e">
        <f>IF(INDEX($Y55:$BN55,MATCH(EA$20,$Y$20:$BN$20,0))="X",EA$20,"")</f>
        <v>#N/A</v>
      </c>
      <c r="EB55" s="22" t="e">
        <f>IF(INDEX($Y55:$BN55,MATCH(EB$20,$Y$20:$BN$20,0))="X",EB$20,"")</f>
        <v>#N/A</v>
      </c>
      <c r="EC55" s="22" t="e">
        <f>IF(INDEX($Y55:$BN55,MATCH(EC$20,$Y$20:$BN$20,0))="X",EC$20,"")</f>
        <v>#N/A</v>
      </c>
      <c r="ED55" s="22" t="e">
        <f>IF(INDEX($Y55:$BN55,MATCH(ED$20,$Y$20:$BN$20,0))="X",ED$20,"")</f>
        <v>#N/A</v>
      </c>
      <c r="EE55" s="22" t="e">
        <f>IF(INDEX($Y55:$BN55,MATCH(EE$20,$Y$20:$BN$20,0))="X",EE$20,"")</f>
        <v>#N/A</v>
      </c>
      <c r="EF55" s="22" t="e">
        <f>IF(INDEX($Y55:$BN55,MATCH(EF$20,$Y$20:$BN$20,0))="X",EF$20,"")</f>
        <v>#N/A</v>
      </c>
      <c r="EG55" s="22" t="e">
        <f>IF(INDEX($Y55:$BN55,MATCH(EG$20,$Y$20:$BN$20,0))="X",EG$20,"")</f>
        <v>#N/A</v>
      </c>
      <c r="EH55" s="99" t="e">
        <f t="shared" si="9"/>
        <v>#N/A</v>
      </c>
      <c r="EI55" s="99" t="e">
        <f t="shared" si="10"/>
        <v>#N/A</v>
      </c>
      <c r="EJ55" t="e">
        <f t="shared" si="15"/>
        <v>#N/A</v>
      </c>
      <c r="EK55" t="e">
        <f t="shared" si="15"/>
        <v>#N/A</v>
      </c>
      <c r="EL55" s="24" t="e">
        <f t="shared" si="16"/>
        <v>#N/A</v>
      </c>
      <c r="EM55" s="245" t="e">
        <f t="shared" si="16"/>
        <v>#N/A</v>
      </c>
    </row>
    <row r="56" spans="1:143" ht="15.75" customHeight="1" x14ac:dyDescent="0.25">
      <c r="D56" s="33"/>
      <c r="E56" s="33"/>
      <c r="F56" s="37"/>
      <c r="G56" s="39"/>
      <c r="H56" s="40"/>
      <c r="I56" s="39"/>
      <c r="J56" s="39"/>
      <c r="K56" s="37"/>
      <c r="L56" s="37"/>
      <c r="M56" s="37"/>
      <c r="N56" s="37"/>
      <c r="O56" s="37"/>
      <c r="P56" s="41"/>
      <c r="Q56" s="41"/>
      <c r="R56" s="42"/>
      <c r="S56" s="37"/>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7"/>
      <c r="BO56" s="37"/>
      <c r="BP56" s="37"/>
      <c r="BQ56" s="37"/>
      <c r="BR56" s="37"/>
      <c r="BS56" s="37"/>
      <c r="BT56" s="37"/>
      <c r="BU56" s="37"/>
      <c r="BV56" s="37"/>
      <c r="BW56" s="37"/>
      <c r="BX56" s="37"/>
      <c r="BY56" s="33"/>
      <c r="BZ56" s="33"/>
      <c r="CA56" s="33"/>
      <c r="CB56" s="33"/>
      <c r="CC56" s="34"/>
      <c r="CD56" s="38"/>
      <c r="CE56" s="38"/>
      <c r="CF56" s="38"/>
      <c r="CG56" s="33"/>
      <c r="CH56" s="33"/>
      <c r="CI56" s="33"/>
      <c r="CJ56" s="33"/>
      <c r="CK56" s="35"/>
      <c r="CL56" s="128"/>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L56" s="26"/>
      <c r="EM56" s="26"/>
    </row>
    <row r="57" spans="1:143" ht="15.75" customHeight="1" x14ac:dyDescent="0.25">
      <c r="E57" s="33"/>
      <c r="F57" s="37"/>
      <c r="G57" s="201" t="s">
        <v>310</v>
      </c>
      <c r="H57" s="40"/>
      <c r="I57" s="39"/>
      <c r="J57" s="39"/>
      <c r="K57" s="37"/>
      <c r="L57" s="37"/>
      <c r="M57" s="37"/>
      <c r="N57" s="37"/>
      <c r="O57" s="37"/>
      <c r="P57" s="41"/>
      <c r="Q57" s="41"/>
      <c r="R57" s="42"/>
      <c r="S57" s="37"/>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7"/>
      <c r="BO57" s="37"/>
      <c r="BP57" s="37"/>
      <c r="BQ57" s="37"/>
      <c r="BR57" s="37"/>
      <c r="BS57" s="37"/>
      <c r="BT57" s="37"/>
      <c r="BU57" s="37"/>
      <c r="BV57" s="37"/>
      <c r="BW57" s="37"/>
      <c r="BX57" s="37"/>
      <c r="BY57" s="33"/>
      <c r="BZ57" s="33"/>
      <c r="CA57" s="33"/>
      <c r="CB57" s="33"/>
      <c r="CC57" s="34"/>
      <c r="CD57" s="38"/>
      <c r="CE57" s="38"/>
      <c r="CF57" s="38"/>
      <c r="CG57" s="33"/>
      <c r="CH57" s="33"/>
      <c r="CI57" s="33"/>
      <c r="CJ57" s="33"/>
      <c r="CK57" s="35"/>
      <c r="CL57" s="128"/>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L57" s="26"/>
      <c r="EM57" s="26"/>
    </row>
    <row r="58" spans="1:143" ht="15.75" customHeight="1" x14ac:dyDescent="0.25">
      <c r="E58" s="33"/>
      <c r="F58" s="37"/>
      <c r="G58" s="33" t="s">
        <v>311</v>
      </c>
      <c r="H58" s="40"/>
      <c r="I58" s="39"/>
      <c r="J58" s="39"/>
      <c r="K58" s="37"/>
      <c r="L58" s="37"/>
      <c r="M58" s="37"/>
      <c r="N58" s="37"/>
      <c r="O58" s="37"/>
      <c r="P58" s="41"/>
      <c r="Q58" s="41"/>
      <c r="R58" s="42"/>
      <c r="S58" s="37"/>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7"/>
      <c r="BO58" s="37"/>
      <c r="BP58" s="37"/>
      <c r="BQ58" s="37"/>
      <c r="BR58" s="37"/>
      <c r="BS58" s="37"/>
      <c r="BT58" s="37"/>
      <c r="BU58" s="37"/>
      <c r="BV58" s="37"/>
      <c r="BW58" s="37"/>
      <c r="BX58" s="37"/>
      <c r="BY58" s="33"/>
      <c r="BZ58" s="33"/>
      <c r="CA58" s="33"/>
      <c r="CB58" s="33"/>
      <c r="CC58" s="34"/>
      <c r="CD58" s="38"/>
      <c r="CE58" s="38"/>
      <c r="CF58" s="38"/>
      <c r="CG58" s="33"/>
      <c r="CH58" s="33"/>
      <c r="CI58" s="33"/>
      <c r="CJ58" s="33"/>
      <c r="CK58" s="35"/>
      <c r="CL58" s="128"/>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L58" s="26"/>
      <c r="EM58" s="26"/>
    </row>
  </sheetData>
  <mergeCells count="9">
    <mergeCell ref="CD17:CE18"/>
    <mergeCell ref="Y18:AD18"/>
    <mergeCell ref="AF18:AI18"/>
    <mergeCell ref="AJ18:BN18"/>
    <mergeCell ref="C2:AB5"/>
    <mergeCell ref="C6:AB13"/>
    <mergeCell ref="C14:AB15"/>
    <mergeCell ref="U17:X18"/>
    <mergeCell ref="Y17:BY17"/>
  </mergeCells>
  <conditionalFormatting sqref="S20:T55">
    <cfRule type="cellIs" dxfId="33" priority="22" operator="equal">
      <formula>"X"</formula>
    </cfRule>
  </conditionalFormatting>
  <conditionalFormatting sqref="U20:BN55 CD20:CE55">
    <cfRule type="expression" dxfId="32" priority="19">
      <formula>IF(AND(U20="X",U$19="rouge"),TRUE,FALSE)</formula>
    </cfRule>
  </conditionalFormatting>
  <conditionalFormatting sqref="BQ20:BR55 U20:BN55">
    <cfRule type="expression" dxfId="31" priority="18">
      <formula>IF(AND(U20="X",U$19="jaune"),TRUE,FALSE)</formula>
    </cfRule>
  </conditionalFormatting>
  <conditionalFormatting sqref="BT20:BU55">
    <cfRule type="cellIs" dxfId="30" priority="9" operator="equal">
      <formula>20</formula>
    </cfRule>
    <cfRule type="expression" dxfId="29" priority="11">
      <formula>IF(AND(BT20=0,BT20&lt;&gt;""),TRUE,FALSE)</formula>
    </cfRule>
  </conditionalFormatting>
  <conditionalFormatting sqref="BU20:BU55">
    <cfRule type="cellIs" dxfId="28" priority="7" operator="between">
      <formula>3</formula>
      <formula>10</formula>
    </cfRule>
  </conditionalFormatting>
  <conditionalFormatting sqref="BW20:BX55 CF20:CF55">
    <cfRule type="expression" dxfId="27" priority="6">
      <formula>IF(AND(BW20&lt;&gt;"",BW20&lt;&gt;BW$20),TRUE,FALSE)</formula>
    </cfRule>
  </conditionalFormatting>
  <conditionalFormatting sqref="BV20:BV55">
    <cfRule type="cellIs" dxfId="26" priority="2" operator="equal">
      <formula>"Oui"</formula>
    </cfRule>
  </conditionalFormatting>
  <conditionalFormatting sqref="U20:BN55">
    <cfRule type="expression" dxfId="25" priority="23">
      <formula>IF($CL20=0,TRUE,FALSE)</formula>
    </cfRule>
  </conditionalFormatting>
  <conditionalFormatting sqref="H20:I55">
    <cfRule type="expression" dxfId="24" priority="20">
      <formula>IF(AND(H20&lt;&gt;"",H20&lt;=H$19),TRUE,FALSE)</formula>
    </cfRule>
    <cfRule type="expression" dxfId="23" priority="21">
      <formula>IF(AND(TYPE(H20)&lt;&gt;2,H20&gt;H$19),TRUE,FALSE)</formula>
    </cfRule>
  </conditionalFormatting>
  <conditionalFormatting sqref="BO20:BO55">
    <cfRule type="expression" dxfId="22" priority="15">
      <formula>IF(AND(TYPE(BO20)=1,BO20&lt;=7,BO20&lt;&gt;""),TRUE,FALSE)</formula>
    </cfRule>
    <cfRule type="expression" dxfId="21" priority="16">
      <formula>IF(AND(TYPE(BO20)=1,BO20&gt;=8,BO20&lt;=27),TRUE,FALSE)</formula>
    </cfRule>
    <cfRule type="expression" dxfId="20" priority="17">
      <formula>IF(AND(TYPE(BO20)=1,BO20&gt;=28),TRUE,FALSE)</formula>
    </cfRule>
  </conditionalFormatting>
  <conditionalFormatting sqref="BS20:BS55">
    <cfRule type="expression" dxfId="19" priority="1">
      <formula>IF(AND(TYPE(BS20)=2,LEFT(BS20,3)="20 "),TRUE,FALSE)</formula>
    </cfRule>
    <cfRule type="cellIs" dxfId="18" priority="12" operator="equal">
      <formula>5</formula>
    </cfRule>
    <cfRule type="cellIs" dxfId="17" priority="13" operator="equal">
      <formula>20</formula>
    </cfRule>
    <cfRule type="cellIs" dxfId="16" priority="14" operator="equal">
      <formula>50</formula>
    </cfRule>
  </conditionalFormatting>
  <conditionalFormatting sqref="BT20:BT55">
    <cfRule type="cellIs" dxfId="15" priority="8" operator="equal">
      <formula>"5 à 20"</formula>
    </cfRule>
    <cfRule type="cellIs" dxfId="14" priority="10" operator="equal">
      <formula>5</formula>
    </cfRule>
  </conditionalFormatting>
  <conditionalFormatting sqref="BY20:BY55">
    <cfRule type="cellIs" dxfId="13" priority="3" operator="equal">
      <formula>48</formula>
    </cfRule>
    <cfRule type="cellIs" dxfId="12" priority="4" operator="equal">
      <formula>24</formula>
    </cfRule>
    <cfRule type="cellIs" dxfId="11" priority="5" operator="equal">
      <formula>6</formula>
    </cfRule>
  </conditionalFormatting>
  <dataValidations count="1">
    <dataValidation type="list" allowBlank="1" showErrorMessage="1" sqref="K21:K55" xr:uid="{00000000-0002-0000-0200-000000000000}">
      <formula1>forme</formula1>
      <formula2>0</formula2>
    </dataValidation>
  </dataValidation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80"/>
  <sheetViews>
    <sheetView workbookViewId="0">
      <pane xSplit="1" ySplit="1" topLeftCell="B53" activePane="bottomRight" state="frozen"/>
      <selection pane="topRight" activeCell="B1" sqref="B1"/>
      <selection pane="bottomLeft" activeCell="A2" sqref="A2"/>
      <selection pane="bottomRight" activeCell="E78" sqref="E78"/>
    </sheetView>
  </sheetViews>
  <sheetFormatPr baseColWidth="10" defaultColWidth="10.75" defaultRowHeight="14.25" x14ac:dyDescent="0.2"/>
  <cols>
    <col min="1" max="1" width="30.75" customWidth="1"/>
    <col min="2" max="2" width="20.75" customWidth="1"/>
    <col min="5" max="5" width="30.75" customWidth="1"/>
  </cols>
  <sheetData>
    <row r="1" spans="1:5" ht="15" x14ac:dyDescent="0.2">
      <c r="A1" s="27" t="s">
        <v>116</v>
      </c>
      <c r="B1" s="27" t="s">
        <v>117</v>
      </c>
      <c r="C1" s="27" t="s">
        <v>118</v>
      </c>
      <c r="D1" s="27" t="s">
        <v>119</v>
      </c>
      <c r="E1" s="28" t="s">
        <v>120</v>
      </c>
    </row>
    <row r="2" spans="1:5" ht="15" x14ac:dyDescent="0.2">
      <c r="A2" s="27" t="s">
        <v>98</v>
      </c>
      <c r="B2" s="27"/>
      <c r="C2" s="27"/>
      <c r="D2" s="27" t="s">
        <v>121</v>
      </c>
      <c r="E2" s="28"/>
    </row>
    <row r="3" spans="1:5" ht="15" x14ac:dyDescent="0.2">
      <c r="A3" s="27" t="s">
        <v>15</v>
      </c>
      <c r="B3" s="27"/>
      <c r="C3" s="27"/>
      <c r="D3" s="27" t="s">
        <v>121</v>
      </c>
      <c r="E3" s="28"/>
    </row>
    <row r="4" spans="1:5" ht="15" x14ac:dyDescent="0.2">
      <c r="A4" s="27" t="s">
        <v>122</v>
      </c>
      <c r="B4" s="27"/>
      <c r="C4" s="27"/>
      <c r="D4" s="27" t="s">
        <v>111</v>
      </c>
      <c r="E4" s="28"/>
    </row>
    <row r="5" spans="1:5" ht="15" x14ac:dyDescent="0.2">
      <c r="A5" s="27" t="s">
        <v>16</v>
      </c>
      <c r="B5" s="27"/>
      <c r="C5" s="27"/>
      <c r="D5" s="27" t="s">
        <v>111</v>
      </c>
      <c r="E5" s="28"/>
    </row>
    <row r="6" spans="1:5" ht="15" x14ac:dyDescent="0.2">
      <c r="A6" s="27" t="s">
        <v>123</v>
      </c>
      <c r="B6" s="27" t="s">
        <v>124</v>
      </c>
      <c r="C6" s="27"/>
      <c r="D6" s="27" t="s">
        <v>125</v>
      </c>
      <c r="E6" s="28"/>
    </row>
    <row r="7" spans="1:5" ht="15" x14ac:dyDescent="0.2">
      <c r="A7" s="27" t="s">
        <v>126</v>
      </c>
      <c r="B7" s="27" t="s">
        <v>124</v>
      </c>
      <c r="C7" s="27"/>
      <c r="D7" s="27" t="s">
        <v>125</v>
      </c>
      <c r="E7" s="28"/>
    </row>
    <row r="8" spans="1:5" ht="15" x14ac:dyDescent="0.2">
      <c r="A8" s="27" t="s">
        <v>127</v>
      </c>
      <c r="B8" s="27" t="s">
        <v>124</v>
      </c>
      <c r="C8" s="27"/>
      <c r="D8" s="27" t="s">
        <v>125</v>
      </c>
      <c r="E8" s="28"/>
    </row>
    <row r="9" spans="1:5" ht="15" x14ac:dyDescent="0.2">
      <c r="A9" s="27" t="s">
        <v>128</v>
      </c>
      <c r="B9" s="27" t="s">
        <v>124</v>
      </c>
      <c r="C9" s="27"/>
      <c r="D9" s="27" t="s">
        <v>125</v>
      </c>
      <c r="E9" s="28"/>
    </row>
    <row r="10" spans="1:5" ht="15" x14ac:dyDescent="0.2">
      <c r="A10" s="27" t="s">
        <v>129</v>
      </c>
      <c r="B10" s="29"/>
      <c r="C10" s="27"/>
      <c r="D10" s="27" t="s">
        <v>130</v>
      </c>
      <c r="E10" s="28"/>
    </row>
    <row r="11" spans="1:5" ht="15" x14ac:dyDescent="0.2">
      <c r="A11" s="27" t="s">
        <v>17</v>
      </c>
      <c r="B11" s="27" t="s">
        <v>131</v>
      </c>
      <c r="C11" s="27"/>
      <c r="D11" s="27" t="s">
        <v>125</v>
      </c>
      <c r="E11" s="28"/>
    </row>
    <row r="12" spans="1:5" ht="15" x14ac:dyDescent="0.2">
      <c r="A12" s="27" t="s">
        <v>18</v>
      </c>
      <c r="B12" s="27" t="s">
        <v>131</v>
      </c>
      <c r="C12" s="27"/>
      <c r="D12" s="27" t="s">
        <v>125</v>
      </c>
      <c r="E12" s="28"/>
    </row>
    <row r="13" spans="1:5" ht="15" x14ac:dyDescent="0.2">
      <c r="A13" s="27" t="s">
        <v>19</v>
      </c>
      <c r="B13" s="27" t="s">
        <v>131</v>
      </c>
      <c r="C13" s="27"/>
      <c r="D13" s="27" t="s">
        <v>125</v>
      </c>
      <c r="E13" s="28"/>
    </row>
    <row r="14" spans="1:5" ht="15" x14ac:dyDescent="0.2">
      <c r="A14" s="27" t="s">
        <v>20</v>
      </c>
      <c r="B14" s="27" t="s">
        <v>131</v>
      </c>
      <c r="C14" s="27"/>
      <c r="D14" s="27" t="s">
        <v>125</v>
      </c>
      <c r="E14" s="28"/>
    </row>
    <row r="15" spans="1:5" ht="15" x14ac:dyDescent="0.2">
      <c r="A15" s="27" t="s">
        <v>21</v>
      </c>
      <c r="B15" s="27" t="s">
        <v>131</v>
      </c>
      <c r="C15" s="27"/>
      <c r="D15" s="27" t="s">
        <v>125</v>
      </c>
      <c r="E15" s="28"/>
    </row>
    <row r="16" spans="1:5" ht="15" x14ac:dyDescent="0.2">
      <c r="A16" s="27" t="s">
        <v>22</v>
      </c>
      <c r="B16" s="27" t="s">
        <v>131</v>
      </c>
      <c r="C16" s="27"/>
      <c r="D16" s="27" t="s">
        <v>125</v>
      </c>
      <c r="E16" s="28"/>
    </row>
    <row r="17" spans="1:5" ht="15" x14ac:dyDescent="0.2">
      <c r="A17" s="27" t="s">
        <v>54</v>
      </c>
      <c r="B17" s="27" t="s">
        <v>132</v>
      </c>
      <c r="C17" s="27"/>
      <c r="D17" s="27" t="s">
        <v>125</v>
      </c>
      <c r="E17" s="28"/>
    </row>
    <row r="18" spans="1:5" ht="15" x14ac:dyDescent="0.2">
      <c r="A18" s="27" t="s">
        <v>23</v>
      </c>
      <c r="B18" s="27" t="s">
        <v>133</v>
      </c>
      <c r="C18" s="27"/>
      <c r="D18" s="27" t="s">
        <v>134</v>
      </c>
      <c r="E18" s="28"/>
    </row>
    <row r="19" spans="1:5" ht="15" x14ac:dyDescent="0.2">
      <c r="A19" s="27" t="s">
        <v>24</v>
      </c>
      <c r="B19" s="27" t="s">
        <v>133</v>
      </c>
      <c r="C19" s="27"/>
      <c r="D19" s="27" t="s">
        <v>134</v>
      </c>
      <c r="E19" s="28"/>
    </row>
    <row r="20" spans="1:5" ht="15" x14ac:dyDescent="0.2">
      <c r="A20" s="27" t="s">
        <v>25</v>
      </c>
      <c r="B20" s="29"/>
      <c r="C20" s="27"/>
      <c r="D20" s="27" t="s">
        <v>130</v>
      </c>
      <c r="E20" s="28"/>
    </row>
    <row r="21" spans="1:5" ht="15" x14ac:dyDescent="0.2">
      <c r="A21" s="27" t="s">
        <v>26</v>
      </c>
      <c r="B21" s="29"/>
      <c r="C21" s="27"/>
      <c r="D21" s="27" t="s">
        <v>130</v>
      </c>
      <c r="E21" s="28"/>
    </row>
    <row r="22" spans="1:5" ht="15" x14ac:dyDescent="0.2">
      <c r="A22" s="27" t="s">
        <v>27</v>
      </c>
      <c r="B22" s="27" t="s">
        <v>132</v>
      </c>
      <c r="C22" s="27"/>
      <c r="D22" s="27" t="s">
        <v>125</v>
      </c>
      <c r="E22" s="28"/>
    </row>
    <row r="23" spans="1:5" ht="15" x14ac:dyDescent="0.2">
      <c r="A23" s="27" t="s">
        <v>28</v>
      </c>
      <c r="B23" s="27" t="s">
        <v>132</v>
      </c>
      <c r="C23" s="27"/>
      <c r="D23" s="27" t="s">
        <v>125</v>
      </c>
      <c r="E23" s="28"/>
    </row>
    <row r="24" spans="1:5" ht="15" x14ac:dyDescent="0.2">
      <c r="A24" s="27" t="s">
        <v>29</v>
      </c>
      <c r="B24" s="27" t="s">
        <v>132</v>
      </c>
      <c r="C24" s="27"/>
      <c r="D24" s="27" t="s">
        <v>134</v>
      </c>
      <c r="E24" s="28"/>
    </row>
    <row r="25" spans="1:5" ht="15" x14ac:dyDescent="0.2">
      <c r="A25" s="27" t="s">
        <v>30</v>
      </c>
      <c r="B25" s="27" t="s">
        <v>132</v>
      </c>
      <c r="C25" s="27"/>
      <c r="D25" s="27" t="s">
        <v>134</v>
      </c>
      <c r="E25" s="28"/>
    </row>
    <row r="26" spans="1:5" ht="15" x14ac:dyDescent="0.2">
      <c r="A26" s="27" t="s">
        <v>31</v>
      </c>
      <c r="B26" s="27" t="s">
        <v>132</v>
      </c>
      <c r="C26" s="27"/>
      <c r="D26" s="27" t="s">
        <v>125</v>
      </c>
      <c r="E26" s="28"/>
    </row>
    <row r="27" spans="1:5" ht="15" x14ac:dyDescent="0.2">
      <c r="A27" s="27" t="s">
        <v>32</v>
      </c>
      <c r="B27" s="27" t="s">
        <v>132</v>
      </c>
      <c r="C27" s="27"/>
      <c r="D27" s="27" t="s">
        <v>125</v>
      </c>
      <c r="E27" s="28"/>
    </row>
    <row r="28" spans="1:5" ht="15" x14ac:dyDescent="0.2">
      <c r="A28" s="27" t="s">
        <v>33</v>
      </c>
      <c r="B28" s="27" t="s">
        <v>132</v>
      </c>
      <c r="C28" s="27"/>
      <c r="D28" s="27" t="s">
        <v>134</v>
      </c>
      <c r="E28" s="28"/>
    </row>
    <row r="29" spans="1:5" ht="15" x14ac:dyDescent="0.2">
      <c r="A29" s="27" t="s">
        <v>34</v>
      </c>
      <c r="B29" s="27" t="s">
        <v>132</v>
      </c>
      <c r="C29" s="27"/>
      <c r="D29" s="27" t="s">
        <v>125</v>
      </c>
      <c r="E29" s="28"/>
    </row>
    <row r="30" spans="1:5" ht="15" x14ac:dyDescent="0.2">
      <c r="A30" s="27" t="s">
        <v>35</v>
      </c>
      <c r="B30" s="27" t="s">
        <v>132</v>
      </c>
      <c r="C30" s="27"/>
      <c r="D30" s="27" t="s">
        <v>134</v>
      </c>
      <c r="E30" s="28"/>
    </row>
    <row r="31" spans="1:5" ht="15" x14ac:dyDescent="0.2">
      <c r="A31" s="27" t="s">
        <v>36</v>
      </c>
      <c r="B31" s="27" t="s">
        <v>132</v>
      </c>
      <c r="C31" s="27"/>
      <c r="D31" s="27" t="s">
        <v>134</v>
      </c>
      <c r="E31" s="28"/>
    </row>
    <row r="32" spans="1:5" ht="15" x14ac:dyDescent="0.2">
      <c r="A32" s="27" t="s">
        <v>37</v>
      </c>
      <c r="B32" s="27" t="s">
        <v>132</v>
      </c>
      <c r="C32" s="27"/>
      <c r="D32" s="27" t="s">
        <v>125</v>
      </c>
      <c r="E32" s="28"/>
    </row>
    <row r="33" spans="1:5" ht="15" x14ac:dyDescent="0.2">
      <c r="A33" s="27" t="s">
        <v>38</v>
      </c>
      <c r="B33" s="27" t="s">
        <v>132</v>
      </c>
      <c r="C33" s="27"/>
      <c r="D33" s="27" t="s">
        <v>125</v>
      </c>
      <c r="E33" s="28"/>
    </row>
    <row r="34" spans="1:5" ht="15" x14ac:dyDescent="0.2">
      <c r="A34" s="27" t="s">
        <v>39</v>
      </c>
      <c r="B34" s="27" t="s">
        <v>132</v>
      </c>
      <c r="C34" s="27"/>
      <c r="D34" s="27" t="s">
        <v>125</v>
      </c>
      <c r="E34" s="28"/>
    </row>
    <row r="35" spans="1:5" ht="15" x14ac:dyDescent="0.2">
      <c r="A35" s="27" t="s">
        <v>40</v>
      </c>
      <c r="B35" s="27" t="s">
        <v>132</v>
      </c>
      <c r="C35" s="27"/>
      <c r="D35" s="27" t="s">
        <v>125</v>
      </c>
      <c r="E35" s="28"/>
    </row>
    <row r="36" spans="1:5" ht="15" x14ac:dyDescent="0.2">
      <c r="A36" s="27" t="s">
        <v>41</v>
      </c>
      <c r="B36" s="27" t="s">
        <v>132</v>
      </c>
      <c r="C36" s="27"/>
      <c r="D36" s="27" t="s">
        <v>134</v>
      </c>
      <c r="E36" s="28"/>
    </row>
    <row r="37" spans="1:5" ht="15" x14ac:dyDescent="0.2">
      <c r="A37" s="27" t="s">
        <v>42</v>
      </c>
      <c r="B37" s="27" t="s">
        <v>132</v>
      </c>
      <c r="C37" s="27"/>
      <c r="D37" s="27" t="s">
        <v>125</v>
      </c>
      <c r="E37" s="28"/>
    </row>
    <row r="38" spans="1:5" ht="15" x14ac:dyDescent="0.2">
      <c r="A38" s="27" t="s">
        <v>43</v>
      </c>
      <c r="B38" s="27" t="s">
        <v>132</v>
      </c>
      <c r="C38" s="27"/>
      <c r="D38" s="27" t="s">
        <v>134</v>
      </c>
      <c r="E38" s="28"/>
    </row>
    <row r="39" spans="1:5" ht="15" x14ac:dyDescent="0.2">
      <c r="A39" s="27" t="s">
        <v>44</v>
      </c>
      <c r="B39" s="27" t="s">
        <v>132</v>
      </c>
      <c r="C39" s="27"/>
      <c r="D39" s="27" t="s">
        <v>134</v>
      </c>
      <c r="E39" s="28"/>
    </row>
    <row r="40" spans="1:5" ht="15" x14ac:dyDescent="0.2">
      <c r="A40" s="27" t="s">
        <v>45</v>
      </c>
      <c r="B40" s="27" t="s">
        <v>135</v>
      </c>
      <c r="C40" s="27"/>
      <c r="D40" s="27" t="s">
        <v>125</v>
      </c>
      <c r="E40" s="28"/>
    </row>
    <row r="41" spans="1:5" ht="15" x14ac:dyDescent="0.2">
      <c r="A41" s="27" t="s">
        <v>46</v>
      </c>
      <c r="B41" s="27" t="s">
        <v>135</v>
      </c>
      <c r="C41" s="27"/>
      <c r="D41" s="27" t="s">
        <v>125</v>
      </c>
      <c r="E41" s="28"/>
    </row>
    <row r="42" spans="1:5" ht="15" x14ac:dyDescent="0.2">
      <c r="A42" s="27" t="s">
        <v>47</v>
      </c>
      <c r="B42" s="27" t="s">
        <v>135</v>
      </c>
      <c r="C42" s="27"/>
      <c r="D42" s="27" t="s">
        <v>125</v>
      </c>
      <c r="E42" s="28"/>
    </row>
    <row r="43" spans="1:5" ht="15" x14ac:dyDescent="0.2">
      <c r="A43" s="27" t="s">
        <v>48</v>
      </c>
      <c r="B43" s="27" t="s">
        <v>135</v>
      </c>
      <c r="C43" s="27"/>
      <c r="D43" s="27" t="s">
        <v>125</v>
      </c>
      <c r="E43" s="28"/>
    </row>
    <row r="44" spans="1:5" ht="15" x14ac:dyDescent="0.2">
      <c r="A44" s="27" t="s">
        <v>49</v>
      </c>
      <c r="B44" s="27" t="s">
        <v>135</v>
      </c>
      <c r="C44" s="27"/>
      <c r="D44" s="27" t="s">
        <v>125</v>
      </c>
      <c r="E44" s="28"/>
    </row>
    <row r="45" spans="1:5" ht="15" x14ac:dyDescent="0.2">
      <c r="A45" s="27" t="s">
        <v>50</v>
      </c>
      <c r="B45" s="27" t="s">
        <v>135</v>
      </c>
      <c r="C45" s="27"/>
      <c r="D45" s="27" t="s">
        <v>125</v>
      </c>
      <c r="E45" s="28"/>
    </row>
    <row r="46" spans="1:5" ht="15" x14ac:dyDescent="0.2">
      <c r="A46" s="27" t="s">
        <v>51</v>
      </c>
      <c r="B46" s="27" t="s">
        <v>135</v>
      </c>
      <c r="C46" s="27"/>
      <c r="D46" s="27" t="s">
        <v>125</v>
      </c>
      <c r="E46" s="28"/>
    </row>
    <row r="47" spans="1:5" ht="15" x14ac:dyDescent="0.2">
      <c r="A47" s="27" t="s">
        <v>52</v>
      </c>
      <c r="B47" s="27" t="s">
        <v>135</v>
      </c>
      <c r="C47" s="27"/>
      <c r="D47" s="27" t="s">
        <v>125</v>
      </c>
      <c r="E47" s="28"/>
    </row>
    <row r="48" spans="1:5" ht="15" x14ac:dyDescent="0.2">
      <c r="A48" s="27" t="s">
        <v>53</v>
      </c>
      <c r="B48" s="27" t="s">
        <v>135</v>
      </c>
      <c r="C48" s="27"/>
      <c r="D48" s="27" t="s">
        <v>125</v>
      </c>
      <c r="E48" s="28"/>
    </row>
    <row r="49" spans="1:5" ht="15" x14ac:dyDescent="0.2">
      <c r="A49" s="27" t="s">
        <v>55</v>
      </c>
      <c r="B49" s="27" t="s">
        <v>132</v>
      </c>
      <c r="C49" s="27"/>
      <c r="D49" s="27" t="s">
        <v>125</v>
      </c>
      <c r="E49" s="28"/>
    </row>
    <row r="50" spans="1:5" ht="15" x14ac:dyDescent="0.2">
      <c r="A50" s="27" t="s">
        <v>56</v>
      </c>
      <c r="B50" s="27" t="s">
        <v>132</v>
      </c>
      <c r="C50" s="27"/>
      <c r="D50" s="27" t="s">
        <v>134</v>
      </c>
      <c r="E50" s="28"/>
    </row>
    <row r="51" spans="1:5" ht="15" x14ac:dyDescent="0.2">
      <c r="A51" s="27" t="s">
        <v>57</v>
      </c>
      <c r="B51" s="27" t="s">
        <v>132</v>
      </c>
      <c r="C51" s="27"/>
      <c r="D51" s="27" t="s">
        <v>125</v>
      </c>
      <c r="E51" s="28"/>
    </row>
    <row r="52" spans="1:5" ht="15" x14ac:dyDescent="0.2">
      <c r="A52" s="27" t="s">
        <v>58</v>
      </c>
      <c r="B52" s="27" t="s">
        <v>132</v>
      </c>
      <c r="C52" s="27"/>
      <c r="D52" s="27" t="s">
        <v>134</v>
      </c>
      <c r="E52" s="28"/>
    </row>
    <row r="53" spans="1:5" ht="15" x14ac:dyDescent="0.2">
      <c r="A53" s="27" t="s">
        <v>59</v>
      </c>
      <c r="B53" s="27"/>
      <c r="C53" s="27"/>
      <c r="D53" s="27" t="s">
        <v>111</v>
      </c>
      <c r="E53" s="28"/>
    </row>
    <row r="54" spans="1:5" ht="15" x14ac:dyDescent="0.2">
      <c r="A54" s="27" t="s">
        <v>136</v>
      </c>
      <c r="B54" s="27"/>
      <c r="C54" s="27"/>
      <c r="D54" s="27" t="s">
        <v>130</v>
      </c>
      <c r="E54" s="28" t="s">
        <v>151</v>
      </c>
    </row>
    <row r="55" spans="1:5" ht="15" x14ac:dyDescent="0.2">
      <c r="A55" s="27" t="s">
        <v>137</v>
      </c>
      <c r="B55" s="27"/>
      <c r="C55" s="27"/>
      <c r="D55" s="27" t="s">
        <v>134</v>
      </c>
      <c r="E55" s="28"/>
    </row>
    <row r="56" spans="1:5" ht="15" x14ac:dyDescent="0.2">
      <c r="A56" s="27" t="s">
        <v>92</v>
      </c>
      <c r="B56" s="27"/>
      <c r="C56" s="27"/>
      <c r="D56" s="27" t="s">
        <v>134</v>
      </c>
      <c r="E56" s="28" t="s">
        <v>152</v>
      </c>
    </row>
    <row r="57" spans="1:5" ht="15" x14ac:dyDescent="0.2">
      <c r="A57" s="27" t="s">
        <v>60</v>
      </c>
      <c r="B57" s="27"/>
      <c r="C57" s="27"/>
      <c r="D57" s="27" t="s">
        <v>134</v>
      </c>
      <c r="E57" s="28"/>
    </row>
    <row r="58" spans="1:5" ht="15" x14ac:dyDescent="0.2">
      <c r="A58" s="27" t="s">
        <v>61</v>
      </c>
      <c r="B58" s="27"/>
      <c r="C58" s="27"/>
      <c r="D58" s="27" t="s">
        <v>111</v>
      </c>
      <c r="E58" s="28"/>
    </row>
    <row r="59" spans="1:5" ht="15" x14ac:dyDescent="0.2">
      <c r="A59" s="27" t="s">
        <v>62</v>
      </c>
      <c r="B59" s="27"/>
      <c r="C59" s="27"/>
      <c r="D59" s="27" t="s">
        <v>111</v>
      </c>
      <c r="E59" s="28"/>
    </row>
    <row r="60" spans="1:5" ht="15" x14ac:dyDescent="0.2">
      <c r="A60" s="27" t="s">
        <v>63</v>
      </c>
      <c r="B60" s="27"/>
      <c r="C60" s="27"/>
      <c r="D60" s="27" t="s">
        <v>111</v>
      </c>
      <c r="E60" s="28"/>
    </row>
    <row r="61" spans="1:5" ht="15" x14ac:dyDescent="0.2">
      <c r="A61" s="27" t="s">
        <v>138</v>
      </c>
      <c r="B61" s="27"/>
      <c r="C61" s="27"/>
      <c r="D61" s="27" t="s">
        <v>111</v>
      </c>
      <c r="E61" s="28"/>
    </row>
    <row r="62" spans="1:5" ht="15" x14ac:dyDescent="0.2">
      <c r="A62" s="27" t="s">
        <v>108</v>
      </c>
      <c r="B62" s="27"/>
      <c r="C62" s="27"/>
      <c r="D62" s="27" t="s">
        <v>111</v>
      </c>
      <c r="E62" s="28" t="s">
        <v>152</v>
      </c>
    </row>
    <row r="63" spans="1:5" ht="15" x14ac:dyDescent="0.2">
      <c r="A63" s="27" t="s">
        <v>139</v>
      </c>
      <c r="B63" s="27"/>
      <c r="C63" s="27"/>
      <c r="D63" s="27" t="s">
        <v>111</v>
      </c>
      <c r="E63" s="28"/>
    </row>
    <row r="64" spans="1:5" ht="15" x14ac:dyDescent="0.2">
      <c r="A64" s="27" t="s">
        <v>140</v>
      </c>
      <c r="B64" s="27"/>
      <c r="C64" s="27"/>
      <c r="D64" s="27" t="s">
        <v>111</v>
      </c>
      <c r="E64" s="28"/>
    </row>
    <row r="65" spans="1:5" ht="15" x14ac:dyDescent="0.2">
      <c r="A65" s="27" t="s">
        <v>100</v>
      </c>
      <c r="B65" s="27"/>
      <c r="C65" s="27"/>
      <c r="D65" s="27" t="s">
        <v>111</v>
      </c>
      <c r="E65" s="28" t="s">
        <v>141</v>
      </c>
    </row>
    <row r="66" spans="1:5" ht="15" x14ac:dyDescent="0.2">
      <c r="A66" s="27" t="s">
        <v>64</v>
      </c>
      <c r="B66" s="27"/>
      <c r="C66" s="27"/>
      <c r="D66" s="27" t="s">
        <v>111</v>
      </c>
      <c r="E66" s="28" t="s">
        <v>142</v>
      </c>
    </row>
    <row r="67" spans="1:5" ht="15" x14ac:dyDescent="0.2">
      <c r="A67" s="27" t="s">
        <v>65</v>
      </c>
      <c r="B67" s="27"/>
      <c r="C67" s="27"/>
      <c r="D67" s="27" t="s">
        <v>130</v>
      </c>
      <c r="E67" s="28"/>
    </row>
    <row r="68" spans="1:5" ht="15" x14ac:dyDescent="0.2">
      <c r="A68" s="27" t="s">
        <v>143</v>
      </c>
      <c r="B68" s="27"/>
      <c r="C68" s="27"/>
      <c r="D68" s="27" t="s">
        <v>130</v>
      </c>
      <c r="E68" s="28" t="s">
        <v>141</v>
      </c>
    </row>
    <row r="69" spans="1:5" ht="15" x14ac:dyDescent="0.2">
      <c r="A69" s="27" t="s">
        <v>66</v>
      </c>
      <c r="B69" s="27"/>
      <c r="C69" s="27"/>
      <c r="D69" s="27" t="s">
        <v>130</v>
      </c>
      <c r="E69" s="28" t="s">
        <v>142</v>
      </c>
    </row>
    <row r="70" spans="1:5" ht="15" x14ac:dyDescent="0.2">
      <c r="A70" s="27" t="s">
        <v>67</v>
      </c>
      <c r="B70" s="27"/>
      <c r="C70" s="27"/>
      <c r="D70" s="27" t="s">
        <v>130</v>
      </c>
      <c r="E70" s="28"/>
    </row>
    <row r="71" spans="1:5" ht="15" x14ac:dyDescent="0.2">
      <c r="A71" s="27" t="s">
        <v>144</v>
      </c>
      <c r="B71" s="27"/>
      <c r="C71" s="27"/>
      <c r="D71" s="27" t="s">
        <v>130</v>
      </c>
      <c r="E71" s="28"/>
    </row>
    <row r="72" spans="1:5" ht="15" x14ac:dyDescent="0.2">
      <c r="A72" s="27" t="s">
        <v>69</v>
      </c>
      <c r="B72" s="27"/>
      <c r="C72" s="27"/>
      <c r="D72" s="27" t="s">
        <v>130</v>
      </c>
      <c r="E72" s="28" t="s">
        <v>141</v>
      </c>
    </row>
    <row r="73" spans="1:5" ht="15" x14ac:dyDescent="0.2">
      <c r="A73" s="27" t="s">
        <v>145</v>
      </c>
      <c r="B73" s="27"/>
      <c r="C73" s="27"/>
      <c r="D73" s="27" t="s">
        <v>130</v>
      </c>
      <c r="E73" s="28" t="s">
        <v>142</v>
      </c>
    </row>
    <row r="74" spans="1:5" ht="15" x14ac:dyDescent="0.2">
      <c r="A74" s="27" t="s">
        <v>146</v>
      </c>
      <c r="B74" s="27"/>
      <c r="C74" s="27"/>
      <c r="D74" s="27" t="s">
        <v>130</v>
      </c>
      <c r="E74" s="28"/>
    </row>
    <row r="75" spans="1:5" ht="15" x14ac:dyDescent="0.2">
      <c r="A75" s="27" t="s">
        <v>68</v>
      </c>
      <c r="B75" s="27"/>
      <c r="C75" s="27"/>
      <c r="D75" s="27" t="s">
        <v>130</v>
      </c>
      <c r="E75" s="28"/>
    </row>
    <row r="76" spans="1:5" ht="30" x14ac:dyDescent="0.2">
      <c r="A76" s="27" t="s">
        <v>113</v>
      </c>
      <c r="B76" s="27"/>
      <c r="C76" s="27"/>
      <c r="D76" s="27" t="s">
        <v>125</v>
      </c>
      <c r="E76" s="28" t="s">
        <v>147</v>
      </c>
    </row>
    <row r="77" spans="1:5" ht="15" x14ac:dyDescent="0.2">
      <c r="A77" s="27" t="s">
        <v>148</v>
      </c>
      <c r="B77" s="27"/>
      <c r="C77" s="27"/>
      <c r="D77" s="27" t="s">
        <v>125</v>
      </c>
      <c r="E77" s="28" t="s">
        <v>149</v>
      </c>
    </row>
    <row r="78" spans="1:5" ht="15" x14ac:dyDescent="0.2">
      <c r="A78" s="27" t="s">
        <v>115</v>
      </c>
      <c r="B78" s="27"/>
      <c r="C78" s="27"/>
      <c r="D78" s="27" t="s">
        <v>125</v>
      </c>
      <c r="E78" s="28" t="s">
        <v>152</v>
      </c>
    </row>
    <row r="79" spans="1:5" ht="30" x14ac:dyDescent="0.2">
      <c r="A79" s="27" t="s">
        <v>150</v>
      </c>
      <c r="B79" s="27"/>
      <c r="C79" s="27"/>
      <c r="D79" s="27" t="s">
        <v>111</v>
      </c>
      <c r="E79" s="28"/>
    </row>
    <row r="80" spans="1:5" ht="15" x14ac:dyDescent="0.2">
      <c r="A80" s="27"/>
      <c r="B80" s="27"/>
      <c r="C80" s="27"/>
      <c r="D80" s="27"/>
      <c r="E80"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76</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Calendrier de traitement 2020 </vt:lpstr>
      <vt:lpstr>HERBICIDES</vt:lpstr>
      <vt:lpstr>coloration</vt:lpstr>
      <vt:lpstr>'Calendrier de traitement 2020 '!Impression_des_titres</vt:lpstr>
      <vt:lpstr>HERBICIDES!Liste_herbicides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GIRARD</dc:creator>
  <cp:lastModifiedBy>Chris_W10</cp:lastModifiedBy>
  <cp:revision>5</cp:revision>
  <cp:lastPrinted>2022-02-16T14:03:57Z</cp:lastPrinted>
  <dcterms:created xsi:type="dcterms:W3CDTF">2020-03-19T15:37:14Z</dcterms:created>
  <dcterms:modified xsi:type="dcterms:W3CDTF">2023-02-03T09:35:03Z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