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3E3CAE93-B0B9-482D-A97F-B011FC0DA85D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Réservations 2023" sheetId="1" r:id="rId1"/>
    <sheet name="Planning 2023" sheetId="2" r:id="rId2"/>
    <sheet name="Compta 2022" sheetId="5" r:id="rId3"/>
  </sheets>
  <definedNames>
    <definedName name="AIRBNB">'Réservations 2023'!#REF!</definedName>
    <definedName name="DonnéesExternes_1" localSheetId="1" hidden="1">'Planning 2023'!$A$2:$J$33</definedName>
  </definedNames>
  <calcPr calcId="191029"/>
  <pivotCaches>
    <pivotCache cacheId="1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7" i="1"/>
  <c r="H8" i="1"/>
  <c r="H9" i="1"/>
  <c r="H10" i="1"/>
  <c r="I10" i="1" l="1"/>
  <c r="I9" i="1"/>
  <c r="I8" i="1"/>
  <c r="H11" i="1"/>
  <c r="B19" i="1"/>
  <c r="C19" i="1"/>
  <c r="D19" i="1"/>
  <c r="E19" i="1"/>
  <c r="F19" i="1"/>
  <c r="G19" i="1"/>
  <c r="I11" i="1" l="1"/>
  <c r="H7" i="1"/>
  <c r="I7" i="1" l="1"/>
  <c r="F12" i="5"/>
  <c r="B12" i="5"/>
  <c r="C7" i="5"/>
  <c r="C6" i="5"/>
  <c r="C5" i="5"/>
  <c r="C4" i="5"/>
  <c r="H19" i="1" l="1"/>
  <c r="G20" i="1" s="1"/>
  <c r="C20" i="1"/>
  <c r="C12" i="5"/>
  <c r="E23" i="5" s="1"/>
  <c r="D20" i="1" l="1"/>
  <c r="F20" i="1"/>
  <c r="B20" i="1"/>
  <c r="E20" i="1"/>
  <c r="O12" i="1" l="1"/>
  <c r="P12" i="1" l="1"/>
  <c r="N12" i="1"/>
  <c r="L12" i="1"/>
  <c r="G12" i="1"/>
  <c r="F12" i="1"/>
  <c r="H5" i="5" l="1"/>
  <c r="E21" i="5"/>
  <c r="E25" i="5" s="1"/>
  <c r="E19" i="5"/>
  <c r="H12" i="1" l="1"/>
  <c r="I12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Planning" description="Connexion à la requête « Planning » dans le classeur." type="5" refreshedVersion="8" background="1" saveData="1">
    <dbPr connection="Provider=Microsoft.Mashup.OleDb.1;Data Source=$Workbook$;Location=Planning;Extended Properties=&quot;&quot;" command="SELECT * FROM [Planning]"/>
  </connection>
  <connection id="2" xr16:uid="{00000000-0015-0000-FFFF-FFFF01000000}" keepAlive="1" name="Requête - Réservations" description="Connexion à la requête « Réservations » dans le classeur." type="5" refreshedVersion="0" background="1">
    <dbPr connection="Provider=Microsoft.Mashup.OleDb.1;Data Source=$Workbook$;Location=Réservations;Extended Properties=&quot;&quot;" command="SELECT * FROM [Réservations]"/>
  </connection>
  <connection id="3" xr16:uid="{C5C2EC66-4707-4ACB-A821-97420FD299A9}" keepAlive="1" name="Requête - RéservationsSource" description="Connexion à la requête « RéservationsSource » dans le classeur." type="5" refreshedVersion="8" background="1">
    <dbPr connection="Provider=Microsoft.Mashup.OleDb.1;Data Source=$Workbook$;Location=RéservationsSource;Extended Properties=&quot;&quot;" command="SELECT * FROM [RéservationsSource]"/>
  </connection>
</connections>
</file>

<file path=xl/sharedStrings.xml><?xml version="1.0" encoding="utf-8"?>
<sst xmlns="http://schemas.openxmlformats.org/spreadsheetml/2006/main" count="343" uniqueCount="78">
  <si>
    <t>NOM</t>
  </si>
  <si>
    <t>PRENOM</t>
  </si>
  <si>
    <t>RESERVATION</t>
  </si>
  <si>
    <t>ARRIVEE</t>
  </si>
  <si>
    <t>DEPART</t>
  </si>
  <si>
    <t>AIRBNB</t>
  </si>
  <si>
    <t>SITE INTERNET</t>
  </si>
  <si>
    <t>BOOKING</t>
  </si>
  <si>
    <t>LEBONCOIN</t>
  </si>
  <si>
    <t>PRIX</t>
  </si>
  <si>
    <t>LE COEUR DE LA BAIE</t>
  </si>
  <si>
    <t>CHARGES ANNUELLES</t>
  </si>
  <si>
    <t>REVENUS ANNUELS NETS</t>
  </si>
  <si>
    <t>PRÊT</t>
  </si>
  <si>
    <t>EAU</t>
  </si>
  <si>
    <t>ASSURANCE</t>
  </si>
  <si>
    <t>ELECTRICITE</t>
  </si>
  <si>
    <t>CHARGES</t>
  </si>
  <si>
    <t>MENSUELLES</t>
  </si>
  <si>
    <t>ANNUELLES</t>
  </si>
  <si>
    <t>GESTION DEPARTS</t>
  </si>
  <si>
    <t>TAXE D'HABITATION</t>
  </si>
  <si>
    <t>TAXE FONCIERE</t>
  </si>
  <si>
    <t>BILAN ANNUEL</t>
  </si>
  <si>
    <t>CHARGES PONCTUELLES</t>
  </si>
  <si>
    <t>TOTAL</t>
  </si>
  <si>
    <t>COUT DE GESTION DEPARTS</t>
  </si>
  <si>
    <t>MAIL</t>
  </si>
  <si>
    <t>ADRESSE</t>
  </si>
  <si>
    <t xml:space="preserve">TEL 1 </t>
  </si>
  <si>
    <t>TEL 2</t>
  </si>
  <si>
    <t>NOMBRE RESA</t>
  </si>
  <si>
    <t>TAUX DE RESA</t>
  </si>
  <si>
    <t>SOLDE</t>
  </si>
  <si>
    <t>ACPTE</t>
  </si>
  <si>
    <t>COUTS</t>
  </si>
  <si>
    <t>TAXE DIGUES &amp; MAREES</t>
  </si>
  <si>
    <t>PRIX FINAL</t>
  </si>
  <si>
    <t>NUITS</t>
  </si>
  <si>
    <t>PRIX /NUIT NET</t>
  </si>
  <si>
    <t>INFOS</t>
  </si>
  <si>
    <t>Colonne1</t>
  </si>
  <si>
    <t>Total</t>
  </si>
  <si>
    <t>Jour</t>
  </si>
  <si>
    <t>ANNULATION</t>
  </si>
  <si>
    <t>BROCANTE</t>
  </si>
  <si>
    <t>REVENUS ANNUELS BRUTS</t>
  </si>
  <si>
    <t>CONNAISS</t>
  </si>
  <si>
    <t>2023
février</t>
  </si>
  <si>
    <t>ANNEE 2023</t>
  </si>
  <si>
    <t>2023
mars</t>
  </si>
  <si>
    <t>2023
avril</t>
  </si>
  <si>
    <t>2023
mai</t>
  </si>
  <si>
    <t xml:space="preserve"> </t>
  </si>
  <si>
    <t>AA</t>
  </si>
  <si>
    <t>ZZ</t>
  </si>
  <si>
    <t>EE</t>
  </si>
  <si>
    <t>RR</t>
  </si>
  <si>
    <t>DD</t>
  </si>
  <si>
    <t>FC</t>
  </si>
  <si>
    <t>HJ</t>
  </si>
  <si>
    <t>TY</t>
  </si>
  <si>
    <t>RE</t>
  </si>
  <si>
    <t>2023
juin</t>
  </si>
  <si>
    <t>2023
juillet</t>
  </si>
  <si>
    <t>2023
août</t>
  </si>
  <si>
    <t>2023
septembre</t>
  </si>
  <si>
    <t>2023
octobre</t>
  </si>
  <si>
    <t xml:space="preserve">DD </t>
  </si>
  <si>
    <t xml:space="preserve">FC </t>
  </si>
  <si>
    <t xml:space="preserve">AA </t>
  </si>
  <si>
    <t xml:space="preserve">HJ </t>
  </si>
  <si>
    <t xml:space="preserve">EE </t>
  </si>
  <si>
    <t>TAXES DE SEJOUR</t>
  </si>
  <si>
    <t>FRAIS</t>
  </si>
  <si>
    <t>Total général</t>
  </si>
  <si>
    <t>Valeurs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</si>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</sst>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164" formatCode="#,##0.00\ &quot;€&quot;"/>
    <numFmt numFmtId="165" formatCode="0#&quot; &quot;##&quot; &quot;##&quot; &quot;##&quot; &quot;##"/>
    <numFmt numFmtId="166" formatCode="dd/mm/yy;@"/>
    <numFmt numFmtId="167" formatCode="##0;\-#,##0;"/>
  </numFmts>
  <fonts count="1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9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4" xfId="0" applyFont="1" applyBorder="1"/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11" xfId="0" applyFont="1" applyBorder="1"/>
    <xf numFmtId="10" fontId="5" fillId="0" borderId="12" xfId="0" applyNumberFormat="1" applyFont="1" applyBorder="1"/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10" fontId="1" fillId="0" borderId="8" xfId="0" applyNumberFormat="1" applyFont="1" applyBorder="1"/>
    <xf numFmtId="0" fontId="1" fillId="2" borderId="17" xfId="0" applyFont="1" applyFill="1" applyBorder="1"/>
    <xf numFmtId="0" fontId="1" fillId="0" borderId="0" xfId="0" applyFont="1" applyAlignment="1">
      <alignment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 shrinkToFit="1"/>
    </xf>
    <xf numFmtId="0" fontId="5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/>
    </xf>
    <xf numFmtId="4" fontId="5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center"/>
    </xf>
    <xf numFmtId="2" fontId="1" fillId="0" borderId="0" xfId="0" applyNumberFormat="1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/>
    <xf numFmtId="166" fontId="9" fillId="0" borderId="0" xfId="0" applyNumberFormat="1" applyFont="1"/>
    <xf numFmtId="167" fontId="9" fillId="0" borderId="0" xfId="0" applyNumberFormat="1" applyFont="1"/>
    <xf numFmtId="2" fontId="9" fillId="0" borderId="0" xfId="0" applyNumberFormat="1" applyFont="1"/>
    <xf numFmtId="165" fontId="9" fillId="0" borderId="5" xfId="0" applyNumberFormat="1" applyFont="1" applyBorder="1"/>
    <xf numFmtId="165" fontId="9" fillId="0" borderId="4" xfId="0" applyNumberFormat="1" applyFont="1" applyBorder="1"/>
    <xf numFmtId="49" fontId="9" fillId="0" borderId="4" xfId="0" applyNumberFormat="1" applyFont="1" applyBorder="1"/>
    <xf numFmtId="0" fontId="9" fillId="0" borderId="4" xfId="0" applyFont="1" applyBorder="1"/>
    <xf numFmtId="0" fontId="9" fillId="0" borderId="6" xfId="0" applyFont="1" applyBorder="1"/>
    <xf numFmtId="0" fontId="1" fillId="0" borderId="22" xfId="0" applyFont="1" applyBorder="1" applyAlignment="1">
      <alignment horizontal="left" vertical="center"/>
    </xf>
    <xf numFmtId="164" fontId="7" fillId="0" borderId="0" xfId="0" applyNumberFormat="1" applyFont="1" applyAlignment="1">
      <alignment horizontal="center" vertical="center"/>
    </xf>
    <xf numFmtId="8" fontId="7" fillId="0" borderId="0" xfId="0" applyNumberFormat="1" applyFont="1" applyAlignment="1">
      <alignment horizont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24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4" fontId="1" fillId="0" borderId="23" xfId="0" applyNumberFormat="1" applyFont="1" applyBorder="1" applyAlignment="1">
      <alignment horizontal="right" vertical="center"/>
    </xf>
    <xf numFmtId="4" fontId="1" fillId="0" borderId="6" xfId="0" applyNumberFormat="1" applyFont="1" applyBorder="1" applyAlignment="1">
      <alignment horizontal="right" vertical="center"/>
    </xf>
    <xf numFmtId="4" fontId="5" fillId="0" borderId="6" xfId="0" applyNumberFormat="1" applyFont="1" applyBorder="1" applyAlignment="1">
      <alignment horizontal="right" vertical="center"/>
    </xf>
    <xf numFmtId="164" fontId="5" fillId="0" borderId="9" xfId="0" applyNumberFormat="1" applyFont="1" applyBorder="1" applyAlignment="1">
      <alignment horizontal="right" vertical="center"/>
    </xf>
    <xf numFmtId="4" fontId="1" fillId="0" borderId="20" xfId="0" applyNumberFormat="1" applyFont="1" applyBorder="1" applyAlignment="1">
      <alignment vertical="center"/>
    </xf>
    <xf numFmtId="4" fontId="1" fillId="0" borderId="23" xfId="0" applyNumberFormat="1" applyFont="1" applyBorder="1" applyAlignment="1">
      <alignment vertical="center"/>
    </xf>
    <xf numFmtId="4" fontId="1" fillId="0" borderId="4" xfId="0" applyNumberFormat="1" applyFont="1" applyBorder="1" applyAlignment="1">
      <alignment vertical="center"/>
    </xf>
    <xf numFmtId="4" fontId="1" fillId="0" borderId="6" xfId="0" applyNumberFormat="1" applyFont="1" applyBorder="1" applyAlignment="1">
      <alignment vertical="center"/>
    </xf>
    <xf numFmtId="164" fontId="5" fillId="0" borderId="8" xfId="0" applyNumberFormat="1" applyFont="1" applyBorder="1" applyAlignment="1">
      <alignment vertical="center"/>
    </xf>
    <xf numFmtId="164" fontId="5" fillId="0" borderId="9" xfId="0" applyNumberFormat="1" applyFont="1" applyBorder="1" applyAlignment="1">
      <alignment vertical="center"/>
    </xf>
    <xf numFmtId="165" fontId="1" fillId="0" borderId="5" xfId="0" applyNumberFormat="1" applyFont="1" applyBorder="1"/>
    <xf numFmtId="0" fontId="5" fillId="0" borderId="0" xfId="0" applyFont="1"/>
    <xf numFmtId="2" fontId="5" fillId="0" borderId="0" xfId="0" applyNumberFormat="1" applyFont="1"/>
    <xf numFmtId="0" fontId="10" fillId="0" borderId="0" xfId="0" applyFont="1"/>
    <xf numFmtId="166" fontId="1" fillId="0" borderId="0" xfId="0" applyNumberFormat="1" applyFont="1"/>
    <xf numFmtId="167" fontId="1" fillId="0" borderId="0" xfId="0" applyNumberFormat="1" applyFont="1"/>
    <xf numFmtId="165" fontId="1" fillId="0" borderId="4" xfId="0" applyNumberFormat="1" applyFont="1" applyBorder="1"/>
    <xf numFmtId="49" fontId="1" fillId="0" borderId="4" xfId="0" applyNumberFormat="1" applyFont="1" applyBorder="1"/>
    <xf numFmtId="0" fontId="1" fillId="0" borderId="6" xfId="0" applyFont="1" applyBorder="1"/>
    <xf numFmtId="0" fontId="11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8" fontId="7" fillId="0" borderId="1" xfId="0" applyNumberFormat="1" applyFont="1" applyBorder="1" applyAlignment="1">
      <alignment horizontal="center" vertical="center"/>
    </xf>
    <xf numFmtId="8" fontId="7" fillId="0" borderId="2" xfId="0" applyNumberFormat="1" applyFont="1" applyBorder="1" applyAlignment="1">
      <alignment horizontal="center" vertical="center"/>
    </xf>
    <xf numFmtId="8" fontId="7" fillId="0" borderId="3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166" fontId="1" fillId="3" borderId="0" xfId="0" applyNumberFormat="1" applyFont="1" applyFill="1"/>
    <xf numFmtId="0" fontId="0" fillId="0" borderId="0" xfId="0" pivotButton="1"/>
    <xf numFmtId="0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60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5" formatCode="0#&quot; &quot;##&quot; &quot;##&quot; &quot;##&quot; &quot;##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dd/mm/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dd/mm/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955.919223842589" backgroundQuery="1" createdVersion="8" refreshedVersion="8" minRefreshableVersion="3" recordCount="5" xr:uid="{B1B4E808-6F78-4D4B-82AF-1DE39D610588}">
  <cacheSource type="external" connectionId="3"/>
  <cacheFields count="1">
    <cacheField name="RESERVATION" numFmtId="0">
      <sharedItems containsBlank="1" count="4">
        <s v="BOOKING"/>
        <s v="AIRBNB"/>
        <s v=""/>
        <m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</r>
  <r>
    <x v="1"/>
  </r>
  <r>
    <x v="2"/>
  </r>
  <r>
    <x v="2"/>
  </r>
  <r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B901A84-9759-4284-8DA3-D54AB691D136}" name="Tableau croisé dynamique1" cacheId="10" dataOnRows="1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>
  <location ref="A22:E25" firstHeaderRow="1" firstDataRow="2" firstDataCol="1"/>
  <pivotFields count="1">
    <pivotField axis="axisCol" dataField="1" compact="0" showAll="0">
      <items count="5">
        <item x="1"/>
        <item x="0"/>
        <item m="1" x="3"/>
        <item x="2"/>
        <item t="default"/>
      </items>
    </pivotField>
  </pivotFields>
  <rowFields count="1">
    <field x="-2"/>
  </rowFields>
  <rowItems count="2">
    <i>
      <x/>
    </i>
    <i i="1">
      <x v="1"/>
    </i>
  </rowItems>
  <colFields count="1">
    <field x="0"/>
  </colFields>
  <colItems count="4">
    <i>
      <x/>
    </i>
    <i>
      <x v="1"/>
    </i>
    <i>
      <x v="3"/>
    </i>
    <i t="grand">
      <x/>
    </i>
  </colItems>
  <dataFields count="2">
    <dataField name="NOMBRE RESA" fld="0" subtotal="count" baseField="0" baseItem="0"/>
    <dataField name="%" fld="0" subtotal="count" showDataAs="percentOfRow" baseField="0" baseItem="0" numFmtId="10"/>
  </dataFields>
  <pivotTableStyleInfo name="PivotStyleMedium14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00000000-0016-0000-0100-000000000000}" autoFormatId="16" applyNumberFormats="0" applyBorderFormats="0" applyFontFormats="0" applyPatternFormats="0" applyAlignmentFormats="0" applyWidthHeightFormats="0">
  <queryTableRefresh nextId="68">
    <queryTableFields count="10">
      <queryTableField id="36" name="Jour" tableColumnId="35"/>
      <queryTableField id="59" name="2023_x000a_février" tableColumnId="1"/>
      <queryTableField id="60" name="2023_x000a_mars" tableColumnId="2"/>
      <queryTableField id="61" name="2023_x000a_avril" tableColumnId="3"/>
      <queryTableField id="62" name="2023_x000a_mai" tableColumnId="4"/>
      <queryTableField id="63" name="2023_x000a_juin" tableColumnId="5"/>
      <queryTableField id="64" name="2023_x000a_juillet" tableColumnId="6"/>
      <queryTableField id="65" name="2023_x000a_août" tableColumnId="7"/>
      <queryTableField id="66" name="2023_x000a_septembre" tableColumnId="8"/>
      <queryTableField id="67" name="2023_x000a_octobre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Réservations" displayName="Réservations" ref="A6:U12" totalsRowCount="1" headerRowDxfId="58" totalsRowDxfId="56" tableBorderDxfId="57">
  <autoFilter ref="A6:U11" xr:uid="{00000000-0009-0000-0100-000001000000}"/>
  <sortState xmlns:xlrd2="http://schemas.microsoft.com/office/spreadsheetml/2017/richdata2" ref="A7:X46">
    <sortCondition ref="C6:C46"/>
  </sortState>
  <tableColumns count="21">
    <tableColumn id="1" xr3:uid="{00000000-0010-0000-0000-000001000000}" name="NOM" totalsRowLabel="Total" dataDxfId="55" totalsRowDxfId="30"/>
    <tableColumn id="2" xr3:uid="{00000000-0010-0000-0000-000002000000}" name="PRENOM" dataDxfId="54" totalsRowDxfId="29"/>
    <tableColumn id="3" xr3:uid="{00000000-0010-0000-0000-000003000000}" name="ARRIVEE" dataDxfId="53" totalsRowDxfId="28"/>
    <tableColumn id="4" xr3:uid="{00000000-0010-0000-0000-000004000000}" name="DEPART" dataDxfId="52" totalsRowDxfId="27"/>
    <tableColumn id="5" xr3:uid="{00000000-0010-0000-0000-000005000000}" name="RESERVATION" dataDxfId="51" totalsRowDxfId="26"/>
    <tableColumn id="6" xr3:uid="{00000000-0010-0000-0000-000006000000}" name="PRIX" totalsRowFunction="sum" dataDxfId="50" totalsRowDxfId="25"/>
    <tableColumn id="7" xr3:uid="{00000000-0010-0000-0000-000007000000}" name="PRIX FINAL" totalsRowFunction="sum" dataDxfId="49" totalsRowDxfId="24">
      <calculatedColumnFormula>F7-L7</calculatedColumnFormula>
    </tableColumn>
    <tableColumn id="8" xr3:uid="{00000000-0010-0000-0000-000008000000}" name="NUITS" totalsRowFunction="average" dataDxfId="48" totalsRowDxfId="23">
      <calculatedColumnFormula>D7-C7</calculatedColumnFormula>
    </tableColumn>
    <tableColumn id="10" xr3:uid="{00000000-0010-0000-0000-00000A000000}" name="PRIX /NUIT NET" totalsRowFunction="average" dataDxfId="47" totalsRowDxfId="22">
      <calculatedColumnFormula>IF(H7,G7/H7,"")</calculatedColumnFormula>
    </tableColumn>
    <tableColumn id="11" xr3:uid="{00000000-0010-0000-0000-00000B000000}" name="ACPTE" dataDxfId="46" totalsRowDxfId="21"/>
    <tableColumn id="12" xr3:uid="{00000000-0010-0000-0000-00000C000000}" name="SOLDE" dataDxfId="45" totalsRowDxfId="20"/>
    <tableColumn id="13" xr3:uid="{00000000-0010-0000-0000-00000D000000}" name="GESTION DEPARTS" totalsRowFunction="sum" dataDxfId="44" totalsRowDxfId="19"/>
    <tableColumn id="14" xr3:uid="{00000000-0010-0000-0000-00000E000000}" name="Colonne1" dataDxfId="43" totalsRowDxfId="18"/>
    <tableColumn id="15" xr3:uid="{00000000-0010-0000-0000-00000F000000}" name="FRAIS" totalsRowFunction="sum" dataDxfId="42" totalsRowDxfId="17"/>
    <tableColumn id="24" xr3:uid="{00000000-0010-0000-0000-000018000000}" name="ANNULATION" totalsRowFunction="sum" dataDxfId="41" totalsRowDxfId="16"/>
    <tableColumn id="18" xr3:uid="{00000000-0010-0000-0000-000012000000}" name="TAXES DE SEJOUR" totalsRowFunction="sum" dataDxfId="40" totalsRowDxfId="15"/>
    <tableColumn id="19" xr3:uid="{00000000-0010-0000-0000-000013000000}" name="TEL 1 " dataDxfId="39" totalsRowDxfId="14"/>
    <tableColumn id="20" xr3:uid="{00000000-0010-0000-0000-000014000000}" name="TEL 2" dataDxfId="38" totalsRowDxfId="13"/>
    <tableColumn id="21" xr3:uid="{00000000-0010-0000-0000-000015000000}" name="MAIL" dataDxfId="37" totalsRowDxfId="12"/>
    <tableColumn id="22" xr3:uid="{00000000-0010-0000-0000-000016000000}" name="ADRESSE" dataDxfId="36" totalsRowDxfId="11"/>
    <tableColumn id="23" xr3:uid="{00000000-0010-0000-0000-000017000000}" name="INFOS" dataDxfId="35" totalsRowDxfId="10"/>
  </tableColumns>
  <tableStyleInfo name="TableStyleLight14" showFirstColumn="0" showLastColumn="0" showRowStripes="1" showColumnStripes="1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Planning" displayName="Planning" ref="A2:J33" tableType="queryTable" totalsRowShown="0" headerRowDxfId="34" dataDxfId="33">
  <tableColumns count="10">
    <tableColumn id="35" xr3:uid="{00000000-0010-0000-0100-000023000000}" uniqueName="35" name="Jour" queryTableFieldId="36" dataDxfId="9"/>
    <tableColumn id="1" xr3:uid="{00000000-0010-0000-0100-000001000000}" uniqueName="1" name="2023_x000a_février" queryTableFieldId="59" dataDxfId="8"/>
    <tableColumn id="2" xr3:uid="{00000000-0010-0000-0100-000002000000}" uniqueName="2" name="2023_x000a_mars" queryTableFieldId="60" dataDxfId="7"/>
    <tableColumn id="3" xr3:uid="{00000000-0010-0000-0100-000003000000}" uniqueName="3" name="2023_x000a_avril" queryTableFieldId="61" dataDxfId="6"/>
    <tableColumn id="4" xr3:uid="{00000000-0010-0000-0100-000004000000}" uniqueName="4" name="2023_x000a_mai" queryTableFieldId="62" dataDxfId="5"/>
    <tableColumn id="5" xr3:uid="{00000000-0010-0000-0100-000005000000}" uniqueName="5" name="2023_x000a_juin" queryTableFieldId="63" dataDxfId="4"/>
    <tableColumn id="6" xr3:uid="{00000000-0010-0000-0100-000006000000}" uniqueName="6" name="2023_x000a_juillet" queryTableFieldId="64" dataDxfId="3"/>
    <tableColumn id="7" xr3:uid="{00000000-0010-0000-0100-000007000000}" uniqueName="7" name="2023_x000a_août" queryTableFieldId="65" dataDxfId="2"/>
    <tableColumn id="8" xr3:uid="{00000000-0010-0000-0100-000008000000}" uniqueName="8" name="2023_x000a_septembre" queryTableFieldId="66" dataDxfId="1"/>
    <tableColumn id="9" xr3:uid="{00000000-0010-0000-0100-000009000000}" uniqueName="9" name="2023_x000a_octobre" queryTableFieldId="67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V39"/>
  <sheetViews>
    <sheetView tabSelected="1" zoomScaleNormal="100" workbookViewId="0">
      <pane ySplit="6" topLeftCell="A7" activePane="bottomLeft" state="frozen"/>
      <selection activeCell="A25" sqref="A25:D25"/>
      <selection pane="bottomLeft" activeCell="I24" sqref="I24"/>
    </sheetView>
  </sheetViews>
  <sheetFormatPr baseColWidth="10" defaultRowHeight="11.25" x14ac:dyDescent="0.2"/>
  <cols>
    <col min="1" max="1" width="25" style="2" bestFit="1" customWidth="1"/>
    <col min="2" max="4" width="15.5703125" style="2" bestFit="1" customWidth="1"/>
    <col min="5" max="5" width="12.5703125" style="2" bestFit="1" customWidth="1"/>
    <col min="6" max="6" width="25" style="2" bestFit="1" customWidth="1"/>
    <col min="7" max="7" width="29" style="2" bestFit="1" customWidth="1"/>
    <col min="8" max="8" width="30" style="2" bestFit="1" customWidth="1"/>
    <col min="9" max="9" width="13" style="2" customWidth="1"/>
    <col min="10" max="11" width="7.28515625" style="2" customWidth="1"/>
    <col min="12" max="12" width="10.140625" style="2" customWidth="1"/>
    <col min="13" max="13" width="2.85546875" style="2" customWidth="1"/>
    <col min="14" max="15" width="12.28515625" style="2" customWidth="1"/>
    <col min="16" max="16" width="19.42578125" style="2" customWidth="1"/>
    <col min="17" max="17" width="13" style="2" customWidth="1"/>
    <col min="18" max="18" width="11.42578125" style="2"/>
    <col min="19" max="19" width="22.7109375" style="2" customWidth="1"/>
    <col min="20" max="20" width="36.42578125" style="2" customWidth="1"/>
    <col min="21" max="21" width="31.42578125" style="2" customWidth="1"/>
    <col min="22" max="16384" width="11.42578125" style="2"/>
  </cols>
  <sheetData>
    <row r="2" spans="1:22" ht="37.5" customHeight="1" x14ac:dyDescent="0.2">
      <c r="A2" s="73" t="s">
        <v>49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</row>
    <row r="3" spans="1:22" ht="8.25" customHeight="1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22" ht="30" customHeight="1" x14ac:dyDescent="0.2">
      <c r="A4" s="74" t="s">
        <v>10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</row>
    <row r="6" spans="1:22" s="1" customFormat="1" ht="37.5" customHeight="1" x14ac:dyDescent="0.25">
      <c r="A6" s="12" t="s">
        <v>0</v>
      </c>
      <c r="B6" s="12" t="s">
        <v>1</v>
      </c>
      <c r="C6" s="12" t="s">
        <v>3</v>
      </c>
      <c r="D6" s="12" t="s">
        <v>4</v>
      </c>
      <c r="E6" s="12" t="s">
        <v>2</v>
      </c>
      <c r="F6" s="12" t="s">
        <v>9</v>
      </c>
      <c r="G6" s="12" t="s">
        <v>37</v>
      </c>
      <c r="H6" s="12" t="s">
        <v>38</v>
      </c>
      <c r="I6" s="12" t="s">
        <v>39</v>
      </c>
      <c r="J6" s="12" t="s">
        <v>34</v>
      </c>
      <c r="K6" s="12" t="s">
        <v>33</v>
      </c>
      <c r="L6" s="12" t="s">
        <v>20</v>
      </c>
      <c r="M6" s="31" t="s">
        <v>41</v>
      </c>
      <c r="N6" s="12" t="s">
        <v>74</v>
      </c>
      <c r="O6" s="12" t="s">
        <v>44</v>
      </c>
      <c r="P6" s="12" t="s">
        <v>73</v>
      </c>
      <c r="Q6" s="12" t="s">
        <v>29</v>
      </c>
      <c r="R6" s="12" t="s">
        <v>30</v>
      </c>
      <c r="S6" s="12" t="s">
        <v>27</v>
      </c>
      <c r="T6" s="12" t="s">
        <v>28</v>
      </c>
      <c r="U6" s="12" t="s">
        <v>40</v>
      </c>
      <c r="V6" s="12"/>
    </row>
    <row r="7" spans="1:22" ht="12" customHeight="1" x14ac:dyDescent="0.2">
      <c r="A7" s="2" t="s">
        <v>54</v>
      </c>
      <c r="B7" s="2" t="s">
        <v>55</v>
      </c>
      <c r="C7" s="33">
        <v>44970</v>
      </c>
      <c r="D7" s="33">
        <v>44973</v>
      </c>
      <c r="E7" s="2" t="s">
        <v>7</v>
      </c>
      <c r="F7" s="32">
        <v>213.53</v>
      </c>
      <c r="G7" s="32">
        <f>F7-L7</f>
        <v>193.53</v>
      </c>
      <c r="H7" s="34">
        <f t="shared" ref="H7" si="0">D7-C7</f>
        <v>3</v>
      </c>
      <c r="I7" s="35">
        <f>IF(H7,G7/H7,"")</f>
        <v>64.510000000000005</v>
      </c>
      <c r="K7" s="32"/>
      <c r="L7" s="32">
        <v>20</v>
      </c>
      <c r="M7" s="72"/>
      <c r="N7" s="32">
        <v>31.05</v>
      </c>
      <c r="O7" s="32"/>
      <c r="P7" s="32"/>
      <c r="Q7" s="36"/>
      <c r="R7" s="37"/>
      <c r="S7" s="38"/>
      <c r="T7" s="39"/>
      <c r="U7" s="40"/>
    </row>
    <row r="8" spans="1:22" ht="12" customHeight="1" x14ac:dyDescent="0.2">
      <c r="A8" s="2" t="s">
        <v>58</v>
      </c>
      <c r="B8" s="2" t="s">
        <v>61</v>
      </c>
      <c r="C8" s="87">
        <v>45051</v>
      </c>
      <c r="D8" s="67">
        <v>45066</v>
      </c>
      <c r="E8" s="2" t="s">
        <v>5</v>
      </c>
      <c r="F8" s="2">
        <v>600</v>
      </c>
      <c r="G8" s="32">
        <f>F8-L8</f>
        <v>600</v>
      </c>
      <c r="H8" s="68">
        <f>D8-C8</f>
        <v>15</v>
      </c>
      <c r="I8" s="28">
        <f>IF(H8,G8/H8,"")</f>
        <v>40</v>
      </c>
      <c r="M8" s="72"/>
      <c r="Q8" s="63"/>
      <c r="R8" s="69"/>
      <c r="S8" s="70"/>
      <c r="T8" s="5"/>
      <c r="U8" s="71"/>
    </row>
    <row r="9" spans="1:22" ht="12" customHeight="1" x14ac:dyDescent="0.2">
      <c r="A9" s="2" t="s">
        <v>59</v>
      </c>
      <c r="B9" s="2" t="s">
        <v>61</v>
      </c>
      <c r="C9" s="67">
        <v>45175</v>
      </c>
      <c r="D9" s="67">
        <v>45184</v>
      </c>
      <c r="F9" s="2">
        <v>100</v>
      </c>
      <c r="G9" s="32">
        <f>F9-L9</f>
        <v>100</v>
      </c>
      <c r="H9" s="68">
        <f>D9-C9</f>
        <v>9</v>
      </c>
      <c r="I9" s="28">
        <f>IF(H9,G9/H9,"")</f>
        <v>11.111111111111111</v>
      </c>
      <c r="M9" s="72"/>
      <c r="Q9" s="63"/>
      <c r="R9" s="69"/>
      <c r="S9" s="70"/>
      <c r="T9" s="5"/>
      <c r="U9" s="71"/>
    </row>
    <row r="10" spans="1:22" ht="12" customHeight="1" x14ac:dyDescent="0.2">
      <c r="A10" s="2" t="s">
        <v>60</v>
      </c>
      <c r="B10" s="2" t="s">
        <v>62</v>
      </c>
      <c r="C10" s="67">
        <v>45224</v>
      </c>
      <c r="D10" s="67">
        <v>45231</v>
      </c>
      <c r="F10" s="2">
        <v>200</v>
      </c>
      <c r="G10" s="32">
        <f>F10-L10</f>
        <v>200</v>
      </c>
      <c r="H10" s="68">
        <f>D10-C10</f>
        <v>7</v>
      </c>
      <c r="I10" s="28">
        <f>IF(H10,G10/H10,"")</f>
        <v>28.571428571428573</v>
      </c>
      <c r="M10" s="72"/>
      <c r="Q10" s="63"/>
      <c r="R10" s="69"/>
      <c r="S10" s="70"/>
      <c r="T10" s="5"/>
      <c r="U10" s="71"/>
    </row>
    <row r="11" spans="1:22" ht="12" customHeight="1" x14ac:dyDescent="0.2">
      <c r="A11" s="2" t="s">
        <v>56</v>
      </c>
      <c r="B11" s="2" t="s">
        <v>57</v>
      </c>
      <c r="C11" s="67">
        <v>45045</v>
      </c>
      <c r="D11" s="67">
        <v>45048</v>
      </c>
      <c r="E11" s="2" t="s">
        <v>5</v>
      </c>
      <c r="F11" s="2">
        <v>204.37</v>
      </c>
      <c r="G11" s="32">
        <f>F11-L11</f>
        <v>184.37</v>
      </c>
      <c r="H11" s="68">
        <f>D11-C11</f>
        <v>3</v>
      </c>
      <c r="I11" s="28">
        <f>IF(H11,G11/H11,"")</f>
        <v>61.456666666666671</v>
      </c>
      <c r="L11" s="2">
        <v>20</v>
      </c>
      <c r="M11" s="72"/>
      <c r="P11" s="2">
        <v>7.35</v>
      </c>
      <c r="Q11" s="63"/>
      <c r="R11" s="69"/>
      <c r="S11" s="70"/>
      <c r="T11" s="5"/>
      <c r="U11" s="71"/>
    </row>
    <row r="12" spans="1:22" ht="12" customHeight="1" x14ac:dyDescent="0.25">
      <c r="A12" s="64" t="s">
        <v>42</v>
      </c>
      <c r="B12" s="64"/>
      <c r="C12" s="64"/>
      <c r="D12" s="64"/>
      <c r="E12" s="64"/>
      <c r="F12" s="64">
        <f>SUBTOTAL(109,Réservations[PRIX])</f>
        <v>1317.9</v>
      </c>
      <c r="G12" s="64">
        <f>SUBTOTAL(109,Réservations[PRIX FINAL])</f>
        <v>1277.9000000000001</v>
      </c>
      <c r="H12" s="65">
        <f>SUBTOTAL(101,Réservations[NUITS])</f>
        <v>7.4</v>
      </c>
      <c r="I12" s="65">
        <f>SUBTOTAL(101,Réservations[PRIX /NUIT NET])</f>
        <v>41.129841269841272</v>
      </c>
      <c r="J12" s="66"/>
      <c r="K12" s="64"/>
      <c r="L12" s="64">
        <f>SUBTOTAL(109,Réservations[GESTION DEPARTS])</f>
        <v>40</v>
      </c>
      <c r="M12" s="64"/>
      <c r="N12" s="64">
        <f>SUBTOTAL(109,Réservations[FRAIS])</f>
        <v>31.05</v>
      </c>
      <c r="O12" s="64">
        <f>SUBTOTAL(109,Réservations[ANNULATION])</f>
        <v>0</v>
      </c>
      <c r="P12" s="64">
        <f>SUBTOTAL(109,Réservations[TAXES DE SEJOUR])</f>
        <v>7.35</v>
      </c>
      <c r="Q12" s="64"/>
      <c r="R12" s="64"/>
      <c r="S12" s="64"/>
      <c r="T12" s="64"/>
      <c r="U12" s="64"/>
    </row>
    <row r="13" spans="1:22" ht="12" customHeight="1" x14ac:dyDescent="0.25">
      <c r="H13" s="28"/>
      <c r="I13" s="28"/>
      <c r="J13"/>
    </row>
    <row r="14" spans="1:22" ht="12" customHeight="1" x14ac:dyDescent="0.25">
      <c r="H14" s="28"/>
      <c r="I14" s="28"/>
      <c r="J14"/>
    </row>
    <row r="16" spans="1:22" s="6" customFormat="1" ht="21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44"/>
      <c r="M16" s="44"/>
      <c r="N16" s="44"/>
      <c r="O16" s="2"/>
      <c r="P16" s="2"/>
      <c r="Q16" s="2"/>
      <c r="R16" s="2"/>
      <c r="S16" s="2"/>
      <c r="T16" s="2"/>
      <c r="U16" s="2"/>
    </row>
    <row r="17" spans="1:21" s="3" customFormat="1" ht="21" customHeight="1" thickBot="1" x14ac:dyDescent="0.25">
      <c r="D17" s="6"/>
      <c r="G17" s="24"/>
      <c r="H17" s="24"/>
      <c r="O17" s="42"/>
      <c r="P17" s="6"/>
      <c r="Q17" s="6"/>
      <c r="S17" s="6"/>
      <c r="T17" s="6"/>
      <c r="U17" s="6"/>
    </row>
    <row r="18" spans="1:21" s="6" customFormat="1" ht="21" customHeight="1" x14ac:dyDescent="0.2">
      <c r="A18" s="19"/>
      <c r="B18" s="20" t="s">
        <v>5</v>
      </c>
      <c r="C18" s="21" t="s">
        <v>7</v>
      </c>
      <c r="D18" s="21" t="s">
        <v>8</v>
      </c>
      <c r="E18" s="21" t="s">
        <v>6</v>
      </c>
      <c r="F18" s="21" t="s">
        <v>45</v>
      </c>
      <c r="G18" s="21" t="s">
        <v>47</v>
      </c>
      <c r="H18" s="22" t="s">
        <v>25</v>
      </c>
      <c r="O18" s="3"/>
      <c r="P18" s="3"/>
      <c r="Q18" s="3"/>
      <c r="S18" s="3"/>
      <c r="T18" s="3"/>
      <c r="U18" s="3"/>
    </row>
    <row r="19" spans="1:21" s="3" customFormat="1" ht="21" customHeight="1" x14ac:dyDescent="0.2">
      <c r="A19" s="13" t="s">
        <v>31</v>
      </c>
      <c r="B19" s="5">
        <f>COUNTIF('Réservations 2023'!E7:E12,"airbnb")</f>
        <v>2</v>
      </c>
      <c r="C19" s="5">
        <f>COUNTIF('Réservations 2023'!E7:E12,"BOOKING")</f>
        <v>1</v>
      </c>
      <c r="D19" s="5">
        <f>COUNTIF('Réservations 2023'!E7:E12,"LEBONCOIN")</f>
        <v>0</v>
      </c>
      <c r="E19" s="5">
        <f>COUNTIF('Réservations 2023'!E7:E12,"SITE INTERNET")</f>
        <v>0</v>
      </c>
      <c r="F19" s="5">
        <f>COUNTIF('Réservations 2023'!E7:E12,"BROCANTE")</f>
        <v>0</v>
      </c>
      <c r="G19" s="5">
        <f>COUNTIF('Réservations 2023'!E7:E12,"CONNAISSANCE")</f>
        <v>0</v>
      </c>
      <c r="H19" s="15">
        <f>B19+C19+D19+E19+F19+G19</f>
        <v>3</v>
      </c>
      <c r="O19" s="42"/>
      <c r="P19" s="6"/>
      <c r="Q19" s="6"/>
      <c r="S19" s="6"/>
      <c r="T19" s="6"/>
      <c r="U19" s="6"/>
    </row>
    <row r="20" spans="1:21" s="3" customFormat="1" ht="21" customHeight="1" thickBot="1" x14ac:dyDescent="0.25">
      <c r="A20" s="14" t="s">
        <v>32</v>
      </c>
      <c r="B20" s="16">
        <f>B19/H19</f>
        <v>0.66666666666666663</v>
      </c>
      <c r="C20" s="16">
        <f>C19/H19</f>
        <v>0.33333333333333331</v>
      </c>
      <c r="D20" s="16">
        <f>D19/H19</f>
        <v>0</v>
      </c>
      <c r="E20" s="16">
        <f>E19/H19</f>
        <v>0</v>
      </c>
      <c r="F20" s="16">
        <f>F19/H19</f>
        <v>0</v>
      </c>
      <c r="G20" s="16">
        <f>G19/H19</f>
        <v>0</v>
      </c>
      <c r="H20" s="17"/>
    </row>
    <row r="21" spans="1:21" s="3" customFormat="1" ht="21" customHeight="1" x14ac:dyDescent="0.2">
      <c r="G21" s="26"/>
      <c r="H21" s="26"/>
      <c r="O21" s="43"/>
    </row>
    <row r="22" spans="1:21" s="3" customFormat="1" ht="21" customHeight="1" x14ac:dyDescent="0.25">
      <c r="A22"/>
      <c r="B22" s="88" t="s">
        <v>2</v>
      </c>
      <c r="C22"/>
      <c r="D22"/>
      <c r="E22"/>
      <c r="F22"/>
      <c r="G22"/>
      <c r="H22"/>
    </row>
    <row r="23" spans="1:21" s="3" customFormat="1" ht="21" customHeight="1" x14ac:dyDescent="0.25">
      <c r="A23" s="88" t="s">
        <v>76</v>
      </c>
      <c r="B23" t="s">
        <v>5</v>
      </c>
      <c r="C23" t="s">
        <v>7</v>
      </c>
      <c r="D23"/>
      <c r="E23" t="s">
        <v>75</v>
      </c>
      <c r="F23"/>
      <c r="G23"/>
      <c r="H23"/>
    </row>
    <row r="24" spans="1:21" s="3" customFormat="1" ht="21" customHeight="1" x14ac:dyDescent="0.25">
      <c r="A24" t="s">
        <v>31</v>
      </c>
      <c r="B24" s="89">
        <v>2</v>
      </c>
      <c r="C24" s="89">
        <v>1</v>
      </c>
      <c r="D24" s="89">
        <v>2</v>
      </c>
      <c r="E24" s="89">
        <v>5</v>
      </c>
      <c r="F24"/>
      <c r="G24"/>
      <c r="H24"/>
      <c r="I24" s="25"/>
      <c r="L24" s="8"/>
      <c r="M24" s="8"/>
      <c r="N24" s="8"/>
      <c r="O24" s="8"/>
      <c r="P24" s="8"/>
    </row>
    <row r="25" spans="1:21" s="3" customFormat="1" ht="21" customHeight="1" x14ac:dyDescent="0.25">
      <c r="A25" t="s">
        <v>77</v>
      </c>
      <c r="B25" s="90">
        <v>0.4</v>
      </c>
      <c r="C25" s="90">
        <v>0.2</v>
      </c>
      <c r="D25" s="90">
        <v>0.4</v>
      </c>
      <c r="E25" s="90">
        <v>1</v>
      </c>
      <c r="F25"/>
      <c r="G25"/>
      <c r="H25"/>
      <c r="I25" s="25"/>
      <c r="L25" s="18"/>
      <c r="M25" s="18"/>
      <c r="N25" s="18"/>
      <c r="O25" s="18"/>
      <c r="P25" s="18"/>
    </row>
    <row r="26" spans="1:21" s="3" customFormat="1" ht="15" x14ac:dyDescent="0.25">
      <c r="A26"/>
      <c r="B26"/>
      <c r="C26"/>
      <c r="G26" s="27"/>
      <c r="H26" s="27"/>
      <c r="I26" s="27"/>
      <c r="L26" s="18"/>
      <c r="M26" s="18"/>
      <c r="N26" s="18"/>
      <c r="O26" s="18"/>
      <c r="P26" s="18"/>
    </row>
    <row r="27" spans="1:21" ht="15" x14ac:dyDescent="0.25">
      <c r="A27"/>
      <c r="B27"/>
      <c r="C27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</row>
    <row r="28" spans="1:21" ht="15" x14ac:dyDescent="0.25">
      <c r="A28"/>
      <c r="B28"/>
      <c r="C28"/>
    </row>
    <row r="29" spans="1:21" ht="15" x14ac:dyDescent="0.25">
      <c r="A29"/>
      <c r="B29"/>
      <c r="C29"/>
    </row>
    <row r="30" spans="1:21" ht="15" x14ac:dyDescent="0.25">
      <c r="A30"/>
      <c r="B30"/>
      <c r="C30"/>
    </row>
    <row r="31" spans="1:21" ht="15" x14ac:dyDescent="0.25">
      <c r="A31"/>
      <c r="B31"/>
      <c r="C31"/>
    </row>
    <row r="32" spans="1:21" ht="15" x14ac:dyDescent="0.25">
      <c r="A32"/>
      <c r="B32"/>
      <c r="C32"/>
    </row>
    <row r="33" spans="1:3" ht="15" x14ac:dyDescent="0.25">
      <c r="A33"/>
      <c r="B33"/>
      <c r="C33"/>
    </row>
    <row r="34" spans="1:3" ht="15" x14ac:dyDescent="0.25">
      <c r="A34"/>
      <c r="B34"/>
      <c r="C34"/>
    </row>
    <row r="35" spans="1:3" ht="15" x14ac:dyDescent="0.25">
      <c r="A35"/>
      <c r="B35"/>
      <c r="C35"/>
    </row>
    <row r="36" spans="1:3" ht="15" x14ac:dyDescent="0.25">
      <c r="A36"/>
      <c r="B36"/>
      <c r="C36"/>
    </row>
    <row r="37" spans="1:3" ht="15" x14ac:dyDescent="0.25">
      <c r="A37"/>
      <c r="B37"/>
      <c r="C37"/>
    </row>
    <row r="38" spans="1:3" ht="15" x14ac:dyDescent="0.25">
      <c r="A38"/>
      <c r="B38"/>
      <c r="C38"/>
    </row>
    <row r="39" spans="1:3" ht="15" x14ac:dyDescent="0.25">
      <c r="A39"/>
      <c r="B39"/>
      <c r="C39"/>
    </row>
  </sheetData>
  <mergeCells count="2">
    <mergeCell ref="A2:P2"/>
    <mergeCell ref="A4:P4"/>
  </mergeCells>
  <conditionalFormatting sqref="B7:D11">
    <cfRule type="cellIs" dxfId="59" priority="1" operator="equal">
      <formula>44764</formula>
    </cfRule>
  </conditionalFormatting>
  <pageMargins left="0.25" right="0.25" top="0.75" bottom="0.75" header="0.3" footer="0.3"/>
  <pageSetup paperSize="9" orientation="landscape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J33"/>
  <sheetViews>
    <sheetView zoomScale="115" zoomScaleNormal="115" workbookViewId="0">
      <selection activeCell="O14" sqref="O14"/>
    </sheetView>
  </sheetViews>
  <sheetFormatPr baseColWidth="10" defaultRowHeight="15" x14ac:dyDescent="0.25"/>
  <cols>
    <col min="1" max="1" width="4.85546875" style="29" bestFit="1" customWidth="1"/>
    <col min="2" max="10" width="11.140625" style="29" customWidth="1"/>
    <col min="11" max="11" width="14.140625" style="29" bestFit="1" customWidth="1"/>
    <col min="12" max="12" width="8" style="29" bestFit="1" customWidth="1"/>
    <col min="13" max="14" width="10.140625" style="29" bestFit="1" customWidth="1"/>
    <col min="15" max="15" width="12.85546875" style="29" bestFit="1" customWidth="1"/>
    <col min="16" max="16" width="9.5703125" style="29" customWidth="1"/>
    <col min="17" max="17" width="13.85546875" style="29" bestFit="1" customWidth="1"/>
    <col min="18" max="18" width="16.140625" style="29" customWidth="1"/>
    <col min="19" max="19" width="9.5703125" style="29" bestFit="1" customWidth="1"/>
    <col min="20" max="20" width="15.7109375" style="29" bestFit="1" customWidth="1"/>
    <col min="21" max="21" width="8.28515625" style="29" bestFit="1" customWidth="1"/>
    <col min="22" max="22" width="8.28515625" style="29" customWidth="1"/>
    <col min="23" max="23" width="9.140625" style="29" bestFit="1" customWidth="1"/>
    <col min="24" max="24" width="16.7109375" style="29" bestFit="1" customWidth="1"/>
    <col min="25" max="25" width="13.85546875" style="29" bestFit="1" customWidth="1"/>
    <col min="26" max="26" width="13.7109375" style="29" bestFit="1" customWidth="1"/>
    <col min="27" max="27" width="12" style="29" bestFit="1" customWidth="1"/>
    <col min="28" max="28" width="11.5703125" style="29" bestFit="1" customWidth="1"/>
    <col min="29" max="29" width="11" style="29" bestFit="1" customWidth="1"/>
    <col min="30" max="30" width="11.140625" style="29" bestFit="1" customWidth="1"/>
    <col min="31" max="31" width="13" style="29" bestFit="1" customWidth="1"/>
    <col min="32" max="32" width="11.7109375" style="29" bestFit="1" customWidth="1"/>
    <col min="33" max="33" width="9.140625" style="29" bestFit="1" customWidth="1"/>
    <col min="34" max="34" width="10" style="29" bestFit="1" customWidth="1"/>
    <col min="35" max="39" width="9.5703125" style="29" bestFit="1" customWidth="1"/>
    <col min="40" max="42" width="10.42578125" style="29" bestFit="1" customWidth="1"/>
    <col min="43" max="49" width="10.28515625" style="29" bestFit="1" customWidth="1"/>
    <col min="50" max="50" width="9" style="29" bestFit="1" customWidth="1"/>
    <col min="51" max="52" width="8.5703125" style="29" bestFit="1" customWidth="1"/>
    <col min="53" max="55" width="8.7109375" style="29" bestFit="1" customWidth="1"/>
    <col min="56" max="59" width="7.5703125" style="29" bestFit="1" customWidth="1"/>
    <col min="60" max="62" width="11.42578125" style="29"/>
    <col min="63" max="64" width="9.5703125" style="29" bestFit="1" customWidth="1"/>
    <col min="65" max="66" width="9.42578125" style="29" bestFit="1" customWidth="1"/>
    <col min="67" max="16384" width="11.42578125" style="29"/>
  </cols>
  <sheetData>
    <row r="2" spans="1:10" ht="30" x14ac:dyDescent="0.25">
      <c r="A2" s="30" t="s">
        <v>43</v>
      </c>
      <c r="B2" s="30" t="s">
        <v>48</v>
      </c>
      <c r="C2" s="30" t="s">
        <v>50</v>
      </c>
      <c r="D2" s="30" t="s">
        <v>51</v>
      </c>
      <c r="E2" s="30" t="s">
        <v>52</v>
      </c>
      <c r="F2" s="30" t="s">
        <v>63</v>
      </c>
      <c r="G2" s="30" t="s">
        <v>64</v>
      </c>
      <c r="H2" s="30" t="s">
        <v>65</v>
      </c>
      <c r="I2" s="30" t="s">
        <v>66</v>
      </c>
      <c r="J2" s="30" t="s">
        <v>67</v>
      </c>
    </row>
    <row r="3" spans="1:10" x14ac:dyDescent="0.25">
      <c r="A3" s="29">
        <v>1</v>
      </c>
      <c r="C3" s="29" t="s">
        <v>53</v>
      </c>
      <c r="D3" s="29" t="s">
        <v>53</v>
      </c>
      <c r="E3" s="29" t="s">
        <v>72</v>
      </c>
      <c r="F3" s="29" t="s">
        <v>53</v>
      </c>
      <c r="G3" s="29" t="s">
        <v>53</v>
      </c>
      <c r="H3" s="29" t="s">
        <v>53</v>
      </c>
      <c r="I3" s="29" t="s">
        <v>53</v>
      </c>
      <c r="J3" s="29" t="s">
        <v>53</v>
      </c>
    </row>
    <row r="4" spans="1:10" x14ac:dyDescent="0.25">
      <c r="A4" s="29">
        <v>2</v>
      </c>
      <c r="C4" s="29" t="s">
        <v>53</v>
      </c>
      <c r="D4" s="29" t="s">
        <v>53</v>
      </c>
      <c r="E4" s="29" t="s">
        <v>53</v>
      </c>
      <c r="F4" s="29" t="s">
        <v>53</v>
      </c>
      <c r="G4" s="29" t="s">
        <v>53</v>
      </c>
      <c r="H4" s="29" t="s">
        <v>53</v>
      </c>
      <c r="I4" s="29" t="s">
        <v>53</v>
      </c>
      <c r="J4" s="29" t="s">
        <v>53</v>
      </c>
    </row>
    <row r="5" spans="1:10" x14ac:dyDescent="0.25">
      <c r="A5" s="29">
        <v>3</v>
      </c>
      <c r="C5" s="29" t="s">
        <v>53</v>
      </c>
      <c r="D5" s="29" t="s">
        <v>53</v>
      </c>
      <c r="E5" s="29" t="s">
        <v>53</v>
      </c>
      <c r="F5" s="29" t="s">
        <v>53</v>
      </c>
      <c r="G5" s="29" t="s">
        <v>53</v>
      </c>
      <c r="H5" s="29" t="s">
        <v>53</v>
      </c>
      <c r="I5" s="29" t="s">
        <v>53</v>
      </c>
      <c r="J5" s="29" t="s">
        <v>53</v>
      </c>
    </row>
    <row r="6" spans="1:10" x14ac:dyDescent="0.25">
      <c r="A6" s="29">
        <v>4</v>
      </c>
      <c r="C6" s="29" t="s">
        <v>53</v>
      </c>
      <c r="D6" s="29" t="s">
        <v>53</v>
      </c>
      <c r="E6" s="29" t="s">
        <v>53</v>
      </c>
      <c r="F6" s="29" t="s">
        <v>53</v>
      </c>
      <c r="G6" s="29" t="s">
        <v>53</v>
      </c>
      <c r="H6" s="29" t="s">
        <v>53</v>
      </c>
      <c r="I6" s="29" t="s">
        <v>53</v>
      </c>
      <c r="J6" s="29" t="s">
        <v>53</v>
      </c>
    </row>
    <row r="7" spans="1:10" x14ac:dyDescent="0.25">
      <c r="A7" s="29">
        <v>5</v>
      </c>
      <c r="C7" s="29" t="s">
        <v>53</v>
      </c>
      <c r="D7" s="29" t="s">
        <v>53</v>
      </c>
      <c r="E7" s="29" t="s">
        <v>68</v>
      </c>
      <c r="F7" s="29" t="s">
        <v>53</v>
      </c>
      <c r="G7" s="29" t="s">
        <v>53</v>
      </c>
      <c r="H7" s="29" t="s">
        <v>53</v>
      </c>
      <c r="I7" s="29" t="s">
        <v>53</v>
      </c>
      <c r="J7" s="29" t="s">
        <v>53</v>
      </c>
    </row>
    <row r="8" spans="1:10" x14ac:dyDescent="0.25">
      <c r="A8" s="29">
        <v>6</v>
      </c>
      <c r="C8" s="29" t="s">
        <v>53</v>
      </c>
      <c r="D8" s="29" t="s">
        <v>53</v>
      </c>
      <c r="E8" s="29" t="s">
        <v>68</v>
      </c>
      <c r="F8" s="29" t="s">
        <v>53</v>
      </c>
      <c r="G8" s="29" t="s">
        <v>53</v>
      </c>
      <c r="H8" s="29" t="s">
        <v>53</v>
      </c>
      <c r="I8" s="29" t="s">
        <v>69</v>
      </c>
      <c r="J8" s="29" t="s">
        <v>53</v>
      </c>
    </row>
    <row r="9" spans="1:10" x14ac:dyDescent="0.25">
      <c r="A9" s="29">
        <v>7</v>
      </c>
      <c r="C9" s="29" t="s">
        <v>53</v>
      </c>
      <c r="D9" s="29" t="s">
        <v>53</v>
      </c>
      <c r="E9" s="29" t="s">
        <v>68</v>
      </c>
      <c r="F9" s="29" t="s">
        <v>53</v>
      </c>
      <c r="G9" s="29" t="s">
        <v>53</v>
      </c>
      <c r="H9" s="29" t="s">
        <v>53</v>
      </c>
      <c r="I9" s="29" t="s">
        <v>69</v>
      </c>
      <c r="J9" s="29" t="s">
        <v>53</v>
      </c>
    </row>
    <row r="10" spans="1:10" x14ac:dyDescent="0.25">
      <c r="A10" s="29">
        <v>8</v>
      </c>
      <c r="C10" s="29" t="s">
        <v>53</v>
      </c>
      <c r="D10" s="29" t="s">
        <v>53</v>
      </c>
      <c r="E10" s="29" t="s">
        <v>68</v>
      </c>
      <c r="F10" s="29" t="s">
        <v>53</v>
      </c>
      <c r="G10" s="29" t="s">
        <v>53</v>
      </c>
      <c r="H10" s="29" t="s">
        <v>53</v>
      </c>
      <c r="I10" s="29" t="s">
        <v>69</v>
      </c>
      <c r="J10" s="29" t="s">
        <v>53</v>
      </c>
    </row>
    <row r="11" spans="1:10" x14ac:dyDescent="0.25">
      <c r="A11" s="29">
        <v>9</v>
      </c>
      <c r="C11" s="29" t="s">
        <v>53</v>
      </c>
      <c r="D11" s="29" t="s">
        <v>53</v>
      </c>
      <c r="E11" s="29" t="s">
        <v>68</v>
      </c>
      <c r="F11" s="29" t="s">
        <v>53</v>
      </c>
      <c r="G11" s="29" t="s">
        <v>53</v>
      </c>
      <c r="H11" s="29" t="s">
        <v>53</v>
      </c>
      <c r="I11" s="29" t="s">
        <v>69</v>
      </c>
      <c r="J11" s="29" t="s">
        <v>53</v>
      </c>
    </row>
    <row r="12" spans="1:10" x14ac:dyDescent="0.25">
      <c r="A12" s="29">
        <v>10</v>
      </c>
      <c r="C12" s="29" t="s">
        <v>53</v>
      </c>
      <c r="D12" s="29" t="s">
        <v>53</v>
      </c>
      <c r="E12" s="29" t="s">
        <v>68</v>
      </c>
      <c r="F12" s="29" t="s">
        <v>53</v>
      </c>
      <c r="G12" s="29" t="s">
        <v>53</v>
      </c>
      <c r="H12" s="29" t="s">
        <v>53</v>
      </c>
      <c r="I12" s="29" t="s">
        <v>69</v>
      </c>
      <c r="J12" s="29" t="s">
        <v>53</v>
      </c>
    </row>
    <row r="13" spans="1:10" x14ac:dyDescent="0.25">
      <c r="A13" s="29">
        <v>11</v>
      </c>
      <c r="C13" s="29" t="s">
        <v>53</v>
      </c>
      <c r="D13" s="29" t="s">
        <v>53</v>
      </c>
      <c r="E13" s="29" t="s">
        <v>68</v>
      </c>
      <c r="F13" s="29" t="s">
        <v>53</v>
      </c>
      <c r="G13" s="29" t="s">
        <v>53</v>
      </c>
      <c r="H13" s="29" t="s">
        <v>53</v>
      </c>
      <c r="I13" s="29" t="s">
        <v>69</v>
      </c>
      <c r="J13" s="29" t="s">
        <v>53</v>
      </c>
    </row>
    <row r="14" spans="1:10" x14ac:dyDescent="0.25">
      <c r="A14" s="29">
        <v>12</v>
      </c>
      <c r="C14" s="29" t="s">
        <v>53</v>
      </c>
      <c r="D14" s="29" t="s">
        <v>53</v>
      </c>
      <c r="E14" s="29" t="s">
        <v>68</v>
      </c>
      <c r="F14" s="29" t="s">
        <v>53</v>
      </c>
      <c r="G14" s="29" t="s">
        <v>53</v>
      </c>
      <c r="H14" s="29" t="s">
        <v>53</v>
      </c>
      <c r="I14" s="29" t="s">
        <v>69</v>
      </c>
      <c r="J14" s="29" t="s">
        <v>53</v>
      </c>
    </row>
    <row r="15" spans="1:10" x14ac:dyDescent="0.25">
      <c r="A15" s="29">
        <v>13</v>
      </c>
      <c r="B15" s="29" t="s">
        <v>70</v>
      </c>
      <c r="C15" s="29" t="s">
        <v>53</v>
      </c>
      <c r="D15" s="29" t="s">
        <v>53</v>
      </c>
      <c r="E15" s="29" t="s">
        <v>68</v>
      </c>
      <c r="F15" s="29" t="s">
        <v>53</v>
      </c>
      <c r="G15" s="29" t="s">
        <v>53</v>
      </c>
      <c r="H15" s="29" t="s">
        <v>53</v>
      </c>
      <c r="I15" s="29" t="s">
        <v>69</v>
      </c>
      <c r="J15" s="29" t="s">
        <v>53</v>
      </c>
    </row>
    <row r="16" spans="1:10" x14ac:dyDescent="0.25">
      <c r="A16" s="29">
        <v>14</v>
      </c>
      <c r="B16" s="29" t="s">
        <v>70</v>
      </c>
      <c r="C16" s="29" t="s">
        <v>53</v>
      </c>
      <c r="D16" s="29" t="s">
        <v>53</v>
      </c>
      <c r="E16" s="29" t="s">
        <v>68</v>
      </c>
      <c r="F16" s="29" t="s">
        <v>53</v>
      </c>
      <c r="G16" s="29" t="s">
        <v>53</v>
      </c>
      <c r="H16" s="29" t="s">
        <v>53</v>
      </c>
      <c r="I16" s="29" t="s">
        <v>69</v>
      </c>
      <c r="J16" s="29" t="s">
        <v>53</v>
      </c>
    </row>
    <row r="17" spans="1:10" x14ac:dyDescent="0.25">
      <c r="A17" s="29">
        <v>15</v>
      </c>
      <c r="B17" s="29" t="s">
        <v>70</v>
      </c>
      <c r="C17" s="29" t="s">
        <v>53</v>
      </c>
      <c r="D17" s="29" t="s">
        <v>53</v>
      </c>
      <c r="E17" s="29" t="s">
        <v>68</v>
      </c>
      <c r="F17" s="29" t="s">
        <v>53</v>
      </c>
      <c r="G17" s="29" t="s">
        <v>53</v>
      </c>
      <c r="H17" s="29" t="s">
        <v>53</v>
      </c>
      <c r="I17" s="29" t="s">
        <v>53</v>
      </c>
      <c r="J17" s="29" t="s">
        <v>53</v>
      </c>
    </row>
    <row r="18" spans="1:10" x14ac:dyDescent="0.25">
      <c r="A18" s="29">
        <v>16</v>
      </c>
      <c r="B18" s="29" t="s">
        <v>53</v>
      </c>
      <c r="C18" s="29" t="s">
        <v>53</v>
      </c>
      <c r="D18" s="29" t="s">
        <v>53</v>
      </c>
      <c r="E18" s="29" t="s">
        <v>68</v>
      </c>
      <c r="F18" s="29" t="s">
        <v>53</v>
      </c>
      <c r="G18" s="29" t="s">
        <v>53</v>
      </c>
      <c r="H18" s="29" t="s">
        <v>53</v>
      </c>
      <c r="I18" s="29" t="s">
        <v>53</v>
      </c>
      <c r="J18" s="29" t="s">
        <v>53</v>
      </c>
    </row>
    <row r="19" spans="1:10" x14ac:dyDescent="0.25">
      <c r="A19" s="29">
        <v>17</v>
      </c>
      <c r="B19" s="29" t="s">
        <v>53</v>
      </c>
      <c r="C19" s="29" t="s">
        <v>53</v>
      </c>
      <c r="D19" s="29" t="s">
        <v>53</v>
      </c>
      <c r="E19" s="29" t="s">
        <v>68</v>
      </c>
      <c r="F19" s="29" t="s">
        <v>53</v>
      </c>
      <c r="G19" s="29" t="s">
        <v>53</v>
      </c>
      <c r="H19" s="29" t="s">
        <v>53</v>
      </c>
      <c r="I19" s="29" t="s">
        <v>53</v>
      </c>
      <c r="J19" s="29" t="s">
        <v>53</v>
      </c>
    </row>
    <row r="20" spans="1:10" x14ac:dyDescent="0.25">
      <c r="A20" s="29">
        <v>18</v>
      </c>
      <c r="B20" s="29" t="s">
        <v>53</v>
      </c>
      <c r="C20" s="29" t="s">
        <v>53</v>
      </c>
      <c r="D20" s="29" t="s">
        <v>53</v>
      </c>
      <c r="E20" s="29" t="s">
        <v>68</v>
      </c>
      <c r="F20" s="29" t="s">
        <v>53</v>
      </c>
      <c r="G20" s="29" t="s">
        <v>53</v>
      </c>
      <c r="H20" s="29" t="s">
        <v>53</v>
      </c>
      <c r="I20" s="29" t="s">
        <v>53</v>
      </c>
      <c r="J20" s="29" t="s">
        <v>53</v>
      </c>
    </row>
    <row r="21" spans="1:10" x14ac:dyDescent="0.25">
      <c r="A21" s="29">
        <v>19</v>
      </c>
      <c r="B21" s="29" t="s">
        <v>53</v>
      </c>
      <c r="C21" s="29" t="s">
        <v>53</v>
      </c>
      <c r="D21" s="29" t="s">
        <v>53</v>
      </c>
      <c r="E21" s="29" t="s">
        <v>68</v>
      </c>
      <c r="F21" s="29" t="s">
        <v>53</v>
      </c>
      <c r="G21" s="29" t="s">
        <v>53</v>
      </c>
      <c r="H21" s="29" t="s">
        <v>53</v>
      </c>
      <c r="I21" s="29" t="s">
        <v>53</v>
      </c>
      <c r="J21" s="29" t="s">
        <v>53</v>
      </c>
    </row>
    <row r="22" spans="1:10" x14ac:dyDescent="0.25">
      <c r="A22" s="29">
        <v>20</v>
      </c>
      <c r="B22" s="29" t="s">
        <v>53</v>
      </c>
      <c r="C22" s="29" t="s">
        <v>53</v>
      </c>
      <c r="D22" s="29" t="s">
        <v>53</v>
      </c>
      <c r="E22" s="29" t="s">
        <v>53</v>
      </c>
      <c r="F22" s="29" t="s">
        <v>53</v>
      </c>
      <c r="G22" s="29" t="s">
        <v>53</v>
      </c>
      <c r="H22" s="29" t="s">
        <v>53</v>
      </c>
      <c r="I22" s="29" t="s">
        <v>53</v>
      </c>
      <c r="J22" s="29" t="s">
        <v>53</v>
      </c>
    </row>
    <row r="23" spans="1:10" x14ac:dyDescent="0.25">
      <c r="A23" s="29">
        <v>21</v>
      </c>
      <c r="B23" s="29" t="s">
        <v>53</v>
      </c>
      <c r="C23" s="29" t="s">
        <v>53</v>
      </c>
      <c r="D23" s="29" t="s">
        <v>53</v>
      </c>
      <c r="E23" s="29" t="s">
        <v>53</v>
      </c>
      <c r="F23" s="29" t="s">
        <v>53</v>
      </c>
      <c r="G23" s="29" t="s">
        <v>53</v>
      </c>
      <c r="H23" s="29" t="s">
        <v>53</v>
      </c>
      <c r="I23" s="29" t="s">
        <v>53</v>
      </c>
      <c r="J23" s="29" t="s">
        <v>53</v>
      </c>
    </row>
    <row r="24" spans="1:10" x14ac:dyDescent="0.25">
      <c r="A24" s="29">
        <v>22</v>
      </c>
      <c r="B24" s="29" t="s">
        <v>53</v>
      </c>
      <c r="C24" s="29" t="s">
        <v>53</v>
      </c>
      <c r="D24" s="29" t="s">
        <v>53</v>
      </c>
      <c r="E24" s="29" t="s">
        <v>53</v>
      </c>
      <c r="F24" s="29" t="s">
        <v>53</v>
      </c>
      <c r="G24" s="29" t="s">
        <v>53</v>
      </c>
      <c r="H24" s="29" t="s">
        <v>53</v>
      </c>
      <c r="I24" s="29" t="s">
        <v>53</v>
      </c>
      <c r="J24" s="29" t="s">
        <v>53</v>
      </c>
    </row>
    <row r="25" spans="1:10" x14ac:dyDescent="0.25">
      <c r="A25" s="29">
        <v>23</v>
      </c>
      <c r="B25" s="29" t="s">
        <v>53</v>
      </c>
      <c r="C25" s="29" t="s">
        <v>53</v>
      </c>
      <c r="D25" s="29" t="s">
        <v>53</v>
      </c>
      <c r="E25" s="29" t="s">
        <v>53</v>
      </c>
      <c r="F25" s="29" t="s">
        <v>53</v>
      </c>
      <c r="G25" s="29" t="s">
        <v>53</v>
      </c>
      <c r="H25" s="29" t="s">
        <v>53</v>
      </c>
      <c r="I25" s="29" t="s">
        <v>53</v>
      </c>
      <c r="J25" s="29" t="s">
        <v>53</v>
      </c>
    </row>
    <row r="26" spans="1:10" x14ac:dyDescent="0.25">
      <c r="A26" s="29">
        <v>24</v>
      </c>
      <c r="B26" s="29" t="s">
        <v>53</v>
      </c>
      <c r="C26" s="29" t="s">
        <v>53</v>
      </c>
      <c r="D26" s="29" t="s">
        <v>53</v>
      </c>
      <c r="E26" s="29" t="s">
        <v>53</v>
      </c>
      <c r="F26" s="29" t="s">
        <v>53</v>
      </c>
      <c r="G26" s="29" t="s">
        <v>53</v>
      </c>
      <c r="H26" s="29" t="s">
        <v>53</v>
      </c>
      <c r="I26" s="29" t="s">
        <v>53</v>
      </c>
      <c r="J26" s="29" t="s">
        <v>53</v>
      </c>
    </row>
    <row r="27" spans="1:10" x14ac:dyDescent="0.25">
      <c r="A27" s="29">
        <v>25</v>
      </c>
      <c r="B27" s="29" t="s">
        <v>53</v>
      </c>
      <c r="C27" s="29" t="s">
        <v>53</v>
      </c>
      <c r="D27" s="29" t="s">
        <v>53</v>
      </c>
      <c r="E27" s="29" t="s">
        <v>53</v>
      </c>
      <c r="F27" s="29" t="s">
        <v>53</v>
      </c>
      <c r="G27" s="29" t="s">
        <v>53</v>
      </c>
      <c r="H27" s="29" t="s">
        <v>53</v>
      </c>
      <c r="I27" s="29" t="s">
        <v>53</v>
      </c>
      <c r="J27" s="29" t="s">
        <v>71</v>
      </c>
    </row>
    <row r="28" spans="1:10" x14ac:dyDescent="0.25">
      <c r="A28" s="29">
        <v>26</v>
      </c>
      <c r="B28" s="29" t="s">
        <v>53</v>
      </c>
      <c r="C28" s="29" t="s">
        <v>53</v>
      </c>
      <c r="D28" s="29" t="s">
        <v>53</v>
      </c>
      <c r="E28" s="29" t="s">
        <v>53</v>
      </c>
      <c r="F28" s="29" t="s">
        <v>53</v>
      </c>
      <c r="G28" s="29" t="s">
        <v>53</v>
      </c>
      <c r="H28" s="29" t="s">
        <v>53</v>
      </c>
      <c r="I28" s="29" t="s">
        <v>53</v>
      </c>
      <c r="J28" s="29" t="s">
        <v>71</v>
      </c>
    </row>
    <row r="29" spans="1:10" x14ac:dyDescent="0.25">
      <c r="A29" s="29">
        <v>27</v>
      </c>
      <c r="B29" s="29" t="s">
        <v>53</v>
      </c>
      <c r="C29" s="29" t="s">
        <v>53</v>
      </c>
      <c r="D29" s="29" t="s">
        <v>53</v>
      </c>
      <c r="E29" s="29" t="s">
        <v>53</v>
      </c>
      <c r="F29" s="29" t="s">
        <v>53</v>
      </c>
      <c r="G29" s="29" t="s">
        <v>53</v>
      </c>
      <c r="H29" s="29" t="s">
        <v>53</v>
      </c>
      <c r="I29" s="29" t="s">
        <v>53</v>
      </c>
      <c r="J29" s="29" t="s">
        <v>71</v>
      </c>
    </row>
    <row r="30" spans="1:10" x14ac:dyDescent="0.25">
      <c r="A30" s="29">
        <v>28</v>
      </c>
      <c r="B30" s="29" t="s">
        <v>53</v>
      </c>
      <c r="C30" s="29" t="s">
        <v>53</v>
      </c>
      <c r="D30" s="29" t="s">
        <v>53</v>
      </c>
      <c r="E30" s="29" t="s">
        <v>53</v>
      </c>
      <c r="F30" s="29" t="s">
        <v>53</v>
      </c>
      <c r="G30" s="29" t="s">
        <v>53</v>
      </c>
      <c r="H30" s="29" t="s">
        <v>53</v>
      </c>
      <c r="I30" s="29" t="s">
        <v>53</v>
      </c>
      <c r="J30" s="29" t="s">
        <v>71</v>
      </c>
    </row>
    <row r="31" spans="1:10" x14ac:dyDescent="0.25">
      <c r="A31" s="29">
        <v>29</v>
      </c>
      <c r="C31" s="29" t="s">
        <v>53</v>
      </c>
      <c r="D31" s="29" t="s">
        <v>72</v>
      </c>
      <c r="E31" s="29" t="s">
        <v>53</v>
      </c>
      <c r="F31" s="29" t="s">
        <v>53</v>
      </c>
      <c r="G31" s="29" t="s">
        <v>53</v>
      </c>
      <c r="H31" s="29" t="s">
        <v>53</v>
      </c>
      <c r="I31" s="29" t="s">
        <v>53</v>
      </c>
      <c r="J31" s="29" t="s">
        <v>71</v>
      </c>
    </row>
    <row r="32" spans="1:10" x14ac:dyDescent="0.25">
      <c r="A32" s="29">
        <v>30</v>
      </c>
      <c r="C32" s="29" t="s">
        <v>53</v>
      </c>
      <c r="D32" s="29" t="s">
        <v>72</v>
      </c>
      <c r="E32" s="29" t="s">
        <v>53</v>
      </c>
      <c r="F32" s="29" t="s">
        <v>53</v>
      </c>
      <c r="G32" s="29" t="s">
        <v>53</v>
      </c>
      <c r="H32" s="29" t="s">
        <v>53</v>
      </c>
      <c r="I32" s="29" t="s">
        <v>53</v>
      </c>
      <c r="J32" s="29" t="s">
        <v>71</v>
      </c>
    </row>
    <row r="33" spans="1:10" x14ac:dyDescent="0.25">
      <c r="A33" s="29">
        <v>31</v>
      </c>
      <c r="C33" s="29" t="s">
        <v>53</v>
      </c>
      <c r="E33" s="29" t="s">
        <v>53</v>
      </c>
      <c r="G33" s="29" t="s">
        <v>53</v>
      </c>
      <c r="H33" s="29" t="s">
        <v>53</v>
      </c>
      <c r="J33" s="29" t="s">
        <v>71</v>
      </c>
    </row>
  </sheetData>
  <phoneticPr fontId="6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5"/>
  <sheetViews>
    <sheetView workbookViewId="0">
      <selection activeCell="B33" sqref="B33"/>
    </sheetView>
  </sheetViews>
  <sheetFormatPr baseColWidth="10" defaultRowHeight="15" x14ac:dyDescent="0.25"/>
  <cols>
    <col min="1" max="3" width="14.42578125" customWidth="1"/>
    <col min="5" max="6" width="15.85546875" customWidth="1"/>
  </cols>
  <sheetData>
    <row r="2" spans="1:8" ht="15.75" thickBot="1" x14ac:dyDescent="0.3"/>
    <row r="3" spans="1:8" s="51" customFormat="1" ht="34.5" thickBot="1" x14ac:dyDescent="0.3">
      <c r="A3" s="47" t="s">
        <v>17</v>
      </c>
      <c r="B3" s="48" t="s">
        <v>18</v>
      </c>
      <c r="C3" s="49" t="s">
        <v>19</v>
      </c>
      <c r="E3" s="47" t="s">
        <v>24</v>
      </c>
      <c r="F3" s="50" t="s">
        <v>35</v>
      </c>
      <c r="H3" s="11" t="s">
        <v>26</v>
      </c>
    </row>
    <row r="4" spans="1:8" s="51" customFormat="1" ht="22.5" customHeight="1" x14ac:dyDescent="0.2">
      <c r="A4" s="41" t="s">
        <v>13</v>
      </c>
      <c r="B4" s="57"/>
      <c r="C4" s="58">
        <f>B4*12</f>
        <v>0</v>
      </c>
      <c r="E4" s="41"/>
      <c r="F4" s="53"/>
      <c r="H4" s="9"/>
    </row>
    <row r="5" spans="1:8" s="51" customFormat="1" ht="22.5" customHeight="1" thickBot="1" x14ac:dyDescent="0.25">
      <c r="A5" s="7" t="s">
        <v>14</v>
      </c>
      <c r="B5" s="59"/>
      <c r="C5" s="58">
        <f>B5*12</f>
        <v>0</v>
      </c>
      <c r="E5" s="7"/>
      <c r="F5" s="54"/>
      <c r="H5" s="10">
        <f>'Réservations 2023'!L12/'Réservations 2023'!F12</f>
        <v>3.0351316488352681E-2</v>
      </c>
    </row>
    <row r="6" spans="1:8" s="51" customFormat="1" ht="22.5" customHeight="1" x14ac:dyDescent="0.25">
      <c r="A6" s="7" t="s">
        <v>15</v>
      </c>
      <c r="B6" s="59"/>
      <c r="C6" s="58">
        <f>B6*12</f>
        <v>0</v>
      </c>
      <c r="E6" s="7"/>
      <c r="F6" s="54"/>
    </row>
    <row r="7" spans="1:8" s="51" customFormat="1" ht="22.5" customHeight="1" x14ac:dyDescent="0.25">
      <c r="A7" s="7" t="s">
        <v>16</v>
      </c>
      <c r="B7" s="59"/>
      <c r="C7" s="58">
        <f>B7*12</f>
        <v>0</v>
      </c>
      <c r="E7" s="7"/>
      <c r="F7" s="55"/>
    </row>
    <row r="8" spans="1:8" s="51" customFormat="1" ht="22.5" customHeight="1" x14ac:dyDescent="0.25">
      <c r="A8" s="7" t="s">
        <v>21</v>
      </c>
      <c r="B8" s="59"/>
      <c r="C8" s="60"/>
      <c r="E8" s="7"/>
      <c r="F8" s="54"/>
    </row>
    <row r="9" spans="1:8" s="51" customFormat="1" ht="22.5" customHeight="1" x14ac:dyDescent="0.25">
      <c r="A9" s="7" t="s">
        <v>22</v>
      </c>
      <c r="B9" s="59"/>
      <c r="C9" s="60"/>
      <c r="E9" s="7"/>
      <c r="F9" s="54"/>
    </row>
    <row r="10" spans="1:8" s="51" customFormat="1" ht="22.5" customHeight="1" x14ac:dyDescent="0.25">
      <c r="A10" s="23" t="s">
        <v>36</v>
      </c>
      <c r="B10" s="59"/>
      <c r="C10" s="60"/>
      <c r="E10" s="7"/>
      <c r="F10" s="54"/>
    </row>
    <row r="11" spans="1:8" s="51" customFormat="1" ht="22.5" customHeight="1" x14ac:dyDescent="0.25">
      <c r="A11" s="7"/>
      <c r="B11" s="59"/>
      <c r="C11" s="60"/>
      <c r="E11" s="7"/>
      <c r="F11" s="54"/>
    </row>
    <row r="12" spans="1:8" s="51" customFormat="1" ht="22.5" customHeight="1" thickBot="1" x14ac:dyDescent="0.3">
      <c r="A12" s="52" t="s">
        <v>25</v>
      </c>
      <c r="B12" s="61">
        <f>SUM(B4:B7)</f>
        <v>0</v>
      </c>
      <c r="C12" s="62">
        <f>SUM(C4:C11)</f>
        <v>0</v>
      </c>
      <c r="E12" s="52" t="s">
        <v>25</v>
      </c>
      <c r="F12" s="56">
        <f>SUM(F4:F11)</f>
        <v>0</v>
      </c>
    </row>
    <row r="18" spans="1:7" ht="15.75" thickBot="1" x14ac:dyDescent="0.3"/>
    <row r="19" spans="1:7" ht="15.75" thickBot="1" x14ac:dyDescent="0.3">
      <c r="A19" s="75" t="s">
        <v>46</v>
      </c>
      <c r="B19" s="76"/>
      <c r="C19" s="76"/>
      <c r="D19" s="77"/>
      <c r="E19" s="78">
        <f>Réservations[[#Totals],[PRIX]]-Réservations[[#Totals],[ANNULATION]]</f>
        <v>1317.9</v>
      </c>
      <c r="F19" s="79"/>
      <c r="G19" s="80"/>
    </row>
    <row r="20" spans="1:7" ht="15.75" thickBot="1" x14ac:dyDescent="0.3">
      <c r="A20" s="45"/>
      <c r="B20" s="45"/>
      <c r="C20" s="45"/>
      <c r="D20" s="45"/>
      <c r="E20" s="45"/>
      <c r="F20" s="45"/>
      <c r="G20" s="45"/>
    </row>
    <row r="21" spans="1:7" ht="15.75" thickBot="1" x14ac:dyDescent="0.3">
      <c r="A21" s="75" t="s">
        <v>12</v>
      </c>
      <c r="B21" s="76"/>
      <c r="C21" s="76"/>
      <c r="D21" s="77"/>
      <c r="E21" s="84" t="e">
        <f>Réservations[[#Totals],[PRIX]]-Réservations[[#Totals],[GESTION DEPARTS]]-Réservations[[#Totals],[ANNULATION]]-Réservations[[#Totals],[FRAIS]]-#REF!-#REF!</f>
        <v>#REF!</v>
      </c>
      <c r="F21" s="85"/>
      <c r="G21" s="86"/>
    </row>
    <row r="22" spans="1:7" ht="15.75" thickBot="1" x14ac:dyDescent="0.3">
      <c r="A22" s="46"/>
      <c r="B22" s="46"/>
      <c r="C22" s="46"/>
      <c r="D22" s="46"/>
      <c r="E22" s="45"/>
      <c r="F22" s="45"/>
      <c r="G22" s="45"/>
    </row>
    <row r="23" spans="1:7" ht="15.75" thickBot="1" x14ac:dyDescent="0.3">
      <c r="A23" s="75" t="s">
        <v>11</v>
      </c>
      <c r="B23" s="76"/>
      <c r="C23" s="76"/>
      <c r="D23" s="77"/>
      <c r="E23" s="84">
        <f>SUM('Compta 2022'!C12,'Compta 2022'!F12)</f>
        <v>0</v>
      </c>
      <c r="F23" s="85"/>
      <c r="G23" s="86"/>
    </row>
    <row r="24" spans="1:7" ht="15.75" thickBot="1" x14ac:dyDescent="0.3">
      <c r="A24" s="46"/>
      <c r="B24" s="46"/>
      <c r="C24" s="46"/>
      <c r="D24" s="46"/>
      <c r="E24" s="45"/>
      <c r="F24" s="45"/>
      <c r="G24" s="45"/>
    </row>
    <row r="25" spans="1:7" ht="15.75" thickBot="1" x14ac:dyDescent="0.3">
      <c r="A25" s="75" t="s">
        <v>23</v>
      </c>
      <c r="B25" s="76"/>
      <c r="C25" s="76"/>
      <c r="D25" s="77"/>
      <c r="E25" s="81" t="e">
        <f>SUM(E21,-E23)</f>
        <v>#REF!</v>
      </c>
      <c r="F25" s="82"/>
      <c r="G25" s="83"/>
    </row>
  </sheetData>
  <mergeCells count="8">
    <mergeCell ref="A19:D19"/>
    <mergeCell ref="E19:G19"/>
    <mergeCell ref="E25:G25"/>
    <mergeCell ref="A25:D25"/>
    <mergeCell ref="E21:G21"/>
    <mergeCell ref="A21:D21"/>
    <mergeCell ref="A23:D23"/>
    <mergeCell ref="E23:G23"/>
  </mergeCells>
  <conditionalFormatting sqref="E25">
    <cfRule type="cellIs" dxfId="32" priority="1" operator="lessThan">
      <formula>0</formula>
    </cfRule>
    <cfRule type="cellIs" dxfId="31" priority="2" operator="greaterThan">
      <formula>0</formula>
    </cfRule>
  </conditionalFormatting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7328874-567B-40B9-AD54-4E73FDEA345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Réservations 2023</vt:lpstr>
      <vt:lpstr>Planning 2023</vt:lpstr>
      <vt:lpstr>Compta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HORIOT BASTIEN</dc:creator>
  <cp:lastModifiedBy>Chris_W10</cp:lastModifiedBy>
  <cp:lastPrinted>2022-11-24T20:58:29Z</cp:lastPrinted>
  <dcterms:created xsi:type="dcterms:W3CDTF">2022-01-28T09:14:42Z</dcterms:created>
  <dcterms:modified xsi:type="dcterms:W3CDTF">2023-01-29T21:06:11Z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etDate">
    <vt:lpwstr>2022-01-28T11:13:39Z</vt:lpwstr>
  </property>
  <property fmtid="{D5CDD505-2E9C-101B-9397-08002B2CF9AE}" pid="4" name="MSIP_Label_1aaa69c8-0478-4e13-9e4c-38511e3b6774_Method">
    <vt:lpwstr>Privileged</vt:lpwstr>
  </property>
  <property fmtid="{D5CDD505-2E9C-101B-9397-08002B2CF9AE}" pid="5" name="MSIP_Label_1aaa69c8-0478-4e13-9e4c-38511e3b6774_Name">
    <vt:lpwstr>1aaa69c8-0478-4e13-9e4c-38511e3b6774</vt:lpwstr>
  </property>
  <property fmtid="{D5CDD505-2E9C-101B-9397-08002B2CF9AE}" pid="6" name="MSIP_Label_1aaa69c8-0478-4e13-9e4c-38511e3b6774_SiteId">
    <vt:lpwstr>c9a7d621-4bc4-4407-b730-f428e656aa9e</vt:lpwstr>
  </property>
  <property fmtid="{D5CDD505-2E9C-101B-9397-08002B2CF9AE}" pid="7" name="MSIP_Label_1aaa69c8-0478-4e13-9e4c-38511e3b6774_ActionId">
    <vt:lpwstr>c546b0b6-36a5-435d-bdc5-de5cf6dffb74</vt:lpwstr>
  </property>
  <property fmtid="{D5CDD505-2E9C-101B-9397-08002B2CF9AE}" pid="8" name="MSIP_Label_1aaa69c8-0478-4e13-9e4c-38511e3b6774_ContentBits">
    <vt:lpwstr>0</vt:lpwstr>
  </property>
</Properties>
</file>