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8AAEF0F-D006-4C6A-975D-9352CC34E97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BDD" sheetId="4" r:id="rId2"/>
    <sheet name="BDD formule" sheetId="2" r:id="rId3"/>
    <sheet name="Feuil3" sheetId="3" r:id="rId4"/>
  </sheets>
  <externalReferences>
    <externalReference r:id="rId5"/>
  </externalReferences>
  <definedNames>
    <definedName name="JF">T_JF[2022]</definedName>
    <definedName name="l_Matricules">T_salariés[MATRICULE]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4" l="1"/>
  <c r="F4" i="4"/>
  <c r="F5" i="4"/>
  <c r="M7" i="1" a="1"/>
  <c r="M7" i="1" s="1"/>
  <c r="N7" i="1" a="1"/>
  <c r="N7" i="1" s="1"/>
  <c r="M8" i="1" a="1"/>
  <c r="M8" i="1" s="1"/>
  <c r="O8" i="1" s="1"/>
  <c r="N8" i="1" a="1"/>
  <c r="N8" i="1" s="1"/>
  <c r="M14" i="1" a="1"/>
  <c r="M14" i="1" s="1"/>
  <c r="N14" i="1" a="1"/>
  <c r="N14" i="1" s="1"/>
  <c r="M15" i="1" a="1"/>
  <c r="M15" i="1" s="1"/>
  <c r="N15" i="1" a="1"/>
  <c r="N15" i="1" s="1"/>
  <c r="M21" i="1" a="1"/>
  <c r="M21" i="1" s="1"/>
  <c r="N21" i="1" a="1"/>
  <c r="N21" i="1" s="1"/>
  <c r="M22" i="1" a="1"/>
  <c r="M22" i="1" s="1"/>
  <c r="N22" i="1" a="1"/>
  <c r="N22" i="1" s="1"/>
  <c r="M28" i="1" a="1"/>
  <c r="M28" i="1" s="1"/>
  <c r="N28" i="1" a="1"/>
  <c r="N28" i="1" s="1"/>
  <c r="M29" i="1" a="1"/>
  <c r="M29" i="1" s="1"/>
  <c r="O29" i="1" s="1"/>
  <c r="N29" i="1" a="1"/>
  <c r="N29" i="1" s="1"/>
  <c r="M35" i="1" a="1"/>
  <c r="M35" i="1" s="1"/>
  <c r="N35" i="1" a="1"/>
  <c r="N35" i="1" s="1"/>
  <c r="M36" i="1" a="1"/>
  <c r="M36" i="1" s="1"/>
  <c r="N36" i="1" a="1"/>
  <c r="N36" i="1" s="1"/>
  <c r="L14" i="1" a="1"/>
  <c r="L14" i="1" s="1"/>
  <c r="L15" i="1" a="1"/>
  <c r="L15" i="1" s="1"/>
  <c r="L21" i="1" a="1"/>
  <c r="L21" i="1" s="1"/>
  <c r="L22" i="1" a="1"/>
  <c r="L22" i="1" s="1"/>
  <c r="L28" i="1" a="1"/>
  <c r="L28" i="1" s="1"/>
  <c r="L29" i="1" a="1"/>
  <c r="L29" i="1" s="1"/>
  <c r="L35" i="1" a="1"/>
  <c r="L35" i="1" s="1"/>
  <c r="L36" i="1" a="1"/>
  <c r="L36" i="1" s="1"/>
  <c r="L8" i="1" a="1"/>
  <c r="L8" i="1" s="1"/>
  <c r="L7" i="1" a="1"/>
  <c r="L7" i="1" s="1"/>
  <c r="M10" i="1" a="1"/>
  <c r="M13" i="1" a="1"/>
  <c r="M16" i="1" a="1"/>
  <c r="M19" i="1" a="1"/>
  <c r="M25" i="1" a="1"/>
  <c r="N10" i="1" a="1"/>
  <c r="N13" i="1" a="1"/>
  <c r="N16" i="1" a="1"/>
  <c r="N19" i="1" a="1"/>
  <c r="N25" i="1" a="1"/>
  <c r="M17" i="1" a="1"/>
  <c r="M26" i="1" a="1"/>
  <c r="M32" i="1" a="1"/>
  <c r="M34" i="1" a="1"/>
  <c r="M11" i="1" a="1"/>
  <c r="M20" i="1" a="1"/>
  <c r="M23" i="1" a="1"/>
  <c r="M31" i="1" a="1"/>
  <c r="N17" i="1" a="1"/>
  <c r="N23" i="1" a="1"/>
  <c r="N37" i="1" a="1"/>
  <c r="N11" i="1" a="1"/>
  <c r="N20" i="1" a="1"/>
  <c r="N26" i="1" a="1"/>
  <c r="N32" i="1" a="1"/>
  <c r="M37" i="1" a="1"/>
  <c r="M18" i="1" a="1"/>
  <c r="M30" i="1" a="1"/>
  <c r="M9" i="1" a="1"/>
  <c r="M12" i="1" a="1"/>
  <c r="M24" i="1" a="1"/>
  <c r="M27" i="1" a="1"/>
  <c r="M33" i="1" a="1"/>
  <c r="N31" i="1" a="1"/>
  <c r="N18" i="1" a="1"/>
  <c r="N24" i="1" a="1"/>
  <c r="N33" i="1" a="1"/>
  <c r="N9" i="1" a="1"/>
  <c r="N12" i="1" a="1"/>
  <c r="N27" i="1" a="1"/>
  <c r="N30" i="1" a="1"/>
  <c r="N34" i="1" a="1"/>
  <c r="L10" i="1" a="1"/>
  <c r="L16" i="1" a="1"/>
  <c r="L11" i="1" a="1"/>
  <c r="L17" i="1" a="1"/>
  <c r="L23" i="1" a="1"/>
  <c r="L18" i="1" a="1"/>
  <c r="L33" i="1" a="1"/>
  <c r="L12" i="1" a="1"/>
  <c r="L24" i="1" a="1"/>
  <c r="L30" i="1" a="1"/>
  <c r="L13" i="1" a="1"/>
  <c r="L25" i="1" a="1"/>
  <c r="L37" i="1" a="1"/>
  <c r="L19" i="1" a="1"/>
  <c r="L31" i="1" a="1"/>
  <c r="L26" i="1" a="1"/>
  <c r="L20" i="1" a="1"/>
  <c r="L34" i="1" a="1"/>
  <c r="L32" i="1" a="1"/>
  <c r="L27" i="1" a="1"/>
  <c r="L9" i="1" a="1"/>
  <c r="O28" i="1" l="1"/>
  <c r="O14" i="1"/>
  <c r="O35" i="1"/>
  <c r="O22" i="1"/>
  <c r="O21" i="1"/>
  <c r="O36" i="1"/>
  <c r="O15" i="1"/>
  <c r="N34" i="1"/>
  <c r="N30" i="1"/>
  <c r="N27" i="1"/>
  <c r="N12" i="1"/>
  <c r="N9" i="1"/>
  <c r="N33" i="1"/>
  <c r="N24" i="1"/>
  <c r="N18" i="1"/>
  <c r="N31" i="1"/>
  <c r="M33" i="1"/>
  <c r="M27" i="1"/>
  <c r="M24" i="1"/>
  <c r="M12" i="1"/>
  <c r="M9" i="1"/>
  <c r="M30" i="1"/>
  <c r="O30" i="1" s="1"/>
  <c r="M18" i="1"/>
  <c r="M37" i="1"/>
  <c r="N32" i="1"/>
  <c r="N26" i="1"/>
  <c r="N20" i="1"/>
  <c r="N11" i="1"/>
  <c r="N37" i="1"/>
  <c r="N23" i="1"/>
  <c r="N17" i="1"/>
  <c r="M31" i="1"/>
  <c r="M23" i="1"/>
  <c r="M20" i="1"/>
  <c r="M11" i="1"/>
  <c r="M34" i="1"/>
  <c r="M32" i="1"/>
  <c r="O32" i="1" s="1"/>
  <c r="M26" i="1"/>
  <c r="O26" i="1" s="1"/>
  <c r="M17" i="1"/>
  <c r="N25" i="1"/>
  <c r="N19" i="1"/>
  <c r="N16" i="1"/>
  <c r="N13" i="1"/>
  <c r="N10" i="1"/>
  <c r="M25" i="1"/>
  <c r="M19" i="1"/>
  <c r="M16" i="1"/>
  <c r="M13" i="1"/>
  <c r="M10" i="1"/>
  <c r="L27" i="1"/>
  <c r="L32" i="1"/>
  <c r="L34" i="1"/>
  <c r="L20" i="1"/>
  <c r="L26" i="1"/>
  <c r="L31" i="1"/>
  <c r="L19" i="1"/>
  <c r="L37" i="1"/>
  <c r="L25" i="1"/>
  <c r="L13" i="1"/>
  <c r="L30" i="1"/>
  <c r="L24" i="1"/>
  <c r="L12" i="1"/>
  <c r="L33" i="1"/>
  <c r="L18" i="1"/>
  <c r="L23" i="1"/>
  <c r="L17" i="1"/>
  <c r="L11" i="1"/>
  <c r="L16" i="1"/>
  <c r="L10" i="1"/>
  <c r="L9" i="1"/>
  <c r="O7" i="1"/>
  <c r="O12" i="1" l="1"/>
  <c r="O33" i="1"/>
  <c r="O31" i="1"/>
  <c r="O24" i="1"/>
  <c r="O27" i="1"/>
  <c r="O17" i="1"/>
  <c r="O13" i="1"/>
  <c r="O37" i="1"/>
  <c r="O16" i="1"/>
  <c r="O11" i="1"/>
  <c r="O18" i="1"/>
  <c r="O10" i="1"/>
  <c r="O34" i="1"/>
  <c r="O19" i="1"/>
  <c r="O20" i="1"/>
  <c r="O25" i="1"/>
  <c r="O23" i="1"/>
  <c r="O9" i="1"/>
  <c r="D2" i="2"/>
  <c r="D9" i="2"/>
  <c r="D10" i="2" s="1"/>
  <c r="D8" i="2"/>
  <c r="D7" i="2"/>
  <c r="D6" i="2"/>
  <c r="D5" i="2"/>
  <c r="D4" i="2"/>
  <c r="D3" i="2"/>
  <c r="D13" i="2" l="1"/>
  <c r="D12" i="2"/>
  <c r="D11" i="2"/>
  <c r="A4" i="1" l="1"/>
  <c r="C4" i="4"/>
  <c r="C5" i="4"/>
  <c r="C2" i="4"/>
  <c r="C3" i="4"/>
  <c r="H9" i="1"/>
  <c r="F2" i="4"/>
  <c r="B4" i="3"/>
  <c r="B9" i="3" l="1"/>
  <c r="B11" i="3" s="1"/>
  <c r="B6" i="3"/>
  <c r="H8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7" i="1"/>
  <c r="I7" i="1" s="1"/>
  <c r="B7" i="1"/>
  <c r="A7" i="1" s="1"/>
  <c r="J7" i="1" s="1"/>
  <c r="B8" i="1" l="1"/>
  <c r="B9" i="1" l="1"/>
  <c r="A9" i="1" s="1"/>
  <c r="A8" i="1"/>
  <c r="I8" i="1" l="1"/>
  <c r="I9" i="1" s="1"/>
  <c r="J9" i="1"/>
  <c r="B10" i="1"/>
  <c r="A10" i="1" s="1"/>
  <c r="J10" i="1" s="1"/>
  <c r="I10" i="1" l="1"/>
  <c r="J8" i="1"/>
  <c r="B11" i="1"/>
  <c r="A11" i="1" s="1"/>
  <c r="J11" i="1" s="1"/>
  <c r="B12" i="1"/>
  <c r="I11" i="1" l="1"/>
  <c r="B13" i="1"/>
  <c r="A12" i="1"/>
  <c r="I12" i="1" l="1"/>
  <c r="J12" i="1" s="1"/>
  <c r="B14" i="1"/>
  <c r="A13" i="1"/>
  <c r="J13" i="1" s="1"/>
  <c r="I13" i="1" l="1"/>
  <c r="B15" i="1"/>
  <c r="A14" i="1"/>
  <c r="J14" i="1" l="1"/>
  <c r="I14" i="1"/>
  <c r="B16" i="1"/>
  <c r="A15" i="1"/>
  <c r="I15" i="1" l="1"/>
  <c r="J15" i="1" s="1"/>
  <c r="B17" i="1"/>
  <c r="A16" i="1"/>
  <c r="J16" i="1" s="1"/>
  <c r="I16" i="1" l="1"/>
  <c r="B18" i="1"/>
  <c r="A17" i="1"/>
  <c r="J17" i="1" s="1"/>
  <c r="I17" i="1" l="1"/>
  <c r="B19" i="1"/>
  <c r="A18" i="1"/>
  <c r="J18" i="1" s="1"/>
  <c r="I18" i="1" l="1"/>
  <c r="B20" i="1"/>
  <c r="A19" i="1"/>
  <c r="I19" i="1" l="1"/>
  <c r="J19" i="1" s="1"/>
  <c r="B21" i="1"/>
  <c r="A20" i="1"/>
  <c r="J20" i="1" l="1"/>
  <c r="I20" i="1"/>
  <c r="B22" i="1"/>
  <c r="A21" i="1"/>
  <c r="J21" i="1" l="1"/>
  <c r="I21" i="1"/>
  <c r="B23" i="1"/>
  <c r="A22" i="1"/>
  <c r="I22" i="1" l="1"/>
  <c r="J22" i="1" s="1"/>
  <c r="B24" i="1"/>
  <c r="A23" i="1"/>
  <c r="J23" i="1" s="1"/>
  <c r="I23" i="1" l="1"/>
  <c r="B25" i="1"/>
  <c r="A24" i="1"/>
  <c r="J24" i="1" s="1"/>
  <c r="I24" i="1" l="1"/>
  <c r="B26" i="1"/>
  <c r="A25" i="1"/>
  <c r="J25" i="1" s="1"/>
  <c r="I25" i="1" l="1"/>
  <c r="B27" i="1"/>
  <c r="A26" i="1"/>
  <c r="I26" i="1" l="1"/>
  <c r="J26" i="1" s="1"/>
  <c r="B28" i="1"/>
  <c r="A27" i="1"/>
  <c r="J27" i="1" l="1"/>
  <c r="I27" i="1"/>
  <c r="B29" i="1"/>
  <c r="A28" i="1"/>
  <c r="J28" i="1" s="1"/>
  <c r="I28" i="1" l="1"/>
  <c r="B30" i="1"/>
  <c r="A29" i="1"/>
  <c r="I29" i="1" l="1"/>
  <c r="J29" i="1" s="1"/>
  <c r="B31" i="1"/>
  <c r="A30" i="1"/>
  <c r="J30" i="1" s="1"/>
  <c r="I30" i="1" l="1"/>
  <c r="B32" i="1"/>
  <c r="A31" i="1"/>
  <c r="J31" i="1" s="1"/>
  <c r="I31" i="1" l="1"/>
  <c r="B33" i="1"/>
  <c r="A32" i="1"/>
  <c r="J32" i="1" s="1"/>
  <c r="I32" i="1" l="1"/>
  <c r="B34" i="1"/>
  <c r="A33" i="1"/>
  <c r="I33" i="1" l="1"/>
  <c r="J33" i="1" s="1"/>
  <c r="B35" i="1"/>
  <c r="A34" i="1"/>
  <c r="J34" i="1" l="1"/>
  <c r="I34" i="1"/>
  <c r="B36" i="1"/>
  <c r="A35" i="1"/>
  <c r="J35" i="1" l="1"/>
  <c r="I35" i="1"/>
  <c r="A36" i="1"/>
  <c r="B37" i="1"/>
  <c r="A37" i="1" s="1"/>
  <c r="I36" i="1" l="1"/>
  <c r="I37" i="1" s="1"/>
  <c r="J37" i="1" s="1"/>
  <c r="J36" i="1" l="1"/>
  <c r="G4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<sst xmlns="http://schemas.openxmlformats.org/spreadsheetml/2006/main" count="156" uniqueCount="143">
  <si>
    <t>FICHE DE POINTAGE</t>
  </si>
  <si>
    <t>NOM PRENOM:</t>
  </si>
  <si>
    <t>JOUR</t>
  </si>
  <si>
    <t>MOIS</t>
  </si>
  <si>
    <t>ANNEE</t>
  </si>
  <si>
    <t>Heures sup</t>
  </si>
  <si>
    <t>Heures sup prises</t>
  </si>
  <si>
    <t>Reste à prendre</t>
  </si>
  <si>
    <t>HELP PLEASE!!!!</t>
  </si>
  <si>
    <t>MATRICULE</t>
  </si>
  <si>
    <t>NOM PRENOM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</si>
  <si>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</si>
  <si>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</si>
  <si>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</si>
  <si>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</si>
  <si>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</si>
  <si>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</si>
  <si>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</si>
  <si>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</si>
  <si>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</si>
  <si>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</si>
  <si>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</si>
  <si>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</si>
  <si>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</si>
  <si>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</si>
  <si>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</si>
  <si>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</si>
  <si>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</si>
  <si>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</si>
  <si>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</si>
  <si>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</si>
  <si>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</si>
  <si>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</si>
  <si>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</si>
  <si>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</si>
  <si>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</si>
  <si>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</si>
  <si>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</si>
  <si>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</si>
  <si>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</si>
  <si>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</si>
  <si>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</si>
  <si>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</si>
  <si>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</si>
  <si>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</si>
  <si>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</si>
  <si>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</si>
  <si>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</si>
  <si>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</si>
  <si>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</si>
  <si>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</si>
  <si>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</si>
  <si>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</si>
  <si>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</si>
  <si>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</si>
  <si>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</si>
  <si>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</si>
  <si>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</si>
  <si>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</si>
  <si>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</si>
  <si>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</si>
  <si>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</si>
  <si>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</si>
  <si>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</si>
  <si>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</si>
  <si>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</si>
  <si>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</si>
  <si>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</si>
  <si>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</si>
  <si>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</si>
  <si>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</si>
  <si>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</si>
  <si>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</si>
  <si>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</si>
  <si>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</si>
  <si>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</si>
  <si>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</si>
  <si>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</si>
  <si>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</si>
  <si>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</si>
  <si>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</si>
  <si>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</si>
  <si>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</si>
  <si>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</si>
  <si>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</si>
  <si>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</si>
  <si>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</si>
  <si>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</si>
  <si>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</si>
  <si>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</si>
  <si>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</si>
  <si>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</si>
  <si>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</si>
  <si>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</si>
  <si>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</si>
  <si>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</si>
  <si>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</si>
  <si>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</si>
  <si>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</si>
  <si>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</si>
  <si>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</si>
  <si>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</si>
  <si>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</si>
  <si>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</si>
  <si>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</si>
  <si>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</si>
  <si>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</si>
  <si>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</si>
  <si>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</si>
  <si>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</si>
  <si>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</si>
  <si>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Horaire de travail</t>
  </si>
  <si>
    <t>Matin</t>
  </si>
  <si>
    <t>Après-midi</t>
  </si>
  <si>
    <t>Fin</t>
  </si>
  <si>
    <t>Début</t>
  </si>
  <si>
    <t xml:space="preserve">Lundi - vendredi </t>
  </si>
  <si>
    <t>Demande de congés payés</t>
  </si>
  <si>
    <t>Nom et prénom</t>
  </si>
  <si>
    <t>Mois</t>
  </si>
  <si>
    <t>Date du jour</t>
  </si>
  <si>
    <t>Date souhaité</t>
  </si>
  <si>
    <t xml:space="preserve">DU:                                       AU: </t>
  </si>
  <si>
    <t xml:space="preserve">Nombre de jour/heure souhaité </t>
  </si>
  <si>
    <t>5 jours</t>
  </si>
  <si>
    <t>Nombre d'heures suplémentaire acquis</t>
  </si>
  <si>
    <t>Nombre d'heures souhaité</t>
  </si>
  <si>
    <t>Reste à ce jour</t>
  </si>
  <si>
    <t>Décision de la direction</t>
  </si>
  <si>
    <t>Jour à modifier</t>
  </si>
  <si>
    <t xml:space="preserve">Signature du salarié </t>
  </si>
  <si>
    <t>Signature de la direction</t>
  </si>
  <si>
    <t>Lu et approuve la demande, XR</t>
  </si>
  <si>
    <t>Plus d'informations</t>
  </si>
  <si>
    <t>Formule pour affiher le salarié quand je rentre le matricule</t>
  </si>
  <si>
    <t>HEURES TOTALS PAR MOIS</t>
  </si>
  <si>
    <t>Matricule</t>
  </si>
  <si>
    <t>Date</t>
  </si>
  <si>
    <t>Matricule Salarié</t>
  </si>
  <si>
    <t>Nom Prénom</t>
  </si>
  <si>
    <t>2022</t>
  </si>
  <si>
    <t>Heures travaillées + Hsup</t>
  </si>
  <si>
    <t>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</si>
</sst>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[hh]:mm"/>
    <numFmt numFmtId="167" formatCode="[$-F800]dddd\,\ mmmm\ dd\,\ yyyy"/>
    <numFmt numFmtId="169" formatCode="hh:mm;;"/>
  </numFmts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7030A0"/>
      <name val="Calibri"/>
      <family val="2"/>
      <scheme val="minor"/>
    </font>
    <font>
      <b/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0" xfId="0" applyNumberFormat="1"/>
    <xf numFmtId="14" fontId="0" fillId="0" borderId="0" xfId="0" applyNumberFormat="1" applyBorder="1"/>
    <xf numFmtId="20" fontId="0" fillId="0" borderId="0" xfId="0" applyNumberFormat="1" applyBorder="1"/>
    <xf numFmtId="0" fontId="0" fillId="0" borderId="2" xfId="0" applyBorder="1"/>
    <xf numFmtId="14" fontId="0" fillId="0" borderId="3" xfId="0" applyNumberFormat="1" applyBorder="1"/>
    <xf numFmtId="20" fontId="0" fillId="0" borderId="3" xfId="0" applyNumberFormat="1" applyBorder="1"/>
    <xf numFmtId="0" fontId="0" fillId="0" borderId="5" xfId="0" applyBorder="1"/>
    <xf numFmtId="0" fontId="0" fillId="0" borderId="7" xfId="0" applyBorder="1"/>
    <xf numFmtId="14" fontId="0" fillId="0" borderId="8" xfId="0" applyNumberFormat="1" applyBorder="1"/>
    <xf numFmtId="20" fontId="0" fillId="0" borderId="8" xfId="0" applyNumberFormat="1" applyBorder="1"/>
    <xf numFmtId="20" fontId="0" fillId="3" borderId="4" xfId="0" applyNumberFormat="1" applyFill="1" applyBorder="1"/>
    <xf numFmtId="20" fontId="0" fillId="3" borderId="6" xfId="0" applyNumberFormat="1" applyFill="1" applyBorder="1"/>
    <xf numFmtId="20" fontId="0" fillId="3" borderId="9" xfId="0" applyNumberFormat="1" applyFill="1" applyBorder="1"/>
    <xf numFmtId="20" fontId="0" fillId="2" borderId="3" xfId="0" applyNumberFormat="1" applyFill="1" applyBorder="1"/>
    <xf numFmtId="20" fontId="0" fillId="2" borderId="0" xfId="0" applyNumberFormat="1" applyFill="1" applyBorder="1"/>
    <xf numFmtId="20" fontId="0" fillId="2" borderId="8" xfId="0" applyNumberFormat="1" applyFill="1" applyBorder="1"/>
    <xf numFmtId="0" fontId="1" fillId="0" borderId="0" xfId="0" applyFont="1" applyAlignment="1">
      <alignment horizontal="center" vertical="center"/>
    </xf>
    <xf numFmtId="0" fontId="2" fillId="4" borderId="1" xfId="0" applyFont="1" applyFill="1" applyBorder="1"/>
    <xf numFmtId="0" fontId="0" fillId="0" borderId="11" xfId="0" applyBorder="1"/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20" fontId="0" fillId="0" borderId="11" xfId="0" applyNumberFormat="1" applyBorder="1"/>
    <xf numFmtId="20" fontId="0" fillId="0" borderId="12" xfId="0" applyNumberFormat="1" applyBorder="1"/>
    <xf numFmtId="20" fontId="0" fillId="0" borderId="17" xfId="0" applyNumberFormat="1" applyBorder="1"/>
    <xf numFmtId="0" fontId="0" fillId="0" borderId="10" xfId="0" applyBorder="1" applyAlignment="1">
      <alignment horizontal="left" vertical="center"/>
    </xf>
    <xf numFmtId="0" fontId="6" fillId="0" borderId="16" xfId="0" applyFont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7" fillId="4" borderId="16" xfId="0" applyFont="1" applyFill="1" applyBorder="1" applyAlignment="1">
      <alignment horizontal="center" vertical="center"/>
    </xf>
    <xf numFmtId="17" fontId="6" fillId="0" borderId="16" xfId="0" applyNumberFormat="1" applyFont="1" applyBorder="1" applyAlignment="1">
      <alignment horizontal="center" vertical="center"/>
    </xf>
    <xf numFmtId="14" fontId="6" fillId="4" borderId="16" xfId="0" applyNumberFormat="1" applyFont="1" applyFill="1" applyBorder="1" applyAlignment="1">
      <alignment horizontal="center" vertical="center"/>
    </xf>
    <xf numFmtId="0" fontId="6" fillId="0" borderId="16" xfId="0" applyFont="1" applyBorder="1" applyAlignment="1">
      <alignment horizontal="left" vertical="top"/>
    </xf>
    <xf numFmtId="0" fontId="6" fillId="0" borderId="10" xfId="0" applyFont="1" applyBorder="1" applyAlignment="1">
      <alignment horizontal="left" vertical="center" wrapText="1"/>
    </xf>
    <xf numFmtId="2" fontId="6" fillId="0" borderId="16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left" wrapText="1"/>
    </xf>
    <xf numFmtId="2" fontId="8" fillId="4" borderId="16" xfId="0" applyNumberFormat="1" applyFont="1" applyFill="1" applyBorder="1" applyAlignment="1">
      <alignment horizontal="center" vertical="center"/>
    </xf>
    <xf numFmtId="2" fontId="9" fillId="4" borderId="16" xfId="0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5" fontId="2" fillId="3" borderId="0" xfId="0" applyNumberFormat="1" applyFont="1" applyFill="1" applyAlignment="1">
      <alignment horizontal="center" vertical="center"/>
    </xf>
    <xf numFmtId="0" fontId="0" fillId="0" borderId="8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2" fillId="3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5" borderId="10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2" xfId="0" applyBorder="1"/>
    <xf numFmtId="0" fontId="0" fillId="0" borderId="23" xfId="0" applyBorder="1"/>
    <xf numFmtId="0" fontId="2" fillId="0" borderId="24" xfId="0" applyFont="1" applyBorder="1"/>
    <xf numFmtId="0" fontId="2" fillId="0" borderId="25" xfId="0" applyFont="1" applyBorder="1"/>
    <xf numFmtId="0" fontId="0" fillId="0" borderId="26" xfId="0" applyBorder="1"/>
    <xf numFmtId="0" fontId="0" fillId="0" borderId="27" xfId="0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NumberFormat="1" applyFill="1" applyBorder="1"/>
    <xf numFmtId="167" fontId="0" fillId="0" borderId="0" xfId="0" applyNumberFormat="1"/>
    <xf numFmtId="14" fontId="0" fillId="0" borderId="0" xfId="0" applyNumberFormat="1"/>
    <xf numFmtId="169" fontId="0" fillId="0" borderId="1" xfId="0" applyNumberFormat="1" applyBorder="1"/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</cellXfs>
  <cellStyles count="1">
    <cellStyle name="Normal" xfId="0" builtinId="0"/>
  </cellStyles>
  <dxfs count="3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67" formatCode="[$-F800]dddd\,\ mmmm\ dd\,\ yyyy"/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4B4B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361950</xdr:colOff>
      <xdr:row>5</xdr:row>
      <xdr:rowOff>9523</xdr:rowOff>
    </xdr:from>
    <xdr:to>
      <xdr:col>25</xdr:col>
      <xdr:colOff>152400</xdr:colOff>
      <xdr:row>33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04897B5-CCEB-2F9C-850F-F545F7EFD497}"/>
            </a:ext>
          </a:extLst>
        </xdr:cNvPr>
        <xdr:cNvSpPr txBox="1"/>
      </xdr:nvSpPr>
      <xdr:spPr>
        <a:xfrm>
          <a:off x="11287125" y="1638298"/>
          <a:ext cx="7410450" cy="53625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Voilà les formules automatiques que</a:t>
          </a:r>
          <a:r>
            <a:rPr lang="fr-FR" sz="1400" b="1" baseline="0">
              <a:solidFill>
                <a:srgbClr val="FF0000"/>
              </a:solidFill>
            </a:rPr>
            <a:t> je souhaiterais avoir:</a:t>
          </a:r>
        </a:p>
        <a:p>
          <a:endParaRPr lang="fr-FR" sz="1400" b="1" baseline="0"/>
        </a:p>
        <a:p>
          <a:endParaRPr lang="fr-FR" sz="1400" b="1"/>
        </a:p>
        <a:p>
          <a:r>
            <a:rPr lang="fr-FR" sz="1400" b="1"/>
            <a:t>- Entrer</a:t>
          </a:r>
          <a:r>
            <a:rPr lang="fr-FR" sz="1400" b="1" baseline="0"/>
            <a:t> le code d'immatirculation (BDD) et afficher le nom correspondant au salarié à la place Nom et prénom</a:t>
          </a:r>
        </a:p>
        <a:p>
          <a:endParaRPr lang="fr-FR" sz="1400" b="1" baseline="0"/>
        </a:p>
        <a:p>
          <a:r>
            <a:rPr lang="fr-FR" sz="1400" b="1" baseline="0"/>
            <a:t>- Quand je change de nom de salarié que ce ne soit pas les horaires du salariés précedent qui reste affiché</a:t>
          </a:r>
        </a:p>
        <a:p>
          <a:r>
            <a:rPr lang="fr-FR" sz="1400" b="1" baseline="0"/>
            <a:t>Ainsi je pourrais voir affiché les différentes horaires selon les salariés, mois et par année (en changeant simplement de date et de nom de salarié les horaires doivent s'adapter)</a:t>
          </a:r>
        </a:p>
        <a:p>
          <a:r>
            <a:rPr lang="fr-FR" sz="1400" b="1" baseline="0"/>
            <a:t>- si je change de mois avec le même salarié que ce soit les horaires du mois en question qui s'affiche et pas ceux du mois précédent </a:t>
          </a:r>
        </a:p>
        <a:p>
          <a:endParaRPr lang="fr-FR" sz="1400" b="1"/>
        </a:p>
        <a:p>
          <a:r>
            <a:rPr lang="fr-FR" sz="1400" b="1"/>
            <a:t>- Pour</a:t>
          </a:r>
          <a:r>
            <a:rPr lang="fr-FR" sz="1400" b="1" baseline="0"/>
            <a:t> les heures suplémentaires je souhaiterai qu'ils soient affichés  automatiquement sur une colonne suplémentaires et par salarié, pour que moi je rentre juste à cotés les heures pris et ce qui reste à prendre.</a:t>
          </a:r>
        </a:p>
        <a:p>
          <a:endParaRPr lang="fr-FR" sz="1400" b="1" baseline="0"/>
        </a:p>
        <a:p>
          <a:r>
            <a:rPr lang="fr-FR" sz="1400" b="1" baseline="0">
              <a:solidFill>
                <a:srgbClr val="FF0000"/>
              </a:solidFill>
            </a:rPr>
            <a:t>- OU EST CE QUE JE DOIS MOI MARQUER LES HEURES SUPPLEMENTAIRES A CHAQUE FOIS QUIL Y EN A ET PAR SALARIE</a:t>
          </a:r>
        </a:p>
        <a:p>
          <a:endParaRPr lang="fr-FR" sz="1400" b="1" baseline="0"/>
        </a:p>
        <a:p>
          <a:r>
            <a:rPr lang="fr-FR" sz="1400" b="1" baseline="0"/>
            <a:t>Pour finir mon entreprise ne travaille pas le week end je ne veux pas que les horaires de travaille apparaissent le week-end </a:t>
          </a:r>
          <a:endParaRPr lang="fr-FR" sz="1400" b="1"/>
        </a:p>
      </xdr:txBody>
    </xdr:sp>
    <xdr:clientData/>
  </xdr:twoCellAnchor>
  <xdr:twoCellAnchor>
    <xdr:from>
      <xdr:col>10</xdr:col>
      <xdr:colOff>19050</xdr:colOff>
      <xdr:row>1</xdr:row>
      <xdr:rowOff>219076</xdr:rowOff>
    </xdr:from>
    <xdr:to>
      <xdr:col>11</xdr:col>
      <xdr:colOff>1000125</xdr:colOff>
      <xdr:row>1</xdr:row>
      <xdr:rowOff>695326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99E5132-7E59-357E-97B1-C474074FD378}"/>
            </a:ext>
          </a:extLst>
        </xdr:cNvPr>
        <xdr:cNvSpPr txBox="1"/>
      </xdr:nvSpPr>
      <xdr:spPr>
        <a:xfrm>
          <a:off x="6334125" y="752476"/>
          <a:ext cx="174307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Reprend</a:t>
          </a:r>
          <a:r>
            <a:rPr lang="fr-FR" sz="1100" baseline="0">
              <a:solidFill>
                <a:srgbClr val="FF0000"/>
              </a:solidFill>
            </a:rPr>
            <a:t> ce tableau et adapte le avec BDD J1 et J2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504824</xdr:colOff>
      <xdr:row>8</xdr:row>
      <xdr:rowOff>9525</xdr:rowOff>
    </xdr:from>
    <xdr:to>
      <xdr:col>8</xdr:col>
      <xdr:colOff>19049</xdr:colOff>
      <xdr:row>9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65EE15-5EC7-CCEA-FD05-6764F37D9D8A}"/>
            </a:ext>
          </a:extLst>
        </xdr:cNvPr>
        <xdr:cNvSpPr txBox="1"/>
      </xdr:nvSpPr>
      <xdr:spPr>
        <a:xfrm>
          <a:off x="6134099" y="2305050"/>
          <a:ext cx="40862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Quand</a:t>
          </a:r>
          <a:r>
            <a:rPr lang="fr-FR" sz="1200" b="1" baseline="0">
              <a:solidFill>
                <a:srgbClr val="FF0000"/>
              </a:solidFill>
            </a:rPr>
            <a:t> je cherche les heures supplémentaires par salarié que excel m'affiche les heures totales correspondant au salarié affiché  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2619375</xdr:colOff>
      <xdr:row>8</xdr:row>
      <xdr:rowOff>266700</xdr:rowOff>
    </xdr:from>
    <xdr:to>
      <xdr:col>2</xdr:col>
      <xdr:colOff>600075</xdr:colOff>
      <xdr:row>8</xdr:row>
      <xdr:rowOff>276225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575CEA8-08D9-8EB3-5898-5939786AB912}"/>
            </a:ext>
          </a:extLst>
        </xdr:cNvPr>
        <xdr:cNvCxnSpPr/>
      </xdr:nvCxnSpPr>
      <xdr:spPr>
        <a:xfrm flipV="1">
          <a:off x="5267325" y="2562225"/>
          <a:ext cx="962025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2495550</xdr:colOff>
      <xdr:row>3</xdr:row>
      <xdr:rowOff>142875</xdr:rowOff>
    </xdr:from>
    <xdr:to>
      <xdr:col>3</xdr:col>
      <xdr:colOff>104775</xdr:colOff>
      <xdr:row>3</xdr:row>
      <xdr:rowOff>171450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E6B851A-F3A5-DBC4-643B-E550B2AD92E0}"/>
            </a:ext>
          </a:extLst>
        </xdr:cNvPr>
        <xdr:cNvCxnSpPr/>
      </xdr:nvCxnSpPr>
      <xdr:spPr>
        <a:xfrm>
          <a:off x="5143500" y="1047750"/>
          <a:ext cx="1352550" cy="285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AF\Pierrette\CONGE%20ET%20RECUP%202022\Demande%20r&#233;cup%20et%20cong&#233;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Demande PDF"/>
      <sheetName val="Juillet"/>
      <sheetName val="Août"/>
      <sheetName val="Septembre"/>
      <sheetName val="Octobre"/>
      <sheetName val="Novembre"/>
      <sheetName val="Decembre"/>
    </sheetNames>
    <sheetDataSet>
      <sheetData sheetId="0">
        <row r="25">
          <cell r="T25" t="str">
            <v xml:space="preserve">Mois </v>
          </cell>
          <cell r="U25" t="str">
            <v>Heures sup/mois</v>
          </cell>
        </row>
        <row r="26">
          <cell r="T26">
            <v>44743</v>
          </cell>
          <cell r="U26">
            <v>0</v>
          </cell>
        </row>
        <row r="27">
          <cell r="T27">
            <v>44774</v>
          </cell>
          <cell r="U27">
            <v>0</v>
          </cell>
        </row>
        <row r="28">
          <cell r="T28">
            <v>44805</v>
          </cell>
          <cell r="U28">
            <v>0</v>
          </cell>
        </row>
        <row r="29">
          <cell r="T29">
            <v>44835</v>
          </cell>
          <cell r="U29">
            <v>0</v>
          </cell>
        </row>
        <row r="30">
          <cell r="T30">
            <v>44866</v>
          </cell>
          <cell r="U30">
            <v>0</v>
          </cell>
        </row>
        <row r="31">
          <cell r="T31">
            <v>44896</v>
          </cell>
          <cell r="U31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86FEDE6-5C61-41AA-8D40-09DFEBE5735F}" name="Heures" displayName="Heures" ref="A1:G5" totalsRowShown="0" headerRowDxfId="0" dataDxfId="27" tableBorderDxfId="28">
  <autoFilter ref="A1:G5" xr:uid="{C86FEDE6-5C61-41AA-8D40-09DFEBE5735F}"/>
  <tableColumns count="7">
    <tableColumn id="1" xr3:uid="{A11BD561-8156-41F2-A483-C75727F333BF}" name="Date" dataDxfId="2"/>
    <tableColumn id="2" xr3:uid="{506746CF-7803-4DEB-A0C0-83D99CE3BC6F}" name="Matricule Salarié" dataDxfId="1"/>
    <tableColumn id="3" xr3:uid="{C3C6778E-AE6E-4C1B-B4BB-BD6A7A3ABF94}" name="Nom Prénom" dataDxfId="26">
      <calculatedColumnFormula>VLOOKUP(Heures[[#This Row],[Matricule Salarié]],T_salariés[],2,0)</calculatedColumnFormula>
    </tableColumn>
    <tableColumn id="4" xr3:uid="{682966C9-2E65-4C22-909D-C1167A6AFF09}" name="Heures travaillées" dataDxfId="25"/>
    <tableColumn id="5" xr3:uid="{33DFB37C-4504-48DC-8525-9777C523CE05}" name="Heures sup" dataDxfId="24"/>
    <tableColumn id="6" xr3:uid="{E9BCCE47-726E-4C87-BE54-50232365DEB3}" name="Heures travaillées + Hsup" dataDxfId="23">
      <calculatedColumnFormula>SUM(D2:E2)</calculatedColumnFormula>
    </tableColumn>
    <tableColumn id="7" xr3:uid="{0F026182-65CD-4E93-9AAD-C7E78B82F3E6}" name="Heures sup prises" dataDxfId="2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F7D35A-3364-4CE7-BC47-DA0BA48C178A}" name="T_salariés" displayName="T_salariés" ref="A1:B51" totalsRowShown="0" headerRowDxfId="29" headerRowBorderDxfId="33" tableBorderDxfId="34" totalsRowBorderDxfId="32">
  <autoFilter ref="A1:B51" xr:uid="{85F7D35A-3364-4CE7-BC47-DA0BA48C178A}"/>
  <tableColumns count="2">
    <tableColumn id="1" xr3:uid="{60F958E6-F336-4B3D-BEB1-4503D2B872FD}" name="MATRICULE" dataDxfId="31"/>
    <tableColumn id="2" xr3:uid="{584891F0-C608-442A-A1D7-AFC09A4FC20A}" name="NOM PRENOM" dataDxfId="3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8067C7-4E50-4951-B18F-315E64AA553A}" name="T_JF" displayName="T_JF" ref="D1:D13" totalsRowShown="0">
  <autoFilter ref="D1:D13" xr:uid="{E28067C7-4E50-4951-B18F-315E64AA553A}"/>
  <tableColumns count="1">
    <tableColumn id="1" xr3:uid="{548F73A8-0F23-4C2F-A41A-442B2A8BB4BB}" name="2022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1"/>
  <sheetViews>
    <sheetView tabSelected="1" workbookViewId="0">
      <selection activeCell="M3" sqref="M3"/>
    </sheetView>
  </sheetViews>
  <sheetFormatPr baseColWidth="10" defaultRowHeight="15" outlineLevelCol="1" x14ac:dyDescent="0.25"/>
  <cols>
    <col min="4" max="4" width="13.140625" bestFit="1" customWidth="1"/>
    <col min="5" max="5" width="1.5703125" customWidth="1"/>
    <col min="9" max="9" width="11.42578125" hidden="1" customWidth="1" outlineLevel="1"/>
    <col min="10" max="10" width="11.42578125" collapsed="1"/>
    <col min="12" max="12" width="24.28515625" customWidth="1"/>
    <col min="14" max="14" width="18" customWidth="1"/>
    <col min="15" max="15" width="17.140625" customWidth="1"/>
  </cols>
  <sheetData>
    <row r="1" spans="1:15" ht="42" customHeight="1" x14ac:dyDescent="0.25">
      <c r="A1" s="49" t="s">
        <v>8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</row>
    <row r="2" spans="1:15" ht="56.25" customHeight="1" x14ac:dyDescent="0.25">
      <c r="A2" s="46" t="s">
        <v>0</v>
      </c>
      <c r="B2" s="46"/>
      <c r="C2" s="46"/>
      <c r="D2" s="46"/>
      <c r="E2" s="46"/>
      <c r="F2" s="46"/>
      <c r="G2" s="46"/>
      <c r="H2" s="46"/>
    </row>
    <row r="3" spans="1:15" ht="16.5" customHeight="1" x14ac:dyDescent="0.25">
      <c r="A3" s="46" t="s">
        <v>1</v>
      </c>
      <c r="B3" s="46"/>
      <c r="C3" s="46"/>
      <c r="D3" s="19" t="s">
        <v>136</v>
      </c>
      <c r="E3" s="19"/>
      <c r="F3" s="19"/>
      <c r="G3" s="19"/>
      <c r="H3" s="19"/>
      <c r="M3" s="75">
        <v>44562</v>
      </c>
    </row>
    <row r="4" spans="1:15" x14ac:dyDescent="0.25">
      <c r="A4" s="47" t="str">
        <f>VLOOKUP(D4,T_salariés[],2,0)</f>
        <v>Salarié 1</v>
      </c>
      <c r="B4" s="47"/>
      <c r="C4" s="47"/>
      <c r="D4" s="47" t="s">
        <v>11</v>
      </c>
      <c r="E4" s="1"/>
      <c r="F4" s="2" t="s">
        <v>2</v>
      </c>
      <c r="G4" s="2" t="s">
        <v>3</v>
      </c>
      <c r="H4" s="2" t="s">
        <v>4</v>
      </c>
    </row>
    <row r="5" spans="1:15" x14ac:dyDescent="0.25">
      <c r="A5" s="47"/>
      <c r="B5" s="47"/>
      <c r="C5" s="47"/>
      <c r="D5" s="47"/>
      <c r="E5" s="1"/>
      <c r="F5" s="2">
        <v>1</v>
      </c>
      <c r="G5" s="2">
        <v>1</v>
      </c>
      <c r="H5" s="2">
        <v>2022</v>
      </c>
    </row>
    <row r="6" spans="1:15" ht="15.75" thickBot="1" x14ac:dyDescent="0.3">
      <c r="D6" s="45"/>
      <c r="K6" t="s">
        <v>137</v>
      </c>
      <c r="L6" s="20" t="s">
        <v>141</v>
      </c>
      <c r="M6" s="20" t="s">
        <v>5</v>
      </c>
      <c r="N6" s="20" t="s">
        <v>6</v>
      </c>
      <c r="O6" s="20" t="s">
        <v>7</v>
      </c>
    </row>
    <row r="7" spans="1:15" x14ac:dyDescent="0.25">
      <c r="A7" s="6" t="str">
        <f>TEXT(B7,"jjj")</f>
        <v>sam</v>
      </c>
      <c r="B7" s="7">
        <f>DATE(H5,G5,F5)</f>
        <v>44562</v>
      </c>
      <c r="C7" s="8">
        <v>0.375</v>
      </c>
      <c r="D7" s="8">
        <v>0.5</v>
      </c>
      <c r="E7" s="16"/>
      <c r="F7" s="8">
        <v>0.58333333333333337</v>
      </c>
      <c r="G7" s="8">
        <v>0.75</v>
      </c>
      <c r="H7" s="13">
        <f>(D7-C7)+(G7-F7)</f>
        <v>0.29166666666666663</v>
      </c>
      <c r="I7" s="3">
        <f>H7</f>
        <v>0.29166666666666663</v>
      </c>
      <c r="J7" s="3" t="str">
        <f>IF(A7="dim",I7,"")</f>
        <v/>
      </c>
      <c r="K7" s="7">
        <v>44562</v>
      </c>
      <c r="L7" s="76" cm="1">
        <f t="array" aca="1" ref="L7" ca="1">IF(OR(WEEKDAY($K7,2)&gt;5,COUNTIF(JF,$K7)&gt;0),0,IFERROR(INDEX(INDIRECT("Heures["&amp;L$6&amp;"]"),MATCH($K7&amp;$D$4,Heures[[Date]:[Date]]&amp;Heures[[Matricule Salarié]:[Matricule Salarié]],0)),0)/24)</f>
        <v>0</v>
      </c>
      <c r="M7" s="76" cm="1">
        <f t="array" aca="1" ref="M7" ca="1">IF(OR(WEEKDAY($K7,2)&gt;5,COUNTIF(JF,$K7)&gt;0),0,IFERROR(INDEX(INDIRECT("Heures["&amp;M$6&amp;"]"),MATCH($K7&amp;$D$4,Heures[[Date]:[Date]]&amp;Heures[[Matricule Salarié]:[Matricule Salarié]],0)),0)/24)</f>
        <v>0</v>
      </c>
      <c r="N7" s="76" cm="1">
        <f t="array" aca="1" ref="N7" ca="1">IF(OR(WEEKDAY($K7,2)&gt;5,COUNTIF(JF,$K7)&gt;0),0,IFERROR(INDEX(INDIRECT("Heures["&amp;N$6&amp;"]"),MATCH($K7&amp;$D$4,Heures[[Date]:[Date]]&amp;Heures[[Matricule Salarié]:[Matricule Salarié]],0)),0)/24)</f>
        <v>0</v>
      </c>
      <c r="O7" s="76">
        <f t="shared" ref="O7:O37" ca="1" si="0">M7-N7</f>
        <v>0</v>
      </c>
    </row>
    <row r="8" spans="1:15" x14ac:dyDescent="0.25">
      <c r="A8" s="9" t="str">
        <f t="shared" ref="A8:A37" si="1">TEXT(B8,"jjj")</f>
        <v>dim</v>
      </c>
      <c r="B8" s="4">
        <f>B7+1</f>
        <v>44563</v>
      </c>
      <c r="C8" s="5">
        <v>0.375</v>
      </c>
      <c r="D8" s="5">
        <v>0.5</v>
      </c>
      <c r="E8" s="17"/>
      <c r="F8" s="5"/>
      <c r="G8" s="5"/>
      <c r="H8" s="14">
        <f t="shared" ref="H8:H37" si="2">(D8-C8)+(G8-F8)</f>
        <v>0.125</v>
      </c>
      <c r="I8" s="3">
        <f>IF(A8="lun",H8,H8+I7)</f>
        <v>0.41666666666666663</v>
      </c>
      <c r="J8" s="3">
        <f t="shared" ref="J8:J36" si="3">IF(A8="dim",I8,"")</f>
        <v>0.41666666666666663</v>
      </c>
      <c r="K8" s="4">
        <v>44563</v>
      </c>
      <c r="L8" s="76" cm="1">
        <f t="array" aca="1" ref="L8" ca="1">IF(OR(WEEKDAY($K8,2)&gt;5,COUNTIF(JF,$K8)&gt;0),0,IFERROR(INDEX(INDIRECT("Heures["&amp;L$6&amp;"]"),MATCH($K8&amp;$D$4,Heures[[Date]:[Date]]&amp;Heures[[Matricule Salarié]:[Matricule Salarié]],0)),0)/24)</f>
        <v>0</v>
      </c>
      <c r="M8" s="76" cm="1">
        <f t="array" aca="1" ref="M8" ca="1">IF(OR(WEEKDAY($K8,2)&gt;5,COUNTIF(JF,$K8)&gt;0),0,IFERROR(INDEX(INDIRECT("Heures["&amp;M$6&amp;"]"),MATCH($K8&amp;$D$4,Heures[[Date]:[Date]]&amp;Heures[[Matricule Salarié]:[Matricule Salarié]],0)),0)/24)</f>
        <v>0</v>
      </c>
      <c r="N8" s="76" cm="1">
        <f t="array" aca="1" ref="N8" ca="1">IF(OR(WEEKDAY($K8,2)&gt;5,COUNTIF(JF,$K8)&gt;0),0,IFERROR(INDEX(INDIRECT("Heures["&amp;N$6&amp;"]"),MATCH($K8&amp;$D$4,Heures[[Date]:[Date]]&amp;Heures[[Matricule Salarié]:[Matricule Salarié]],0)),0)/24)</f>
        <v>0</v>
      </c>
      <c r="O8" s="76">
        <f t="shared" ca="1" si="0"/>
        <v>0</v>
      </c>
    </row>
    <row r="9" spans="1:15" x14ac:dyDescent="0.25">
      <c r="A9" s="9" t="str">
        <f t="shared" si="1"/>
        <v>lun</v>
      </c>
      <c r="B9" s="4">
        <f t="shared" ref="B9:B36" si="4">B8+1</f>
        <v>44564</v>
      </c>
      <c r="C9" s="5"/>
      <c r="D9" s="5"/>
      <c r="E9" s="17"/>
      <c r="F9" s="5"/>
      <c r="G9" s="5"/>
      <c r="H9" s="14">
        <f t="shared" si="2"/>
        <v>0</v>
      </c>
      <c r="I9" s="3">
        <f t="shared" ref="I9:I37" si="5">IF(A9="lun",H9,H9+I8)</f>
        <v>0</v>
      </c>
      <c r="J9" s="3" t="str">
        <f t="shared" si="3"/>
        <v/>
      </c>
      <c r="K9" s="4">
        <v>44564</v>
      </c>
      <c r="L9" s="76" cm="1">
        <f t="array" aca="1" ref="L9" ca="1">IF(OR(WEEKDAY($K9,2)&gt;5,COUNTIF(JF,$K9)&gt;0),0,IFERROR(INDEX(INDIRECT("Heures["&amp;L$6&amp;"]"),MATCH($K9&amp;$D$4,Heures[[Date]:[Date]]&amp;Heures[[Matricule Salarié]:[Matricule Salarié]],0)),0)/24)</f>
        <v>0.29166666666666669</v>
      </c>
      <c r="M9" s="76" cm="1">
        <f t="array" aca="1" ref="M9" ca="1">IF(OR(WEEKDAY($K9,2)&gt;5,COUNTIF(JF,$K9)&gt;0),0,IFERROR(INDEX(INDIRECT("Heures["&amp;M$6&amp;"]"),MATCH($K9&amp;$D$4,Heures[[Date]:[Date]]&amp;Heures[[Matricule Salarié]:[Matricule Salarié]],0)),0)/24)</f>
        <v>8.3333333333333329E-2</v>
      </c>
      <c r="N9" s="76" cm="1">
        <f t="array" aca="1" ref="N9" ca="1">IF(OR(WEEKDAY($K9,2)&gt;5,COUNTIF(JF,$K9)&gt;0),0,IFERROR(INDEX(INDIRECT("Heures["&amp;N$6&amp;"]"),MATCH($K9&amp;$D$4,Heures[[Date]:[Date]]&amp;Heures[[Matricule Salarié]:[Matricule Salarié]],0)),0)/24)</f>
        <v>4.1666666666666664E-2</v>
      </c>
      <c r="O9" s="76">
        <f t="shared" ca="1" si="0"/>
        <v>4.1666666666666664E-2</v>
      </c>
    </row>
    <row r="10" spans="1:15" x14ac:dyDescent="0.25">
      <c r="A10" s="9" t="str">
        <f t="shared" si="1"/>
        <v>mar</v>
      </c>
      <c r="B10" s="4">
        <f t="shared" si="4"/>
        <v>44565</v>
      </c>
      <c r="C10" s="5"/>
      <c r="D10" s="5"/>
      <c r="E10" s="17"/>
      <c r="F10" s="5"/>
      <c r="G10" s="5"/>
      <c r="H10" s="14">
        <f t="shared" si="2"/>
        <v>0</v>
      </c>
      <c r="I10" s="3">
        <f t="shared" si="5"/>
        <v>0</v>
      </c>
      <c r="J10" s="3" t="str">
        <f t="shared" si="3"/>
        <v/>
      </c>
      <c r="K10" s="4">
        <v>44565</v>
      </c>
      <c r="L10" s="76" cm="1">
        <f t="array" aca="1" ref="L10" ca="1">IF(OR(WEEKDAY($K10,2)&gt;5,COUNTIF(JF,$K10)&gt;0),0,IFERROR(INDEX(INDIRECT("Heures["&amp;L$6&amp;"]"),MATCH($K10&amp;$D$4,Heures[[Date]:[Date]]&amp;Heures[[Matricule Salarié]:[Matricule Salarié]],0)),0)/24)</f>
        <v>0.33333333333333331</v>
      </c>
      <c r="M10" s="76" cm="1">
        <f t="array" aca="1" ref="M10" ca="1">IF(OR(WEEKDAY($K10,2)&gt;5,COUNTIF(JF,$K10)&gt;0),0,IFERROR(INDEX(INDIRECT("Heures["&amp;M$6&amp;"]"),MATCH($K10&amp;$D$4,Heures[[Date]:[Date]]&amp;Heures[[Matricule Salarié]:[Matricule Salarié]],0)),0)/24)</f>
        <v>8.3333333333333329E-2</v>
      </c>
      <c r="N10" s="76" cm="1">
        <f t="array" aca="1" ref="N10" ca="1">IF(OR(WEEKDAY($K10,2)&gt;5,COUNTIF(JF,$K10)&gt;0),0,IFERROR(INDEX(INDIRECT("Heures["&amp;N$6&amp;"]"),MATCH($K10&amp;$D$4,Heures[[Date]:[Date]]&amp;Heures[[Matricule Salarié]:[Matricule Salarié]],0)),0)/24)</f>
        <v>0</v>
      </c>
      <c r="O10" s="76">
        <f t="shared" ca="1" si="0"/>
        <v>8.3333333333333329E-2</v>
      </c>
    </row>
    <row r="11" spans="1:15" x14ac:dyDescent="0.25">
      <c r="A11" s="9" t="str">
        <f t="shared" si="1"/>
        <v>mer</v>
      </c>
      <c r="B11" s="4">
        <f t="shared" si="4"/>
        <v>44566</v>
      </c>
      <c r="C11" s="5"/>
      <c r="D11" s="5"/>
      <c r="E11" s="17"/>
      <c r="F11" s="5"/>
      <c r="G11" s="5"/>
      <c r="H11" s="14">
        <f t="shared" si="2"/>
        <v>0</v>
      </c>
      <c r="I11" s="3">
        <f t="shared" si="5"/>
        <v>0</v>
      </c>
      <c r="J11" s="3" t="str">
        <f t="shared" si="3"/>
        <v/>
      </c>
      <c r="K11" s="4">
        <v>44566</v>
      </c>
      <c r="L11" s="76" cm="1">
        <f t="array" aca="1" ref="L11" ca="1">IF(OR(WEEKDAY($K11,2)&gt;5,COUNTIF(JF,$K11)&gt;0),0,IFERROR(INDEX(INDIRECT("Heures["&amp;L$6&amp;"]"),MATCH($K11&amp;$D$4,Heures[[Date]:[Date]]&amp;Heures[[Matricule Salarié]:[Matricule Salarié]],0)),0)/24)</f>
        <v>0</v>
      </c>
      <c r="M11" s="76" cm="1">
        <f t="array" aca="1" ref="M11" ca="1">IF(OR(WEEKDAY($K11,2)&gt;5,COUNTIF(JF,$K11)&gt;0),0,IFERROR(INDEX(INDIRECT("Heures["&amp;M$6&amp;"]"),MATCH($K11&amp;$D$4,Heures[[Date]:[Date]]&amp;Heures[[Matricule Salarié]:[Matricule Salarié]],0)),0)/24)</f>
        <v>0</v>
      </c>
      <c r="N11" s="76" cm="1">
        <f t="array" aca="1" ref="N11" ca="1">IF(OR(WEEKDAY($K11,2)&gt;5,COUNTIF(JF,$K11)&gt;0),0,IFERROR(INDEX(INDIRECT("Heures["&amp;N$6&amp;"]"),MATCH($K11&amp;$D$4,Heures[[Date]:[Date]]&amp;Heures[[Matricule Salarié]:[Matricule Salarié]],0)),0)/24)</f>
        <v>0</v>
      </c>
      <c r="O11" s="76">
        <f t="shared" ca="1" si="0"/>
        <v>0</v>
      </c>
    </row>
    <row r="12" spans="1:15" x14ac:dyDescent="0.25">
      <c r="A12" s="9" t="str">
        <f t="shared" si="1"/>
        <v>jeu</v>
      </c>
      <c r="B12" s="4">
        <f t="shared" si="4"/>
        <v>44567</v>
      </c>
      <c r="C12" s="5"/>
      <c r="D12" s="5"/>
      <c r="E12" s="17"/>
      <c r="F12" s="5"/>
      <c r="G12" s="5"/>
      <c r="H12" s="14">
        <f t="shared" si="2"/>
        <v>0</v>
      </c>
      <c r="I12" s="3">
        <f t="shared" si="5"/>
        <v>0</v>
      </c>
      <c r="J12" s="3" t="str">
        <f t="shared" si="3"/>
        <v/>
      </c>
      <c r="K12" s="4">
        <v>44567</v>
      </c>
      <c r="L12" s="76" cm="1">
        <f t="array" aca="1" ref="L12" ca="1">IF(OR(WEEKDAY($K12,2)&gt;5,COUNTIF(JF,$K12)&gt;0),0,IFERROR(INDEX(INDIRECT("Heures["&amp;L$6&amp;"]"),MATCH($K12&amp;$D$4,Heures[[Date]:[Date]]&amp;Heures[[Matricule Salarié]:[Matricule Salarié]],0)),0)/24)</f>
        <v>0</v>
      </c>
      <c r="M12" s="76" cm="1">
        <f t="array" aca="1" ref="M12" ca="1">IF(OR(WEEKDAY($K12,2)&gt;5,COUNTIF(JF,$K12)&gt;0),0,IFERROR(INDEX(INDIRECT("Heures["&amp;M$6&amp;"]"),MATCH($K12&amp;$D$4,Heures[[Date]:[Date]]&amp;Heures[[Matricule Salarié]:[Matricule Salarié]],0)),0)/24)</f>
        <v>0</v>
      </c>
      <c r="N12" s="76" cm="1">
        <f t="array" aca="1" ref="N12" ca="1">IF(OR(WEEKDAY($K12,2)&gt;5,COUNTIF(JF,$K12)&gt;0),0,IFERROR(INDEX(INDIRECT("Heures["&amp;N$6&amp;"]"),MATCH($K12&amp;$D$4,Heures[[Date]:[Date]]&amp;Heures[[Matricule Salarié]:[Matricule Salarié]],0)),0)/24)</f>
        <v>0</v>
      </c>
      <c r="O12" s="76">
        <f t="shared" ca="1" si="0"/>
        <v>0</v>
      </c>
    </row>
    <row r="13" spans="1:15" x14ac:dyDescent="0.25">
      <c r="A13" s="9" t="str">
        <f t="shared" si="1"/>
        <v>ven</v>
      </c>
      <c r="B13" s="4">
        <f t="shared" si="4"/>
        <v>44568</v>
      </c>
      <c r="C13" s="5"/>
      <c r="D13" s="5"/>
      <c r="E13" s="17"/>
      <c r="F13" s="5">
        <v>0.58333333333333337</v>
      </c>
      <c r="G13" s="5">
        <v>0.75</v>
      </c>
      <c r="H13" s="14">
        <f t="shared" si="2"/>
        <v>0.16666666666666663</v>
      </c>
      <c r="I13" s="3">
        <f t="shared" si="5"/>
        <v>0.16666666666666663</v>
      </c>
      <c r="J13" s="3" t="str">
        <f t="shared" si="3"/>
        <v/>
      </c>
      <c r="K13" s="4">
        <v>44568</v>
      </c>
      <c r="L13" s="76" cm="1">
        <f t="array" aca="1" ref="L13" ca="1">IF(OR(WEEKDAY($K13,2)&gt;5,COUNTIF(JF,$K13)&gt;0),0,IFERROR(INDEX(INDIRECT("Heures["&amp;L$6&amp;"]"),MATCH($K13&amp;$D$4,Heures[[Date]:[Date]]&amp;Heures[[Matricule Salarié]:[Matricule Salarié]],0)),0)/24)</f>
        <v>0</v>
      </c>
      <c r="M13" s="76" cm="1">
        <f t="array" aca="1" ref="M13" ca="1">IF(OR(WEEKDAY($K13,2)&gt;5,COUNTIF(JF,$K13)&gt;0),0,IFERROR(INDEX(INDIRECT("Heures["&amp;M$6&amp;"]"),MATCH($K13&amp;$D$4,Heures[[Date]:[Date]]&amp;Heures[[Matricule Salarié]:[Matricule Salarié]],0)),0)/24)</f>
        <v>0</v>
      </c>
      <c r="N13" s="76" cm="1">
        <f t="array" aca="1" ref="N13" ca="1">IF(OR(WEEKDAY($K13,2)&gt;5,COUNTIF(JF,$K13)&gt;0),0,IFERROR(INDEX(INDIRECT("Heures["&amp;N$6&amp;"]"),MATCH($K13&amp;$D$4,Heures[[Date]:[Date]]&amp;Heures[[Matricule Salarié]:[Matricule Salarié]],0)),0)/24)</f>
        <v>0</v>
      </c>
      <c r="O13" s="76">
        <f t="shared" ca="1" si="0"/>
        <v>0</v>
      </c>
    </row>
    <row r="14" spans="1:15" x14ac:dyDescent="0.25">
      <c r="A14" s="9" t="str">
        <f t="shared" si="1"/>
        <v>sam</v>
      </c>
      <c r="B14" s="4">
        <f t="shared" si="4"/>
        <v>44569</v>
      </c>
      <c r="C14" s="5"/>
      <c r="D14" s="5"/>
      <c r="E14" s="17"/>
      <c r="F14" s="5">
        <v>0.625</v>
      </c>
      <c r="G14" s="5">
        <v>0.79166666666666696</v>
      </c>
      <c r="H14" s="14">
        <f t="shared" si="2"/>
        <v>0.16666666666666696</v>
      </c>
      <c r="I14" s="3">
        <f t="shared" si="5"/>
        <v>0.33333333333333359</v>
      </c>
      <c r="J14" s="3" t="str">
        <f t="shared" si="3"/>
        <v/>
      </c>
      <c r="K14" s="4">
        <v>44569</v>
      </c>
      <c r="L14" s="76" cm="1">
        <f t="array" aca="1" ref="L14" ca="1">IF(OR(WEEKDAY($K14,2)&gt;5,COUNTIF(JF,$K14)&gt;0),0,IFERROR(INDEX(INDIRECT("Heures["&amp;L$6&amp;"]"),MATCH($K14&amp;$D$4,Heures[[Date]:[Date]]&amp;Heures[[Matricule Salarié]:[Matricule Salarié]],0)),0)/24)</f>
        <v>0</v>
      </c>
      <c r="M14" s="76" cm="1">
        <f t="array" aca="1" ref="M14" ca="1">IF(OR(WEEKDAY($K14,2)&gt;5,COUNTIF(JF,$K14)&gt;0),0,IFERROR(INDEX(INDIRECT("Heures["&amp;M$6&amp;"]"),MATCH($K14&amp;$D$4,Heures[[Date]:[Date]]&amp;Heures[[Matricule Salarié]:[Matricule Salarié]],0)),0)/24)</f>
        <v>0</v>
      </c>
      <c r="N14" s="76" cm="1">
        <f t="array" aca="1" ref="N14" ca="1">IF(OR(WEEKDAY($K14,2)&gt;5,COUNTIF(JF,$K14)&gt;0),0,IFERROR(INDEX(INDIRECT("Heures["&amp;N$6&amp;"]"),MATCH($K14&amp;$D$4,Heures[[Date]:[Date]]&amp;Heures[[Matricule Salarié]:[Matricule Salarié]],0)),0)/24)</f>
        <v>0</v>
      </c>
      <c r="O14" s="76">
        <f t="shared" ca="1" si="0"/>
        <v>0</v>
      </c>
    </row>
    <row r="15" spans="1:15" x14ac:dyDescent="0.25">
      <c r="A15" s="9" t="str">
        <f t="shared" si="1"/>
        <v>dim</v>
      </c>
      <c r="B15" s="4">
        <f t="shared" si="4"/>
        <v>44570</v>
      </c>
      <c r="C15" s="5"/>
      <c r="D15" s="5"/>
      <c r="E15" s="17"/>
      <c r="F15" s="5">
        <v>0.66666666666666696</v>
      </c>
      <c r="G15" s="5">
        <v>0.83333333333333304</v>
      </c>
      <c r="H15" s="14">
        <f t="shared" si="2"/>
        <v>0.16666666666666607</v>
      </c>
      <c r="I15" s="3">
        <f t="shared" si="5"/>
        <v>0.49999999999999967</v>
      </c>
      <c r="J15" s="3">
        <f t="shared" si="3"/>
        <v>0.49999999999999967</v>
      </c>
      <c r="K15" s="4">
        <v>44570</v>
      </c>
      <c r="L15" s="76" cm="1">
        <f t="array" aca="1" ref="L15" ca="1">IF(OR(WEEKDAY($K15,2)&gt;5,COUNTIF(JF,$K15)&gt;0),0,IFERROR(INDEX(INDIRECT("Heures["&amp;L$6&amp;"]"),MATCH($K15&amp;$D$4,Heures[[Date]:[Date]]&amp;Heures[[Matricule Salarié]:[Matricule Salarié]],0)),0)/24)</f>
        <v>0</v>
      </c>
      <c r="M15" s="76" cm="1">
        <f t="array" aca="1" ref="M15" ca="1">IF(OR(WEEKDAY($K15,2)&gt;5,COUNTIF(JF,$K15)&gt;0),0,IFERROR(INDEX(INDIRECT("Heures["&amp;M$6&amp;"]"),MATCH($K15&amp;$D$4,Heures[[Date]:[Date]]&amp;Heures[[Matricule Salarié]:[Matricule Salarié]],0)),0)/24)</f>
        <v>0</v>
      </c>
      <c r="N15" s="76" cm="1">
        <f t="array" aca="1" ref="N15" ca="1">IF(OR(WEEKDAY($K15,2)&gt;5,COUNTIF(JF,$K15)&gt;0),0,IFERROR(INDEX(INDIRECT("Heures["&amp;N$6&amp;"]"),MATCH($K15&amp;$D$4,Heures[[Date]:[Date]]&amp;Heures[[Matricule Salarié]:[Matricule Salarié]],0)),0)/24)</f>
        <v>0</v>
      </c>
      <c r="O15" s="76">
        <f t="shared" ca="1" si="0"/>
        <v>0</v>
      </c>
    </row>
    <row r="16" spans="1:15" x14ac:dyDescent="0.25">
      <c r="A16" s="9" t="str">
        <f t="shared" si="1"/>
        <v>lun</v>
      </c>
      <c r="B16" s="4">
        <f t="shared" si="4"/>
        <v>44571</v>
      </c>
      <c r="C16" s="5"/>
      <c r="D16" s="5"/>
      <c r="E16" s="17"/>
      <c r="F16" s="5">
        <v>0.70833333333333304</v>
      </c>
      <c r="G16" s="5">
        <v>0.875</v>
      </c>
      <c r="H16" s="14">
        <f t="shared" si="2"/>
        <v>0.16666666666666696</v>
      </c>
      <c r="I16" s="3">
        <f t="shared" si="5"/>
        <v>0.16666666666666696</v>
      </c>
      <c r="J16" s="3" t="str">
        <f t="shared" si="3"/>
        <v/>
      </c>
      <c r="K16" s="4">
        <v>44571</v>
      </c>
      <c r="L16" s="76" cm="1">
        <f t="array" aca="1" ref="L16" ca="1">IF(OR(WEEKDAY($K16,2)&gt;5,COUNTIF(JF,$K16)&gt;0),0,IFERROR(INDEX(INDIRECT("Heures["&amp;L$6&amp;"]"),MATCH($K16&amp;$D$4,Heures[[Date]:[Date]]&amp;Heures[[Matricule Salarié]:[Matricule Salarié]],0)),0)/24)</f>
        <v>0</v>
      </c>
      <c r="M16" s="76" cm="1">
        <f t="array" aca="1" ref="M16" ca="1">IF(OR(WEEKDAY($K16,2)&gt;5,COUNTIF(JF,$K16)&gt;0),0,IFERROR(INDEX(INDIRECT("Heures["&amp;M$6&amp;"]"),MATCH($K16&amp;$D$4,Heures[[Date]:[Date]]&amp;Heures[[Matricule Salarié]:[Matricule Salarié]],0)),0)/24)</f>
        <v>0</v>
      </c>
      <c r="N16" s="76" cm="1">
        <f t="array" aca="1" ref="N16" ca="1">IF(OR(WEEKDAY($K16,2)&gt;5,COUNTIF(JF,$K16)&gt;0),0,IFERROR(INDEX(INDIRECT("Heures["&amp;N$6&amp;"]"),MATCH($K16&amp;$D$4,Heures[[Date]:[Date]]&amp;Heures[[Matricule Salarié]:[Matricule Salarié]],0)),0)/24)</f>
        <v>0</v>
      </c>
      <c r="O16" s="76">
        <f t="shared" ca="1" si="0"/>
        <v>0</v>
      </c>
    </row>
    <row r="17" spans="1:16" x14ac:dyDescent="0.25">
      <c r="A17" s="9" t="str">
        <f t="shared" si="1"/>
        <v>mar</v>
      </c>
      <c r="B17" s="4">
        <f t="shared" si="4"/>
        <v>44572</v>
      </c>
      <c r="C17" s="5"/>
      <c r="D17" s="5"/>
      <c r="E17" s="17"/>
      <c r="F17" s="5">
        <v>0.75</v>
      </c>
      <c r="G17" s="5">
        <v>0.91666666666666696</v>
      </c>
      <c r="H17" s="14">
        <f t="shared" si="2"/>
        <v>0.16666666666666696</v>
      </c>
      <c r="I17" s="3">
        <f t="shared" si="5"/>
        <v>0.33333333333333393</v>
      </c>
      <c r="J17" s="3" t="str">
        <f t="shared" si="3"/>
        <v/>
      </c>
      <c r="K17" s="4">
        <v>44572</v>
      </c>
      <c r="L17" s="76" cm="1">
        <f t="array" aca="1" ref="L17" ca="1">IF(OR(WEEKDAY($K17,2)&gt;5,COUNTIF(JF,$K17)&gt;0),0,IFERROR(INDEX(INDIRECT("Heures["&amp;L$6&amp;"]"),MATCH($K17&amp;$D$4,Heures[[Date]:[Date]]&amp;Heures[[Matricule Salarié]:[Matricule Salarié]],0)),0)/24)</f>
        <v>0</v>
      </c>
      <c r="M17" s="76" cm="1">
        <f t="array" aca="1" ref="M17" ca="1">IF(OR(WEEKDAY($K17,2)&gt;5,COUNTIF(JF,$K17)&gt;0),0,IFERROR(INDEX(INDIRECT("Heures["&amp;M$6&amp;"]"),MATCH($K17&amp;$D$4,Heures[[Date]:[Date]]&amp;Heures[[Matricule Salarié]:[Matricule Salarié]],0)),0)/24)</f>
        <v>0</v>
      </c>
      <c r="N17" s="76" cm="1">
        <f t="array" aca="1" ref="N17" ca="1">IF(OR(WEEKDAY($K17,2)&gt;5,COUNTIF(JF,$K17)&gt;0),0,IFERROR(INDEX(INDIRECT("Heures["&amp;N$6&amp;"]"),MATCH($K17&amp;$D$4,Heures[[Date]:[Date]]&amp;Heures[[Matricule Salarié]:[Matricule Salarié]],0)),0)/24)</f>
        <v>0</v>
      </c>
      <c r="O17" s="76">
        <f t="shared" ca="1" si="0"/>
        <v>0</v>
      </c>
    </row>
    <row r="18" spans="1:16" x14ac:dyDescent="0.25">
      <c r="A18" s="9" t="str">
        <f t="shared" si="1"/>
        <v>mer</v>
      </c>
      <c r="B18" s="4">
        <f t="shared" si="4"/>
        <v>44573</v>
      </c>
      <c r="C18" s="5"/>
      <c r="D18" s="5"/>
      <c r="E18" s="17"/>
      <c r="F18" s="5"/>
      <c r="G18" s="5"/>
      <c r="H18" s="14">
        <f t="shared" si="2"/>
        <v>0</v>
      </c>
      <c r="I18" s="3">
        <f t="shared" si="5"/>
        <v>0.33333333333333393</v>
      </c>
      <c r="J18" s="3" t="str">
        <f t="shared" si="3"/>
        <v/>
      </c>
      <c r="K18" s="4">
        <v>44573</v>
      </c>
      <c r="L18" s="76" cm="1">
        <f t="array" aca="1" ref="L18" ca="1">IF(OR(WEEKDAY($K18,2)&gt;5,COUNTIF(JF,$K18)&gt;0),0,IFERROR(INDEX(INDIRECT("Heures["&amp;L$6&amp;"]"),MATCH($K18&amp;$D$4,Heures[[Date]:[Date]]&amp;Heures[[Matricule Salarié]:[Matricule Salarié]],0)),0)/24)</f>
        <v>0</v>
      </c>
      <c r="M18" s="76" cm="1">
        <f t="array" aca="1" ref="M18" ca="1">IF(OR(WEEKDAY($K18,2)&gt;5,COUNTIF(JF,$K18)&gt;0),0,IFERROR(INDEX(INDIRECT("Heures["&amp;M$6&amp;"]"),MATCH($K18&amp;$D$4,Heures[[Date]:[Date]]&amp;Heures[[Matricule Salarié]:[Matricule Salarié]],0)),0)/24)</f>
        <v>0</v>
      </c>
      <c r="N18" s="76" cm="1">
        <f t="array" aca="1" ref="N18" ca="1">IF(OR(WEEKDAY($K18,2)&gt;5,COUNTIF(JF,$K18)&gt;0),0,IFERROR(INDEX(INDIRECT("Heures["&amp;N$6&amp;"]"),MATCH($K18&amp;$D$4,Heures[[Date]:[Date]]&amp;Heures[[Matricule Salarié]:[Matricule Salarié]],0)),0)/24)</f>
        <v>0</v>
      </c>
      <c r="O18" s="76">
        <f t="shared" ca="1" si="0"/>
        <v>0</v>
      </c>
    </row>
    <row r="19" spans="1:16" x14ac:dyDescent="0.25">
      <c r="A19" s="9" t="str">
        <f t="shared" si="1"/>
        <v>jeu</v>
      </c>
      <c r="B19" s="4">
        <f t="shared" si="4"/>
        <v>44574</v>
      </c>
      <c r="C19" s="5"/>
      <c r="D19" s="5"/>
      <c r="E19" s="17"/>
      <c r="F19" s="5"/>
      <c r="G19" s="5"/>
      <c r="H19" s="14">
        <f t="shared" si="2"/>
        <v>0</v>
      </c>
      <c r="I19" s="3">
        <f t="shared" si="5"/>
        <v>0.33333333333333393</v>
      </c>
      <c r="J19" s="3" t="str">
        <f t="shared" si="3"/>
        <v/>
      </c>
      <c r="K19" s="4">
        <v>44574</v>
      </c>
      <c r="L19" s="76" cm="1">
        <f t="array" aca="1" ref="L19" ca="1">IF(OR(WEEKDAY($K19,2)&gt;5,COUNTIF(JF,$K19)&gt;0),0,IFERROR(INDEX(INDIRECT("Heures["&amp;L$6&amp;"]"),MATCH($K19&amp;$D$4,Heures[[Date]:[Date]]&amp;Heures[[Matricule Salarié]:[Matricule Salarié]],0)),0)/24)</f>
        <v>0</v>
      </c>
      <c r="M19" s="76" cm="1">
        <f t="array" aca="1" ref="M19" ca="1">IF(OR(WEEKDAY($K19,2)&gt;5,COUNTIF(JF,$K19)&gt;0),0,IFERROR(INDEX(INDIRECT("Heures["&amp;M$6&amp;"]"),MATCH($K19&amp;$D$4,Heures[[Date]:[Date]]&amp;Heures[[Matricule Salarié]:[Matricule Salarié]],0)),0)/24)</f>
        <v>0</v>
      </c>
      <c r="N19" s="76" cm="1">
        <f t="array" aca="1" ref="N19" ca="1">IF(OR(WEEKDAY($K19,2)&gt;5,COUNTIF(JF,$K19)&gt;0),0,IFERROR(INDEX(INDIRECT("Heures["&amp;N$6&amp;"]"),MATCH($K19&amp;$D$4,Heures[[Date]:[Date]]&amp;Heures[[Matricule Salarié]:[Matricule Salarié]],0)),0)/24)</f>
        <v>0</v>
      </c>
      <c r="O19" s="76">
        <f t="shared" ca="1" si="0"/>
        <v>0</v>
      </c>
    </row>
    <row r="20" spans="1:16" x14ac:dyDescent="0.25">
      <c r="A20" s="9" t="str">
        <f t="shared" si="1"/>
        <v>ven</v>
      </c>
      <c r="B20" s="4">
        <f t="shared" si="4"/>
        <v>44575</v>
      </c>
      <c r="C20" s="5">
        <v>0.375</v>
      </c>
      <c r="D20" s="5">
        <v>0.5</v>
      </c>
      <c r="E20" s="17"/>
      <c r="F20" s="5"/>
      <c r="G20" s="5"/>
      <c r="H20" s="14">
        <f t="shared" si="2"/>
        <v>0.125</v>
      </c>
      <c r="I20" s="3">
        <f t="shared" si="5"/>
        <v>0.45833333333333393</v>
      </c>
      <c r="J20" s="3" t="str">
        <f t="shared" si="3"/>
        <v/>
      </c>
      <c r="K20" s="4">
        <v>44575</v>
      </c>
      <c r="L20" s="76" cm="1">
        <f t="array" aca="1" ref="L20" ca="1">IF(OR(WEEKDAY($K20,2)&gt;5,COUNTIF(JF,$K20)&gt;0),0,IFERROR(INDEX(INDIRECT("Heures["&amp;L$6&amp;"]"),MATCH($K20&amp;$D$4,Heures[[Date]:[Date]]&amp;Heures[[Matricule Salarié]:[Matricule Salarié]],0)),0)/24)</f>
        <v>0</v>
      </c>
      <c r="M20" s="76" cm="1">
        <f t="array" aca="1" ref="M20" ca="1">IF(OR(WEEKDAY($K20,2)&gt;5,COUNTIF(JF,$K20)&gt;0),0,IFERROR(INDEX(INDIRECT("Heures["&amp;M$6&amp;"]"),MATCH($K20&amp;$D$4,Heures[[Date]:[Date]]&amp;Heures[[Matricule Salarié]:[Matricule Salarié]],0)),0)/24)</f>
        <v>0</v>
      </c>
      <c r="N20" s="76" cm="1">
        <f t="array" aca="1" ref="N20" ca="1">IF(OR(WEEKDAY($K20,2)&gt;5,COUNTIF(JF,$K20)&gt;0),0,IFERROR(INDEX(INDIRECT("Heures["&amp;N$6&amp;"]"),MATCH($K20&amp;$D$4,Heures[[Date]:[Date]]&amp;Heures[[Matricule Salarié]:[Matricule Salarié]],0)),0)/24)</f>
        <v>0</v>
      </c>
      <c r="O20" s="76">
        <f t="shared" ca="1" si="0"/>
        <v>0</v>
      </c>
    </row>
    <row r="21" spans="1:16" x14ac:dyDescent="0.25">
      <c r="A21" s="9" t="str">
        <f t="shared" si="1"/>
        <v>sam</v>
      </c>
      <c r="B21" s="4">
        <f t="shared" si="4"/>
        <v>44576</v>
      </c>
      <c r="C21" s="5">
        <v>0.375</v>
      </c>
      <c r="D21" s="5">
        <v>0.5</v>
      </c>
      <c r="E21" s="17"/>
      <c r="F21" s="5"/>
      <c r="G21" s="5"/>
      <c r="H21" s="14">
        <f t="shared" si="2"/>
        <v>0.125</v>
      </c>
      <c r="I21" s="3">
        <f t="shared" si="5"/>
        <v>0.58333333333333393</v>
      </c>
      <c r="J21" s="3" t="str">
        <f t="shared" si="3"/>
        <v/>
      </c>
      <c r="K21" s="4">
        <v>44576</v>
      </c>
      <c r="L21" s="76" cm="1">
        <f t="array" aca="1" ref="L21" ca="1">IF(OR(WEEKDAY($K21,2)&gt;5,COUNTIF(JF,$K21)&gt;0),0,IFERROR(INDEX(INDIRECT("Heures["&amp;L$6&amp;"]"),MATCH($K21&amp;$D$4,Heures[[Date]:[Date]]&amp;Heures[[Matricule Salarié]:[Matricule Salarié]],0)),0)/24)</f>
        <v>0</v>
      </c>
      <c r="M21" s="76" cm="1">
        <f t="array" aca="1" ref="M21" ca="1">IF(OR(WEEKDAY($K21,2)&gt;5,COUNTIF(JF,$K21)&gt;0),0,IFERROR(INDEX(INDIRECT("Heures["&amp;M$6&amp;"]"),MATCH($K21&amp;$D$4,Heures[[Date]:[Date]]&amp;Heures[[Matricule Salarié]:[Matricule Salarié]],0)),0)/24)</f>
        <v>0</v>
      </c>
      <c r="N21" s="76" cm="1">
        <f t="array" aca="1" ref="N21" ca="1">IF(OR(WEEKDAY($K21,2)&gt;5,COUNTIF(JF,$K21)&gt;0),0,IFERROR(INDEX(INDIRECT("Heures["&amp;N$6&amp;"]"),MATCH($K21&amp;$D$4,Heures[[Date]:[Date]]&amp;Heures[[Matricule Salarié]:[Matricule Salarié]],0)),0)/24)</f>
        <v>0</v>
      </c>
      <c r="O21" s="76">
        <f t="shared" ca="1" si="0"/>
        <v>0</v>
      </c>
    </row>
    <row r="22" spans="1:16" x14ac:dyDescent="0.25">
      <c r="A22" s="9" t="str">
        <f t="shared" si="1"/>
        <v>dim</v>
      </c>
      <c r="B22" s="4">
        <f t="shared" si="4"/>
        <v>44577</v>
      </c>
      <c r="C22" s="5"/>
      <c r="D22" s="5"/>
      <c r="E22" s="17"/>
      <c r="F22" s="5"/>
      <c r="G22" s="5"/>
      <c r="H22" s="14">
        <f t="shared" si="2"/>
        <v>0</v>
      </c>
      <c r="I22" s="3">
        <f t="shared" si="5"/>
        <v>0.58333333333333393</v>
      </c>
      <c r="J22" s="3">
        <f t="shared" si="3"/>
        <v>0.58333333333333393</v>
      </c>
      <c r="K22" s="4">
        <v>44577</v>
      </c>
      <c r="L22" s="76" cm="1">
        <f t="array" aca="1" ref="L22" ca="1">IF(OR(WEEKDAY($K22,2)&gt;5,COUNTIF(JF,$K22)&gt;0),0,IFERROR(INDEX(INDIRECT("Heures["&amp;L$6&amp;"]"),MATCH($K22&amp;$D$4,Heures[[Date]:[Date]]&amp;Heures[[Matricule Salarié]:[Matricule Salarié]],0)),0)/24)</f>
        <v>0</v>
      </c>
      <c r="M22" s="76" cm="1">
        <f t="array" aca="1" ref="M22" ca="1">IF(OR(WEEKDAY($K22,2)&gt;5,COUNTIF(JF,$K22)&gt;0),0,IFERROR(INDEX(INDIRECT("Heures["&amp;M$6&amp;"]"),MATCH($K22&amp;$D$4,Heures[[Date]:[Date]]&amp;Heures[[Matricule Salarié]:[Matricule Salarié]],0)),0)/24)</f>
        <v>0</v>
      </c>
      <c r="N22" s="76" cm="1">
        <f t="array" aca="1" ref="N22" ca="1">IF(OR(WEEKDAY($K22,2)&gt;5,COUNTIF(JF,$K22)&gt;0),0,IFERROR(INDEX(INDIRECT("Heures["&amp;N$6&amp;"]"),MATCH($K22&amp;$D$4,Heures[[Date]:[Date]]&amp;Heures[[Matricule Salarié]:[Matricule Salarié]],0)),0)/24)</f>
        <v>0</v>
      </c>
      <c r="O22" s="76">
        <f t="shared" ca="1" si="0"/>
        <v>0</v>
      </c>
    </row>
    <row r="23" spans="1:16" x14ac:dyDescent="0.25">
      <c r="A23" s="9" t="str">
        <f t="shared" si="1"/>
        <v>lun</v>
      </c>
      <c r="B23" s="4">
        <f t="shared" si="4"/>
        <v>44578</v>
      </c>
      <c r="C23" s="5"/>
      <c r="D23" s="5"/>
      <c r="E23" s="17"/>
      <c r="F23" s="5"/>
      <c r="G23" s="5"/>
      <c r="H23" s="14">
        <f t="shared" si="2"/>
        <v>0</v>
      </c>
      <c r="I23" s="3">
        <f t="shared" si="5"/>
        <v>0</v>
      </c>
      <c r="J23" s="3" t="str">
        <f t="shared" si="3"/>
        <v/>
      </c>
      <c r="K23" s="4">
        <v>44578</v>
      </c>
      <c r="L23" s="76" cm="1">
        <f t="array" aca="1" ref="L23" ca="1">IF(OR(WEEKDAY($K23,2)&gt;5,COUNTIF(JF,$K23)&gt;0),0,IFERROR(INDEX(INDIRECT("Heures["&amp;L$6&amp;"]"),MATCH($K23&amp;$D$4,Heures[[Date]:[Date]]&amp;Heures[[Matricule Salarié]:[Matricule Salarié]],0)),0)/24)</f>
        <v>0</v>
      </c>
      <c r="M23" s="76" cm="1">
        <f t="array" aca="1" ref="M23" ca="1">IF(OR(WEEKDAY($K23,2)&gt;5,COUNTIF(JF,$K23)&gt;0),0,IFERROR(INDEX(INDIRECT("Heures["&amp;M$6&amp;"]"),MATCH($K23&amp;$D$4,Heures[[Date]:[Date]]&amp;Heures[[Matricule Salarié]:[Matricule Salarié]],0)),0)/24)</f>
        <v>0</v>
      </c>
      <c r="N23" s="76" cm="1">
        <f t="array" aca="1" ref="N23" ca="1">IF(OR(WEEKDAY($K23,2)&gt;5,COUNTIF(JF,$K23)&gt;0),0,IFERROR(INDEX(INDIRECT("Heures["&amp;N$6&amp;"]"),MATCH($K23&amp;$D$4,Heures[[Date]:[Date]]&amp;Heures[[Matricule Salarié]:[Matricule Salarié]],0)),0)/24)</f>
        <v>0</v>
      </c>
      <c r="O23" s="76">
        <f t="shared" ca="1" si="0"/>
        <v>0</v>
      </c>
    </row>
    <row r="24" spans="1:16" x14ac:dyDescent="0.25">
      <c r="A24" s="9" t="str">
        <f t="shared" si="1"/>
        <v>mar</v>
      </c>
      <c r="B24" s="4">
        <f t="shared" si="4"/>
        <v>44579</v>
      </c>
      <c r="C24" s="5"/>
      <c r="D24" s="5"/>
      <c r="E24" s="17"/>
      <c r="F24" s="5"/>
      <c r="G24" s="5"/>
      <c r="H24" s="14">
        <f t="shared" si="2"/>
        <v>0</v>
      </c>
      <c r="I24" s="3">
        <f t="shared" si="5"/>
        <v>0</v>
      </c>
      <c r="J24" s="3" t="str">
        <f t="shared" si="3"/>
        <v/>
      </c>
      <c r="K24" s="4">
        <v>44579</v>
      </c>
      <c r="L24" s="76" cm="1">
        <f t="array" aca="1" ref="L24" ca="1">IF(OR(WEEKDAY($K24,2)&gt;5,COUNTIF(JF,$K24)&gt;0),0,IFERROR(INDEX(INDIRECT("Heures["&amp;L$6&amp;"]"),MATCH($K24&amp;$D$4,Heures[[Date]:[Date]]&amp;Heures[[Matricule Salarié]:[Matricule Salarié]],0)),0)/24)</f>
        <v>0</v>
      </c>
      <c r="M24" s="76" cm="1">
        <f t="array" aca="1" ref="M24" ca="1">IF(OR(WEEKDAY($K24,2)&gt;5,COUNTIF(JF,$K24)&gt;0),0,IFERROR(INDEX(INDIRECT("Heures["&amp;M$6&amp;"]"),MATCH($K24&amp;$D$4,Heures[[Date]:[Date]]&amp;Heures[[Matricule Salarié]:[Matricule Salarié]],0)),0)/24)</f>
        <v>0</v>
      </c>
      <c r="N24" s="76" cm="1">
        <f t="array" aca="1" ref="N24" ca="1">IF(OR(WEEKDAY($K24,2)&gt;5,COUNTIF(JF,$K24)&gt;0),0,IFERROR(INDEX(INDIRECT("Heures["&amp;N$6&amp;"]"),MATCH($K24&amp;$D$4,Heures[[Date]:[Date]]&amp;Heures[[Matricule Salarié]:[Matricule Salarié]],0)),0)/24)</f>
        <v>0</v>
      </c>
      <c r="O24" s="76">
        <f t="shared" ca="1" si="0"/>
        <v>0</v>
      </c>
    </row>
    <row r="25" spans="1:16" x14ac:dyDescent="0.25">
      <c r="A25" s="9" t="str">
        <f t="shared" si="1"/>
        <v>mer</v>
      </c>
      <c r="B25" s="4">
        <f t="shared" si="4"/>
        <v>44580</v>
      </c>
      <c r="C25" s="5"/>
      <c r="D25" s="5"/>
      <c r="E25" s="17"/>
      <c r="F25" s="5"/>
      <c r="G25" s="5"/>
      <c r="H25" s="14">
        <f t="shared" si="2"/>
        <v>0</v>
      </c>
      <c r="I25" s="3">
        <f t="shared" si="5"/>
        <v>0</v>
      </c>
      <c r="J25" s="3" t="str">
        <f t="shared" si="3"/>
        <v/>
      </c>
      <c r="K25" s="4">
        <v>44580</v>
      </c>
      <c r="L25" s="76" cm="1">
        <f t="array" aca="1" ref="L25" ca="1">IF(OR(WEEKDAY($K25,2)&gt;5,COUNTIF(JF,$K25)&gt;0),0,IFERROR(INDEX(INDIRECT("Heures["&amp;L$6&amp;"]"),MATCH($K25&amp;$D$4,Heures[[Date]:[Date]]&amp;Heures[[Matricule Salarié]:[Matricule Salarié]],0)),0)/24)</f>
        <v>0</v>
      </c>
      <c r="M25" s="76" cm="1">
        <f t="array" aca="1" ref="M25" ca="1">IF(OR(WEEKDAY($K25,2)&gt;5,COUNTIF(JF,$K25)&gt;0),0,IFERROR(INDEX(INDIRECT("Heures["&amp;M$6&amp;"]"),MATCH($K25&amp;$D$4,Heures[[Date]:[Date]]&amp;Heures[[Matricule Salarié]:[Matricule Salarié]],0)),0)/24)</f>
        <v>0</v>
      </c>
      <c r="N25" s="76" cm="1">
        <f t="array" aca="1" ref="N25" ca="1">IF(OR(WEEKDAY($K25,2)&gt;5,COUNTIF(JF,$K25)&gt;0),0,IFERROR(INDEX(INDIRECT("Heures["&amp;N$6&amp;"]"),MATCH($K25&amp;$D$4,Heures[[Date]:[Date]]&amp;Heures[[Matricule Salarié]:[Matricule Salarié]],0)),0)/24)</f>
        <v>0</v>
      </c>
      <c r="O25" s="76">
        <f t="shared" ca="1" si="0"/>
        <v>0</v>
      </c>
    </row>
    <row r="26" spans="1:16" x14ac:dyDescent="0.25">
      <c r="A26" s="9" t="str">
        <f t="shared" si="1"/>
        <v>jeu</v>
      </c>
      <c r="B26" s="4">
        <f t="shared" si="4"/>
        <v>44581</v>
      </c>
      <c r="C26" s="5"/>
      <c r="D26" s="5"/>
      <c r="E26" s="17"/>
      <c r="F26" s="5"/>
      <c r="G26" s="5"/>
      <c r="H26" s="14">
        <f t="shared" si="2"/>
        <v>0</v>
      </c>
      <c r="I26" s="3">
        <f t="shared" si="5"/>
        <v>0</v>
      </c>
      <c r="J26" s="3" t="str">
        <f t="shared" si="3"/>
        <v/>
      </c>
      <c r="K26" s="4">
        <v>44581</v>
      </c>
      <c r="L26" s="76" cm="1">
        <f t="array" aca="1" ref="L26" ca="1">IF(OR(WEEKDAY($K26,2)&gt;5,COUNTIF(JF,$K26)&gt;0),0,IFERROR(INDEX(INDIRECT("Heures["&amp;L$6&amp;"]"),MATCH($K26&amp;$D$4,Heures[[Date]:[Date]]&amp;Heures[[Matricule Salarié]:[Matricule Salarié]],0)),0)/24)</f>
        <v>0</v>
      </c>
      <c r="M26" s="76" cm="1">
        <f t="array" aca="1" ref="M26" ca="1">IF(OR(WEEKDAY($K26,2)&gt;5,COUNTIF(JF,$K26)&gt;0),0,IFERROR(INDEX(INDIRECT("Heures["&amp;M$6&amp;"]"),MATCH($K26&amp;$D$4,Heures[[Date]:[Date]]&amp;Heures[[Matricule Salarié]:[Matricule Salarié]],0)),0)/24)</f>
        <v>0</v>
      </c>
      <c r="N26" s="76" cm="1">
        <f t="array" aca="1" ref="N26" ca="1">IF(OR(WEEKDAY($K26,2)&gt;5,COUNTIF(JF,$K26)&gt;0),0,IFERROR(INDEX(INDIRECT("Heures["&amp;N$6&amp;"]"),MATCH($K26&amp;$D$4,Heures[[Date]:[Date]]&amp;Heures[[Matricule Salarié]:[Matricule Salarié]],0)),0)/24)</f>
        <v>0</v>
      </c>
      <c r="O26" s="76">
        <f t="shared" ca="1" si="0"/>
        <v>0</v>
      </c>
      <c r="P26" s="3"/>
    </row>
    <row r="27" spans="1:16" x14ac:dyDescent="0.25">
      <c r="A27" s="9" t="str">
        <f t="shared" si="1"/>
        <v>ven</v>
      </c>
      <c r="B27" s="4">
        <f t="shared" si="4"/>
        <v>44582</v>
      </c>
      <c r="C27" s="5"/>
      <c r="D27" s="5"/>
      <c r="E27" s="17"/>
      <c r="F27" s="5">
        <v>0.25</v>
      </c>
      <c r="G27" s="5">
        <v>0.5</v>
      </c>
      <c r="H27" s="14">
        <f t="shared" si="2"/>
        <v>0.25</v>
      </c>
      <c r="I27" s="3">
        <f t="shared" si="5"/>
        <v>0.25</v>
      </c>
      <c r="J27" s="3" t="str">
        <f t="shared" si="3"/>
        <v/>
      </c>
      <c r="K27" s="4">
        <v>44582</v>
      </c>
      <c r="L27" s="76" cm="1">
        <f t="array" aca="1" ref="L27" ca="1">IF(OR(WEEKDAY($K27,2)&gt;5,COUNTIF(JF,$K27)&gt;0),0,IFERROR(INDEX(INDIRECT("Heures["&amp;L$6&amp;"]"),MATCH($K27&amp;$D$4,Heures[[Date]:[Date]]&amp;Heures[[Matricule Salarié]:[Matricule Salarié]],0)),0)/24)</f>
        <v>0</v>
      </c>
      <c r="M27" s="76" cm="1">
        <f t="array" aca="1" ref="M27" ca="1">IF(OR(WEEKDAY($K27,2)&gt;5,COUNTIF(JF,$K27)&gt;0),0,IFERROR(INDEX(INDIRECT("Heures["&amp;M$6&amp;"]"),MATCH($K27&amp;$D$4,Heures[[Date]:[Date]]&amp;Heures[[Matricule Salarié]:[Matricule Salarié]],0)),0)/24)</f>
        <v>0</v>
      </c>
      <c r="N27" s="76" cm="1">
        <f t="array" aca="1" ref="N27" ca="1">IF(OR(WEEKDAY($K27,2)&gt;5,COUNTIF(JF,$K27)&gt;0),0,IFERROR(INDEX(INDIRECT("Heures["&amp;N$6&amp;"]"),MATCH($K27&amp;$D$4,Heures[[Date]:[Date]]&amp;Heures[[Matricule Salarié]:[Matricule Salarié]],0)),0)/24)</f>
        <v>0</v>
      </c>
      <c r="O27" s="76">
        <f t="shared" ca="1" si="0"/>
        <v>0</v>
      </c>
    </row>
    <row r="28" spans="1:16" x14ac:dyDescent="0.25">
      <c r="A28" s="9" t="str">
        <f t="shared" si="1"/>
        <v>sam</v>
      </c>
      <c r="B28" s="4">
        <f t="shared" si="4"/>
        <v>44583</v>
      </c>
      <c r="C28" s="5"/>
      <c r="D28" s="5"/>
      <c r="E28" s="17"/>
      <c r="F28" s="5">
        <v>0.375</v>
      </c>
      <c r="G28" s="5">
        <v>0.5</v>
      </c>
      <c r="H28" s="14">
        <f t="shared" si="2"/>
        <v>0.125</v>
      </c>
      <c r="I28" s="3">
        <f t="shared" si="5"/>
        <v>0.375</v>
      </c>
      <c r="J28" s="3" t="str">
        <f t="shared" si="3"/>
        <v/>
      </c>
      <c r="K28" s="4">
        <v>44583</v>
      </c>
      <c r="L28" s="76" cm="1">
        <f t="array" aca="1" ref="L28" ca="1">IF(OR(WEEKDAY($K28,2)&gt;5,COUNTIF(JF,$K28)&gt;0),0,IFERROR(INDEX(INDIRECT("Heures["&amp;L$6&amp;"]"),MATCH($K28&amp;$D$4,Heures[[Date]:[Date]]&amp;Heures[[Matricule Salarié]:[Matricule Salarié]],0)),0)/24)</f>
        <v>0</v>
      </c>
      <c r="M28" s="76" cm="1">
        <f t="array" aca="1" ref="M28" ca="1">IF(OR(WEEKDAY($K28,2)&gt;5,COUNTIF(JF,$K28)&gt;0),0,IFERROR(INDEX(INDIRECT("Heures["&amp;M$6&amp;"]"),MATCH($K28&amp;$D$4,Heures[[Date]:[Date]]&amp;Heures[[Matricule Salarié]:[Matricule Salarié]],0)),0)/24)</f>
        <v>0</v>
      </c>
      <c r="N28" s="76" cm="1">
        <f t="array" aca="1" ref="N28" ca="1">IF(OR(WEEKDAY($K28,2)&gt;5,COUNTIF(JF,$K28)&gt;0),0,IFERROR(INDEX(INDIRECT("Heures["&amp;N$6&amp;"]"),MATCH($K28&amp;$D$4,Heures[[Date]:[Date]]&amp;Heures[[Matricule Salarié]:[Matricule Salarié]],0)),0)/24)</f>
        <v>0</v>
      </c>
      <c r="O28" s="76">
        <f t="shared" ca="1" si="0"/>
        <v>0</v>
      </c>
    </row>
    <row r="29" spans="1:16" x14ac:dyDescent="0.25">
      <c r="A29" s="9" t="str">
        <f t="shared" si="1"/>
        <v>dim</v>
      </c>
      <c r="B29" s="4">
        <f t="shared" si="4"/>
        <v>44584</v>
      </c>
      <c r="C29" s="5"/>
      <c r="D29" s="5"/>
      <c r="E29" s="17"/>
      <c r="F29" s="5"/>
      <c r="G29" s="5"/>
      <c r="H29" s="14">
        <f t="shared" si="2"/>
        <v>0</v>
      </c>
      <c r="I29" s="3">
        <f t="shared" si="5"/>
        <v>0.375</v>
      </c>
      <c r="J29" s="3">
        <f t="shared" si="3"/>
        <v>0.375</v>
      </c>
      <c r="K29" s="4">
        <v>44584</v>
      </c>
      <c r="L29" s="76" cm="1">
        <f t="array" aca="1" ref="L29" ca="1">IF(OR(WEEKDAY($K29,2)&gt;5,COUNTIF(JF,$K29)&gt;0),0,IFERROR(INDEX(INDIRECT("Heures["&amp;L$6&amp;"]"),MATCH($K29&amp;$D$4,Heures[[Date]:[Date]]&amp;Heures[[Matricule Salarié]:[Matricule Salarié]],0)),0)/24)</f>
        <v>0</v>
      </c>
      <c r="M29" s="76" cm="1">
        <f t="array" aca="1" ref="M29" ca="1">IF(OR(WEEKDAY($K29,2)&gt;5,COUNTIF(JF,$K29)&gt;0),0,IFERROR(INDEX(INDIRECT("Heures["&amp;M$6&amp;"]"),MATCH($K29&amp;$D$4,Heures[[Date]:[Date]]&amp;Heures[[Matricule Salarié]:[Matricule Salarié]],0)),0)/24)</f>
        <v>0</v>
      </c>
      <c r="N29" s="76" cm="1">
        <f t="array" aca="1" ref="N29" ca="1">IF(OR(WEEKDAY($K29,2)&gt;5,COUNTIF(JF,$K29)&gt;0),0,IFERROR(INDEX(INDIRECT("Heures["&amp;N$6&amp;"]"),MATCH($K29&amp;$D$4,Heures[[Date]:[Date]]&amp;Heures[[Matricule Salarié]:[Matricule Salarié]],0)),0)/24)</f>
        <v>0</v>
      </c>
      <c r="O29" s="76">
        <f t="shared" ca="1" si="0"/>
        <v>0</v>
      </c>
    </row>
    <row r="30" spans="1:16" x14ac:dyDescent="0.25">
      <c r="A30" s="9" t="str">
        <f t="shared" si="1"/>
        <v>lun</v>
      </c>
      <c r="B30" s="4">
        <f t="shared" si="4"/>
        <v>44585</v>
      </c>
      <c r="C30" s="5"/>
      <c r="D30" s="5"/>
      <c r="E30" s="17"/>
      <c r="F30" s="5"/>
      <c r="G30" s="5"/>
      <c r="H30" s="14">
        <f t="shared" si="2"/>
        <v>0</v>
      </c>
      <c r="I30" s="3">
        <f t="shared" si="5"/>
        <v>0</v>
      </c>
      <c r="J30" s="3" t="str">
        <f t="shared" si="3"/>
        <v/>
      </c>
      <c r="K30" s="4">
        <v>44585</v>
      </c>
      <c r="L30" s="76" cm="1">
        <f t="array" aca="1" ref="L30" ca="1">IF(OR(WEEKDAY($K30,2)&gt;5,COUNTIF(JF,$K30)&gt;0),0,IFERROR(INDEX(INDIRECT("Heures["&amp;L$6&amp;"]"),MATCH($K30&amp;$D$4,Heures[[Date]:[Date]]&amp;Heures[[Matricule Salarié]:[Matricule Salarié]],0)),0)/24)</f>
        <v>0</v>
      </c>
      <c r="M30" s="76" cm="1">
        <f t="array" aca="1" ref="M30" ca="1">IF(OR(WEEKDAY($K30,2)&gt;5,COUNTIF(JF,$K30)&gt;0),0,IFERROR(INDEX(INDIRECT("Heures["&amp;M$6&amp;"]"),MATCH($K30&amp;$D$4,Heures[[Date]:[Date]]&amp;Heures[[Matricule Salarié]:[Matricule Salarié]],0)),0)/24)</f>
        <v>0</v>
      </c>
      <c r="N30" s="76" cm="1">
        <f t="array" aca="1" ref="N30" ca="1">IF(OR(WEEKDAY($K30,2)&gt;5,COUNTIF(JF,$K30)&gt;0),0,IFERROR(INDEX(INDIRECT("Heures["&amp;N$6&amp;"]"),MATCH($K30&amp;$D$4,Heures[[Date]:[Date]]&amp;Heures[[Matricule Salarié]:[Matricule Salarié]],0)),0)/24)</f>
        <v>0</v>
      </c>
      <c r="O30" s="76">
        <f t="shared" ca="1" si="0"/>
        <v>0</v>
      </c>
    </row>
    <row r="31" spans="1:16" x14ac:dyDescent="0.25">
      <c r="A31" s="9" t="str">
        <f t="shared" si="1"/>
        <v>mar</v>
      </c>
      <c r="B31" s="4">
        <f t="shared" si="4"/>
        <v>44586</v>
      </c>
      <c r="C31" s="5"/>
      <c r="D31" s="5"/>
      <c r="E31" s="17"/>
      <c r="F31" s="5"/>
      <c r="G31" s="5"/>
      <c r="H31" s="14">
        <f t="shared" si="2"/>
        <v>0</v>
      </c>
      <c r="I31" s="3">
        <f t="shared" si="5"/>
        <v>0</v>
      </c>
      <c r="J31" s="3" t="str">
        <f t="shared" si="3"/>
        <v/>
      </c>
      <c r="K31" s="4">
        <v>44586</v>
      </c>
      <c r="L31" s="76" cm="1">
        <f t="array" aca="1" ref="L31" ca="1">IF(OR(WEEKDAY($K31,2)&gt;5,COUNTIF(JF,$K31)&gt;0),0,IFERROR(INDEX(INDIRECT("Heures["&amp;L$6&amp;"]"),MATCH($K31&amp;$D$4,Heures[[Date]:[Date]]&amp;Heures[[Matricule Salarié]:[Matricule Salarié]],0)),0)/24)</f>
        <v>0</v>
      </c>
      <c r="M31" s="76" cm="1">
        <f t="array" aca="1" ref="M31" ca="1">IF(OR(WEEKDAY($K31,2)&gt;5,COUNTIF(JF,$K31)&gt;0),0,IFERROR(INDEX(INDIRECT("Heures["&amp;M$6&amp;"]"),MATCH($K31&amp;$D$4,Heures[[Date]:[Date]]&amp;Heures[[Matricule Salarié]:[Matricule Salarié]],0)),0)/24)</f>
        <v>0</v>
      </c>
      <c r="N31" s="76" cm="1">
        <f t="array" aca="1" ref="N31" ca="1">IF(OR(WEEKDAY($K31,2)&gt;5,COUNTIF(JF,$K31)&gt;0),0,IFERROR(INDEX(INDIRECT("Heures["&amp;N$6&amp;"]"),MATCH($K31&amp;$D$4,Heures[[Date]:[Date]]&amp;Heures[[Matricule Salarié]:[Matricule Salarié]],0)),0)/24)</f>
        <v>0</v>
      </c>
      <c r="O31" s="76">
        <f t="shared" ca="1" si="0"/>
        <v>0</v>
      </c>
    </row>
    <row r="32" spans="1:16" x14ac:dyDescent="0.25">
      <c r="A32" s="9" t="str">
        <f t="shared" si="1"/>
        <v>mer</v>
      </c>
      <c r="B32" s="4">
        <f t="shared" si="4"/>
        <v>44587</v>
      </c>
      <c r="C32" s="5"/>
      <c r="D32" s="5"/>
      <c r="E32" s="17"/>
      <c r="F32" s="5"/>
      <c r="G32" s="5"/>
      <c r="H32" s="14">
        <f t="shared" si="2"/>
        <v>0</v>
      </c>
      <c r="I32" s="3">
        <f t="shared" si="5"/>
        <v>0</v>
      </c>
      <c r="J32" s="3" t="str">
        <f t="shared" si="3"/>
        <v/>
      </c>
      <c r="K32" s="4">
        <v>44587</v>
      </c>
      <c r="L32" s="76" cm="1">
        <f t="array" aca="1" ref="L32" ca="1">IF(OR(WEEKDAY($K32,2)&gt;5,COUNTIF(JF,$K32)&gt;0),0,IFERROR(INDEX(INDIRECT("Heures["&amp;L$6&amp;"]"),MATCH($K32&amp;$D$4,Heures[[Date]:[Date]]&amp;Heures[[Matricule Salarié]:[Matricule Salarié]],0)),0)/24)</f>
        <v>0</v>
      </c>
      <c r="M32" s="76" cm="1">
        <f t="array" aca="1" ref="M32" ca="1">IF(OR(WEEKDAY($K32,2)&gt;5,COUNTIF(JF,$K32)&gt;0),0,IFERROR(INDEX(INDIRECT("Heures["&amp;M$6&amp;"]"),MATCH($K32&amp;$D$4,Heures[[Date]:[Date]]&amp;Heures[[Matricule Salarié]:[Matricule Salarié]],0)),0)/24)</f>
        <v>0</v>
      </c>
      <c r="N32" s="76" cm="1">
        <f t="array" aca="1" ref="N32" ca="1">IF(OR(WEEKDAY($K32,2)&gt;5,COUNTIF(JF,$K32)&gt;0),0,IFERROR(INDEX(INDIRECT("Heures["&amp;N$6&amp;"]"),MATCH($K32&amp;$D$4,Heures[[Date]:[Date]]&amp;Heures[[Matricule Salarié]:[Matricule Salarié]],0)),0)/24)</f>
        <v>0</v>
      </c>
      <c r="O32" s="76">
        <f t="shared" ca="1" si="0"/>
        <v>0</v>
      </c>
    </row>
    <row r="33" spans="1:15" x14ac:dyDescent="0.25">
      <c r="A33" s="9" t="str">
        <f t="shared" si="1"/>
        <v>jeu</v>
      </c>
      <c r="B33" s="4">
        <f t="shared" si="4"/>
        <v>44588</v>
      </c>
      <c r="C33" s="5"/>
      <c r="D33" s="5"/>
      <c r="E33" s="17"/>
      <c r="F33" s="5"/>
      <c r="G33" s="5"/>
      <c r="H33" s="14">
        <f t="shared" si="2"/>
        <v>0</v>
      </c>
      <c r="I33" s="3">
        <f t="shared" si="5"/>
        <v>0</v>
      </c>
      <c r="J33" s="3" t="str">
        <f t="shared" si="3"/>
        <v/>
      </c>
      <c r="K33" s="4">
        <v>44588</v>
      </c>
      <c r="L33" s="76" cm="1">
        <f t="array" aca="1" ref="L33" ca="1">IF(OR(WEEKDAY($K33,2)&gt;5,COUNTIF(JF,$K33)&gt;0),0,IFERROR(INDEX(INDIRECT("Heures["&amp;L$6&amp;"]"),MATCH($K33&amp;$D$4,Heures[[Date]:[Date]]&amp;Heures[[Matricule Salarié]:[Matricule Salarié]],0)),0)/24)</f>
        <v>0</v>
      </c>
      <c r="M33" s="76" cm="1">
        <f t="array" aca="1" ref="M33" ca="1">IF(OR(WEEKDAY($K33,2)&gt;5,COUNTIF(JF,$K33)&gt;0),0,IFERROR(INDEX(INDIRECT("Heures["&amp;M$6&amp;"]"),MATCH($K33&amp;$D$4,Heures[[Date]:[Date]]&amp;Heures[[Matricule Salarié]:[Matricule Salarié]],0)),0)/24)</f>
        <v>0</v>
      </c>
      <c r="N33" s="76" cm="1">
        <f t="array" aca="1" ref="N33" ca="1">IF(OR(WEEKDAY($K33,2)&gt;5,COUNTIF(JF,$K33)&gt;0),0,IFERROR(INDEX(INDIRECT("Heures["&amp;N$6&amp;"]"),MATCH($K33&amp;$D$4,Heures[[Date]:[Date]]&amp;Heures[[Matricule Salarié]:[Matricule Salarié]],0)),0)/24)</f>
        <v>0</v>
      </c>
      <c r="O33" s="76">
        <f t="shared" ca="1" si="0"/>
        <v>0</v>
      </c>
    </row>
    <row r="34" spans="1:15" x14ac:dyDescent="0.25">
      <c r="A34" s="9" t="str">
        <f t="shared" si="1"/>
        <v>ven</v>
      </c>
      <c r="B34" s="4">
        <f>B33+1</f>
        <v>44589</v>
      </c>
      <c r="C34" s="5">
        <v>0.375</v>
      </c>
      <c r="D34" s="5">
        <v>0.5</v>
      </c>
      <c r="E34" s="17"/>
      <c r="F34" s="5"/>
      <c r="G34" s="5"/>
      <c r="H34" s="14">
        <f t="shared" si="2"/>
        <v>0.125</v>
      </c>
      <c r="I34" s="3">
        <f t="shared" si="5"/>
        <v>0.125</v>
      </c>
      <c r="J34" s="3" t="str">
        <f t="shared" si="3"/>
        <v/>
      </c>
      <c r="K34" s="4">
        <v>44589</v>
      </c>
      <c r="L34" s="76" cm="1">
        <f t="array" aca="1" ref="L34" ca="1">IF(OR(WEEKDAY($K34,2)&gt;5,COUNTIF(JF,$K34)&gt;0),0,IFERROR(INDEX(INDIRECT("Heures["&amp;L$6&amp;"]"),MATCH($K34&amp;$D$4,Heures[[Date]:[Date]]&amp;Heures[[Matricule Salarié]:[Matricule Salarié]],0)),0)/24)</f>
        <v>0</v>
      </c>
      <c r="M34" s="76" cm="1">
        <f t="array" aca="1" ref="M34" ca="1">IF(OR(WEEKDAY($K34,2)&gt;5,COUNTIF(JF,$K34)&gt;0),0,IFERROR(INDEX(INDIRECT("Heures["&amp;M$6&amp;"]"),MATCH($K34&amp;$D$4,Heures[[Date]:[Date]]&amp;Heures[[Matricule Salarié]:[Matricule Salarié]],0)),0)/24)</f>
        <v>0</v>
      </c>
      <c r="N34" s="76" cm="1">
        <f t="array" aca="1" ref="N34" ca="1">IF(OR(WEEKDAY($K34,2)&gt;5,COUNTIF(JF,$K34)&gt;0),0,IFERROR(INDEX(INDIRECT("Heures["&amp;N$6&amp;"]"),MATCH($K34&amp;$D$4,Heures[[Date]:[Date]]&amp;Heures[[Matricule Salarié]:[Matricule Salarié]],0)),0)/24)</f>
        <v>0</v>
      </c>
      <c r="O34" s="76">
        <f t="shared" ca="1" si="0"/>
        <v>0</v>
      </c>
    </row>
    <row r="35" spans="1:15" x14ac:dyDescent="0.25">
      <c r="A35" s="9" t="str">
        <f t="shared" si="1"/>
        <v>sam</v>
      </c>
      <c r="B35" s="4">
        <f t="shared" si="4"/>
        <v>44590</v>
      </c>
      <c r="C35" s="5">
        <v>0.375</v>
      </c>
      <c r="D35" s="5">
        <v>0.5</v>
      </c>
      <c r="E35" s="17"/>
      <c r="F35" s="5"/>
      <c r="G35" s="5"/>
      <c r="H35" s="14">
        <f t="shared" si="2"/>
        <v>0.125</v>
      </c>
      <c r="I35" s="3">
        <f t="shared" si="5"/>
        <v>0.25</v>
      </c>
      <c r="J35" s="3" t="str">
        <f t="shared" si="3"/>
        <v/>
      </c>
      <c r="K35" s="4">
        <v>44590</v>
      </c>
      <c r="L35" s="76" cm="1">
        <f t="array" aca="1" ref="L35" ca="1">IF(OR(WEEKDAY($K35,2)&gt;5,COUNTIF(JF,$K35)&gt;0),0,IFERROR(INDEX(INDIRECT("Heures["&amp;L$6&amp;"]"),MATCH($K35&amp;$D$4,Heures[[Date]:[Date]]&amp;Heures[[Matricule Salarié]:[Matricule Salarié]],0)),0)/24)</f>
        <v>0</v>
      </c>
      <c r="M35" s="76" cm="1">
        <f t="array" aca="1" ref="M35" ca="1">IF(OR(WEEKDAY($K35,2)&gt;5,COUNTIF(JF,$K35)&gt;0),0,IFERROR(INDEX(INDIRECT("Heures["&amp;M$6&amp;"]"),MATCH($K35&amp;$D$4,Heures[[Date]:[Date]]&amp;Heures[[Matricule Salarié]:[Matricule Salarié]],0)),0)/24)</f>
        <v>0</v>
      </c>
      <c r="N35" s="76" cm="1">
        <f t="array" aca="1" ref="N35" ca="1">IF(OR(WEEKDAY($K35,2)&gt;5,COUNTIF(JF,$K35)&gt;0),0,IFERROR(INDEX(INDIRECT("Heures["&amp;N$6&amp;"]"),MATCH($K35&amp;$D$4,Heures[[Date]:[Date]]&amp;Heures[[Matricule Salarié]:[Matricule Salarié]],0)),0)/24)</f>
        <v>0</v>
      </c>
      <c r="O35" s="76">
        <f t="shared" ca="1" si="0"/>
        <v>0</v>
      </c>
    </row>
    <row r="36" spans="1:15" x14ac:dyDescent="0.25">
      <c r="A36" s="9" t="str">
        <f t="shared" si="1"/>
        <v>dim</v>
      </c>
      <c r="B36" s="4">
        <f t="shared" si="4"/>
        <v>44591</v>
      </c>
      <c r="C36" s="5"/>
      <c r="D36" s="5"/>
      <c r="E36" s="17"/>
      <c r="F36" s="5"/>
      <c r="G36" s="5"/>
      <c r="H36" s="14">
        <f t="shared" si="2"/>
        <v>0</v>
      </c>
      <c r="I36" s="3">
        <f t="shared" si="5"/>
        <v>0.25</v>
      </c>
      <c r="J36" s="3">
        <f t="shared" si="3"/>
        <v>0.25</v>
      </c>
      <c r="K36" s="4">
        <v>44591</v>
      </c>
      <c r="L36" s="76" cm="1">
        <f t="array" aca="1" ref="L36" ca="1">IF(OR(WEEKDAY($K36,2)&gt;5,COUNTIF(JF,$K36)&gt;0),0,IFERROR(INDEX(INDIRECT("Heures["&amp;L$6&amp;"]"),MATCH($K36&amp;$D$4,Heures[[Date]:[Date]]&amp;Heures[[Matricule Salarié]:[Matricule Salarié]],0)),0)/24)</f>
        <v>0</v>
      </c>
      <c r="M36" s="76" cm="1">
        <f t="array" aca="1" ref="M36" ca="1">IF(OR(WEEKDAY($K36,2)&gt;5,COUNTIF(JF,$K36)&gt;0),0,IFERROR(INDEX(INDIRECT("Heures["&amp;M$6&amp;"]"),MATCH($K36&amp;$D$4,Heures[[Date]:[Date]]&amp;Heures[[Matricule Salarié]:[Matricule Salarié]],0)),0)/24)</f>
        <v>0</v>
      </c>
      <c r="N36" s="76" cm="1">
        <f t="array" aca="1" ref="N36" ca="1">IF(OR(WEEKDAY($K36,2)&gt;5,COUNTIF(JF,$K36)&gt;0),0,IFERROR(INDEX(INDIRECT("Heures["&amp;N$6&amp;"]"),MATCH($K36&amp;$D$4,Heures[[Date]:[Date]]&amp;Heures[[Matricule Salarié]:[Matricule Salarié]],0)),0)/24)</f>
        <v>0</v>
      </c>
      <c r="O36" s="76">
        <f t="shared" ca="1" si="0"/>
        <v>0</v>
      </c>
    </row>
    <row r="37" spans="1:15" ht="15.75" thickBot="1" x14ac:dyDescent="0.3">
      <c r="A37" s="10" t="str">
        <f t="shared" si="1"/>
        <v>lun</v>
      </c>
      <c r="B37" s="11">
        <f>B36+1</f>
        <v>44592</v>
      </c>
      <c r="C37" s="12"/>
      <c r="D37" s="12"/>
      <c r="E37" s="18"/>
      <c r="F37" s="12"/>
      <c r="G37" s="12"/>
      <c r="H37" s="15">
        <f t="shared" si="2"/>
        <v>0</v>
      </c>
      <c r="I37" s="3">
        <f t="shared" si="5"/>
        <v>0</v>
      </c>
      <c r="J37" s="3">
        <f>I37</f>
        <v>0</v>
      </c>
      <c r="K37" s="11">
        <v>44592</v>
      </c>
      <c r="L37" s="76" cm="1">
        <f t="array" aca="1" ref="L37" ca="1">IF(OR(WEEKDAY($K37,2)&gt;5,COUNTIF(JF,$K37)&gt;0),0,IFERROR(INDEX(INDIRECT("Heures["&amp;L$6&amp;"]"),MATCH($K37&amp;$D$4,Heures[[Date]:[Date]]&amp;Heures[[Matricule Salarié]:[Matricule Salarié]],0)),0)/24)</f>
        <v>0</v>
      </c>
      <c r="M37" s="76" cm="1">
        <f t="array" aca="1" ref="M37" ca="1">IF(OR(WEEKDAY($K37,2)&gt;5,COUNTIF(JF,$K37)&gt;0),0,IFERROR(INDEX(INDIRECT("Heures["&amp;M$6&amp;"]"),MATCH($K37&amp;$D$4,Heures[[Date]:[Date]]&amp;Heures[[Matricule Salarié]:[Matricule Salarié]],0)),0)/24)</f>
        <v>0</v>
      </c>
      <c r="N37" s="76" cm="1">
        <f t="array" aca="1" ref="N37" ca="1">IF(OR(WEEKDAY($K37,2)&gt;5,COUNTIF(JF,$K37)&gt;0),0,IFERROR(INDEX(INDIRECT("Heures["&amp;N$6&amp;"]"),MATCH($K37&amp;$D$4,Heures[[Date]:[Date]]&amp;Heures[[Matricule Salarié]:[Matricule Salarié]],0)),0)/24)</f>
        <v>0</v>
      </c>
      <c r="O37" s="76">
        <f t="shared" ca="1" si="0"/>
        <v>0</v>
      </c>
    </row>
    <row r="38" spans="1:15" x14ac:dyDescent="0.25">
      <c r="C38" s="3"/>
      <c r="D38" s="3"/>
      <c r="E38" s="3"/>
      <c r="F38" s="3"/>
      <c r="G38" s="3"/>
      <c r="H38" s="3"/>
      <c r="I38" s="3"/>
      <c r="J38" s="3"/>
      <c r="K38" s="7"/>
      <c r="L38" s="3"/>
    </row>
    <row r="39" spans="1:15" x14ac:dyDescent="0.25">
      <c r="C39" s="3"/>
      <c r="D39" s="3"/>
      <c r="E39" s="3"/>
      <c r="F39" s="3"/>
      <c r="G39" s="3"/>
      <c r="H39" s="3"/>
      <c r="I39" s="3"/>
      <c r="J39" s="3"/>
      <c r="K39" s="3"/>
      <c r="L39" s="3"/>
    </row>
    <row r="40" spans="1:15" x14ac:dyDescent="0.25">
      <c r="C40" s="3" t="s">
        <v>135</v>
      </c>
      <c r="D40" s="3"/>
      <c r="E40" s="3"/>
      <c r="F40" s="3"/>
      <c r="G40" s="48">
        <f>SUM(J7:J37)</f>
        <v>2.125</v>
      </c>
      <c r="H40" s="48"/>
      <c r="I40" s="48"/>
      <c r="J40" s="48"/>
      <c r="K40" s="44"/>
      <c r="L40" s="44"/>
    </row>
    <row r="41" spans="1:15" x14ac:dyDescent="0.25">
      <c r="C41" s="3"/>
      <c r="D41" s="3"/>
      <c r="E41" s="3"/>
      <c r="F41" s="3"/>
      <c r="G41" s="48"/>
      <c r="H41" s="48"/>
      <c r="I41" s="48"/>
      <c r="J41" s="48"/>
      <c r="K41" s="44"/>
      <c r="L41" s="44"/>
    </row>
  </sheetData>
  <mergeCells count="6">
    <mergeCell ref="A2:H2"/>
    <mergeCell ref="A4:C5"/>
    <mergeCell ref="G40:J41"/>
    <mergeCell ref="A1:M1"/>
    <mergeCell ref="A3:C3"/>
    <mergeCell ref="D4:D5"/>
  </mergeCells>
  <conditionalFormatting sqref="A7:H7">
    <cfRule type="expression" dxfId="21" priority="13">
      <formula>($A7="dim")</formula>
    </cfRule>
    <cfRule type="expression" dxfId="20" priority="16">
      <formula>($A7="sam")</formula>
    </cfRule>
  </conditionalFormatting>
  <conditionalFormatting sqref="F5">
    <cfRule type="expression" dxfId="19" priority="15">
      <formula>($A7="dim")</formula>
    </cfRule>
  </conditionalFormatting>
  <conditionalFormatting sqref="A8:H19 A22:H26 A20:B21 E20:H21 C21:D21 A29:H33 A27:E28 H27:H28 F28:G28 A36:H37 A34:B35 E34:H35 C35:D35">
    <cfRule type="expression" dxfId="18" priority="11">
      <formula>($A8="dim")</formula>
    </cfRule>
    <cfRule type="expression" dxfId="17" priority="12">
      <formula>($A8="sam")</formula>
    </cfRule>
  </conditionalFormatting>
  <conditionalFormatting sqref="C20:D20">
    <cfRule type="expression" dxfId="16" priority="9">
      <formula>($A20="dim")</formula>
    </cfRule>
    <cfRule type="expression" dxfId="15" priority="10">
      <formula>($A20="sam")</formula>
    </cfRule>
  </conditionalFormatting>
  <conditionalFormatting sqref="F27:G27">
    <cfRule type="expression" dxfId="14" priority="7">
      <formula>($A27="dim")</formula>
    </cfRule>
    <cfRule type="expression" dxfId="13" priority="8">
      <formula>($A27="sam")</formula>
    </cfRule>
  </conditionalFormatting>
  <conditionalFormatting sqref="C34:D34">
    <cfRule type="expression" dxfId="12" priority="5">
      <formula>($A34="dim")</formula>
    </cfRule>
    <cfRule type="expression" dxfId="11" priority="6">
      <formula>($A34="sam")</formula>
    </cfRule>
  </conditionalFormatting>
  <conditionalFormatting sqref="K7 K38">
    <cfRule type="expression" dxfId="10" priority="3">
      <formula>($A6="dim")</formula>
    </cfRule>
    <cfRule type="expression" dxfId="9" priority="4">
      <formula>($A6="sam")</formula>
    </cfRule>
  </conditionalFormatting>
  <conditionalFormatting sqref="K8:K37">
    <cfRule type="expression" dxfId="8" priority="1">
      <formula>($A7="dim")</formula>
    </cfRule>
    <cfRule type="expression" dxfId="7" priority="2">
      <formula>($A7="sam")</formula>
    </cfRule>
  </conditionalFormatting>
  <dataValidations count="1">
    <dataValidation type="list" allowBlank="1" showInputMessage="1" showErrorMessage="1" sqref="D4:D5" xr:uid="{954C1BDA-081E-449C-B103-41D7B1203446}">
      <formula1>l_Matricules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H10"/>
  <sheetViews>
    <sheetView workbookViewId="0">
      <selection activeCell="E10" sqref="E10"/>
    </sheetView>
  </sheetViews>
  <sheetFormatPr baseColWidth="10" defaultRowHeight="15" x14ac:dyDescent="0.25"/>
  <cols>
    <col min="1" max="1" width="16.28515625" style="71" bestFit="1" customWidth="1"/>
    <col min="2" max="2" width="14.5703125" style="71" customWidth="1"/>
    <col min="3" max="3" width="17.42578125" style="71" customWidth="1"/>
    <col min="4" max="4" width="15.42578125" style="71" customWidth="1"/>
    <col min="5" max="5" width="15.7109375" style="71" customWidth="1"/>
    <col min="6" max="6" width="16.7109375" style="71" customWidth="1"/>
    <col min="7" max="7" width="15.5703125" style="71" customWidth="1"/>
    <col min="8" max="16384" width="11.42578125" style="71"/>
  </cols>
  <sheetData>
    <row r="1" spans="1:8" s="78" customFormat="1" ht="30" x14ac:dyDescent="0.25">
      <c r="A1" s="77" t="s">
        <v>137</v>
      </c>
      <c r="B1" s="77" t="s">
        <v>138</v>
      </c>
      <c r="C1" s="78" t="s">
        <v>139</v>
      </c>
      <c r="D1" s="77" t="s">
        <v>142</v>
      </c>
      <c r="E1" s="77" t="s">
        <v>5</v>
      </c>
      <c r="F1" s="77" t="s">
        <v>141</v>
      </c>
      <c r="G1" s="77" t="s">
        <v>6</v>
      </c>
    </row>
    <row r="2" spans="1:8" x14ac:dyDescent="0.25">
      <c r="A2" s="72">
        <v>44564</v>
      </c>
      <c r="B2" s="72" t="s">
        <v>11</v>
      </c>
      <c r="C2" s="71" t="str">
        <f>VLOOKUP(Heures[[#This Row],[Matricule Salarié]],T_salariés[],2,0)</f>
        <v>Salarié 1</v>
      </c>
      <c r="D2" s="73">
        <v>5</v>
      </c>
      <c r="E2" s="73">
        <v>2</v>
      </c>
      <c r="F2" s="73">
        <f>SUM(D2:E2)</f>
        <v>7</v>
      </c>
      <c r="G2" s="73">
        <v>1</v>
      </c>
    </row>
    <row r="3" spans="1:8" x14ac:dyDescent="0.25">
      <c r="A3" s="72">
        <v>44565</v>
      </c>
      <c r="B3" s="72" t="s">
        <v>11</v>
      </c>
      <c r="C3" s="71" t="str">
        <f>VLOOKUP(Heures[[#This Row],[Matricule Salarié]],T_salariés[],2,0)</f>
        <v>Salarié 1</v>
      </c>
      <c r="D3" s="73">
        <v>6</v>
      </c>
      <c r="E3" s="73">
        <v>2</v>
      </c>
      <c r="F3" s="73">
        <f t="shared" ref="F3:F5" si="0">SUM(D3:E3)</f>
        <v>8</v>
      </c>
      <c r="G3" s="73">
        <v>0</v>
      </c>
    </row>
    <row r="4" spans="1:8" x14ac:dyDescent="0.25">
      <c r="A4" s="72">
        <v>44564</v>
      </c>
      <c r="B4" s="72" t="s">
        <v>12</v>
      </c>
      <c r="C4" s="71" t="str">
        <f>VLOOKUP(Heures[[#This Row],[Matricule Salarié]],T_salariés[],2,0)</f>
        <v>Salarié 2</v>
      </c>
      <c r="D4" s="73">
        <v>8</v>
      </c>
      <c r="E4" s="73">
        <v>3</v>
      </c>
      <c r="F4" s="73">
        <f t="shared" si="0"/>
        <v>11</v>
      </c>
      <c r="G4" s="73">
        <v>1</v>
      </c>
    </row>
    <row r="5" spans="1:8" x14ac:dyDescent="0.25">
      <c r="A5" s="72">
        <v>44565</v>
      </c>
      <c r="B5" s="72" t="s">
        <v>12</v>
      </c>
      <c r="C5" s="71" t="str">
        <f>VLOOKUP(Heures[[#This Row],[Matricule Salarié]],T_salariés[],2,0)</f>
        <v>Salarié 2</v>
      </c>
      <c r="D5" s="73">
        <v>7</v>
      </c>
      <c r="E5" s="73">
        <v>2</v>
      </c>
      <c r="F5" s="73">
        <f t="shared" si="0"/>
        <v>9</v>
      </c>
      <c r="G5" s="73">
        <v>0</v>
      </c>
    </row>
    <row r="6" spans="1:8" x14ac:dyDescent="0.25">
      <c r="D6"/>
      <c r="E6"/>
      <c r="F6"/>
      <c r="G6"/>
      <c r="H6"/>
    </row>
    <row r="7" spans="1:8" x14ac:dyDescent="0.25">
      <c r="D7"/>
      <c r="E7"/>
      <c r="F7"/>
      <c r="G7"/>
      <c r="H7"/>
    </row>
    <row r="8" spans="1:8" x14ac:dyDescent="0.25">
      <c r="D8"/>
      <c r="E8"/>
      <c r="F8"/>
      <c r="G8"/>
      <c r="H8"/>
    </row>
    <row r="9" spans="1:8" x14ac:dyDescent="0.25">
      <c r="D9"/>
      <c r="E9"/>
      <c r="F9"/>
      <c r="G9"/>
      <c r="H9"/>
    </row>
    <row r="10" spans="1:8" x14ac:dyDescent="0.25">
      <c r="D10"/>
      <c r="E10"/>
      <c r="F10"/>
      <c r="G10"/>
      <c r="H10"/>
    </row>
  </sheetData>
  <dataValidations count="1">
    <dataValidation type="list" allowBlank="1" showInputMessage="1" showErrorMessage="1" sqref="B2:B5" xr:uid="{4C501E5D-2CAD-41B7-956B-B6ADCDC2249B}">
      <formula1>l_Matricules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Q51"/>
  <sheetViews>
    <sheetView workbookViewId="0">
      <selection activeCell="D1" sqref="D1"/>
    </sheetView>
  </sheetViews>
  <sheetFormatPr baseColWidth="10" defaultRowHeight="15" x14ac:dyDescent="0.25"/>
  <cols>
    <col min="1" max="1" width="13.42578125" customWidth="1"/>
    <col min="2" max="2" width="19.7109375" customWidth="1"/>
    <col min="4" max="4" width="26.42578125" bestFit="1" customWidth="1"/>
  </cols>
  <sheetData>
    <row r="1" spans="1:17" ht="15.75" thickBot="1" x14ac:dyDescent="0.3">
      <c r="A1" s="67" t="s">
        <v>9</v>
      </c>
      <c r="B1" s="68" t="s">
        <v>10</v>
      </c>
      <c r="D1" t="s">
        <v>140</v>
      </c>
    </row>
    <row r="2" spans="1:17" x14ac:dyDescent="0.25">
      <c r="A2" s="65" t="s">
        <v>11</v>
      </c>
      <c r="B2" s="66" t="s">
        <v>31</v>
      </c>
      <c r="D2" s="74">
        <f>DATE($D$1,1,1)</f>
        <v>44562</v>
      </c>
      <c r="N2" s="54" t="s">
        <v>111</v>
      </c>
      <c r="O2" s="55"/>
      <c r="P2" s="55"/>
      <c r="Q2" s="56"/>
    </row>
    <row r="3" spans="1:17" x14ac:dyDescent="0.25">
      <c r="A3" s="65" t="s">
        <v>12</v>
      </c>
      <c r="B3" s="66" t="s">
        <v>32</v>
      </c>
      <c r="D3" s="74">
        <f>DATE($D$1,5,1)</f>
        <v>44682</v>
      </c>
      <c r="N3" s="57" t="s">
        <v>116</v>
      </c>
      <c r="O3" s="58"/>
      <c r="P3" s="58"/>
      <c r="Q3" s="59"/>
    </row>
    <row r="4" spans="1:17" x14ac:dyDescent="0.25">
      <c r="A4" s="65" t="s">
        <v>13</v>
      </c>
      <c r="B4" s="66" t="s">
        <v>33</v>
      </c>
      <c r="D4" s="74">
        <f>DATE($D$1,5,8)</f>
        <v>44689</v>
      </c>
      <c r="N4" s="50" t="s">
        <v>112</v>
      </c>
      <c r="O4" s="51"/>
      <c r="P4" s="52" t="s">
        <v>113</v>
      </c>
      <c r="Q4" s="53"/>
    </row>
    <row r="5" spans="1:17" x14ac:dyDescent="0.25">
      <c r="A5" s="65" t="s">
        <v>14</v>
      </c>
      <c r="B5" s="66" t="s">
        <v>34</v>
      </c>
      <c r="D5" s="74">
        <f>DATE($D$1,7,14)</f>
        <v>44756</v>
      </c>
      <c r="N5" s="23" t="s">
        <v>115</v>
      </c>
      <c r="O5" s="22" t="s">
        <v>114</v>
      </c>
      <c r="P5" s="22" t="s">
        <v>115</v>
      </c>
      <c r="Q5" s="24" t="s">
        <v>114</v>
      </c>
    </row>
    <row r="6" spans="1:17" ht="15.75" thickBot="1" x14ac:dyDescent="0.3">
      <c r="A6" s="65" t="s">
        <v>15</v>
      </c>
      <c r="B6" s="66" t="s">
        <v>35</v>
      </c>
      <c r="D6" s="74">
        <f>DATE($D$1,8,15)</f>
        <v>44788</v>
      </c>
      <c r="N6" s="25">
        <v>0.375</v>
      </c>
      <c r="O6" s="26">
        <v>0.5</v>
      </c>
      <c r="P6" s="26">
        <v>0.58333333333333337</v>
      </c>
      <c r="Q6" s="27">
        <v>0.75</v>
      </c>
    </row>
    <row r="7" spans="1:17" x14ac:dyDescent="0.25">
      <c r="A7" s="65" t="s">
        <v>16</v>
      </c>
      <c r="B7" s="66" t="s">
        <v>36</v>
      </c>
      <c r="D7" s="74">
        <f>DATE($D$1,11,1)</f>
        <v>44866</v>
      </c>
    </row>
    <row r="8" spans="1:17" x14ac:dyDescent="0.25">
      <c r="A8" s="65" t="s">
        <v>17</v>
      </c>
      <c r="B8" s="66" t="s">
        <v>37</v>
      </c>
      <c r="D8" s="74">
        <f>DATE($D$1,11,11)</f>
        <v>44876</v>
      </c>
    </row>
    <row r="9" spans="1:17" x14ac:dyDescent="0.25">
      <c r="A9" s="65" t="s">
        <v>18</v>
      </c>
      <c r="B9" s="66" t="s">
        <v>38</v>
      </c>
      <c r="D9" s="74">
        <f>DATE($D$1,12,25)</f>
        <v>44920</v>
      </c>
    </row>
    <row r="10" spans="1:17" x14ac:dyDescent="0.25">
      <c r="A10" s="65" t="s">
        <v>19</v>
      </c>
      <c r="B10" s="66" t="s">
        <v>39</v>
      </c>
      <c r="D10" s="74">
        <f>ROUND((DAY(MINUTE($D$1/38)/2+55)&amp;"/4/"&amp;YEAR(D9))/7,)*7-6</f>
        <v>44668</v>
      </c>
    </row>
    <row r="11" spans="1:17" x14ac:dyDescent="0.25">
      <c r="A11" s="65" t="s">
        <v>20</v>
      </c>
      <c r="B11" s="66" t="s">
        <v>40</v>
      </c>
      <c r="D11" s="74">
        <f>D10+1</f>
        <v>44669</v>
      </c>
    </row>
    <row r="12" spans="1:17" x14ac:dyDescent="0.25">
      <c r="A12" s="65" t="s">
        <v>21</v>
      </c>
      <c r="B12" s="66" t="s">
        <v>41</v>
      </c>
      <c r="D12" s="74">
        <f>D10+39</f>
        <v>44707</v>
      </c>
    </row>
    <row r="13" spans="1:17" x14ac:dyDescent="0.25">
      <c r="A13" s="65" t="s">
        <v>22</v>
      </c>
      <c r="B13" s="66" t="s">
        <v>42</v>
      </c>
      <c r="D13" s="74">
        <f>D10+50</f>
        <v>44718</v>
      </c>
    </row>
    <row r="14" spans="1:17" x14ac:dyDescent="0.25">
      <c r="A14" s="65" t="s">
        <v>23</v>
      </c>
      <c r="B14" s="66" t="s">
        <v>43</v>
      </c>
    </row>
    <row r="15" spans="1:17" x14ac:dyDescent="0.25">
      <c r="A15" s="65" t="s">
        <v>24</v>
      </c>
      <c r="B15" s="66" t="s">
        <v>44</v>
      </c>
    </row>
    <row r="16" spans="1:17" x14ac:dyDescent="0.25">
      <c r="A16" s="65" t="s">
        <v>25</v>
      </c>
      <c r="B16" s="66" t="s">
        <v>45</v>
      </c>
    </row>
    <row r="17" spans="1:2" x14ac:dyDescent="0.25">
      <c r="A17" s="65" t="s">
        <v>26</v>
      </c>
      <c r="B17" s="66" t="s">
        <v>46</v>
      </c>
    </row>
    <row r="18" spans="1:2" x14ac:dyDescent="0.25">
      <c r="A18" s="65" t="s">
        <v>27</v>
      </c>
      <c r="B18" s="66" t="s">
        <v>47</v>
      </c>
    </row>
    <row r="19" spans="1:2" x14ac:dyDescent="0.25">
      <c r="A19" s="65" t="s">
        <v>28</v>
      </c>
      <c r="B19" s="66" t="s">
        <v>48</v>
      </c>
    </row>
    <row r="20" spans="1:2" x14ac:dyDescent="0.25">
      <c r="A20" s="65" t="s">
        <v>29</v>
      </c>
      <c r="B20" s="66" t="s">
        <v>49</v>
      </c>
    </row>
    <row r="21" spans="1:2" x14ac:dyDescent="0.25">
      <c r="A21" s="65" t="s">
        <v>30</v>
      </c>
      <c r="B21" s="66" t="s">
        <v>50</v>
      </c>
    </row>
    <row r="22" spans="1:2" x14ac:dyDescent="0.25">
      <c r="A22" s="65" t="s">
        <v>81</v>
      </c>
      <c r="B22" s="66" t="s">
        <v>51</v>
      </c>
    </row>
    <row r="23" spans="1:2" x14ac:dyDescent="0.25">
      <c r="A23" s="65" t="s">
        <v>82</v>
      </c>
      <c r="B23" s="66" t="s">
        <v>52</v>
      </c>
    </row>
    <row r="24" spans="1:2" x14ac:dyDescent="0.25">
      <c r="A24" s="65" t="s">
        <v>83</v>
      </c>
      <c r="B24" s="66" t="s">
        <v>53</v>
      </c>
    </row>
    <row r="25" spans="1:2" x14ac:dyDescent="0.25">
      <c r="A25" s="65" t="s">
        <v>84</v>
      </c>
      <c r="B25" s="66" t="s">
        <v>54</v>
      </c>
    </row>
    <row r="26" spans="1:2" x14ac:dyDescent="0.25">
      <c r="A26" s="65" t="s">
        <v>85</v>
      </c>
      <c r="B26" s="66" t="s">
        <v>55</v>
      </c>
    </row>
    <row r="27" spans="1:2" x14ac:dyDescent="0.25">
      <c r="A27" s="65" t="s">
        <v>86</v>
      </c>
      <c r="B27" s="66" t="s">
        <v>56</v>
      </c>
    </row>
    <row r="28" spans="1:2" x14ac:dyDescent="0.25">
      <c r="A28" s="65" t="s">
        <v>87</v>
      </c>
      <c r="B28" s="66" t="s">
        <v>57</v>
      </c>
    </row>
    <row r="29" spans="1:2" x14ac:dyDescent="0.25">
      <c r="A29" s="65" t="s">
        <v>88</v>
      </c>
      <c r="B29" s="66" t="s">
        <v>58</v>
      </c>
    </row>
    <row r="30" spans="1:2" x14ac:dyDescent="0.25">
      <c r="A30" s="65" t="s">
        <v>89</v>
      </c>
      <c r="B30" s="66" t="s">
        <v>59</v>
      </c>
    </row>
    <row r="31" spans="1:2" x14ac:dyDescent="0.25">
      <c r="A31" s="65" t="s">
        <v>90</v>
      </c>
      <c r="B31" s="66" t="s">
        <v>60</v>
      </c>
    </row>
    <row r="32" spans="1:2" x14ac:dyDescent="0.25">
      <c r="A32" s="65" t="s">
        <v>91</v>
      </c>
      <c r="B32" s="66" t="s">
        <v>61</v>
      </c>
    </row>
    <row r="33" spans="1:2" x14ac:dyDescent="0.25">
      <c r="A33" s="65" t="s">
        <v>92</v>
      </c>
      <c r="B33" s="66" t="s">
        <v>62</v>
      </c>
    </row>
    <row r="34" spans="1:2" x14ac:dyDescent="0.25">
      <c r="A34" s="65" t="s">
        <v>93</v>
      </c>
      <c r="B34" s="66" t="s">
        <v>63</v>
      </c>
    </row>
    <row r="35" spans="1:2" x14ac:dyDescent="0.25">
      <c r="A35" s="65" t="s">
        <v>94</v>
      </c>
      <c r="B35" s="66" t="s">
        <v>64</v>
      </c>
    </row>
    <row r="36" spans="1:2" x14ac:dyDescent="0.25">
      <c r="A36" s="65" t="s">
        <v>95</v>
      </c>
      <c r="B36" s="66" t="s">
        <v>65</v>
      </c>
    </row>
    <row r="37" spans="1:2" x14ac:dyDescent="0.25">
      <c r="A37" s="65" t="s">
        <v>96</v>
      </c>
      <c r="B37" s="66" t="s">
        <v>66</v>
      </c>
    </row>
    <row r="38" spans="1:2" x14ac:dyDescent="0.25">
      <c r="A38" s="65" t="s">
        <v>97</v>
      </c>
      <c r="B38" s="66" t="s">
        <v>67</v>
      </c>
    </row>
    <row r="39" spans="1:2" x14ac:dyDescent="0.25">
      <c r="A39" s="65" t="s">
        <v>98</v>
      </c>
      <c r="B39" s="66" t="s">
        <v>68</v>
      </c>
    </row>
    <row r="40" spans="1:2" x14ac:dyDescent="0.25">
      <c r="A40" s="65" t="s">
        <v>99</v>
      </c>
      <c r="B40" s="66" t="s">
        <v>69</v>
      </c>
    </row>
    <row r="41" spans="1:2" x14ac:dyDescent="0.25">
      <c r="A41" s="65" t="s">
        <v>100</v>
      </c>
      <c r="B41" s="66" t="s">
        <v>70</v>
      </c>
    </row>
    <row r="42" spans="1:2" x14ac:dyDescent="0.25">
      <c r="A42" s="65" t="s">
        <v>101</v>
      </c>
      <c r="B42" s="66" t="s">
        <v>71</v>
      </c>
    </row>
    <row r="43" spans="1:2" x14ac:dyDescent="0.25">
      <c r="A43" s="65" t="s">
        <v>102</v>
      </c>
      <c r="B43" s="66" t="s">
        <v>72</v>
      </c>
    </row>
    <row r="44" spans="1:2" x14ac:dyDescent="0.25">
      <c r="A44" s="65" t="s">
        <v>103</v>
      </c>
      <c r="B44" s="66" t="s">
        <v>73</v>
      </c>
    </row>
    <row r="45" spans="1:2" x14ac:dyDescent="0.25">
      <c r="A45" s="65" t="s">
        <v>104</v>
      </c>
      <c r="B45" s="66" t="s">
        <v>74</v>
      </c>
    </row>
    <row r="46" spans="1:2" x14ac:dyDescent="0.25">
      <c r="A46" s="65" t="s">
        <v>105</v>
      </c>
      <c r="B46" s="66" t="s">
        <v>75</v>
      </c>
    </row>
    <row r="47" spans="1:2" x14ac:dyDescent="0.25">
      <c r="A47" s="65" t="s">
        <v>106</v>
      </c>
      <c r="B47" s="66" t="s">
        <v>76</v>
      </c>
    </row>
    <row r="48" spans="1:2" x14ac:dyDescent="0.25">
      <c r="A48" s="65" t="s">
        <v>107</v>
      </c>
      <c r="B48" s="66" t="s">
        <v>77</v>
      </c>
    </row>
    <row r="49" spans="1:2" x14ac:dyDescent="0.25">
      <c r="A49" s="65" t="s">
        <v>108</v>
      </c>
      <c r="B49" s="66" t="s">
        <v>78</v>
      </c>
    </row>
    <row r="50" spans="1:2" x14ac:dyDescent="0.25">
      <c r="A50" s="65" t="s">
        <v>109</v>
      </c>
      <c r="B50" s="66" t="s">
        <v>79</v>
      </c>
    </row>
    <row r="51" spans="1:2" x14ac:dyDescent="0.25">
      <c r="A51" s="69" t="s">
        <v>110</v>
      </c>
      <c r="B51" s="70" t="s">
        <v>80</v>
      </c>
    </row>
  </sheetData>
  <mergeCells count="4">
    <mergeCell ref="N4:O4"/>
    <mergeCell ref="P4:Q4"/>
    <mergeCell ref="N2:Q2"/>
    <mergeCell ref="N3:Q3"/>
  </mergeCells>
  <phoneticPr fontId="4" type="noConversion"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H14"/>
  <sheetViews>
    <sheetView workbookViewId="0">
      <selection activeCell="B9" sqref="B9"/>
    </sheetView>
  </sheetViews>
  <sheetFormatPr baseColWidth="10" defaultRowHeight="15" x14ac:dyDescent="0.25"/>
  <cols>
    <col min="1" max="1" width="39.7109375" customWidth="1"/>
    <col min="2" max="2" width="44.7109375" customWidth="1"/>
  </cols>
  <sheetData>
    <row r="1" spans="1:8" ht="26.25" x14ac:dyDescent="0.25">
      <c r="A1" s="60" t="s">
        <v>117</v>
      </c>
      <c r="B1" s="61"/>
    </row>
    <row r="2" spans="1:8" ht="26.25" x14ac:dyDescent="0.25">
      <c r="A2" s="62" t="s">
        <v>133</v>
      </c>
      <c r="B2" s="63"/>
    </row>
    <row r="3" spans="1:8" ht="18.75" x14ac:dyDescent="0.25">
      <c r="A3" s="28" t="s">
        <v>9</v>
      </c>
      <c r="B3" s="29" t="s">
        <v>11</v>
      </c>
    </row>
    <row r="4" spans="1:8" ht="18.75" x14ac:dyDescent="0.25">
      <c r="A4" s="30" t="s">
        <v>118</v>
      </c>
      <c r="B4" s="31" t="str">
        <f>VLOOKUP(B3,'BDD formule'!A:B,2,0)</f>
        <v>Salarié 1</v>
      </c>
      <c r="D4" s="64" t="s">
        <v>134</v>
      </c>
      <c r="E4" s="64"/>
      <c r="F4" s="64"/>
      <c r="G4" s="64"/>
      <c r="H4" s="64"/>
    </row>
    <row r="5" spans="1:8" ht="18.75" x14ac:dyDescent="0.25">
      <c r="A5" s="30" t="s">
        <v>119</v>
      </c>
      <c r="B5" s="32">
        <v>44743</v>
      </c>
    </row>
    <row r="6" spans="1:8" ht="18.75" x14ac:dyDescent="0.25">
      <c r="A6" s="30" t="s">
        <v>120</v>
      </c>
      <c r="B6" s="33">
        <f ca="1">TODAY()</f>
        <v>44782</v>
      </c>
    </row>
    <row r="7" spans="1:8" ht="18.75" x14ac:dyDescent="0.25">
      <c r="A7" s="30" t="s">
        <v>121</v>
      </c>
      <c r="B7" s="34" t="s">
        <v>122</v>
      </c>
    </row>
    <row r="8" spans="1:8" ht="34.5" customHeight="1" x14ac:dyDescent="0.25">
      <c r="A8" s="35" t="s">
        <v>123</v>
      </c>
      <c r="B8" s="36" t="s">
        <v>124</v>
      </c>
    </row>
    <row r="9" spans="1:8" ht="45" customHeight="1" x14ac:dyDescent="0.3">
      <c r="A9" s="37" t="s">
        <v>125</v>
      </c>
      <c r="B9" s="38">
        <f>VLOOKUP(B5,[1]Salariés!T25:U31,2)</f>
        <v>0</v>
      </c>
    </row>
    <row r="10" spans="1:8" ht="18.75" x14ac:dyDescent="0.25">
      <c r="A10" s="35" t="s">
        <v>126</v>
      </c>
      <c r="B10" s="36">
        <v>0</v>
      </c>
    </row>
    <row r="11" spans="1:8" ht="18.75" x14ac:dyDescent="0.25">
      <c r="A11" s="30" t="s">
        <v>127</v>
      </c>
      <c r="B11" s="39">
        <f>B9-B10</f>
        <v>0</v>
      </c>
    </row>
    <row r="12" spans="1:8" ht="33" customHeight="1" x14ac:dyDescent="0.25">
      <c r="A12" s="40" t="s">
        <v>128</v>
      </c>
      <c r="B12" s="41" t="s">
        <v>129</v>
      </c>
    </row>
    <row r="13" spans="1:8" ht="27.75" customHeight="1" x14ac:dyDescent="0.25">
      <c r="A13" s="42" t="s">
        <v>130</v>
      </c>
      <c r="B13" s="29" t="s">
        <v>131</v>
      </c>
    </row>
    <row r="14" spans="1:8" ht="69" customHeight="1" thickBot="1" x14ac:dyDescent="0.3">
      <c r="A14" s="21"/>
      <c r="B14" s="43" t="s">
        <v>132</v>
      </c>
    </row>
  </sheetData>
  <mergeCells count="3">
    <mergeCell ref="A1:B1"/>
    <mergeCell ref="A2:B2"/>
    <mergeCell ref="D4:H4"/>
  </mergeCells>
  <conditionalFormatting sqref="B12">
    <cfRule type="cellIs" dxfId="6" priority="1" operator="equal">
      <formula>"jour à modifier"</formula>
    </cfRule>
    <cfRule type="cellIs" dxfId="5" priority="2" operator="equal">
      <formula>"Refusé"</formula>
    </cfRule>
    <cfRule type="cellIs" dxfId="4" priority="3" operator="equal">
      <formula>"Accordé"</formula>
    </cfRule>
  </conditionalFormatting>
  <dataValidations count="3">
    <dataValidation type="list" allowBlank="1" showInputMessage="1" showErrorMessage="1" sqref="B14" xr:uid="{00000000-0002-0000-0400-000000000000}">
      <mc:AlternateContent xmlns:x12ac="http://schemas.microsoft.com/office/spreadsheetml/2011/1/ac" xmlns:mc="http://schemas.openxmlformats.org/markup-compatibility/2006">
        <mc:Choice Requires="x12ac">
          <x12ac:list>"Lu et approuve la demande, XR","Lu et refuse la demande, XR","En attente, XR"</x12ac:list>
        </mc:Choice>
        <mc:Fallback>
          <formula1>"Lu et approuve la demande, XR,Lu et refuse la demande, XR,En attente, XR"</formula1>
        </mc:Fallback>
      </mc:AlternateContent>
    </dataValidation>
    <dataValidation type="list" allowBlank="1" showInputMessage="1" showErrorMessage="1" sqref="A1" xr:uid="{00000000-0002-0000-0400-000001000000}">
      <formula1>"Demande de congés payés, Demande de congés sans solde,Demande récupération d'heures, Demande formation sur solde d'heures"</formula1>
    </dataValidation>
    <dataValidation type="list" allowBlank="1" showInputMessage="1" showErrorMessage="1" sqref="B12" xr:uid="{00000000-0002-0000-0400-000002000000}">
      <formula1>"Accordé,Refusé,Jour à modifier"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9C14BB0-19BA-479D-A126-0FFB823129E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BDD</vt:lpstr>
      <vt:lpstr>BDD formule</vt:lpstr>
      <vt:lpstr>Feuil3</vt:lpstr>
      <vt:lpstr>JF</vt:lpstr>
      <vt:lpstr>l_Matricules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Pierrette Galidie</dc:creator>
  <cp:lastModifiedBy>Chris_W10</cp:lastModifiedBy>
  <dcterms:created xsi:type="dcterms:W3CDTF">2022-08-02T14:49:27Z</dcterms:created>
  <dcterms:modified xsi:type="dcterms:W3CDTF">2022-08-09T12:23:08Z</dcterms:modified>
</cp:coreProperties>
</file>