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7B6A756B-7198-4D9F-AF4E-E0DF6FCFE7B1}" xr6:coauthVersionLast="47" xr6:coauthVersionMax="47" xr10:uidLastSave="{00000000-0000-0000-0000-000000000000}"/>
  <bookViews>
    <workbookView xWindow="-120" yWindow="-120" windowWidth="29040" windowHeight="15990" activeTab="3" xr2:uid="{00000000-000D-0000-FFFF-FFFF00000000}"/>
  </bookViews>
  <sheets>
    <sheet name="SPP" sheetId="1" r:id="rId1"/>
    <sheet name="SPV" sheetId="2" r:id="rId2"/>
    <sheet name="TOTAUX" sheetId="3" r:id="rId3"/>
    <sheet name="Inser données" sheetId="6" r:id="rId4"/>
    <sheet name="BDD" sheetId="7" r:id="rId5"/>
  </sheets>
  <definedNames>
    <definedName name="Effectifs_Dept" localSheetId="3" hidden="1">'Inser données'!$A$1:$I$407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2" i="6" l="1"/>
  <c r="N22" i="6" s="1"/>
  <c r="L2" i="6"/>
  <c r="L3" i="6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4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L299" i="6"/>
  <c r="L300" i="6"/>
  <c r="L301" i="6"/>
  <c r="L302" i="6"/>
  <c r="L303" i="6"/>
  <c r="L304" i="6"/>
  <c r="L305" i="6"/>
  <c r="L306" i="6"/>
  <c r="L307" i="6"/>
  <c r="L308" i="6"/>
  <c r="L309" i="6"/>
  <c r="L310" i="6"/>
  <c r="L311" i="6"/>
  <c r="L312" i="6"/>
  <c r="L313" i="6"/>
  <c r="L314" i="6"/>
  <c r="L315" i="6"/>
  <c r="L316" i="6"/>
  <c r="L317" i="6"/>
  <c r="L318" i="6"/>
  <c r="L319" i="6"/>
  <c r="L320" i="6"/>
  <c r="L321" i="6"/>
  <c r="L322" i="6"/>
  <c r="L323" i="6"/>
  <c r="L324" i="6"/>
  <c r="L325" i="6"/>
  <c r="L326" i="6"/>
  <c r="L327" i="6"/>
  <c r="L328" i="6"/>
  <c r="L329" i="6"/>
  <c r="L330" i="6"/>
  <c r="L331" i="6"/>
  <c r="L332" i="6"/>
  <c r="L333" i="6"/>
  <c r="L334" i="6"/>
  <c r="L335" i="6"/>
  <c r="L336" i="6"/>
  <c r="L337" i="6"/>
  <c r="L338" i="6"/>
  <c r="L339" i="6"/>
  <c r="L340" i="6"/>
  <c r="L341" i="6"/>
  <c r="L342" i="6"/>
  <c r="L343" i="6"/>
  <c r="L344" i="6"/>
  <c r="L345" i="6"/>
  <c r="L346" i="6"/>
  <c r="L347" i="6"/>
  <c r="L348" i="6"/>
  <c r="L349" i="6"/>
  <c r="L350" i="6"/>
  <c r="L351" i="6"/>
  <c r="L352" i="6"/>
  <c r="L353" i="6"/>
  <c r="L354" i="6"/>
  <c r="L355" i="6"/>
  <c r="L356" i="6"/>
  <c r="L357" i="6"/>
  <c r="L358" i="6"/>
  <c r="L359" i="6"/>
  <c r="L360" i="6"/>
  <c r="L361" i="6"/>
  <c r="L362" i="6"/>
  <c r="L363" i="6"/>
  <c r="L364" i="6"/>
  <c r="L365" i="6"/>
  <c r="L366" i="6"/>
  <c r="L367" i="6"/>
  <c r="L368" i="6"/>
  <c r="L369" i="6"/>
  <c r="L370" i="6"/>
  <c r="L371" i="6"/>
  <c r="L372" i="6"/>
  <c r="L373" i="6"/>
  <c r="L374" i="6"/>
  <c r="L375" i="6"/>
  <c r="L376" i="6"/>
  <c r="L377" i="6"/>
  <c r="L378" i="6"/>
  <c r="L379" i="6"/>
  <c r="L380" i="6"/>
  <c r="L381" i="6"/>
  <c r="L382" i="6"/>
  <c r="L383" i="6"/>
  <c r="L384" i="6"/>
  <c r="L385" i="6"/>
  <c r="L386" i="6"/>
  <c r="L387" i="6"/>
  <c r="L388" i="6"/>
  <c r="L389" i="6"/>
  <c r="L390" i="6"/>
  <c r="L391" i="6"/>
  <c r="L392" i="6"/>
  <c r="L393" i="6"/>
  <c r="L394" i="6"/>
  <c r="L395" i="6"/>
  <c r="L396" i="6"/>
  <c r="L397" i="6"/>
  <c r="L398" i="6"/>
  <c r="L399" i="6"/>
  <c r="L400" i="6"/>
  <c r="L401" i="6"/>
  <c r="L402" i="6"/>
  <c r="L403" i="6"/>
  <c r="L404" i="6"/>
  <c r="L405" i="6"/>
  <c r="L406" i="6"/>
  <c r="L407" i="6"/>
  <c r="N2" i="6"/>
  <c r="N3" i="6"/>
  <c r="N4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N201" i="6"/>
  <c r="N202" i="6"/>
  <c r="N203" i="6"/>
  <c r="N204" i="6"/>
  <c r="N205" i="6"/>
  <c r="N206" i="6"/>
  <c r="N207" i="6"/>
  <c r="N208" i="6"/>
  <c r="N209" i="6"/>
  <c r="N210" i="6"/>
  <c r="N211" i="6"/>
  <c r="N212" i="6"/>
  <c r="N213" i="6"/>
  <c r="N214" i="6"/>
  <c r="N215" i="6"/>
  <c r="N216" i="6"/>
  <c r="N217" i="6"/>
  <c r="N218" i="6"/>
  <c r="N219" i="6"/>
  <c r="N220" i="6"/>
  <c r="N221" i="6"/>
  <c r="N222" i="6"/>
  <c r="N223" i="6"/>
  <c r="N224" i="6"/>
  <c r="N225" i="6"/>
  <c r="N226" i="6"/>
  <c r="N227" i="6"/>
  <c r="N228" i="6"/>
  <c r="N229" i="6"/>
  <c r="N230" i="6"/>
  <c r="N231" i="6"/>
  <c r="N232" i="6"/>
  <c r="N233" i="6"/>
  <c r="N234" i="6"/>
  <c r="N235" i="6"/>
  <c r="N236" i="6"/>
  <c r="N237" i="6"/>
  <c r="N238" i="6"/>
  <c r="N239" i="6"/>
  <c r="N240" i="6"/>
  <c r="N241" i="6"/>
  <c r="N242" i="6"/>
  <c r="N243" i="6"/>
  <c r="N244" i="6"/>
  <c r="N245" i="6"/>
  <c r="N246" i="6"/>
  <c r="N247" i="6"/>
  <c r="N248" i="6"/>
  <c r="N249" i="6"/>
  <c r="N250" i="6"/>
  <c r="N251" i="6"/>
  <c r="N252" i="6"/>
  <c r="N253" i="6"/>
  <c r="N254" i="6"/>
  <c r="N255" i="6"/>
  <c r="N256" i="6"/>
  <c r="N257" i="6"/>
  <c r="N258" i="6"/>
  <c r="N259" i="6"/>
  <c r="N260" i="6"/>
  <c r="N261" i="6"/>
  <c r="N262" i="6"/>
  <c r="N263" i="6"/>
  <c r="N264" i="6"/>
  <c r="N265" i="6"/>
  <c r="N266" i="6"/>
  <c r="N267" i="6"/>
  <c r="N268" i="6"/>
  <c r="N269" i="6"/>
  <c r="N270" i="6"/>
  <c r="N271" i="6"/>
  <c r="N272" i="6"/>
  <c r="N273" i="6"/>
  <c r="N274" i="6"/>
  <c r="N275" i="6"/>
  <c r="N276" i="6"/>
  <c r="N277" i="6"/>
  <c r="N278" i="6"/>
  <c r="N279" i="6"/>
  <c r="N280" i="6"/>
  <c r="N281" i="6"/>
  <c r="N282" i="6"/>
  <c r="N283" i="6"/>
  <c r="N284" i="6"/>
  <c r="N285" i="6"/>
  <c r="N286" i="6"/>
  <c r="N287" i="6"/>
  <c r="N288" i="6"/>
  <c r="N289" i="6"/>
  <c r="N290" i="6"/>
  <c r="N291" i="6"/>
  <c r="N292" i="6"/>
  <c r="N293" i="6"/>
  <c r="N294" i="6"/>
  <c r="N295" i="6"/>
  <c r="N296" i="6"/>
  <c r="N297" i="6"/>
  <c r="N298" i="6"/>
  <c r="N299" i="6"/>
  <c r="N300" i="6"/>
  <c r="N301" i="6"/>
  <c r="N302" i="6"/>
  <c r="N303" i="6"/>
  <c r="N304" i="6"/>
  <c r="N305" i="6"/>
  <c r="N306" i="6"/>
  <c r="N307" i="6"/>
  <c r="N308" i="6"/>
  <c r="N309" i="6"/>
  <c r="N310" i="6"/>
  <c r="N311" i="6"/>
  <c r="N312" i="6"/>
  <c r="N313" i="6"/>
  <c r="N314" i="6"/>
  <c r="N315" i="6"/>
  <c r="N316" i="6"/>
  <c r="N317" i="6"/>
  <c r="N318" i="6"/>
  <c r="N319" i="6"/>
  <c r="N320" i="6"/>
  <c r="N321" i="6"/>
  <c r="N322" i="6"/>
  <c r="N323" i="6"/>
  <c r="N324" i="6"/>
  <c r="N325" i="6"/>
  <c r="N326" i="6"/>
  <c r="N327" i="6"/>
  <c r="N328" i="6"/>
  <c r="N329" i="6"/>
  <c r="N330" i="6"/>
  <c r="N331" i="6"/>
  <c r="N332" i="6"/>
  <c r="N333" i="6"/>
  <c r="N334" i="6"/>
  <c r="N335" i="6"/>
  <c r="N336" i="6"/>
  <c r="N337" i="6"/>
  <c r="N338" i="6"/>
  <c r="N339" i="6"/>
  <c r="N340" i="6"/>
  <c r="N341" i="6"/>
  <c r="N342" i="6"/>
  <c r="N343" i="6"/>
  <c r="N344" i="6"/>
  <c r="N345" i="6"/>
  <c r="N346" i="6"/>
  <c r="N347" i="6"/>
  <c r="N348" i="6"/>
  <c r="N349" i="6"/>
  <c r="N350" i="6"/>
  <c r="N351" i="6"/>
  <c r="N352" i="6"/>
  <c r="N353" i="6"/>
  <c r="N354" i="6"/>
  <c r="N355" i="6"/>
  <c r="N356" i="6"/>
  <c r="N357" i="6"/>
  <c r="N358" i="6"/>
  <c r="N359" i="6"/>
  <c r="N360" i="6"/>
  <c r="N361" i="6"/>
  <c r="N362" i="6"/>
  <c r="N363" i="6"/>
  <c r="N364" i="6"/>
  <c r="N365" i="6"/>
  <c r="N366" i="6"/>
  <c r="N367" i="6"/>
  <c r="N368" i="6"/>
  <c r="N369" i="6"/>
  <c r="N370" i="6"/>
  <c r="N371" i="6"/>
  <c r="N372" i="6"/>
  <c r="N373" i="6"/>
  <c r="N374" i="6"/>
  <c r="N375" i="6"/>
  <c r="N376" i="6"/>
  <c r="N377" i="6"/>
  <c r="N378" i="6"/>
  <c r="N379" i="6"/>
  <c r="N380" i="6"/>
  <c r="N381" i="6"/>
  <c r="N382" i="6"/>
  <c r="N383" i="6"/>
  <c r="N384" i="6"/>
  <c r="N385" i="6"/>
  <c r="N386" i="6"/>
  <c r="N387" i="6"/>
  <c r="N388" i="6"/>
  <c r="N389" i="6"/>
  <c r="N390" i="6"/>
  <c r="N391" i="6"/>
  <c r="N392" i="6"/>
  <c r="N393" i="6"/>
  <c r="N394" i="6"/>
  <c r="N395" i="6"/>
  <c r="N396" i="6"/>
  <c r="N397" i="6"/>
  <c r="N398" i="6"/>
  <c r="N399" i="6"/>
  <c r="N400" i="6"/>
  <c r="N401" i="6"/>
  <c r="N402" i="6"/>
  <c r="N403" i="6"/>
  <c r="N404" i="6"/>
  <c r="N405" i="6"/>
  <c r="N406" i="6"/>
  <c r="N407" i="6"/>
  <c r="M2" i="6"/>
  <c r="M3" i="6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E298" i="6"/>
  <c r="E299" i="6"/>
  <c r="E300" i="6"/>
  <c r="E301" i="6"/>
  <c r="E302" i="6"/>
  <c r="E303" i="6"/>
  <c r="E304" i="6"/>
  <c r="E305" i="6"/>
  <c r="E306" i="6"/>
  <c r="E307" i="6"/>
  <c r="E308" i="6"/>
  <c r="E309" i="6"/>
  <c r="E310" i="6"/>
  <c r="E311" i="6"/>
  <c r="E312" i="6"/>
  <c r="E313" i="6"/>
  <c r="E314" i="6"/>
  <c r="E315" i="6"/>
  <c r="E316" i="6"/>
  <c r="E317" i="6"/>
  <c r="E318" i="6"/>
  <c r="E319" i="6"/>
  <c r="E320" i="6"/>
  <c r="E321" i="6"/>
  <c r="E322" i="6"/>
  <c r="E323" i="6"/>
  <c r="E324" i="6"/>
  <c r="E325" i="6"/>
  <c r="E326" i="6"/>
  <c r="E327" i="6"/>
  <c r="E328" i="6"/>
  <c r="E329" i="6"/>
  <c r="E330" i="6"/>
  <c r="E331" i="6"/>
  <c r="E332" i="6"/>
  <c r="E333" i="6"/>
  <c r="E334" i="6"/>
  <c r="E335" i="6"/>
  <c r="E336" i="6"/>
  <c r="E337" i="6"/>
  <c r="E338" i="6"/>
  <c r="E339" i="6"/>
  <c r="E340" i="6"/>
  <c r="E341" i="6"/>
  <c r="E342" i="6"/>
  <c r="E343" i="6"/>
  <c r="E344" i="6"/>
  <c r="E345" i="6"/>
  <c r="E346" i="6"/>
  <c r="E347" i="6"/>
  <c r="E348" i="6"/>
  <c r="E349" i="6"/>
  <c r="E350" i="6"/>
  <c r="E351" i="6"/>
  <c r="E352" i="6"/>
  <c r="E353" i="6"/>
  <c r="E354" i="6"/>
  <c r="E355" i="6"/>
  <c r="E356" i="6"/>
  <c r="E357" i="6"/>
  <c r="E358" i="6"/>
  <c r="E359" i="6"/>
  <c r="E360" i="6"/>
  <c r="E361" i="6"/>
  <c r="E362" i="6"/>
  <c r="E363" i="6"/>
  <c r="E364" i="6"/>
  <c r="E365" i="6"/>
  <c r="E366" i="6"/>
  <c r="E367" i="6"/>
  <c r="E368" i="6"/>
  <c r="E369" i="6"/>
  <c r="E370" i="6"/>
  <c r="E371" i="6"/>
  <c r="E372" i="6"/>
  <c r="E373" i="6"/>
  <c r="E374" i="6"/>
  <c r="E375" i="6"/>
  <c r="E376" i="6"/>
  <c r="E377" i="6"/>
  <c r="E378" i="6"/>
  <c r="E379" i="6"/>
  <c r="E380" i="6"/>
  <c r="E381" i="6"/>
  <c r="E382" i="6"/>
  <c r="E383" i="6"/>
  <c r="E384" i="6"/>
  <c r="E385" i="6"/>
  <c r="E386" i="6"/>
  <c r="E387" i="6"/>
  <c r="E388" i="6"/>
  <c r="E389" i="6"/>
  <c r="E390" i="6"/>
  <c r="E391" i="6"/>
  <c r="E392" i="6"/>
  <c r="E393" i="6"/>
  <c r="E394" i="6"/>
  <c r="E395" i="6"/>
  <c r="E396" i="6"/>
  <c r="E397" i="6"/>
  <c r="E398" i="6"/>
  <c r="E399" i="6"/>
  <c r="E400" i="6"/>
  <c r="E401" i="6"/>
  <c r="E402" i="6"/>
  <c r="E403" i="6"/>
  <c r="E404" i="6"/>
  <c r="E405" i="6"/>
  <c r="E406" i="6"/>
  <c r="E407" i="6"/>
  <c r="E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2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J26" i="6" s="1"/>
  <c r="C27" i="6"/>
  <c r="C28" i="6"/>
  <c r="C29" i="6"/>
  <c r="C30" i="6"/>
  <c r="C31" i="6"/>
  <c r="C32" i="6"/>
  <c r="C33" i="6"/>
  <c r="C34" i="6"/>
  <c r="C35" i="6"/>
  <c r="C36" i="6"/>
  <c r="C37" i="6"/>
  <c r="C38" i="6"/>
  <c r="J38" i="6" s="1"/>
  <c r="C39" i="6"/>
  <c r="C40" i="6"/>
  <c r="C41" i="6"/>
  <c r="C42" i="6"/>
  <c r="C43" i="6"/>
  <c r="C44" i="6"/>
  <c r="C45" i="6"/>
  <c r="C46" i="6"/>
  <c r="C47" i="6"/>
  <c r="C48" i="6"/>
  <c r="C49" i="6"/>
  <c r="C50" i="6"/>
  <c r="J50" i="6" s="1"/>
  <c r="C51" i="6"/>
  <c r="C52" i="6"/>
  <c r="C53" i="6"/>
  <c r="C54" i="6"/>
  <c r="C55" i="6"/>
  <c r="C56" i="6"/>
  <c r="C57" i="6"/>
  <c r="C58" i="6"/>
  <c r="C59" i="6"/>
  <c r="C60" i="6"/>
  <c r="C61" i="6"/>
  <c r="C62" i="6"/>
  <c r="J62" i="6" s="1"/>
  <c r="C63" i="6"/>
  <c r="C64" i="6"/>
  <c r="C65" i="6"/>
  <c r="C66" i="6"/>
  <c r="C67" i="6"/>
  <c r="C68" i="6"/>
  <c r="C69" i="6"/>
  <c r="C70" i="6"/>
  <c r="C71" i="6"/>
  <c r="C72" i="6"/>
  <c r="C73" i="6"/>
  <c r="C74" i="6"/>
  <c r="J74" i="6" s="1"/>
  <c r="C75" i="6"/>
  <c r="C76" i="6"/>
  <c r="C77" i="6"/>
  <c r="C78" i="6"/>
  <c r="C79" i="6"/>
  <c r="C80" i="6"/>
  <c r="C81" i="6"/>
  <c r="C82" i="6"/>
  <c r="C83" i="6"/>
  <c r="C84" i="6"/>
  <c r="C85" i="6"/>
  <c r="C86" i="6"/>
  <c r="J86" i="6" s="1"/>
  <c r="C87" i="6"/>
  <c r="C88" i="6"/>
  <c r="C89" i="6"/>
  <c r="C90" i="6"/>
  <c r="C91" i="6"/>
  <c r="C92" i="6"/>
  <c r="C93" i="6"/>
  <c r="C94" i="6"/>
  <c r="C95" i="6"/>
  <c r="C96" i="6"/>
  <c r="C97" i="6"/>
  <c r="C98" i="6"/>
  <c r="J98" i="6" s="1"/>
  <c r="C99" i="6"/>
  <c r="C100" i="6"/>
  <c r="C101" i="6"/>
  <c r="C102" i="6"/>
  <c r="C103" i="6"/>
  <c r="C104" i="6"/>
  <c r="C105" i="6"/>
  <c r="C106" i="6"/>
  <c r="C107" i="6"/>
  <c r="C108" i="6"/>
  <c r="C109" i="6"/>
  <c r="C110" i="6"/>
  <c r="J110" i="6" s="1"/>
  <c r="C111" i="6"/>
  <c r="C112" i="6"/>
  <c r="C113" i="6"/>
  <c r="C114" i="6"/>
  <c r="C115" i="6"/>
  <c r="C116" i="6"/>
  <c r="C117" i="6"/>
  <c r="C118" i="6"/>
  <c r="C119" i="6"/>
  <c r="C120" i="6"/>
  <c r="C121" i="6"/>
  <c r="C122" i="6"/>
  <c r="J122" i="6" s="1"/>
  <c r="C123" i="6"/>
  <c r="C124" i="6"/>
  <c r="C125" i="6"/>
  <c r="C126" i="6"/>
  <c r="C127" i="6"/>
  <c r="C128" i="6"/>
  <c r="C129" i="6"/>
  <c r="C130" i="6"/>
  <c r="C131" i="6"/>
  <c r="C132" i="6"/>
  <c r="C133" i="6"/>
  <c r="C134" i="6"/>
  <c r="J134" i="6" s="1"/>
  <c r="C135" i="6"/>
  <c r="C136" i="6"/>
  <c r="C137" i="6"/>
  <c r="C138" i="6"/>
  <c r="C139" i="6"/>
  <c r="C140" i="6"/>
  <c r="C141" i="6"/>
  <c r="C142" i="6"/>
  <c r="C143" i="6"/>
  <c r="C144" i="6"/>
  <c r="C145" i="6"/>
  <c r="C146" i="6"/>
  <c r="J146" i="6" s="1"/>
  <c r="C147" i="6"/>
  <c r="C148" i="6"/>
  <c r="C149" i="6"/>
  <c r="C150" i="6"/>
  <c r="C151" i="6"/>
  <c r="C152" i="6"/>
  <c r="C153" i="6"/>
  <c r="C154" i="6"/>
  <c r="C155" i="6"/>
  <c r="C156" i="6"/>
  <c r="C157" i="6"/>
  <c r="C158" i="6"/>
  <c r="J158" i="6" s="1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J182" i="6" s="1"/>
  <c r="C183" i="6"/>
  <c r="C184" i="6"/>
  <c r="C185" i="6"/>
  <c r="C186" i="6"/>
  <c r="C187" i="6"/>
  <c r="C188" i="6"/>
  <c r="C189" i="6"/>
  <c r="C190" i="6"/>
  <c r="C191" i="6"/>
  <c r="C192" i="6"/>
  <c r="C193" i="6"/>
  <c r="C194" i="6"/>
  <c r="J194" i="6" s="1"/>
  <c r="C195" i="6"/>
  <c r="C196" i="6"/>
  <c r="C197" i="6"/>
  <c r="C198" i="6"/>
  <c r="C199" i="6"/>
  <c r="C200" i="6"/>
  <c r="C201" i="6"/>
  <c r="C202" i="6"/>
  <c r="C203" i="6"/>
  <c r="C204" i="6"/>
  <c r="C205" i="6"/>
  <c r="C206" i="6"/>
  <c r="J206" i="6" s="1"/>
  <c r="C207" i="6"/>
  <c r="C208" i="6"/>
  <c r="C209" i="6"/>
  <c r="C210" i="6"/>
  <c r="C211" i="6"/>
  <c r="C212" i="6"/>
  <c r="C213" i="6"/>
  <c r="C214" i="6"/>
  <c r="C215" i="6"/>
  <c r="C216" i="6"/>
  <c r="C217" i="6"/>
  <c r="C218" i="6"/>
  <c r="J218" i="6" s="1"/>
  <c r="C219" i="6"/>
  <c r="C220" i="6"/>
  <c r="C221" i="6"/>
  <c r="C222" i="6"/>
  <c r="C223" i="6"/>
  <c r="C224" i="6"/>
  <c r="C225" i="6"/>
  <c r="C226" i="6"/>
  <c r="C227" i="6"/>
  <c r="C228" i="6"/>
  <c r="C229" i="6"/>
  <c r="C230" i="6"/>
  <c r="J230" i="6" s="1"/>
  <c r="C231" i="6"/>
  <c r="C232" i="6"/>
  <c r="C233" i="6"/>
  <c r="C234" i="6"/>
  <c r="C235" i="6"/>
  <c r="C236" i="6"/>
  <c r="C237" i="6"/>
  <c r="C238" i="6"/>
  <c r="C239" i="6"/>
  <c r="C240" i="6"/>
  <c r="C241" i="6"/>
  <c r="C242" i="6"/>
  <c r="J242" i="6" s="1"/>
  <c r="C243" i="6"/>
  <c r="C244" i="6"/>
  <c r="C245" i="6"/>
  <c r="C246" i="6"/>
  <c r="C247" i="6"/>
  <c r="C248" i="6"/>
  <c r="C249" i="6"/>
  <c r="C250" i="6"/>
  <c r="C251" i="6"/>
  <c r="C252" i="6"/>
  <c r="C253" i="6"/>
  <c r="C254" i="6"/>
  <c r="J254" i="6" s="1"/>
  <c r="C255" i="6"/>
  <c r="C256" i="6"/>
  <c r="C257" i="6"/>
  <c r="C258" i="6"/>
  <c r="C259" i="6"/>
  <c r="C260" i="6"/>
  <c r="C261" i="6"/>
  <c r="C262" i="6"/>
  <c r="C263" i="6"/>
  <c r="C264" i="6"/>
  <c r="C265" i="6"/>
  <c r="C266" i="6"/>
  <c r="J266" i="6" s="1"/>
  <c r="C267" i="6"/>
  <c r="C268" i="6"/>
  <c r="C269" i="6"/>
  <c r="C270" i="6"/>
  <c r="C271" i="6"/>
  <c r="C272" i="6"/>
  <c r="C273" i="6"/>
  <c r="C274" i="6"/>
  <c r="C275" i="6"/>
  <c r="C276" i="6"/>
  <c r="C277" i="6"/>
  <c r="C278" i="6"/>
  <c r="J278" i="6" s="1"/>
  <c r="C279" i="6"/>
  <c r="C280" i="6"/>
  <c r="C281" i="6"/>
  <c r="C282" i="6"/>
  <c r="C283" i="6"/>
  <c r="C284" i="6"/>
  <c r="C285" i="6"/>
  <c r="C286" i="6"/>
  <c r="C287" i="6"/>
  <c r="C288" i="6"/>
  <c r="C289" i="6"/>
  <c r="C290" i="6"/>
  <c r="J290" i="6" s="1"/>
  <c r="C291" i="6"/>
  <c r="C292" i="6"/>
  <c r="C293" i="6"/>
  <c r="C294" i="6"/>
  <c r="C295" i="6"/>
  <c r="C296" i="6"/>
  <c r="C297" i="6"/>
  <c r="C298" i="6"/>
  <c r="C299" i="6"/>
  <c r="C300" i="6"/>
  <c r="C301" i="6"/>
  <c r="C302" i="6"/>
  <c r="J302" i="6" s="1"/>
  <c r="C303" i="6"/>
  <c r="C304" i="6"/>
  <c r="C305" i="6"/>
  <c r="C306" i="6"/>
  <c r="C307" i="6"/>
  <c r="C308" i="6"/>
  <c r="C309" i="6"/>
  <c r="C310" i="6"/>
  <c r="C311" i="6"/>
  <c r="C312" i="6"/>
  <c r="C313" i="6"/>
  <c r="C314" i="6"/>
  <c r="J314" i="6" s="1"/>
  <c r="C315" i="6"/>
  <c r="C316" i="6"/>
  <c r="C317" i="6"/>
  <c r="C318" i="6"/>
  <c r="C319" i="6"/>
  <c r="C320" i="6"/>
  <c r="C321" i="6"/>
  <c r="C322" i="6"/>
  <c r="C323" i="6"/>
  <c r="C324" i="6"/>
  <c r="C325" i="6"/>
  <c r="C326" i="6"/>
  <c r="J326" i="6" s="1"/>
  <c r="C327" i="6"/>
  <c r="C328" i="6"/>
  <c r="C329" i="6"/>
  <c r="C330" i="6"/>
  <c r="C331" i="6"/>
  <c r="C332" i="6"/>
  <c r="C333" i="6"/>
  <c r="C334" i="6"/>
  <c r="C335" i="6"/>
  <c r="C336" i="6"/>
  <c r="C337" i="6"/>
  <c r="C338" i="6"/>
  <c r="J338" i="6" s="1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364" i="6"/>
  <c r="C365" i="6"/>
  <c r="C366" i="6"/>
  <c r="C367" i="6"/>
  <c r="C368" i="6"/>
  <c r="C369" i="6"/>
  <c r="C370" i="6"/>
  <c r="C371" i="6"/>
  <c r="C372" i="6"/>
  <c r="C373" i="6"/>
  <c r="C374" i="6"/>
  <c r="J374" i="6" s="1"/>
  <c r="C375" i="6"/>
  <c r="C376" i="6"/>
  <c r="C377" i="6"/>
  <c r="C378" i="6"/>
  <c r="C379" i="6"/>
  <c r="C380" i="6"/>
  <c r="C381" i="6"/>
  <c r="C382" i="6"/>
  <c r="C383" i="6"/>
  <c r="C384" i="6"/>
  <c r="C385" i="6"/>
  <c r="C386" i="6"/>
  <c r="J386" i="6" s="1"/>
  <c r="C387" i="6"/>
  <c r="C388" i="6"/>
  <c r="C389" i="6"/>
  <c r="C390" i="6"/>
  <c r="C391" i="6"/>
  <c r="C392" i="6"/>
  <c r="C393" i="6"/>
  <c r="C394" i="6"/>
  <c r="C395" i="6"/>
  <c r="C396" i="6"/>
  <c r="C397" i="6"/>
  <c r="C398" i="6"/>
  <c r="J398" i="6" s="1"/>
  <c r="C399" i="6"/>
  <c r="C400" i="6"/>
  <c r="C401" i="6"/>
  <c r="C402" i="6"/>
  <c r="C403" i="6"/>
  <c r="C404" i="6"/>
  <c r="C405" i="6"/>
  <c r="C406" i="6"/>
  <c r="C407" i="6"/>
  <c r="C2" i="6"/>
  <c r="J209" i="6"/>
  <c r="J210" i="6"/>
  <c r="J22" i="6"/>
  <c r="J211" i="6"/>
  <c r="J23" i="6"/>
  <c r="J24" i="6"/>
  <c r="J212" i="6"/>
  <c r="J213" i="6"/>
  <c r="J214" i="6"/>
  <c r="J25" i="6"/>
  <c r="J215" i="6"/>
  <c r="J216" i="6"/>
  <c r="J27" i="6"/>
  <c r="J28" i="6"/>
  <c r="J29" i="6"/>
  <c r="J30" i="6"/>
  <c r="J217" i="6"/>
  <c r="J31" i="6"/>
  <c r="J32" i="6"/>
  <c r="J33" i="6"/>
  <c r="J219" i="6"/>
  <c r="J34" i="6"/>
  <c r="J35" i="6"/>
  <c r="J330" i="6"/>
  <c r="J331" i="6"/>
  <c r="J332" i="6"/>
  <c r="J333" i="6"/>
  <c r="J334" i="6"/>
  <c r="J335" i="6"/>
  <c r="J336" i="6"/>
  <c r="J220" i="6"/>
  <c r="J36" i="6"/>
  <c r="J37" i="6"/>
  <c r="J221" i="6"/>
  <c r="J39" i="6"/>
  <c r="J222" i="6"/>
  <c r="J40" i="6"/>
  <c r="J41" i="6"/>
  <c r="J42" i="6"/>
  <c r="J43" i="6"/>
  <c r="J223" i="6"/>
  <c r="J224" i="6"/>
  <c r="J44" i="6"/>
  <c r="J45" i="6"/>
  <c r="J225" i="6"/>
  <c r="J46" i="6"/>
  <c r="J47" i="6"/>
  <c r="J48" i="6"/>
  <c r="J337" i="6"/>
  <c r="J339" i="6"/>
  <c r="J340" i="6"/>
  <c r="J341" i="6"/>
  <c r="J49" i="6"/>
  <c r="J226" i="6"/>
  <c r="J51" i="6"/>
  <c r="J52" i="6"/>
  <c r="J53" i="6"/>
  <c r="J227" i="6"/>
  <c r="J54" i="6"/>
  <c r="J228" i="6"/>
  <c r="J55" i="6"/>
  <c r="J229" i="6"/>
  <c r="J56" i="6"/>
  <c r="J57" i="6"/>
  <c r="J231" i="6"/>
  <c r="J232" i="6"/>
  <c r="J58" i="6"/>
  <c r="J59" i="6"/>
  <c r="J60" i="6"/>
  <c r="J342" i="6"/>
  <c r="J343" i="6"/>
  <c r="J344" i="6"/>
  <c r="J345" i="6"/>
  <c r="J233" i="6"/>
  <c r="J234" i="6"/>
  <c r="J235" i="6"/>
  <c r="J236" i="6"/>
  <c r="J237" i="6"/>
  <c r="J61" i="6"/>
  <c r="J63" i="6"/>
  <c r="J64" i="6"/>
  <c r="J65" i="6"/>
  <c r="J66" i="6"/>
  <c r="J67" i="6"/>
  <c r="J68" i="6"/>
  <c r="J69" i="6"/>
  <c r="J238" i="6"/>
  <c r="J239" i="6"/>
  <c r="J70" i="6"/>
  <c r="J71" i="6"/>
  <c r="J72" i="6"/>
  <c r="J73" i="6"/>
  <c r="J346" i="6"/>
  <c r="J347" i="6"/>
  <c r="J348" i="6"/>
  <c r="J349" i="6"/>
  <c r="J240" i="6"/>
  <c r="J2" i="6"/>
  <c r="J241" i="6"/>
  <c r="J243" i="6"/>
  <c r="J244" i="6"/>
  <c r="J75" i="6"/>
  <c r="J245" i="6"/>
  <c r="J76" i="6"/>
  <c r="J246" i="6"/>
  <c r="J77" i="6"/>
  <c r="J78" i="6"/>
  <c r="J79" i="6"/>
  <c r="J80" i="6"/>
  <c r="J247" i="6"/>
  <c r="J248" i="6"/>
  <c r="J81" i="6"/>
  <c r="J82" i="6"/>
  <c r="J249" i="6"/>
  <c r="J83" i="6"/>
  <c r="J3" i="6"/>
  <c r="J84" i="6"/>
  <c r="J85" i="6"/>
  <c r="J4" i="6"/>
  <c r="J350" i="6"/>
  <c r="J351" i="6"/>
  <c r="J352" i="6"/>
  <c r="J353" i="6"/>
  <c r="J354" i="6"/>
  <c r="J355" i="6"/>
  <c r="J356" i="6"/>
  <c r="J357" i="6"/>
  <c r="J5" i="6"/>
  <c r="J250" i="6"/>
  <c r="J251" i="6"/>
  <c r="J6" i="6"/>
  <c r="J252" i="6"/>
  <c r="J253" i="6"/>
  <c r="J87" i="6"/>
  <c r="J255" i="6"/>
  <c r="J256" i="6"/>
  <c r="J88" i="6"/>
  <c r="J89" i="6"/>
  <c r="J90" i="6"/>
  <c r="J91" i="6"/>
  <c r="J92" i="6"/>
  <c r="J257" i="6"/>
  <c r="J258" i="6"/>
  <c r="J259" i="6"/>
  <c r="J93" i="6"/>
  <c r="J94" i="6"/>
  <c r="J95" i="6"/>
  <c r="J7" i="6"/>
  <c r="J358" i="6"/>
  <c r="J359" i="6"/>
  <c r="J360" i="6"/>
  <c r="J361" i="6"/>
  <c r="J8" i="6"/>
  <c r="J362" i="6"/>
  <c r="J260" i="6"/>
  <c r="J9" i="6"/>
  <c r="J261" i="6"/>
  <c r="J262" i="6"/>
  <c r="J263" i="6"/>
  <c r="J264" i="6"/>
  <c r="J265" i="6"/>
  <c r="J96" i="6"/>
  <c r="J97" i="6"/>
  <c r="J99" i="6"/>
  <c r="J100" i="6"/>
  <c r="J101" i="6"/>
  <c r="J102" i="6"/>
  <c r="J103" i="6"/>
  <c r="J104" i="6"/>
  <c r="J105" i="6"/>
  <c r="J267" i="6"/>
  <c r="J106" i="6"/>
  <c r="J107" i="6"/>
  <c r="J363" i="6"/>
  <c r="J10" i="6"/>
  <c r="J364" i="6"/>
  <c r="J365" i="6"/>
  <c r="J11" i="6"/>
  <c r="J366" i="6"/>
  <c r="J12" i="6"/>
  <c r="J268" i="6"/>
  <c r="J13" i="6"/>
  <c r="J108" i="6"/>
  <c r="J269" i="6"/>
  <c r="J270" i="6"/>
  <c r="J271" i="6"/>
  <c r="J109" i="6"/>
  <c r="J272" i="6"/>
  <c r="J111" i="6"/>
  <c r="J112" i="6"/>
  <c r="J113" i="6"/>
  <c r="J114" i="6"/>
  <c r="J115" i="6"/>
  <c r="J273" i="6"/>
  <c r="J274" i="6"/>
  <c r="J275" i="6"/>
  <c r="J276" i="6"/>
  <c r="J116" i="6"/>
  <c r="J117" i="6"/>
  <c r="J118" i="6"/>
  <c r="J367" i="6"/>
  <c r="J14" i="6"/>
  <c r="J368" i="6"/>
  <c r="J369" i="6"/>
  <c r="J370" i="6"/>
  <c r="J371" i="6"/>
  <c r="J372" i="6"/>
  <c r="J373" i="6"/>
  <c r="J15" i="6"/>
  <c r="J277" i="6"/>
  <c r="J119" i="6"/>
  <c r="J279" i="6"/>
  <c r="J120" i="6"/>
  <c r="J121" i="6"/>
  <c r="J280" i="6"/>
  <c r="J281" i="6"/>
  <c r="J123" i="6"/>
  <c r="J124" i="6"/>
  <c r="J125" i="6"/>
  <c r="J126" i="6"/>
  <c r="J127" i="6"/>
  <c r="J282" i="6"/>
  <c r="J128" i="6"/>
  <c r="J129" i="6"/>
  <c r="J130" i="6"/>
  <c r="J131" i="6"/>
  <c r="J132" i="6"/>
  <c r="J133" i="6"/>
  <c r="J375" i="6"/>
  <c r="J376" i="6"/>
  <c r="J283" i="6"/>
  <c r="J284" i="6"/>
  <c r="J285" i="6"/>
  <c r="J286" i="6"/>
  <c r="J135" i="6"/>
  <c r="J287" i="6"/>
  <c r="J136" i="6"/>
  <c r="J137" i="6"/>
  <c r="J138" i="6"/>
  <c r="J139" i="6"/>
  <c r="J140" i="6"/>
  <c r="J141" i="6"/>
  <c r="J142" i="6"/>
  <c r="J288" i="6"/>
  <c r="J143" i="6"/>
  <c r="J144" i="6"/>
  <c r="J145" i="6"/>
  <c r="J377" i="6"/>
  <c r="J378" i="6"/>
  <c r="J379" i="6"/>
  <c r="J289" i="6"/>
  <c r="J147" i="6"/>
  <c r="J148" i="6"/>
  <c r="J291" i="6"/>
  <c r="J149" i="6"/>
  <c r="J150" i="6"/>
  <c r="J151" i="6"/>
  <c r="J292" i="6"/>
  <c r="J152" i="6"/>
  <c r="J153" i="6"/>
  <c r="J293" i="6"/>
  <c r="J154" i="6"/>
  <c r="J294" i="6"/>
  <c r="J155" i="6"/>
  <c r="J295" i="6"/>
  <c r="J296" i="6"/>
  <c r="J156" i="6"/>
  <c r="J297" i="6"/>
  <c r="J157" i="6"/>
  <c r="J159" i="6"/>
  <c r="J380" i="6"/>
  <c r="J381" i="6"/>
  <c r="J382" i="6"/>
  <c r="J160" i="6"/>
  <c r="J298" i="6"/>
  <c r="J299" i="6"/>
  <c r="J161" i="6"/>
  <c r="J300" i="6"/>
  <c r="J30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303" i="6"/>
  <c r="J174" i="6"/>
  <c r="J175" i="6"/>
  <c r="J383" i="6"/>
  <c r="J384" i="6"/>
  <c r="J385" i="6"/>
  <c r="J387" i="6"/>
  <c r="J304" i="6"/>
  <c r="J305" i="6"/>
  <c r="J306" i="6"/>
  <c r="J307" i="6"/>
  <c r="J308" i="6"/>
  <c r="J309" i="6"/>
  <c r="J176" i="6"/>
  <c r="J177" i="6"/>
  <c r="J178" i="6"/>
  <c r="J179" i="6"/>
  <c r="J180" i="6"/>
  <c r="J181" i="6"/>
  <c r="J310" i="6"/>
  <c r="J183" i="6"/>
  <c r="J184" i="6"/>
  <c r="J311" i="6"/>
  <c r="J185" i="6"/>
  <c r="J186" i="6"/>
  <c r="J187" i="6"/>
  <c r="J16" i="6"/>
  <c r="J388" i="6"/>
  <c r="J389" i="6"/>
  <c r="J390" i="6"/>
  <c r="J391" i="6"/>
  <c r="J392" i="6"/>
  <c r="J17" i="6"/>
  <c r="J312" i="6"/>
  <c r="J313" i="6"/>
  <c r="J315" i="6"/>
  <c r="J316" i="6"/>
  <c r="J317" i="6"/>
  <c r="J188" i="6"/>
  <c r="J318" i="6"/>
  <c r="J319" i="6"/>
  <c r="J189" i="6"/>
  <c r="J190" i="6"/>
  <c r="J191" i="6"/>
  <c r="J192" i="6"/>
  <c r="J193" i="6"/>
  <c r="J320" i="6"/>
  <c r="J195" i="6"/>
  <c r="J196" i="6"/>
  <c r="J197" i="6"/>
  <c r="J393" i="6"/>
  <c r="J18" i="6"/>
  <c r="J394" i="6"/>
  <c r="J395" i="6"/>
  <c r="J396" i="6"/>
  <c r="J397" i="6"/>
  <c r="J399" i="6"/>
  <c r="J400" i="6"/>
  <c r="J401" i="6"/>
  <c r="J19" i="6"/>
  <c r="J198" i="6"/>
  <c r="J20" i="6"/>
  <c r="J321" i="6"/>
  <c r="J322" i="6"/>
  <c r="J323" i="6"/>
  <c r="J324" i="6"/>
  <c r="J325" i="6"/>
  <c r="J199" i="6"/>
  <c r="J200" i="6"/>
  <c r="J201" i="6"/>
  <c r="J202" i="6"/>
  <c r="J203" i="6"/>
  <c r="J204" i="6"/>
  <c r="J205" i="6"/>
  <c r="J327" i="6"/>
  <c r="J328" i="6"/>
  <c r="J329" i="6"/>
  <c r="J207" i="6"/>
  <c r="J208" i="6"/>
  <c r="J21" i="6"/>
  <c r="J402" i="6"/>
  <c r="J403" i="6"/>
  <c r="J404" i="6"/>
  <c r="J405" i="6"/>
  <c r="J406" i="6"/>
  <c r="J407" i="6"/>
  <c r="K209" i="6"/>
  <c r="K210" i="6"/>
  <c r="K22" i="6"/>
  <c r="K211" i="6"/>
  <c r="K23" i="6"/>
  <c r="K24" i="6"/>
  <c r="K212" i="6"/>
  <c r="K213" i="6"/>
  <c r="K214" i="6"/>
  <c r="K25" i="6"/>
  <c r="K215" i="6"/>
  <c r="K216" i="6"/>
  <c r="K26" i="6"/>
  <c r="K27" i="6"/>
  <c r="K28" i="6"/>
  <c r="K29" i="6"/>
  <c r="K30" i="6"/>
  <c r="K217" i="6"/>
  <c r="K218" i="6"/>
  <c r="K31" i="6"/>
  <c r="K32" i="6"/>
  <c r="K33" i="6"/>
  <c r="K219" i="6"/>
  <c r="K34" i="6"/>
  <c r="K35" i="6"/>
  <c r="K330" i="6"/>
  <c r="K331" i="6"/>
  <c r="K332" i="6"/>
  <c r="K333" i="6"/>
  <c r="K334" i="6"/>
  <c r="K335" i="6"/>
  <c r="K336" i="6"/>
  <c r="K220" i="6"/>
  <c r="K36" i="6"/>
  <c r="K37" i="6"/>
  <c r="K38" i="6"/>
  <c r="K221" i="6"/>
  <c r="K39" i="6"/>
  <c r="K222" i="6"/>
  <c r="K40" i="6"/>
  <c r="K41" i="6"/>
  <c r="K42" i="6"/>
  <c r="K43" i="6"/>
  <c r="K223" i="6"/>
  <c r="K224" i="6"/>
  <c r="K44" i="6"/>
  <c r="K45" i="6"/>
  <c r="K225" i="6"/>
  <c r="K46" i="6"/>
  <c r="K47" i="6"/>
  <c r="K48" i="6"/>
  <c r="K337" i="6"/>
  <c r="K338" i="6"/>
  <c r="K339" i="6"/>
  <c r="K340" i="6"/>
  <c r="K341" i="6"/>
  <c r="K49" i="6"/>
  <c r="K50" i="6"/>
  <c r="K226" i="6"/>
  <c r="K51" i="6"/>
  <c r="K52" i="6"/>
  <c r="K53" i="6"/>
  <c r="K227" i="6"/>
  <c r="K54" i="6"/>
  <c r="K228" i="6"/>
  <c r="K55" i="6"/>
  <c r="K229" i="6"/>
  <c r="K56" i="6"/>
  <c r="K57" i="6"/>
  <c r="K230" i="6"/>
  <c r="K231" i="6"/>
  <c r="K232" i="6"/>
  <c r="K58" i="6"/>
  <c r="K59" i="6"/>
  <c r="K60" i="6"/>
  <c r="K342" i="6"/>
  <c r="K343" i="6"/>
  <c r="K344" i="6"/>
  <c r="K345" i="6"/>
  <c r="K233" i="6"/>
  <c r="K234" i="6"/>
  <c r="K235" i="6"/>
  <c r="K236" i="6"/>
  <c r="K237" i="6"/>
  <c r="K61" i="6"/>
  <c r="K62" i="6"/>
  <c r="K63" i="6"/>
  <c r="K64" i="6"/>
  <c r="K65" i="6"/>
  <c r="K66" i="6"/>
  <c r="K67" i="6"/>
  <c r="K68" i="6"/>
  <c r="K69" i="6"/>
  <c r="K238" i="6"/>
  <c r="K239" i="6"/>
  <c r="K70" i="6"/>
  <c r="K71" i="6"/>
  <c r="K72" i="6"/>
  <c r="K73" i="6"/>
  <c r="K346" i="6"/>
  <c r="K347" i="6"/>
  <c r="K348" i="6"/>
  <c r="K349" i="6"/>
  <c r="K240" i="6"/>
  <c r="K2" i="6"/>
  <c r="K74" i="6"/>
  <c r="K241" i="6"/>
  <c r="K242" i="6"/>
  <c r="K243" i="6"/>
  <c r="K244" i="6"/>
  <c r="K75" i="6"/>
  <c r="K245" i="6"/>
  <c r="K76" i="6"/>
  <c r="K246" i="6"/>
  <c r="K77" i="6"/>
  <c r="K78" i="6"/>
  <c r="K79" i="6"/>
  <c r="K80" i="6"/>
  <c r="K247" i="6"/>
  <c r="K248" i="6"/>
  <c r="K81" i="6"/>
  <c r="K82" i="6"/>
  <c r="K249" i="6"/>
  <c r="K83" i="6"/>
  <c r="K3" i="6"/>
  <c r="K84" i="6"/>
  <c r="K85" i="6"/>
  <c r="K4" i="6"/>
  <c r="K350" i="6"/>
  <c r="K351" i="6"/>
  <c r="K352" i="6"/>
  <c r="K353" i="6"/>
  <c r="K354" i="6"/>
  <c r="K355" i="6"/>
  <c r="K356" i="6"/>
  <c r="K357" i="6"/>
  <c r="K5" i="6"/>
  <c r="K250" i="6"/>
  <c r="K251" i="6"/>
  <c r="K6" i="6"/>
  <c r="K252" i="6"/>
  <c r="K253" i="6"/>
  <c r="K254" i="6"/>
  <c r="K86" i="6"/>
  <c r="K87" i="6"/>
  <c r="K255" i="6"/>
  <c r="K256" i="6"/>
  <c r="K88" i="6"/>
  <c r="K89" i="6"/>
  <c r="K90" i="6"/>
  <c r="K91" i="6"/>
  <c r="K92" i="6"/>
  <c r="K257" i="6"/>
  <c r="K258" i="6"/>
  <c r="K259" i="6"/>
  <c r="K93" i="6"/>
  <c r="K94" i="6"/>
  <c r="K95" i="6"/>
  <c r="K7" i="6"/>
  <c r="K358" i="6"/>
  <c r="K359" i="6"/>
  <c r="K360" i="6"/>
  <c r="K361" i="6"/>
  <c r="K8" i="6"/>
  <c r="K362" i="6"/>
  <c r="K260" i="6"/>
  <c r="K9" i="6"/>
  <c r="K261" i="6"/>
  <c r="K262" i="6"/>
  <c r="K263" i="6"/>
  <c r="K264" i="6"/>
  <c r="K265" i="6"/>
  <c r="K96" i="6"/>
  <c r="K97" i="6"/>
  <c r="K98" i="6"/>
  <c r="K99" i="6"/>
  <c r="K100" i="6"/>
  <c r="K101" i="6"/>
  <c r="K102" i="6"/>
  <c r="K103" i="6"/>
  <c r="K266" i="6"/>
  <c r="K104" i="6"/>
  <c r="K105" i="6"/>
  <c r="K267" i="6"/>
  <c r="K106" i="6"/>
  <c r="K107" i="6"/>
  <c r="K363" i="6"/>
  <c r="K10" i="6"/>
  <c r="K364" i="6"/>
  <c r="K365" i="6"/>
  <c r="K11" i="6"/>
  <c r="K366" i="6"/>
  <c r="K12" i="6"/>
  <c r="K268" i="6"/>
  <c r="K13" i="6"/>
  <c r="K108" i="6"/>
  <c r="K269" i="6"/>
  <c r="K270" i="6"/>
  <c r="K271" i="6"/>
  <c r="K109" i="6"/>
  <c r="K272" i="6"/>
  <c r="K110" i="6"/>
  <c r="K111" i="6"/>
  <c r="K112" i="6"/>
  <c r="K113" i="6"/>
  <c r="K114" i="6"/>
  <c r="K115" i="6"/>
  <c r="K273" i="6"/>
  <c r="K274" i="6"/>
  <c r="K275" i="6"/>
  <c r="K276" i="6"/>
  <c r="K116" i="6"/>
  <c r="K117" i="6"/>
  <c r="K118" i="6"/>
  <c r="K367" i="6"/>
  <c r="K14" i="6"/>
  <c r="K368" i="6"/>
  <c r="K369" i="6"/>
  <c r="K370" i="6"/>
  <c r="K371" i="6"/>
  <c r="K372" i="6"/>
  <c r="K373" i="6"/>
  <c r="K15" i="6"/>
  <c r="K277" i="6"/>
  <c r="K119" i="6"/>
  <c r="K278" i="6"/>
  <c r="K279" i="6"/>
  <c r="K120" i="6"/>
  <c r="K121" i="6"/>
  <c r="K280" i="6"/>
  <c r="K281" i="6"/>
  <c r="K122" i="6"/>
  <c r="K123" i="6"/>
  <c r="K124" i="6"/>
  <c r="K125" i="6"/>
  <c r="K126" i="6"/>
  <c r="K127" i="6"/>
  <c r="K282" i="6"/>
  <c r="K128" i="6"/>
  <c r="K129" i="6"/>
  <c r="K130" i="6"/>
  <c r="K131" i="6"/>
  <c r="K132" i="6"/>
  <c r="K133" i="6"/>
  <c r="K374" i="6"/>
  <c r="K375" i="6"/>
  <c r="K376" i="6"/>
  <c r="K134" i="6"/>
  <c r="K283" i="6"/>
  <c r="K284" i="6"/>
  <c r="K285" i="6"/>
  <c r="K286" i="6"/>
  <c r="K135" i="6"/>
  <c r="K287" i="6"/>
  <c r="K136" i="6"/>
  <c r="K137" i="6"/>
  <c r="K138" i="6"/>
  <c r="K139" i="6"/>
  <c r="K140" i="6"/>
  <c r="K141" i="6"/>
  <c r="K142" i="6"/>
  <c r="K288" i="6"/>
  <c r="K143" i="6"/>
  <c r="K144" i="6"/>
  <c r="K145" i="6"/>
  <c r="K146" i="6"/>
  <c r="K377" i="6"/>
  <c r="K378" i="6"/>
  <c r="K379" i="6"/>
  <c r="K289" i="6"/>
  <c r="K147" i="6"/>
  <c r="K290" i="6"/>
  <c r="K148" i="6"/>
  <c r="K291" i="6"/>
  <c r="K149" i="6"/>
  <c r="K150" i="6"/>
  <c r="K151" i="6"/>
  <c r="K292" i="6"/>
  <c r="K152" i="6"/>
  <c r="K153" i="6"/>
  <c r="K293" i="6"/>
  <c r="K154" i="6"/>
  <c r="K294" i="6"/>
  <c r="K155" i="6"/>
  <c r="K295" i="6"/>
  <c r="K296" i="6"/>
  <c r="K156" i="6"/>
  <c r="K297" i="6"/>
  <c r="K157" i="6"/>
  <c r="K158" i="6"/>
  <c r="K159" i="6"/>
  <c r="K380" i="6"/>
  <c r="K381" i="6"/>
  <c r="K382" i="6"/>
  <c r="K160" i="6"/>
  <c r="K298" i="6"/>
  <c r="K299" i="6"/>
  <c r="K161" i="6"/>
  <c r="K300" i="6"/>
  <c r="K301" i="6"/>
  <c r="K162" i="6"/>
  <c r="K163" i="6"/>
  <c r="K164" i="6"/>
  <c r="K165" i="6"/>
  <c r="K166" i="6"/>
  <c r="K167" i="6"/>
  <c r="K168" i="6"/>
  <c r="K169" i="6"/>
  <c r="K170" i="6"/>
  <c r="K302" i="6"/>
  <c r="K171" i="6"/>
  <c r="K172" i="6"/>
  <c r="K173" i="6"/>
  <c r="K303" i="6"/>
  <c r="K174" i="6"/>
  <c r="K175" i="6"/>
  <c r="K383" i="6"/>
  <c r="K384" i="6"/>
  <c r="K385" i="6"/>
  <c r="K386" i="6"/>
  <c r="K387" i="6"/>
  <c r="K304" i="6"/>
  <c r="K305" i="6"/>
  <c r="K306" i="6"/>
  <c r="K307" i="6"/>
  <c r="K308" i="6"/>
  <c r="K309" i="6"/>
  <c r="K176" i="6"/>
  <c r="K177" i="6"/>
  <c r="K178" i="6"/>
  <c r="K179" i="6"/>
  <c r="K180" i="6"/>
  <c r="K181" i="6"/>
  <c r="K182" i="6"/>
  <c r="K310" i="6"/>
  <c r="K183" i="6"/>
  <c r="K184" i="6"/>
  <c r="K311" i="6"/>
  <c r="K185" i="6"/>
  <c r="K186" i="6"/>
  <c r="K187" i="6"/>
  <c r="K16" i="6"/>
  <c r="K388" i="6"/>
  <c r="K389" i="6"/>
  <c r="K390" i="6"/>
  <c r="K391" i="6"/>
  <c r="K392" i="6"/>
  <c r="K17" i="6"/>
  <c r="K312" i="6"/>
  <c r="K313" i="6"/>
  <c r="K314" i="6"/>
  <c r="K315" i="6"/>
  <c r="K316" i="6"/>
  <c r="K317" i="6"/>
  <c r="K188" i="6"/>
  <c r="K318" i="6"/>
  <c r="K319" i="6"/>
  <c r="K189" i="6"/>
  <c r="K190" i="6"/>
  <c r="K191" i="6"/>
  <c r="K192" i="6"/>
  <c r="K193" i="6"/>
  <c r="K194" i="6"/>
  <c r="K320" i="6"/>
  <c r="K195" i="6"/>
  <c r="K196" i="6"/>
  <c r="K197" i="6"/>
  <c r="K393" i="6"/>
  <c r="K18" i="6"/>
  <c r="K394" i="6"/>
  <c r="K395" i="6"/>
  <c r="K396" i="6"/>
  <c r="K397" i="6"/>
  <c r="K398" i="6"/>
  <c r="K399" i="6"/>
  <c r="K400" i="6"/>
  <c r="K401" i="6"/>
  <c r="K19" i="6"/>
  <c r="K198" i="6"/>
  <c r="K20" i="6"/>
  <c r="K321" i="6"/>
  <c r="K322" i="6"/>
  <c r="K323" i="6"/>
  <c r="K324" i="6"/>
  <c r="K325" i="6"/>
  <c r="K326" i="6"/>
  <c r="K199" i="6"/>
  <c r="K200" i="6"/>
  <c r="K201" i="6"/>
  <c r="K202" i="6"/>
  <c r="K203" i="6"/>
  <c r="K204" i="6"/>
  <c r="K205" i="6"/>
  <c r="K327" i="6"/>
  <c r="K328" i="6"/>
  <c r="K329" i="6"/>
  <c r="K206" i="6"/>
  <c r="K207" i="6"/>
  <c r="K208" i="6"/>
  <c r="K21" i="6"/>
  <c r="K402" i="6"/>
  <c r="K403" i="6"/>
  <c r="K404" i="6"/>
  <c r="K405" i="6"/>
  <c r="K406" i="6"/>
  <c r="K407" i="6"/>
  <c r="T14" i="7" l="1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E14" i="7"/>
  <c r="D14" i="7"/>
  <c r="C14" i="7"/>
  <c r="B14" i="7"/>
  <c r="T13" i="7"/>
  <c r="S13" i="7"/>
  <c r="R13" i="7"/>
  <c r="Q13" i="7"/>
  <c r="P13" i="7"/>
  <c r="O13" i="7"/>
  <c r="N13" i="7"/>
  <c r="M13" i="7"/>
  <c r="L13" i="7"/>
  <c r="K13" i="7"/>
  <c r="J13" i="7"/>
  <c r="I13" i="7"/>
  <c r="H13" i="7"/>
  <c r="G13" i="7"/>
  <c r="F13" i="7"/>
  <c r="E13" i="7"/>
  <c r="D13" i="7"/>
  <c r="C13" i="7"/>
  <c r="B13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C12" i="7"/>
  <c r="B12" i="7"/>
  <c r="T11" i="7"/>
  <c r="S11" i="7"/>
  <c r="R11" i="7"/>
  <c r="Q11" i="7"/>
  <c r="P11" i="7"/>
  <c r="O11" i="7"/>
  <c r="N11" i="7"/>
  <c r="M11" i="7"/>
  <c r="L11" i="7"/>
  <c r="K11" i="7"/>
  <c r="J11" i="7"/>
  <c r="I11" i="7"/>
  <c r="H11" i="7"/>
  <c r="G11" i="7"/>
  <c r="F11" i="7"/>
  <c r="E11" i="7"/>
  <c r="D11" i="7"/>
  <c r="C11" i="7"/>
  <c r="B11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C10" i="7"/>
  <c r="B10" i="7"/>
  <c r="T6" i="7"/>
  <c r="S6" i="7"/>
  <c r="R6" i="7"/>
  <c r="Q6" i="7"/>
  <c r="P6" i="7"/>
  <c r="O6" i="7"/>
  <c r="N6" i="7"/>
  <c r="M6" i="7"/>
  <c r="L6" i="7"/>
  <c r="K6" i="7"/>
  <c r="J6" i="7"/>
  <c r="I6" i="7"/>
  <c r="H6" i="7"/>
  <c r="G6" i="7"/>
  <c r="F6" i="7"/>
  <c r="E6" i="7"/>
  <c r="D6" i="7"/>
  <c r="C6" i="7"/>
  <c r="B6" i="7"/>
  <c r="T5" i="7"/>
  <c r="S5" i="7"/>
  <c r="R5" i="7"/>
  <c r="Q5" i="7"/>
  <c r="P5" i="7"/>
  <c r="O5" i="7"/>
  <c r="N5" i="7"/>
  <c r="M5" i="7"/>
  <c r="L5" i="7"/>
  <c r="K5" i="7"/>
  <c r="J5" i="7"/>
  <c r="I5" i="7"/>
  <c r="H5" i="7"/>
  <c r="G5" i="7"/>
  <c r="E5" i="7"/>
  <c r="D5" i="7"/>
  <c r="C5" i="7"/>
  <c r="B5" i="7"/>
  <c r="T3" i="7"/>
  <c r="T8" i="7" s="1"/>
  <c r="S3" i="7"/>
  <c r="S9" i="7" s="1"/>
  <c r="R3" i="7"/>
  <c r="R4" i="7" s="1"/>
  <c r="Q3" i="7"/>
  <c r="Q7" i="7" s="1"/>
  <c r="P3" i="7"/>
  <c r="P7" i="7" s="1"/>
  <c r="O3" i="7"/>
  <c r="O7" i="7" s="1"/>
  <c r="N3" i="7"/>
  <c r="N8" i="7" s="1"/>
  <c r="M3" i="7"/>
  <c r="M8" i="7" s="1"/>
  <c r="L3" i="7"/>
  <c r="L8" i="7" s="1"/>
  <c r="K3" i="7"/>
  <c r="K9" i="7" s="1"/>
  <c r="J3" i="7"/>
  <c r="J4" i="7" s="1"/>
  <c r="I3" i="7"/>
  <c r="I7" i="7" s="1"/>
  <c r="H3" i="7"/>
  <c r="H7" i="7" s="1"/>
  <c r="G3" i="7"/>
  <c r="G7" i="7" s="1"/>
  <c r="F3" i="7"/>
  <c r="F8" i="7" s="1"/>
  <c r="E3" i="7"/>
  <c r="E8" i="7" s="1"/>
  <c r="D3" i="7"/>
  <c r="D8" i="7" s="1"/>
  <c r="C3" i="7"/>
  <c r="C9" i="7" s="1"/>
  <c r="B3" i="7"/>
  <c r="B4" i="7" s="1"/>
  <c r="T2" i="7"/>
  <c r="S2" i="7"/>
  <c r="R2" i="7"/>
  <c r="Q2" i="7"/>
  <c r="P2" i="7"/>
  <c r="O2" i="7"/>
  <c r="N2" i="7"/>
  <c r="M2" i="7"/>
  <c r="L2" i="7"/>
  <c r="K2" i="7"/>
  <c r="J2" i="7"/>
  <c r="I2" i="7"/>
  <c r="H2" i="7"/>
  <c r="G2" i="7"/>
  <c r="F2" i="7"/>
  <c r="E2" i="7"/>
  <c r="D2" i="7"/>
  <c r="C2" i="7"/>
  <c r="B2" i="7"/>
  <c r="F5" i="7"/>
  <c r="E5" i="2" l="1"/>
  <c r="F7" i="2"/>
  <c r="G3" i="1"/>
  <c r="G4" i="1" s="1"/>
  <c r="F6" i="1"/>
  <c r="E6" i="2"/>
  <c r="G4" i="2"/>
  <c r="G6" i="2" s="1"/>
  <c r="E6" i="1"/>
  <c r="E5" i="1"/>
  <c r="E4" i="1"/>
  <c r="E7" i="2"/>
  <c r="N18" i="7"/>
  <c r="C4" i="7"/>
  <c r="K4" i="7"/>
  <c r="S4" i="7"/>
  <c r="B7" i="7"/>
  <c r="J7" i="7"/>
  <c r="R7" i="7"/>
  <c r="G8" i="7"/>
  <c r="O8" i="7"/>
  <c r="D9" i="7"/>
  <c r="L9" i="7"/>
  <c r="T9" i="7"/>
  <c r="D4" i="7"/>
  <c r="L4" i="7"/>
  <c r="T4" i="7"/>
  <c r="C7" i="7"/>
  <c r="K7" i="7"/>
  <c r="S7" i="7"/>
  <c r="H8" i="7"/>
  <c r="P8" i="7"/>
  <c r="E9" i="7"/>
  <c r="M9" i="7"/>
  <c r="E4" i="7"/>
  <c r="M4" i="7"/>
  <c r="D7" i="7"/>
  <c r="L7" i="7"/>
  <c r="T7" i="7"/>
  <c r="I8" i="7"/>
  <c r="Q8" i="7"/>
  <c r="F9" i="7"/>
  <c r="N9" i="7"/>
  <c r="F4" i="7"/>
  <c r="N4" i="7"/>
  <c r="E7" i="7"/>
  <c r="M7" i="7"/>
  <c r="B8" i="7"/>
  <c r="J8" i="7"/>
  <c r="R8" i="7"/>
  <c r="G9" i="7"/>
  <c r="O9" i="7"/>
  <c r="G4" i="7"/>
  <c r="O4" i="7"/>
  <c r="F7" i="7"/>
  <c r="N7" i="7"/>
  <c r="C8" i="7"/>
  <c r="K8" i="7"/>
  <c r="S8" i="7"/>
  <c r="H9" i="7"/>
  <c r="P9" i="7"/>
  <c r="H4" i="7"/>
  <c r="P4" i="7"/>
  <c r="I9" i="7"/>
  <c r="Q9" i="7"/>
  <c r="I4" i="7"/>
  <c r="Q4" i="7"/>
  <c r="B9" i="7"/>
  <c r="J9" i="7"/>
  <c r="R9" i="7"/>
  <c r="F4" i="1" l="1"/>
  <c r="F9" i="2"/>
  <c r="F11" i="2"/>
  <c r="F10" i="2"/>
  <c r="F5" i="2"/>
  <c r="E9" i="2"/>
  <c r="E11" i="2"/>
  <c r="E10" i="2"/>
  <c r="G5" i="1"/>
  <c r="I3" i="1"/>
  <c r="I5" i="1" s="1"/>
  <c r="G5" i="2"/>
  <c r="I4" i="2"/>
  <c r="H7" i="2"/>
  <c r="G7" i="2"/>
  <c r="G6" i="1"/>
  <c r="H6" i="1"/>
  <c r="E12" i="2" l="1"/>
  <c r="F12" i="2"/>
  <c r="H4" i="1"/>
  <c r="H5" i="2"/>
  <c r="G10" i="2"/>
  <c r="G9" i="2"/>
  <c r="G11" i="2"/>
  <c r="H10" i="2"/>
  <c r="H9" i="2"/>
  <c r="H11" i="2"/>
  <c r="K3" i="1"/>
  <c r="L6" i="1" s="1"/>
  <c r="J6" i="1"/>
  <c r="I4" i="1"/>
  <c r="I6" i="1"/>
  <c r="I6" i="2"/>
  <c r="J7" i="2"/>
  <c r="I7" i="2"/>
  <c r="K4" i="2"/>
  <c r="I5" i="2"/>
  <c r="G12" i="2" l="1"/>
  <c r="H12" i="2"/>
  <c r="J4" i="1"/>
  <c r="K5" i="1"/>
  <c r="J5" i="2"/>
  <c r="I9" i="2"/>
  <c r="I11" i="2"/>
  <c r="I10" i="2"/>
  <c r="J9" i="2"/>
  <c r="J10" i="2"/>
  <c r="J11" i="2"/>
  <c r="M3" i="1"/>
  <c r="M5" i="1" s="1"/>
  <c r="K6" i="1"/>
  <c r="K4" i="1"/>
  <c r="K7" i="2"/>
  <c r="L7" i="2"/>
  <c r="K6" i="2"/>
  <c r="K5" i="2"/>
  <c r="M4" i="2"/>
  <c r="I12" i="2" l="1"/>
  <c r="J12" i="2"/>
  <c r="L4" i="1"/>
  <c r="L10" i="2"/>
  <c r="L9" i="2"/>
  <c r="L11" i="2"/>
  <c r="L5" i="2"/>
  <c r="K10" i="2"/>
  <c r="K11" i="2"/>
  <c r="K9" i="2"/>
  <c r="N6" i="1"/>
  <c r="M6" i="1"/>
  <c r="O3" i="1"/>
  <c r="O5" i="1" s="1"/>
  <c r="M4" i="1"/>
  <c r="M7" i="2"/>
  <c r="N7" i="2"/>
  <c r="M5" i="2"/>
  <c r="O4" i="2"/>
  <c r="M6" i="2"/>
  <c r="L12" i="2" l="1"/>
  <c r="K12" i="2"/>
  <c r="N4" i="1"/>
  <c r="N9" i="2"/>
  <c r="N11" i="2"/>
  <c r="N10" i="2"/>
  <c r="N5" i="2"/>
  <c r="M11" i="2"/>
  <c r="M10" i="2"/>
  <c r="M9" i="2"/>
  <c r="Q3" i="1"/>
  <c r="R6" i="1" s="1"/>
  <c r="P6" i="1"/>
  <c r="O4" i="1"/>
  <c r="O6" i="1"/>
  <c r="O7" i="2"/>
  <c r="P7" i="2"/>
  <c r="O6" i="2"/>
  <c r="O5" i="2"/>
  <c r="Q4" i="2"/>
  <c r="N12" i="2" l="1"/>
  <c r="M12" i="2"/>
  <c r="P4" i="1"/>
  <c r="P5" i="2"/>
  <c r="O11" i="2"/>
  <c r="O10" i="2"/>
  <c r="O9" i="2"/>
  <c r="Q4" i="1"/>
  <c r="Q6" i="1"/>
  <c r="P10" i="2"/>
  <c r="P9" i="2"/>
  <c r="P11" i="2"/>
  <c r="Q5" i="1"/>
  <c r="S3" i="1"/>
  <c r="S6" i="1" s="1"/>
  <c r="R7" i="2"/>
  <c r="Q7" i="2"/>
  <c r="S4" i="2"/>
  <c r="Q6" i="2"/>
  <c r="Q5" i="2"/>
  <c r="O12" i="2" l="1"/>
  <c r="P12" i="2"/>
  <c r="R4" i="1"/>
  <c r="T4" i="1"/>
  <c r="T6" i="1"/>
  <c r="S4" i="1"/>
  <c r="U3" i="1"/>
  <c r="U4" i="1" s="1"/>
  <c r="S5" i="1"/>
  <c r="R5" i="2"/>
  <c r="Q9" i="2"/>
  <c r="Q11" i="2"/>
  <c r="Q10" i="2"/>
  <c r="R10" i="2"/>
  <c r="R9" i="2"/>
  <c r="R11" i="2"/>
  <c r="S7" i="2"/>
  <c r="T7" i="2"/>
  <c r="U4" i="2"/>
  <c r="S6" i="2"/>
  <c r="S5" i="2"/>
  <c r="Q12" i="2" l="1"/>
  <c r="R12" i="2"/>
  <c r="U5" i="1"/>
  <c r="V6" i="1"/>
  <c r="W3" i="1"/>
  <c r="W5" i="1" s="1"/>
  <c r="U6" i="1"/>
  <c r="T10" i="2"/>
  <c r="T9" i="2"/>
  <c r="T11" i="2"/>
  <c r="T5" i="2"/>
  <c r="S10" i="2"/>
  <c r="S11" i="2"/>
  <c r="S9" i="2"/>
  <c r="U7" i="2"/>
  <c r="V7" i="2"/>
  <c r="U5" i="2"/>
  <c r="W4" i="2"/>
  <c r="U6" i="2"/>
  <c r="T12" i="2" l="1"/>
  <c r="S12" i="2"/>
  <c r="X6" i="1"/>
  <c r="V4" i="1"/>
  <c r="W4" i="1"/>
  <c r="W6" i="1"/>
  <c r="Y3" i="1"/>
  <c r="Y5" i="1" s="1"/>
  <c r="V9" i="2"/>
  <c r="V11" i="2"/>
  <c r="V10" i="2"/>
  <c r="V5" i="2"/>
  <c r="U11" i="2"/>
  <c r="U10" i="2"/>
  <c r="U9" i="2"/>
  <c r="X7" i="2"/>
  <c r="W7" i="2"/>
  <c r="W5" i="2"/>
  <c r="Y4" i="2"/>
  <c r="W6" i="2"/>
  <c r="U12" i="2" l="1"/>
  <c r="V12" i="2"/>
  <c r="X4" i="1"/>
  <c r="Z6" i="1"/>
  <c r="AA3" i="1"/>
  <c r="AB6" i="1" s="1"/>
  <c r="Y6" i="1"/>
  <c r="Y4" i="1"/>
  <c r="X10" i="2"/>
  <c r="X11" i="2"/>
  <c r="X9" i="2"/>
  <c r="X5" i="2"/>
  <c r="W9" i="2"/>
  <c r="W11" i="2"/>
  <c r="W10" i="2"/>
  <c r="Z7" i="2"/>
  <c r="Y7" i="2"/>
  <c r="Y6" i="2"/>
  <c r="Y5" i="2"/>
  <c r="AA4" i="2"/>
  <c r="X12" i="2" l="1"/>
  <c r="W12" i="2"/>
  <c r="AA4" i="1"/>
  <c r="AC3" i="1"/>
  <c r="AE3" i="1" s="1"/>
  <c r="Z4" i="1"/>
  <c r="AA5" i="1"/>
  <c r="AA6" i="1"/>
  <c r="Z11" i="2"/>
  <c r="Z10" i="2"/>
  <c r="Z9" i="2"/>
  <c r="Z5" i="2"/>
  <c r="Y9" i="2"/>
  <c r="Y11" i="2"/>
  <c r="Y10" i="2"/>
  <c r="AA7" i="2"/>
  <c r="AB7" i="2"/>
  <c r="AA5" i="2"/>
  <c r="AC4" i="2"/>
  <c r="AA6" i="2"/>
  <c r="AC5" i="1"/>
  <c r="AC4" i="1"/>
  <c r="Y12" i="2" l="1"/>
  <c r="Z12" i="2"/>
  <c r="AD6" i="1"/>
  <c r="AC6" i="1"/>
  <c r="AD4" i="1" s="1"/>
  <c r="AB4" i="1"/>
  <c r="AB9" i="2"/>
  <c r="AB11" i="2"/>
  <c r="AB10" i="2"/>
  <c r="AB5" i="2"/>
  <c r="AA10" i="2"/>
  <c r="AA9" i="2"/>
  <c r="AA11" i="2"/>
  <c r="AC7" i="2"/>
  <c r="AD7" i="2"/>
  <c r="AC6" i="2"/>
  <c r="AC5" i="2"/>
  <c r="AE4" i="2"/>
  <c r="AE6" i="1"/>
  <c r="AF6" i="1"/>
  <c r="AE5" i="1"/>
  <c r="AE4" i="1"/>
  <c r="AG3" i="1"/>
  <c r="AB12" i="2" l="1"/>
  <c r="AA12" i="2"/>
  <c r="AF4" i="1"/>
  <c r="AD9" i="2"/>
  <c r="AD11" i="2"/>
  <c r="AD10" i="2"/>
  <c r="AD5" i="2"/>
  <c r="AC10" i="2"/>
  <c r="AC9" i="2"/>
  <c r="AC11" i="2"/>
  <c r="AE7" i="2"/>
  <c r="AF7" i="2"/>
  <c r="AE6" i="2"/>
  <c r="AE5" i="2"/>
  <c r="AG4" i="2"/>
  <c r="AG6" i="1"/>
  <c r="AH6" i="1"/>
  <c r="AG4" i="1"/>
  <c r="AG5" i="1"/>
  <c r="AC12" i="2" l="1"/>
  <c r="AD12" i="2"/>
  <c r="AH4" i="1"/>
  <c r="AF10" i="2"/>
  <c r="AF9" i="2"/>
  <c r="AF11" i="2"/>
  <c r="AF5" i="2"/>
  <c r="AE9" i="2"/>
  <c r="AE10" i="2"/>
  <c r="AE11" i="2"/>
  <c r="AG7" i="2"/>
  <c r="AH7" i="2"/>
  <c r="AG5" i="2"/>
  <c r="AG6" i="2"/>
  <c r="E4" i="3"/>
  <c r="E5" i="3" s="1"/>
  <c r="AF12" i="2" l="1"/>
  <c r="AE12" i="2"/>
  <c r="AH10" i="2"/>
  <c r="AH9" i="2"/>
  <c r="AH11" i="2"/>
  <c r="AH5" i="2"/>
  <c r="AG9" i="2"/>
  <c r="AG11" i="2"/>
  <c r="AG10" i="2"/>
  <c r="E7" i="3"/>
  <c r="E6" i="3"/>
  <c r="F13" i="1"/>
  <c r="F15" i="3" s="1"/>
  <c r="G4" i="3"/>
  <c r="AH12" i="2" l="1"/>
  <c r="AG12" i="2"/>
  <c r="F5" i="3"/>
  <c r="G6" i="3"/>
  <c r="G5" i="3"/>
  <c r="I4" i="3"/>
  <c r="K4" i="3" s="1"/>
  <c r="M4" i="3" s="1"/>
  <c r="O4" i="3" s="1"/>
  <c r="Q4" i="3" s="1"/>
  <c r="S4" i="3" s="1"/>
  <c r="U4" i="3" s="1"/>
  <c r="W4" i="3" s="1"/>
  <c r="Y4" i="3" s="1"/>
  <c r="AA4" i="3" s="1"/>
  <c r="AC4" i="3" s="1"/>
  <c r="AE4" i="3" s="1"/>
  <c r="AG4" i="3" s="1"/>
  <c r="H13" i="1"/>
  <c r="H15" i="3" s="1"/>
  <c r="J13" i="1"/>
  <c r="J15" i="3" s="1"/>
  <c r="L13" i="1"/>
  <c r="L15" i="3" s="1"/>
  <c r="F10" i="1"/>
  <c r="F11" i="3" s="1"/>
  <c r="F9" i="1"/>
  <c r="F10" i="3" s="1"/>
  <c r="F8" i="1"/>
  <c r="E10" i="1"/>
  <c r="E11" i="3" s="1"/>
  <c r="E9" i="1"/>
  <c r="E10" i="3" s="1"/>
  <c r="E8" i="1"/>
  <c r="G10" i="1"/>
  <c r="G11" i="3" s="1"/>
  <c r="G9" i="1"/>
  <c r="G10" i="3" s="1"/>
  <c r="G8" i="1"/>
  <c r="H10" i="1"/>
  <c r="H11" i="3" s="1"/>
  <c r="H9" i="1"/>
  <c r="H10" i="3" s="1"/>
  <c r="H8" i="1"/>
  <c r="G7" i="3"/>
  <c r="G9" i="3" l="1"/>
  <c r="G13" i="3" s="1"/>
  <c r="G11" i="1"/>
  <c r="E9" i="3"/>
  <c r="E13" i="3" s="1"/>
  <c r="E11" i="1"/>
  <c r="H9" i="3"/>
  <c r="H13" i="3" s="1"/>
  <c r="H11" i="1"/>
  <c r="F9" i="3"/>
  <c r="F13" i="3" s="1"/>
  <c r="F11" i="1"/>
  <c r="H5" i="3"/>
  <c r="I6" i="3"/>
  <c r="I5" i="3"/>
  <c r="N13" i="1"/>
  <c r="N15" i="3" s="1"/>
  <c r="L10" i="1"/>
  <c r="L11" i="3" s="1"/>
  <c r="L9" i="1"/>
  <c r="L10" i="3" s="1"/>
  <c r="L8" i="1"/>
  <c r="I10" i="1"/>
  <c r="I11" i="3" s="1"/>
  <c r="I9" i="1"/>
  <c r="I10" i="3" s="1"/>
  <c r="I8" i="1"/>
  <c r="J10" i="1"/>
  <c r="J11" i="3" s="1"/>
  <c r="J9" i="1"/>
  <c r="J10" i="3" s="1"/>
  <c r="J8" i="1"/>
  <c r="I7" i="3"/>
  <c r="J9" i="3" l="1"/>
  <c r="J13" i="3" s="1"/>
  <c r="J11" i="1"/>
  <c r="L9" i="3"/>
  <c r="L13" i="3" s="1"/>
  <c r="L11" i="1"/>
  <c r="I9" i="3"/>
  <c r="I13" i="3" s="1"/>
  <c r="I11" i="1"/>
  <c r="J5" i="3"/>
  <c r="K6" i="3"/>
  <c r="K5" i="3"/>
  <c r="P13" i="1"/>
  <c r="P15" i="3" s="1"/>
  <c r="K10" i="1"/>
  <c r="K11" i="3" s="1"/>
  <c r="K8" i="1"/>
  <c r="K9" i="1"/>
  <c r="K10" i="3" s="1"/>
  <c r="N10" i="1"/>
  <c r="N11" i="3" s="1"/>
  <c r="N9" i="1"/>
  <c r="N10" i="3" s="1"/>
  <c r="N8" i="1"/>
  <c r="K7" i="3"/>
  <c r="N9" i="3" l="1"/>
  <c r="N13" i="3" s="1"/>
  <c r="N11" i="1"/>
  <c r="K9" i="3"/>
  <c r="K13" i="3" s="1"/>
  <c r="K11" i="1"/>
  <c r="L5" i="3"/>
  <c r="M6" i="3"/>
  <c r="M5" i="3"/>
  <c r="R13" i="1"/>
  <c r="R15" i="3" s="1"/>
  <c r="P9" i="1"/>
  <c r="P10" i="3" s="1"/>
  <c r="P8" i="1"/>
  <c r="P10" i="1"/>
  <c r="P11" i="3" s="1"/>
  <c r="M10" i="1"/>
  <c r="M11" i="3" s="1"/>
  <c r="M9" i="1"/>
  <c r="M10" i="3" s="1"/>
  <c r="M8" i="1"/>
  <c r="M7" i="3"/>
  <c r="M9" i="3" l="1"/>
  <c r="M13" i="3" s="1"/>
  <c r="M11" i="1"/>
  <c r="P9" i="3"/>
  <c r="P13" i="3" s="1"/>
  <c r="P11" i="1"/>
  <c r="N5" i="3"/>
  <c r="O6" i="3"/>
  <c r="O5" i="3"/>
  <c r="T13" i="1"/>
  <c r="T15" i="3" s="1"/>
  <c r="R9" i="1"/>
  <c r="R10" i="3" s="1"/>
  <c r="R8" i="1"/>
  <c r="R10" i="1"/>
  <c r="R11" i="3" s="1"/>
  <c r="O10" i="1"/>
  <c r="O11" i="3" s="1"/>
  <c r="O9" i="1"/>
  <c r="O10" i="3" s="1"/>
  <c r="O8" i="1"/>
  <c r="O7" i="3"/>
  <c r="R9" i="3" l="1"/>
  <c r="R13" i="3" s="1"/>
  <c r="R11" i="1"/>
  <c r="O9" i="3"/>
  <c r="O13" i="3" s="1"/>
  <c r="O11" i="1"/>
  <c r="P5" i="3"/>
  <c r="Q6" i="3"/>
  <c r="Q5" i="3"/>
  <c r="V13" i="1"/>
  <c r="V15" i="3" s="1"/>
  <c r="T9" i="1"/>
  <c r="T10" i="3" s="1"/>
  <c r="T8" i="1"/>
  <c r="T10" i="1"/>
  <c r="T11" i="3" s="1"/>
  <c r="Q9" i="1"/>
  <c r="Q10" i="3" s="1"/>
  <c r="Q8" i="1"/>
  <c r="Q10" i="1"/>
  <c r="Q11" i="3" s="1"/>
  <c r="Q7" i="3"/>
  <c r="T9" i="3" l="1"/>
  <c r="T13" i="3" s="1"/>
  <c r="T11" i="1"/>
  <c r="Q9" i="3"/>
  <c r="Q13" i="3" s="1"/>
  <c r="Q11" i="1"/>
  <c r="R5" i="3"/>
  <c r="S6" i="3"/>
  <c r="S5" i="3"/>
  <c r="X13" i="1"/>
  <c r="X15" i="3" s="1"/>
  <c r="S10" i="1"/>
  <c r="S11" i="3" s="1"/>
  <c r="S9" i="1"/>
  <c r="S10" i="3" s="1"/>
  <c r="S8" i="1"/>
  <c r="V9" i="1"/>
  <c r="V10" i="3" s="1"/>
  <c r="V8" i="1"/>
  <c r="V10" i="1"/>
  <c r="V11" i="3" s="1"/>
  <c r="S7" i="3"/>
  <c r="V9" i="3" l="1"/>
  <c r="V13" i="3" s="1"/>
  <c r="V11" i="1"/>
  <c r="S9" i="3"/>
  <c r="S13" i="3" s="1"/>
  <c r="S11" i="1"/>
  <c r="T5" i="3"/>
  <c r="U6" i="3"/>
  <c r="U5" i="3"/>
  <c r="Z13" i="1"/>
  <c r="Z15" i="3" s="1"/>
  <c r="U10" i="1"/>
  <c r="U11" i="3" s="1"/>
  <c r="U9" i="1"/>
  <c r="U10" i="3" s="1"/>
  <c r="U8" i="1"/>
  <c r="X10" i="1"/>
  <c r="X11" i="3" s="1"/>
  <c r="X9" i="1"/>
  <c r="X10" i="3" s="1"/>
  <c r="X8" i="1"/>
  <c r="U7" i="3"/>
  <c r="U9" i="3" l="1"/>
  <c r="U13" i="3" s="1"/>
  <c r="U11" i="1"/>
  <c r="X9" i="3"/>
  <c r="X13" i="3" s="1"/>
  <c r="X11" i="1"/>
  <c r="V5" i="3"/>
  <c r="W6" i="3"/>
  <c r="W5" i="3"/>
  <c r="AB13" i="1"/>
  <c r="AB15" i="3" s="1"/>
  <c r="W10" i="1"/>
  <c r="W11" i="3" s="1"/>
  <c r="W9" i="1"/>
  <c r="W10" i="3" s="1"/>
  <c r="W8" i="1"/>
  <c r="Z9" i="1"/>
  <c r="Z10" i="3" s="1"/>
  <c r="Z8" i="1"/>
  <c r="Z10" i="1"/>
  <c r="Z11" i="3" s="1"/>
  <c r="W7" i="3"/>
  <c r="Z9" i="3" l="1"/>
  <c r="Z13" i="3" s="1"/>
  <c r="Z11" i="1"/>
  <c r="W9" i="3"/>
  <c r="W13" i="3" s="1"/>
  <c r="W11" i="1"/>
  <c r="X5" i="3"/>
  <c r="Y6" i="3"/>
  <c r="Y5" i="3"/>
  <c r="AD13" i="1"/>
  <c r="AD15" i="3" s="1"/>
  <c r="AB10" i="1"/>
  <c r="AB11" i="3" s="1"/>
  <c r="AB9" i="1"/>
  <c r="AB10" i="3" s="1"/>
  <c r="AB8" i="1"/>
  <c r="Y9" i="1"/>
  <c r="Y10" i="3" s="1"/>
  <c r="Y8" i="1"/>
  <c r="Y10" i="1"/>
  <c r="Y11" i="3" s="1"/>
  <c r="Y7" i="3"/>
  <c r="AB9" i="3" l="1"/>
  <c r="AB13" i="3" s="1"/>
  <c r="AB11" i="1"/>
  <c r="Y9" i="3"/>
  <c r="Y13" i="3" s="1"/>
  <c r="Y11" i="1"/>
  <c r="Z5" i="3"/>
  <c r="AA6" i="3"/>
  <c r="AA5" i="3"/>
  <c r="AF13" i="1"/>
  <c r="AF15" i="3" s="1"/>
  <c r="AD10" i="1"/>
  <c r="AD11" i="3" s="1"/>
  <c r="AD9" i="1"/>
  <c r="AD10" i="3" s="1"/>
  <c r="AD8" i="1"/>
  <c r="AA8" i="1"/>
  <c r="AA10" i="1"/>
  <c r="AA11" i="3" s="1"/>
  <c r="AA9" i="1"/>
  <c r="AA10" i="3" s="1"/>
  <c r="AA7" i="3"/>
  <c r="AD9" i="3" l="1"/>
  <c r="AD13" i="3" s="1"/>
  <c r="AD11" i="1"/>
  <c r="AA9" i="3"/>
  <c r="AA13" i="3" s="1"/>
  <c r="AA11" i="1"/>
  <c r="AB5" i="3"/>
  <c r="AC6" i="3"/>
  <c r="AC5" i="3"/>
  <c r="AH13" i="1"/>
  <c r="AH15" i="3" s="1"/>
  <c r="AC10" i="1"/>
  <c r="AC11" i="3" s="1"/>
  <c r="AC9" i="1"/>
  <c r="AC10" i="3" s="1"/>
  <c r="AC8" i="1"/>
  <c r="AF10" i="1"/>
  <c r="AF11" i="3" s="1"/>
  <c r="AF9" i="1"/>
  <c r="AF10" i="3" s="1"/>
  <c r="AF8" i="1"/>
  <c r="AC7" i="3"/>
  <c r="AC9" i="3" l="1"/>
  <c r="AC13" i="3" s="1"/>
  <c r="AC11" i="1"/>
  <c r="AF9" i="3"/>
  <c r="AF13" i="3" s="1"/>
  <c r="AF11" i="1"/>
  <c r="AD5" i="3"/>
  <c r="AE6" i="3"/>
  <c r="AE5" i="3"/>
  <c r="AE10" i="1"/>
  <c r="AE11" i="3" s="1"/>
  <c r="AE9" i="1"/>
  <c r="AE10" i="3" s="1"/>
  <c r="AE8" i="1"/>
  <c r="AH9" i="1"/>
  <c r="AH10" i="3" s="1"/>
  <c r="AH8" i="1"/>
  <c r="AH10" i="1"/>
  <c r="AH11" i="3" s="1"/>
  <c r="AE7" i="3"/>
  <c r="AH9" i="3" l="1"/>
  <c r="AH13" i="3" s="1"/>
  <c r="AH11" i="1"/>
  <c r="AE9" i="3"/>
  <c r="AE13" i="3" s="1"/>
  <c r="AE11" i="1"/>
  <c r="AF5" i="3"/>
  <c r="AG6" i="3"/>
  <c r="AG5" i="3"/>
  <c r="AG10" i="1"/>
  <c r="AG11" i="3" s="1"/>
  <c r="AG9" i="1"/>
  <c r="AG10" i="3" s="1"/>
  <c r="AG8" i="1"/>
  <c r="AG7" i="3"/>
  <c r="AG9" i="3" l="1"/>
  <c r="AG13" i="3" s="1"/>
  <c r="AG11" i="1"/>
  <c r="AH5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Effectifs Dept" type="5" refreshedVersion="6" savePassword="1" deleted="1" background="1" refreshOnLoad="1" saveData="1">
    <dbPr connection="" command=""/>
  </connection>
</connections>
</file>

<file path=xl/sharedStrings.xml><?xml version="1.0" encoding="utf-8"?>
<sst xmlns="http://schemas.openxmlformats.org/spreadsheetml/2006/main" count="1803" uniqueCount="78">
  <si>
    <t>EFFECTIFS PREVISIONNELS PROFESSIONNELS (EGJD)</t>
  </si>
  <si>
    <t>Effectifs hors officiers</t>
  </si>
  <si>
    <t>Gardes exclusives SAL non décomptées</t>
  </si>
  <si>
    <t>GPT</t>
  </si>
  <si>
    <t>CIS</t>
  </si>
  <si>
    <t>Effectif théorique</t>
  </si>
  <si>
    <t>Diunre</t>
  </si>
  <si>
    <t>Nocturne</t>
  </si>
  <si>
    <t>D</t>
  </si>
  <si>
    <t>N</t>
  </si>
  <si>
    <t>EST</t>
  </si>
  <si>
    <t>TOTAL DES EFFECTIFS DES CIS (hors CPIA)</t>
  </si>
  <si>
    <t>MIN</t>
  </si>
  <si>
    <t>MAX</t>
  </si>
  <si>
    <t>ASTREINTE RENFORT DEP</t>
  </si>
  <si>
    <t>EFFECTIFS PREVISIONNELS VOLONTAIRES (EGJD)</t>
  </si>
  <si>
    <t>DATE</t>
  </si>
  <si>
    <t>DE</t>
  </si>
  <si>
    <t>A</t>
  </si>
  <si>
    <t>GardDteDebut</t>
  </si>
  <si>
    <t>GardDteFin</t>
  </si>
  <si>
    <t>POSITION</t>
  </si>
  <si>
    <t>PERIODE</t>
  </si>
  <si>
    <t>Garde</t>
  </si>
  <si>
    <t>CRENEAU</t>
  </si>
  <si>
    <t>JOUR</t>
  </si>
  <si>
    <t>24H</t>
  </si>
  <si>
    <t>NUIT</t>
  </si>
  <si>
    <t>Ast_logé</t>
  </si>
  <si>
    <t>Concat</t>
  </si>
  <si>
    <t>TYPE</t>
  </si>
  <si>
    <t>VOL</t>
  </si>
  <si>
    <t>PRO</t>
  </si>
  <si>
    <t>EFFECTIFS PREVISIONNELS TOTAUX (EGJD)</t>
  </si>
  <si>
    <t>Astreinte N</t>
  </si>
  <si>
    <t>ASTREINTE RENFORT DEP (Min - Max)</t>
  </si>
  <si>
    <t>Jours Fériés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</si>
  <si>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</si>
  <si>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</si>
  <si>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</si>
  <si>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</si>
  <si>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</si>
  <si>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</si>
  <si>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</si>
  <si>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</si>
  <si>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</si>
  <si>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</si>
  <si>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</si>
  <si>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</si>
  <si>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</si>
  <si>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</si>
  <si>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</si>
  <si>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</si>
  <si>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</si>
  <si>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</si>
  <si>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</si>
  <si>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Jour de l’An</t>
  </si>
  <si>
    <t>Pâques</t>
  </si>
  <si>
    <t>Lundi de Pâques</t>
  </si>
  <si>
    <t xml:space="preserve">Fête du travail 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</si>
  <si>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</si>
  <si>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</si>
  <si>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</si>
  <si>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</si>
  <si>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</si>
  <si>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</si>
  <si>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</si>
  <si>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</si>
  <si>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</si>
  <si>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Créneau J</t>
  </si>
  <si>
    <t>Créneau N</t>
  </si>
  <si>
    <t>Diurne</t>
  </si>
  <si>
    <t>AAA</t>
  </si>
  <si>
    <t>BBB</t>
  </si>
  <si>
    <t>CCC</t>
  </si>
  <si>
    <t>Créneau TOT</t>
  </si>
  <si>
    <t>Réponses attendues</t>
  </si>
  <si>
    <t xml:space="preserve">Créneau 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</si>
</sst>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[$-F400]h:mm:ss\ AM/PM"/>
    <numFmt numFmtId="169" formatCode="hh:mm;@"/>
  </numFmts>
  <fonts count="14" x14ac:knownFonts="1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sz val="14"/>
      <color theme="1"/>
      <name val="Arial"/>
      <family val="2"/>
    </font>
    <font>
      <i/>
      <sz val="10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b/>
      <sz val="8"/>
      <color rgb="FF1A1A1A"/>
      <name val="Open Sans"/>
    </font>
    <font>
      <sz val="8"/>
      <color rgb="FF1A1A1A"/>
      <name val="Open Sans"/>
    </font>
  </fonts>
  <fills count="11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EFEBE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6" fillId="3" borderId="15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164" fontId="9" fillId="0" borderId="18" xfId="0" applyNumberFormat="1" applyFont="1" applyFill="1" applyBorder="1" applyAlignment="1">
      <alignment horizontal="center"/>
    </xf>
    <xf numFmtId="0" fontId="10" fillId="0" borderId="19" xfId="0" applyFont="1" applyFill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1" xfId="0" applyFont="1" applyFill="1" applyBorder="1"/>
    <xf numFmtId="0" fontId="3" fillId="5" borderId="21" xfId="0" applyFont="1" applyFill="1" applyBorder="1" applyAlignment="1">
      <alignment horizontal="center"/>
    </xf>
    <xf numFmtId="0" fontId="3" fillId="5" borderId="23" xfId="0" applyFont="1" applyFill="1" applyBorder="1" applyAlignment="1">
      <alignment horizontal="center"/>
    </xf>
    <xf numFmtId="1" fontId="11" fillId="0" borderId="24" xfId="0" applyNumberFormat="1" applyFont="1" applyBorder="1" applyAlignment="1">
      <alignment horizontal="center"/>
    </xf>
    <xf numFmtId="0" fontId="8" fillId="6" borderId="22" xfId="0" applyFont="1" applyFill="1" applyBorder="1"/>
    <xf numFmtId="0" fontId="8" fillId="6" borderId="21" xfId="0" applyFont="1" applyFill="1" applyBorder="1"/>
    <xf numFmtId="0" fontId="8" fillId="6" borderId="21" xfId="0" applyFont="1" applyFill="1" applyBorder="1" applyAlignment="1">
      <alignment horizontal="center"/>
    </xf>
    <xf numFmtId="0" fontId="8" fillId="6" borderId="23" xfId="0" applyFont="1" applyFill="1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1" fontId="8" fillId="6" borderId="25" xfId="0" applyNumberFormat="1" applyFont="1" applyFill="1" applyBorder="1" applyAlignment="1">
      <alignment horizontal="center"/>
    </xf>
    <xf numFmtId="1" fontId="11" fillId="0" borderId="27" xfId="0" applyNumberFormat="1" applyFont="1" applyBorder="1" applyAlignment="1">
      <alignment horizontal="center"/>
    </xf>
    <xf numFmtId="22" fontId="0" fillId="0" borderId="0" xfId="0" applyNumberFormat="1"/>
    <xf numFmtId="164" fontId="0" fillId="0" borderId="18" xfId="0" applyNumberFormat="1" applyFont="1" applyBorder="1" applyAlignment="1">
      <alignment horizontal="center"/>
    </xf>
    <xf numFmtId="164" fontId="0" fillId="0" borderId="30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2" fillId="8" borderId="0" xfId="0" applyFont="1" applyFill="1" applyAlignment="1">
      <alignment horizontal="center" vertical="center" wrapText="1"/>
    </xf>
    <xf numFmtId="14" fontId="13" fillId="8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4" fontId="5" fillId="0" borderId="11" xfId="0" applyNumberFormat="1" applyFont="1" applyFill="1" applyBorder="1" applyAlignment="1">
      <alignment horizontal="center"/>
    </xf>
    <xf numFmtId="0" fontId="0" fillId="0" borderId="0" xfId="0" applyFill="1"/>
    <xf numFmtId="14" fontId="5" fillId="0" borderId="11" xfId="0" applyNumberFormat="1" applyFont="1" applyFill="1" applyBorder="1" applyAlignment="1">
      <alignment horizontal="centerContinuous"/>
    </xf>
    <xf numFmtId="14" fontId="5" fillId="0" borderId="0" xfId="0" applyNumberFormat="1" applyFont="1" applyFill="1" applyBorder="1" applyAlignment="1">
      <alignment horizontal="centerContinuous"/>
    </xf>
    <xf numFmtId="14" fontId="5" fillId="0" borderId="12" xfId="0" applyNumberFormat="1" applyFont="1" applyFill="1" applyBorder="1" applyAlignment="1">
      <alignment horizontal="center"/>
    </xf>
    <xf numFmtId="0" fontId="0" fillId="0" borderId="0" xfId="0" applyNumberFormat="1"/>
    <xf numFmtId="0" fontId="3" fillId="5" borderId="26" xfId="0" applyFont="1" applyFill="1" applyBorder="1" applyAlignment="1">
      <alignment horizontal="center"/>
    </xf>
    <xf numFmtId="0" fontId="3" fillId="5" borderId="27" xfId="0" applyFont="1" applyFill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65" fontId="0" fillId="0" borderId="0" xfId="0" applyNumberFormat="1"/>
    <xf numFmtId="20" fontId="0" fillId="0" borderId="0" xfId="0" applyNumberFormat="1"/>
    <xf numFmtId="0" fontId="8" fillId="7" borderId="1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3" fillId="5" borderId="2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/>
    </xf>
    <xf numFmtId="14" fontId="5" fillId="0" borderId="8" xfId="0" applyNumberFormat="1" applyFont="1" applyFill="1" applyBorder="1" applyAlignment="1">
      <alignment horizontal="center"/>
    </xf>
    <xf numFmtId="14" fontId="5" fillId="0" borderId="31" xfId="0" applyNumberFormat="1" applyFont="1" applyFill="1" applyBorder="1" applyAlignment="1">
      <alignment horizontal="center"/>
    </xf>
    <xf numFmtId="14" fontId="5" fillId="0" borderId="28" xfId="0" applyNumberFormat="1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7" borderId="29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/>
    </xf>
    <xf numFmtId="14" fontId="0" fillId="0" borderId="0" xfId="0" applyNumberFormat="1"/>
    <xf numFmtId="169" fontId="0" fillId="0" borderId="0" xfId="0" applyNumberFormat="1"/>
    <xf numFmtId="169" fontId="0" fillId="9" borderId="0" xfId="0" applyNumberFormat="1" applyFill="1"/>
    <xf numFmtId="169" fontId="0" fillId="10" borderId="0" xfId="0" applyNumberFormat="1" applyFill="1"/>
  </cellXfs>
  <cellStyles count="1">
    <cellStyle name="Normal" xfId="0" builtinId="0"/>
  </cellStyles>
  <dxfs count="52">
    <dxf>
      <numFmt numFmtId="170" formatCode=";;;"/>
    </dxf>
    <dxf>
      <numFmt numFmtId="170" formatCode=";;;"/>
    </dxf>
    <dxf>
      <numFmt numFmtId="169" formatCode="hh:mm;@"/>
    </dxf>
    <dxf>
      <numFmt numFmtId="169" formatCode="hh:mm;@"/>
    </dxf>
    <dxf>
      <numFmt numFmtId="169" formatCode="hh:mm;@"/>
    </dxf>
    <dxf>
      <numFmt numFmtId="169" formatCode="hh:mm;@"/>
    </dxf>
    <dxf>
      <numFmt numFmtId="19" formatCode="dd/mm/yyyy"/>
    </dxf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A1A1A"/>
        <name val="Open Sans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27" formatCode="dd/mm/yyyy\ hh:mm"/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ffectifs Dept" refreshOnLoad="1" connectionId="1" xr16:uid="{00000000-0016-0000-0300-000000000000}" autoFormatId="16" applyNumberFormats="0" applyBorderFormats="0" applyFontFormats="0" applyPatternFormats="0" applyAlignmentFormats="0" applyWidthHeightFormats="0">
  <queryTableRefresh nextId="18" unboundColumnsRight="5">
    <queryTableFields count="14">
      <queryTableField id="1" name="GardDteDebut" tableColumnId="1"/>
      <queryTableField id="2" name="GardDteFin" tableColumnId="2"/>
      <queryTableField id="3" name="DATE" tableColumnId="3"/>
      <queryTableField id="4" name="DE" tableColumnId="4"/>
      <queryTableField id="5" name="A" tableColumnId="5"/>
      <queryTableField id="8" name="CIS" tableColumnId="8"/>
      <queryTableField id="9" name="POSITION" tableColumnId="9"/>
      <queryTableField id="10" name="TYPE" tableColumnId="10"/>
      <queryTableField id="11" name="PERIODE" tableColumnId="11"/>
      <queryTableField id="12" dataBound="0" tableColumnId="12"/>
      <queryTableField id="13" dataBound="0" tableColumnId="13"/>
      <queryTableField id="14" dataBound="0" tableColumnId="14"/>
      <queryTableField id="15" dataBound="0" tableColumnId="15"/>
      <queryTableField id="16" dataBound="0" tableColumnId="16"/>
    </queryTableFields>
    <queryTableDeletedFields count="2">
      <deletedField name="NOM"/>
      <deletedField name="PRENOM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_Effectifs_Dept" displayName="Tableau_Effectifs_Dept" ref="A1:N407" tableType="queryTable" totalsRowShown="0">
  <autoFilter ref="A1:N407" xr:uid="{00000000-0009-0000-0100-000003000000}"/>
  <sortState xmlns:xlrd2="http://schemas.microsoft.com/office/spreadsheetml/2017/richdata2" ref="A2:O407">
    <sortCondition ref="I2:I407" customList="creneau"/>
  </sortState>
  <tableColumns count="14">
    <tableColumn id="1" xr3:uid="{00000000-0010-0000-0000-000001000000}" uniqueName="1" name="GardDteDebut" queryTableFieldId="1" dataDxfId="32"/>
    <tableColumn id="2" xr3:uid="{00000000-0010-0000-0000-000002000000}" uniqueName="2" name="GardDteFin" queryTableFieldId="2" dataDxfId="7"/>
    <tableColumn id="3" xr3:uid="{00000000-0010-0000-0000-000003000000}" uniqueName="3" name="DATE" queryTableFieldId="3" dataDxfId="6"/>
    <tableColumn id="4" xr3:uid="{00000000-0010-0000-0000-000004000000}" uniqueName="4" name="DE" queryTableFieldId="4" dataDxfId="5"/>
    <tableColumn id="5" xr3:uid="{00000000-0010-0000-0000-000005000000}" uniqueName="5" name="A" queryTableFieldId="5"/>
    <tableColumn id="8" xr3:uid="{00000000-0010-0000-0000-000008000000}" uniqueName="8" name="CIS" queryTableFieldId="8"/>
    <tableColumn id="9" xr3:uid="{00000000-0010-0000-0000-000009000000}" uniqueName="9" name="POSITION" queryTableFieldId="9"/>
    <tableColumn id="10" xr3:uid="{00000000-0010-0000-0000-00000A000000}" uniqueName="10" name="TYPE" queryTableFieldId="10"/>
    <tableColumn id="11" xr3:uid="{00000000-0010-0000-0000-00000B000000}" uniqueName="11" name="PERIODE" queryTableFieldId="11"/>
    <tableColumn id="12" xr3:uid="{00000000-0010-0000-0000-00000C000000}" uniqueName="12" name="Concat" queryTableFieldId="12" dataDxfId="31">
      <calculatedColumnFormula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calculatedColumnFormula>
    </tableColumn>
    <tableColumn id="13" xr3:uid="{00000000-0010-0000-0000-00000D000000}" uniqueName="13" name="Astreinte N" queryTableFieldId="13" dataDxfId="30">
      <calculatedColumnFormula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calculatedColumnFormula>
    </tableColumn>
    <tableColumn id="14" xr3:uid="{00000000-0010-0000-0000-00000E000000}" uniqueName="14" name="Créneau TOT" queryTableFieldId="14" dataDxfId="2">
      <calculatedColumnFormula>IF(AND(Tableau_Effectifs_Dept[[#This Row],[PERIODE]]="creneau",Tableau_Effectifs_Dept[[#This Row],[DE]]&gt;=7/24),Tableau_Effectifs_Dept[[#This Row],[GardDteFin]]-Tableau_Effectifs_Dept[[#This Row],[GardDteDebut]],0)</calculatedColumnFormula>
    </tableColumn>
    <tableColumn id="15" xr3:uid="{00000000-0010-0000-0000-00000F000000}" uniqueName="15" name="Créneau J " queryTableFieldId="15" dataDxfId="4">
      <calculatedColumnFormula>MAX(IF(AND(Tableau_Effectifs_Dept[[#This Row],[PERIODE]]="creneau",Tableau_Effectifs_Dept[[#This Row],[DE]]&gt;=7/24,Tableau_Effectifs_Dept[[#This Row],[A]]&lt;=19/24),19/24-Tableau_Effectifs_Dept[[#This Row],[DE]],0),0)</calculatedColumnFormula>
    </tableColumn>
    <tableColumn id="16" xr3:uid="{00000000-0010-0000-0000-000010000000}" uniqueName="16" name="Créneau N" queryTableFieldId="16" dataDxfId="3">
      <calculatedColumnFormula>MAX(IF(Tableau_Effectifs_Dept[[#This Row],[Créneau TOT]]&gt;0,Tableau_Effectifs_Dept[[#This Row],[Créneau TOT]]-Tableau_Effectifs_Dept[[#This Row],[Créneau J ]],0),0)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jours_fériés" displayName="jours_fériés" ref="A1:T14" totalsRowShown="0" headerRowDxfId="29" dataDxfId="28">
  <autoFilter ref="A1:T14" xr:uid="{00000000-0009-0000-0100-000001000000}"/>
  <tableColumns count="20">
    <tableColumn id="1" xr3:uid="{00000000-0010-0000-0100-000001000000}" name="Jours Fériés" dataDxfId="27"/>
    <tableColumn id="2" xr3:uid="{00000000-0010-0000-0100-000002000000}" name="2007" dataDxfId="26"/>
    <tableColumn id="3" xr3:uid="{00000000-0010-0000-0100-000003000000}" name="2008" dataDxfId="25"/>
    <tableColumn id="4" xr3:uid="{00000000-0010-0000-0100-000004000000}" name="2009" dataDxfId="24"/>
    <tableColumn id="5" xr3:uid="{00000000-0010-0000-0100-000005000000}" name="2010" dataDxfId="23"/>
    <tableColumn id="6" xr3:uid="{00000000-0010-0000-0100-000006000000}" name="2011" dataDxfId="22"/>
    <tableColumn id="7" xr3:uid="{00000000-0010-0000-0100-000007000000}" name="2012" dataDxfId="21"/>
    <tableColumn id="8" xr3:uid="{00000000-0010-0000-0100-000008000000}" name="2013" dataDxfId="20"/>
    <tableColumn id="9" xr3:uid="{00000000-0010-0000-0100-000009000000}" name="2014" dataDxfId="19"/>
    <tableColumn id="10" xr3:uid="{00000000-0010-0000-0100-00000A000000}" name="2015" dataDxfId="18"/>
    <tableColumn id="11" xr3:uid="{00000000-0010-0000-0100-00000B000000}" name="2016" dataDxfId="17"/>
    <tableColumn id="12" xr3:uid="{00000000-0010-0000-0100-00000C000000}" name="2017" dataDxfId="16"/>
    <tableColumn id="13" xr3:uid="{00000000-0010-0000-0100-00000D000000}" name="2018" dataDxfId="15"/>
    <tableColumn id="14" xr3:uid="{00000000-0010-0000-0100-00000E000000}" name="2019" dataDxfId="14"/>
    <tableColumn id="15" xr3:uid="{00000000-0010-0000-0100-00000F000000}" name="2020" dataDxfId="13"/>
    <tableColumn id="16" xr3:uid="{00000000-0010-0000-0100-000010000000}" name="2021" dataDxfId="12"/>
    <tableColumn id="17" xr3:uid="{00000000-0010-0000-0100-000011000000}" name="2022" dataDxfId="11"/>
    <tableColumn id="18" xr3:uid="{00000000-0010-0000-0100-000012000000}" name="2023" dataDxfId="10"/>
    <tableColumn id="19" xr3:uid="{00000000-0010-0000-0100-000013000000}" name="2024" dataDxfId="9"/>
    <tableColumn id="20" xr3:uid="{00000000-0010-0000-0100-000014000000}" name="2025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3"/>
  <sheetViews>
    <sheetView zoomScaleNormal="100" workbookViewId="0">
      <selection activeCell="E5" sqref="E5:F5"/>
    </sheetView>
  </sheetViews>
  <sheetFormatPr baseColWidth="10" defaultRowHeight="15" x14ac:dyDescent="0.25"/>
  <cols>
    <col min="1" max="1" width="19" bestFit="1" customWidth="1"/>
    <col min="2" max="2" width="33" bestFit="1" customWidth="1"/>
    <col min="3" max="4" width="11" customWidth="1"/>
    <col min="5" max="34" width="5.7109375" customWidth="1"/>
  </cols>
  <sheetData>
    <row r="1" spans="1:34" ht="24" thickBot="1" x14ac:dyDescent="0.4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</row>
    <row r="2" spans="1:34" ht="15.75" thickBot="1" x14ac:dyDescent="0.3">
      <c r="C2" s="1"/>
      <c r="D2" s="1"/>
      <c r="E2" s="2"/>
      <c r="F2" s="1"/>
    </row>
    <row r="3" spans="1:34" ht="15" customHeight="1" thickBot="1" x14ac:dyDescent="0.3">
      <c r="A3" s="54" t="s">
        <v>3</v>
      </c>
      <c r="B3" s="56" t="s">
        <v>4</v>
      </c>
      <c r="C3" s="62" t="s">
        <v>5</v>
      </c>
      <c r="D3" s="63"/>
      <c r="E3" s="58">
        <v>44757</v>
      </c>
      <c r="F3" s="59"/>
      <c r="G3" s="58">
        <f>E3+1</f>
        <v>44758</v>
      </c>
      <c r="H3" s="59"/>
      <c r="I3" s="60">
        <f>G3+1</f>
        <v>44759</v>
      </c>
      <c r="J3" s="61"/>
      <c r="K3" s="60">
        <f t="shared" ref="K3" si="0">I3+1</f>
        <v>44760</v>
      </c>
      <c r="L3" s="61"/>
      <c r="M3" s="60">
        <f t="shared" ref="M3" si="1">K3+1</f>
        <v>44761</v>
      </c>
      <c r="N3" s="61"/>
      <c r="O3" s="60">
        <f t="shared" ref="O3" si="2">M3+1</f>
        <v>44762</v>
      </c>
      <c r="P3" s="61"/>
      <c r="Q3" s="60">
        <f>O3+1</f>
        <v>44763</v>
      </c>
      <c r="R3" s="61"/>
      <c r="S3" s="60">
        <f>Q3+1</f>
        <v>44764</v>
      </c>
      <c r="T3" s="61"/>
      <c r="U3" s="60">
        <f>S3+1</f>
        <v>44765</v>
      </c>
      <c r="V3" s="61"/>
      <c r="W3" s="60">
        <f>U3+1</f>
        <v>44766</v>
      </c>
      <c r="X3" s="61"/>
      <c r="Y3" s="60">
        <f t="shared" ref="Y3" si="3">W3+1</f>
        <v>44767</v>
      </c>
      <c r="Z3" s="61"/>
      <c r="AA3" s="60">
        <f t="shared" ref="AA3" si="4">Y3+1</f>
        <v>44768</v>
      </c>
      <c r="AB3" s="61"/>
      <c r="AC3" s="60">
        <f t="shared" ref="AC3" si="5">AA3+1</f>
        <v>44769</v>
      </c>
      <c r="AD3" s="61"/>
      <c r="AE3" s="60">
        <f t="shared" ref="AE3" si="6">AC3+1</f>
        <v>44770</v>
      </c>
      <c r="AF3" s="61"/>
      <c r="AG3" s="60">
        <f t="shared" ref="AG3" si="7">AE3+1</f>
        <v>44771</v>
      </c>
      <c r="AH3" s="61"/>
    </row>
    <row r="4" spans="1:34" ht="15" hidden="1" customHeight="1" thickBot="1" x14ac:dyDescent="0.3">
      <c r="A4" s="55"/>
      <c r="B4" s="57"/>
      <c r="C4" s="64"/>
      <c r="D4" s="65"/>
      <c r="E4" s="32" t="str">
        <f t="shared" ref="E4" si="8">IF(WEEKDAY(E3,2)&gt;5,"WE","")</f>
        <v/>
      </c>
      <c r="F4" s="33">
        <f ca="1">COUNTIF(BDD!$B5:$Z17,E6)</f>
        <v>0</v>
      </c>
      <c r="G4" s="32" t="str">
        <f t="shared" ref="G4" si="9">IF(WEEKDAY(G3,2)&gt;5,"WE","")</f>
        <v>WE</v>
      </c>
      <c r="H4" s="33">
        <f ca="1">COUNTIF(BDD!$B5:$Z17,G6)</f>
        <v>0</v>
      </c>
      <c r="I4" s="32" t="str">
        <f t="shared" ref="I4" si="10">IF(WEEKDAY(I3,2)&gt;5,"WE","")</f>
        <v>WE</v>
      </c>
      <c r="J4" s="33">
        <f ca="1">COUNTIF(BDD!$B5:$Z17,I6)</f>
        <v>0</v>
      </c>
      <c r="K4" s="32" t="str">
        <f t="shared" ref="K4" si="11">IF(WEEKDAY(K3,2)&gt;5,"WE","")</f>
        <v/>
      </c>
      <c r="L4" s="33">
        <f ca="1">COUNTIF(BDD!$B5:$Z17,K6)</f>
        <v>0</v>
      </c>
      <c r="M4" s="32" t="str">
        <f t="shared" ref="M4" si="12">IF(WEEKDAY(M3,2)&gt;5,"WE","")</f>
        <v/>
      </c>
      <c r="N4" s="33">
        <f ca="1">COUNTIF(BDD!$B5:$Z17,M6)</f>
        <v>0</v>
      </c>
      <c r="O4" s="32" t="str">
        <f t="shared" ref="O4" si="13">IF(WEEKDAY(O3,2)&gt;5,"WE","")</f>
        <v/>
      </c>
      <c r="P4" s="33">
        <f ca="1">COUNTIF(BDD!$B5:$Z17,O6)</f>
        <v>0</v>
      </c>
      <c r="Q4" s="32" t="str">
        <f t="shared" ref="Q4" si="14">IF(WEEKDAY(Q3,2)&gt;5,"WE","")</f>
        <v/>
      </c>
      <c r="R4" s="33">
        <f ca="1">COUNTIF(BDD!$B5:$Z17,Q6)</f>
        <v>0</v>
      </c>
      <c r="S4" s="32" t="str">
        <f t="shared" ref="S4" si="15">IF(WEEKDAY(S3,2)&gt;5,"WE","")</f>
        <v/>
      </c>
      <c r="T4" s="33">
        <f ca="1">COUNTIF(BDD!$B5:$Z17,S6)</f>
        <v>0</v>
      </c>
      <c r="U4" s="32" t="str">
        <f t="shared" ref="U4" si="16">IF(WEEKDAY(U3,2)&gt;5,"WE","")</f>
        <v>WE</v>
      </c>
      <c r="V4" s="33">
        <f ca="1">COUNTIF(BDD!$B5:$Z17,U6)</f>
        <v>0</v>
      </c>
      <c r="W4" s="32" t="str">
        <f t="shared" ref="W4" si="17">IF(WEEKDAY(W3,2)&gt;5,"WE","")</f>
        <v>WE</v>
      </c>
      <c r="X4" s="33">
        <f ca="1">COUNTIF(BDD!$B5:$Z17,W6)</f>
        <v>0</v>
      </c>
      <c r="Y4" s="32" t="str">
        <f t="shared" ref="Y4" si="18">IF(WEEKDAY(Y3,2)&gt;5,"WE","")</f>
        <v/>
      </c>
      <c r="Z4" s="33">
        <f ca="1">COUNTIF(BDD!$B5:$Z17,Y6)</f>
        <v>0</v>
      </c>
      <c r="AA4" s="32" t="str">
        <f t="shared" ref="AA4" si="19">IF(WEEKDAY(AA3,2)&gt;5,"WE","")</f>
        <v/>
      </c>
      <c r="AB4" s="33">
        <f ca="1">COUNTIF(BDD!$B5:$Z17,AA6)</f>
        <v>0</v>
      </c>
      <c r="AC4" s="32" t="str">
        <f t="shared" ref="AC4" si="20">IF(WEEKDAY(AC3,2)&gt;5,"WE","")</f>
        <v/>
      </c>
      <c r="AD4" s="33">
        <f ca="1">COUNTIF(BDD!$B5:$Z17,AC6)</f>
        <v>0</v>
      </c>
      <c r="AE4" s="32" t="str">
        <f t="shared" ref="AE4" si="21">IF(WEEKDAY(AE3,2)&gt;5,"WE","")</f>
        <v/>
      </c>
      <c r="AF4" s="33">
        <f ca="1">COUNTIF(BDD!$B5:$Z17,AE6)</f>
        <v>0</v>
      </c>
      <c r="AG4" s="32" t="str">
        <f t="shared" ref="AG4" si="22">IF(WEEKDAY(AG3,2)&gt;5,"WE","")</f>
        <v/>
      </c>
      <c r="AH4" s="33">
        <f ca="1">COUNTIF(BDD!$B5:$Z17,AG6)</f>
        <v>0</v>
      </c>
    </row>
    <row r="5" spans="1:34" ht="14.45" customHeight="1" x14ac:dyDescent="0.25">
      <c r="A5" s="55"/>
      <c r="B5" s="57"/>
      <c r="C5" s="64"/>
      <c r="D5" s="65"/>
      <c r="E5" s="58" t="str">
        <f>UPPER((TEXT(E3,"jjj")))</f>
        <v>VEN</v>
      </c>
      <c r="F5" s="59"/>
      <c r="G5" s="34" t="str">
        <f t="shared" ref="G5" si="23">UPPER((TEXT(G3,"jjj")))</f>
        <v>SAM</v>
      </c>
      <c r="H5" s="35"/>
      <c r="I5" s="34" t="str">
        <f t="shared" ref="I5" si="24">UPPER((TEXT(I3,"jjj")))</f>
        <v>DIM</v>
      </c>
      <c r="J5" s="35"/>
      <c r="K5" s="34" t="str">
        <f t="shared" ref="K5" si="25">UPPER((TEXT(K3,"jjj")))</f>
        <v>LUN</v>
      </c>
      <c r="L5" s="35"/>
      <c r="M5" s="34" t="str">
        <f t="shared" ref="M5" si="26">UPPER((TEXT(M3,"jjj")))</f>
        <v>MAR</v>
      </c>
      <c r="N5" s="35"/>
      <c r="O5" s="34" t="str">
        <f t="shared" ref="O5" si="27">UPPER((TEXT(O3,"jjj")))</f>
        <v>MER</v>
      </c>
      <c r="P5" s="35"/>
      <c r="Q5" s="34" t="str">
        <f t="shared" ref="Q5" si="28">UPPER((TEXT(Q3,"jjj")))</f>
        <v>JEU</v>
      </c>
      <c r="R5" s="35"/>
      <c r="S5" s="34" t="str">
        <f t="shared" ref="S5" si="29">UPPER((TEXT(S3,"jjj")))</f>
        <v>VEN</v>
      </c>
      <c r="T5" s="35"/>
      <c r="U5" s="34" t="str">
        <f t="shared" ref="U5" si="30">UPPER((TEXT(U3,"jjj")))</f>
        <v>SAM</v>
      </c>
      <c r="V5" s="35"/>
      <c r="W5" s="34" t="str">
        <f t="shared" ref="W5" si="31">UPPER((TEXT(W3,"jjj")))</f>
        <v>DIM</v>
      </c>
      <c r="X5" s="35"/>
      <c r="Y5" s="34" t="str">
        <f t="shared" ref="Y5" si="32">UPPER((TEXT(Y3,"jjj")))</f>
        <v>LUN</v>
      </c>
      <c r="Z5" s="35"/>
      <c r="AA5" s="34" t="str">
        <f t="shared" ref="AA5" si="33">UPPER((TEXT(AA3,"jjj")))</f>
        <v>MAR</v>
      </c>
      <c r="AB5" s="35"/>
      <c r="AC5" s="34" t="str">
        <f t="shared" ref="AC5" si="34">UPPER((TEXT(AC3,"jjj")))</f>
        <v>MER</v>
      </c>
      <c r="AD5" s="35"/>
      <c r="AE5" s="34" t="str">
        <f t="shared" ref="AE5" si="35">UPPER((TEXT(AE3,"jjj")))</f>
        <v>JEU</v>
      </c>
      <c r="AF5" s="35"/>
      <c r="AG5" s="34" t="str">
        <f t="shared" ref="AG5" si="36">UPPER((TEXT(AG3,"jjj")))</f>
        <v>VEN</v>
      </c>
      <c r="AH5" s="35"/>
    </row>
    <row r="6" spans="1:34" hidden="1" x14ac:dyDescent="0.25">
      <c r="A6" s="55"/>
      <c r="B6" s="57"/>
      <c r="C6" s="30"/>
      <c r="D6" s="31"/>
      <c r="E6" s="32" t="str">
        <f>TEXT(E3,"JJ/MM/AAA")</f>
        <v>15/07/2022</v>
      </c>
      <c r="F6" s="32" t="str">
        <f>TEXT(E3,"JJ/MM/AAA")</f>
        <v>15/07/2022</v>
      </c>
      <c r="G6" s="32" t="str">
        <f t="shared" ref="G6" si="37">TEXT(G3,"JJ/MM/AAA")</f>
        <v>16/07/2022</v>
      </c>
      <c r="H6" s="32" t="str">
        <f t="shared" ref="H6" si="38">TEXT(G3,"JJ/MM/AAA")</f>
        <v>16/07/2022</v>
      </c>
      <c r="I6" s="32" t="str">
        <f t="shared" ref="I6" si="39">TEXT(I3,"JJ/MM/AAA")</f>
        <v>17/07/2022</v>
      </c>
      <c r="J6" s="32" t="str">
        <f t="shared" ref="J6" si="40">TEXT(I3,"JJ/MM/AAA")</f>
        <v>17/07/2022</v>
      </c>
      <c r="K6" s="32" t="str">
        <f t="shared" ref="K6" si="41">TEXT(K3,"JJ/MM/AAA")</f>
        <v>18/07/2022</v>
      </c>
      <c r="L6" s="32" t="str">
        <f t="shared" ref="L6" si="42">TEXT(K3,"JJ/MM/AAA")</f>
        <v>18/07/2022</v>
      </c>
      <c r="M6" s="32" t="str">
        <f t="shared" ref="M6" si="43">TEXT(M3,"JJ/MM/AAA")</f>
        <v>19/07/2022</v>
      </c>
      <c r="N6" s="32" t="str">
        <f t="shared" ref="N6" si="44">TEXT(M3,"JJ/MM/AAA")</f>
        <v>19/07/2022</v>
      </c>
      <c r="O6" s="32" t="str">
        <f t="shared" ref="O6" si="45">TEXT(O3,"JJ/MM/AAA")</f>
        <v>20/07/2022</v>
      </c>
      <c r="P6" s="32" t="str">
        <f t="shared" ref="P6" si="46">TEXT(O3,"JJ/MM/AAA")</f>
        <v>20/07/2022</v>
      </c>
      <c r="Q6" s="32" t="str">
        <f t="shared" ref="Q6" si="47">TEXT(Q3,"JJ/MM/AAA")</f>
        <v>21/07/2022</v>
      </c>
      <c r="R6" s="32" t="str">
        <f t="shared" ref="R6" si="48">TEXT(Q3,"JJ/MM/AAA")</f>
        <v>21/07/2022</v>
      </c>
      <c r="S6" s="32" t="str">
        <f t="shared" ref="S6" si="49">TEXT(S3,"JJ/MM/AAA")</f>
        <v>22/07/2022</v>
      </c>
      <c r="T6" s="32" t="str">
        <f t="shared" ref="T6" si="50">TEXT(S3,"JJ/MM/AAA")</f>
        <v>22/07/2022</v>
      </c>
      <c r="U6" s="32" t="str">
        <f t="shared" ref="U6" si="51">TEXT(U3,"JJ/MM/AAA")</f>
        <v>23/07/2022</v>
      </c>
      <c r="V6" s="32" t="str">
        <f t="shared" ref="V6" si="52">TEXT(U3,"JJ/MM/AAA")</f>
        <v>23/07/2022</v>
      </c>
      <c r="W6" s="32" t="str">
        <f t="shared" ref="W6" si="53">TEXT(W3,"JJ/MM/AAA")</f>
        <v>24/07/2022</v>
      </c>
      <c r="X6" s="32" t="str">
        <f t="shared" ref="X6" si="54">TEXT(W3,"JJ/MM/AAA")</f>
        <v>24/07/2022</v>
      </c>
      <c r="Y6" s="32" t="str">
        <f t="shared" ref="Y6" si="55">TEXT(Y3,"JJ/MM/AAA")</f>
        <v>25/07/2022</v>
      </c>
      <c r="Z6" s="32" t="str">
        <f t="shared" ref="Z6" si="56">TEXT(Y3,"JJ/MM/AAA")</f>
        <v>25/07/2022</v>
      </c>
      <c r="AA6" s="32" t="str">
        <f t="shared" ref="AA6" si="57">TEXT(AA3,"JJ/MM/AAA")</f>
        <v>26/07/2022</v>
      </c>
      <c r="AB6" s="32" t="str">
        <f t="shared" ref="AB6" si="58">TEXT(AA3,"JJ/MM/AAA")</f>
        <v>26/07/2022</v>
      </c>
      <c r="AC6" s="32" t="str">
        <f t="shared" ref="AC6" si="59">TEXT(AC3,"JJ/MM/AAA")</f>
        <v>27/07/2022</v>
      </c>
      <c r="AD6" s="32" t="str">
        <f t="shared" ref="AD6" si="60">TEXT(AC3,"JJ/MM/AAA")</f>
        <v>27/07/2022</v>
      </c>
      <c r="AE6" s="32" t="str">
        <f t="shared" ref="AE6" si="61">TEXT(AE3,"JJ/MM/AAA")</f>
        <v>28/07/2022</v>
      </c>
      <c r="AF6" s="32" t="str">
        <f t="shared" ref="AF6" si="62">TEXT(AE3,"JJ/MM/AAA")</f>
        <v>28/07/2022</v>
      </c>
      <c r="AG6" s="32" t="str">
        <f t="shared" ref="AG6" si="63">TEXT(AG3,"JJ/MM/AAA")</f>
        <v>29/07/2022</v>
      </c>
      <c r="AH6" s="32" t="str">
        <f t="shared" ref="AH6" si="64">TEXT(AG3,"JJ/MM/AAA")</f>
        <v>29/07/2022</v>
      </c>
    </row>
    <row r="7" spans="1:34" ht="15" customHeight="1" thickBot="1" x14ac:dyDescent="0.3">
      <c r="A7" s="55"/>
      <c r="B7" s="57"/>
      <c r="C7" s="3" t="s">
        <v>71</v>
      </c>
      <c r="D7" s="4" t="s">
        <v>7</v>
      </c>
      <c r="E7" s="3" t="s">
        <v>8</v>
      </c>
      <c r="F7" s="4" t="s">
        <v>9</v>
      </c>
      <c r="G7" s="3" t="s">
        <v>8</v>
      </c>
      <c r="H7" s="4" t="s">
        <v>9</v>
      </c>
      <c r="I7" s="3" t="s">
        <v>8</v>
      </c>
      <c r="J7" s="4" t="s">
        <v>9</v>
      </c>
      <c r="K7" s="3" t="s">
        <v>8</v>
      </c>
      <c r="L7" s="4" t="s">
        <v>9</v>
      </c>
      <c r="M7" s="3" t="s">
        <v>8</v>
      </c>
      <c r="N7" s="4" t="s">
        <v>9</v>
      </c>
      <c r="O7" s="3" t="s">
        <v>8</v>
      </c>
      <c r="P7" s="4" t="s">
        <v>9</v>
      </c>
      <c r="Q7" s="3" t="s">
        <v>8</v>
      </c>
      <c r="R7" s="4" t="s">
        <v>9</v>
      </c>
      <c r="S7" s="3" t="s">
        <v>8</v>
      </c>
      <c r="T7" s="4" t="s">
        <v>9</v>
      </c>
      <c r="U7" s="3" t="s">
        <v>8</v>
      </c>
      <c r="V7" s="4" t="s">
        <v>9</v>
      </c>
      <c r="W7" s="3" t="s">
        <v>8</v>
      </c>
      <c r="X7" s="4" t="s">
        <v>9</v>
      </c>
      <c r="Y7" s="3" t="s">
        <v>8</v>
      </c>
      <c r="Z7" s="4" t="s">
        <v>9</v>
      </c>
      <c r="AA7" s="3" t="s">
        <v>8</v>
      </c>
      <c r="AB7" s="4" t="s">
        <v>9</v>
      </c>
      <c r="AC7" s="3" t="s">
        <v>8</v>
      </c>
      <c r="AD7" s="4" t="s">
        <v>9</v>
      </c>
      <c r="AE7" s="3" t="s">
        <v>8</v>
      </c>
      <c r="AF7" s="4" t="s">
        <v>9</v>
      </c>
      <c r="AG7" s="3" t="s">
        <v>8</v>
      </c>
      <c r="AH7" s="4" t="s">
        <v>9</v>
      </c>
    </row>
    <row r="8" spans="1:34" ht="15.75" thickBot="1" x14ac:dyDescent="0.3">
      <c r="A8" s="47"/>
      <c r="B8" s="6" t="s">
        <v>72</v>
      </c>
      <c r="C8" s="7">
        <v>12</v>
      </c>
      <c r="D8" s="8">
        <v>9</v>
      </c>
      <c r="E8" s="5">
        <f>COUNTIF('Inser données'!$J:$J,"Garde"&amp;"£"&amp;"24h"&amp;"£"&amp;"PRO"&amp;"£"&amp;$B8&amp;"£"&amp;E$6)+COUNTIF('Inser données'!$J:$J,"Garde"&amp;"£"&amp;"JOUR"&amp;"£"&amp;"PRO"&amp;"£"&amp;$B8&amp;"£"&amp;E$6)</f>
        <v>0</v>
      </c>
      <c r="F8" s="5">
        <f>COUNTIF('Inser données'!$J:$J,"Garde"&amp;"£"&amp;"24h"&amp;"£"&amp;"PRO"&amp;"£"&amp;$B8&amp;"£"&amp;F$6)+COUNTIF('Inser données'!$J:$J,"Garde"&amp;"£"&amp;"NUIT"&amp;"£"&amp;"PRO"&amp;"£"&amp;$B8&amp;"£"&amp;F$6)</f>
        <v>0</v>
      </c>
      <c r="G8" s="5">
        <f>COUNTIF('Inser données'!$J:$J,"Garde"&amp;"£"&amp;"24h"&amp;"£"&amp;"PRO"&amp;"£"&amp;$B8&amp;"£"&amp;G$6)+COUNTIF('Inser données'!$J:$J,"Garde"&amp;"£"&amp;"JOUR"&amp;"£"&amp;"PRO"&amp;"£"&amp;$B8&amp;"£"&amp;G$6)</f>
        <v>0</v>
      </c>
      <c r="H8" s="5">
        <f>COUNTIF('Inser données'!$J:$J,"Garde"&amp;"£"&amp;"24h"&amp;"£"&amp;"PRO"&amp;"£"&amp;$B8&amp;"£"&amp;H$6)+COUNTIF('Inser données'!$J:$J,"Garde"&amp;"£"&amp;"NUIT"&amp;"£"&amp;"PRO"&amp;"£"&amp;$B8&amp;"£"&amp;H$6)</f>
        <v>0</v>
      </c>
      <c r="I8" s="5">
        <f>COUNTIF('Inser données'!$J:$J,"Garde"&amp;"£"&amp;"24h"&amp;"£"&amp;"PRO"&amp;"£"&amp;$B8&amp;"£"&amp;I$6)+COUNTIF('Inser données'!$J:$J,"Garde"&amp;"£"&amp;"JOUR"&amp;"£"&amp;"PRO"&amp;"£"&amp;$B8&amp;"£"&amp;I$6)</f>
        <v>0</v>
      </c>
      <c r="J8" s="5">
        <f>COUNTIF('Inser données'!$J:$J,"Garde"&amp;"£"&amp;"24h"&amp;"£"&amp;"PRO"&amp;"£"&amp;$B8&amp;"£"&amp;J$6)+COUNTIF('Inser données'!$J:$J,"Garde"&amp;"£"&amp;"NUIT"&amp;"£"&amp;"PRO"&amp;"£"&amp;$B8&amp;"£"&amp;J$6)</f>
        <v>0</v>
      </c>
      <c r="K8" s="5">
        <f>COUNTIF('Inser données'!$J:$J,"Garde"&amp;"£"&amp;"24h"&amp;"£"&amp;"PRO"&amp;"£"&amp;$B8&amp;"£"&amp;K$6)+COUNTIF('Inser données'!$J:$J,"Garde"&amp;"£"&amp;"JOUR"&amp;"£"&amp;"PRO"&amp;"£"&amp;$B8&amp;"£"&amp;K$6)</f>
        <v>0</v>
      </c>
      <c r="L8" s="5">
        <f>COUNTIF('Inser données'!$J:$J,"Garde"&amp;"£"&amp;"24h"&amp;"£"&amp;"PRO"&amp;"£"&amp;$B8&amp;"£"&amp;L$6)+COUNTIF('Inser données'!$J:$J,"Garde"&amp;"£"&amp;"NUIT"&amp;"£"&amp;"PRO"&amp;"£"&amp;$B8&amp;"£"&amp;L$6)</f>
        <v>0</v>
      </c>
      <c r="M8" s="5">
        <f>COUNTIF('Inser données'!$J:$J,"Garde"&amp;"£"&amp;"24h"&amp;"£"&amp;"PRO"&amp;"£"&amp;$B8&amp;"£"&amp;M$6)+COUNTIF('Inser données'!$J:$J,"Garde"&amp;"£"&amp;"JOUR"&amp;"£"&amp;"PRO"&amp;"£"&amp;$B8&amp;"£"&amp;M$6)</f>
        <v>0</v>
      </c>
      <c r="N8" s="5">
        <f>COUNTIF('Inser données'!$J:$J,"Garde"&amp;"£"&amp;"24h"&amp;"£"&amp;"PRO"&amp;"£"&amp;$B8&amp;"£"&amp;N$6)+COUNTIF('Inser données'!$J:$J,"Garde"&amp;"£"&amp;"NUIT"&amp;"£"&amp;"PRO"&amp;"£"&amp;$B8&amp;"£"&amp;N$6)</f>
        <v>0</v>
      </c>
      <c r="O8" s="5">
        <f>COUNTIF('Inser données'!$J:$J,"Garde"&amp;"£"&amp;"24h"&amp;"£"&amp;"PRO"&amp;"£"&amp;$B8&amp;"£"&amp;O$6)+COUNTIF('Inser données'!$J:$J,"Garde"&amp;"£"&amp;"JOUR"&amp;"£"&amp;"PRO"&amp;"£"&amp;$B8&amp;"£"&amp;O$6)</f>
        <v>0</v>
      </c>
      <c r="P8" s="5">
        <f>COUNTIF('Inser données'!$J:$J,"Garde"&amp;"£"&amp;"24h"&amp;"£"&amp;"PRO"&amp;"£"&amp;$B8&amp;"£"&amp;P$6)+COUNTIF('Inser données'!$J:$J,"Garde"&amp;"£"&amp;"NUIT"&amp;"£"&amp;"PRO"&amp;"£"&amp;$B8&amp;"£"&amp;P$6)</f>
        <v>0</v>
      </c>
      <c r="Q8" s="5">
        <f>COUNTIF('Inser données'!$J:$J,"Garde"&amp;"£"&amp;"24h"&amp;"£"&amp;"PRO"&amp;"£"&amp;$B8&amp;"£"&amp;Q$6)+COUNTIF('Inser données'!$J:$J,"Garde"&amp;"£"&amp;"JOUR"&amp;"£"&amp;"PRO"&amp;"£"&amp;$B8&amp;"£"&amp;Q$6)</f>
        <v>0</v>
      </c>
      <c r="R8" s="5">
        <f>COUNTIF('Inser données'!$J:$J,"Garde"&amp;"£"&amp;"24h"&amp;"£"&amp;"PRO"&amp;"£"&amp;$B8&amp;"£"&amp;R$6)+COUNTIF('Inser données'!$J:$J,"Garde"&amp;"£"&amp;"NUIT"&amp;"£"&amp;"PRO"&amp;"£"&amp;$B8&amp;"£"&amp;R$6)</f>
        <v>0</v>
      </c>
      <c r="S8" s="5">
        <f>COUNTIF('Inser données'!$J:$J,"Garde"&amp;"£"&amp;"24h"&amp;"£"&amp;"PRO"&amp;"£"&amp;$B8&amp;"£"&amp;S$6)+COUNTIF('Inser données'!$J:$J,"Garde"&amp;"£"&amp;"JOUR"&amp;"£"&amp;"PRO"&amp;"£"&amp;$B8&amp;"£"&amp;S$6)</f>
        <v>0</v>
      </c>
      <c r="T8" s="5">
        <f>COUNTIF('Inser données'!$J:$J,"Garde"&amp;"£"&amp;"24h"&amp;"£"&amp;"PRO"&amp;"£"&amp;$B8&amp;"£"&amp;T$6)+COUNTIF('Inser données'!$J:$J,"Garde"&amp;"£"&amp;"NUIT"&amp;"£"&amp;"PRO"&amp;"£"&amp;$B8&amp;"£"&amp;T$6)</f>
        <v>0</v>
      </c>
      <c r="U8" s="5">
        <f>COUNTIF('Inser données'!$J:$J,"Garde"&amp;"£"&amp;"24h"&amp;"£"&amp;"PRO"&amp;"£"&amp;$B8&amp;"£"&amp;U$6)+COUNTIF('Inser données'!$J:$J,"Garde"&amp;"£"&amp;"JOUR"&amp;"£"&amp;"PRO"&amp;"£"&amp;$B8&amp;"£"&amp;U$6)</f>
        <v>0</v>
      </c>
      <c r="V8" s="5">
        <f>COUNTIF('Inser données'!$J:$J,"Garde"&amp;"£"&amp;"24h"&amp;"£"&amp;"PRO"&amp;"£"&amp;$B8&amp;"£"&amp;V$6)+COUNTIF('Inser données'!$J:$J,"Garde"&amp;"£"&amp;"NUIT"&amp;"£"&amp;"PRO"&amp;"£"&amp;$B8&amp;"£"&amp;V$6)</f>
        <v>0</v>
      </c>
      <c r="W8" s="5">
        <f>COUNTIF('Inser données'!$J:$J,"Garde"&amp;"£"&amp;"24h"&amp;"£"&amp;"PRO"&amp;"£"&amp;$B8&amp;"£"&amp;W$6)+COUNTIF('Inser données'!$J:$J,"Garde"&amp;"£"&amp;"JOUR"&amp;"£"&amp;"PRO"&amp;"£"&amp;$B8&amp;"£"&amp;W$6)</f>
        <v>0</v>
      </c>
      <c r="X8" s="5">
        <f>COUNTIF('Inser données'!$J:$J,"Garde"&amp;"£"&amp;"24h"&amp;"£"&amp;"PRO"&amp;"£"&amp;$B8&amp;"£"&amp;X$6)+COUNTIF('Inser données'!$J:$J,"Garde"&amp;"£"&amp;"NUIT"&amp;"£"&amp;"PRO"&amp;"£"&amp;$B8&amp;"£"&amp;X$6)</f>
        <v>0</v>
      </c>
      <c r="Y8" s="5">
        <f>COUNTIF('Inser données'!$J:$J,"Garde"&amp;"£"&amp;"24h"&amp;"£"&amp;"PRO"&amp;"£"&amp;$B8&amp;"£"&amp;Y$6)+COUNTIF('Inser données'!$J:$J,"Garde"&amp;"£"&amp;"JOUR"&amp;"£"&amp;"PRO"&amp;"£"&amp;$B8&amp;"£"&amp;Y$6)</f>
        <v>0</v>
      </c>
      <c r="Z8" s="5">
        <f>COUNTIF('Inser données'!$J:$J,"Garde"&amp;"£"&amp;"24h"&amp;"£"&amp;"PRO"&amp;"£"&amp;$B8&amp;"£"&amp;Z$6)+COUNTIF('Inser données'!$J:$J,"Garde"&amp;"£"&amp;"NUIT"&amp;"£"&amp;"PRO"&amp;"£"&amp;$B8&amp;"£"&amp;Z$6)</f>
        <v>0</v>
      </c>
      <c r="AA8" s="5">
        <f>COUNTIF('Inser données'!$J:$J,"Garde"&amp;"£"&amp;"24h"&amp;"£"&amp;"PRO"&amp;"£"&amp;$B8&amp;"£"&amp;AA$6)+COUNTIF('Inser données'!$J:$J,"Garde"&amp;"£"&amp;"JOUR"&amp;"£"&amp;"PRO"&amp;"£"&amp;$B8&amp;"£"&amp;AA$6)</f>
        <v>0</v>
      </c>
      <c r="AB8" s="5">
        <f>COUNTIF('Inser données'!$J:$J,"Garde"&amp;"£"&amp;"24h"&amp;"£"&amp;"PRO"&amp;"£"&amp;$B8&amp;"£"&amp;AB$6)+COUNTIF('Inser données'!$J:$J,"Garde"&amp;"£"&amp;"NUIT"&amp;"£"&amp;"PRO"&amp;"£"&amp;$B8&amp;"£"&amp;AB$6)</f>
        <v>0</v>
      </c>
      <c r="AC8" s="5">
        <f>COUNTIF('Inser données'!$J:$J,"Garde"&amp;"£"&amp;"24h"&amp;"£"&amp;"PRO"&amp;"£"&amp;$B8&amp;"£"&amp;AC$6)+COUNTIF('Inser données'!$J:$J,"Garde"&amp;"£"&amp;"JOUR"&amp;"£"&amp;"PRO"&amp;"£"&amp;$B8&amp;"£"&amp;AC$6)</f>
        <v>0</v>
      </c>
      <c r="AD8" s="5">
        <f>COUNTIF('Inser données'!$J:$J,"Garde"&amp;"£"&amp;"24h"&amp;"£"&amp;"PRO"&amp;"£"&amp;$B8&amp;"£"&amp;AD$6)+COUNTIF('Inser données'!$J:$J,"Garde"&amp;"£"&amp;"NUIT"&amp;"£"&amp;"PRO"&amp;"£"&amp;$B8&amp;"£"&amp;AD$6)</f>
        <v>0</v>
      </c>
      <c r="AE8" s="5">
        <f>COUNTIF('Inser données'!$J:$J,"Garde"&amp;"£"&amp;"24h"&amp;"£"&amp;"PRO"&amp;"£"&amp;$B8&amp;"£"&amp;AE$6)+COUNTIF('Inser données'!$J:$J,"Garde"&amp;"£"&amp;"JOUR"&amp;"£"&amp;"PRO"&amp;"£"&amp;$B8&amp;"£"&amp;AE$6)</f>
        <v>0</v>
      </c>
      <c r="AF8" s="5">
        <f>COUNTIF('Inser données'!$J:$J,"Garde"&amp;"£"&amp;"24h"&amp;"£"&amp;"PRO"&amp;"£"&amp;$B8&amp;"£"&amp;AF$6)+COUNTIF('Inser données'!$J:$J,"Garde"&amp;"£"&amp;"NUIT"&amp;"£"&amp;"PRO"&amp;"£"&amp;$B8&amp;"£"&amp;AF$6)</f>
        <v>0</v>
      </c>
      <c r="AG8" s="5">
        <f>COUNTIF('Inser données'!$J:$J,"Garde"&amp;"£"&amp;"24h"&amp;"£"&amp;"PRO"&amp;"£"&amp;$B8&amp;"£"&amp;AG$6)+COUNTIF('Inser données'!$J:$J,"Garde"&amp;"£"&amp;"JOUR"&amp;"£"&amp;"PRO"&amp;"£"&amp;$B8&amp;"£"&amp;AG$6)</f>
        <v>0</v>
      </c>
      <c r="AH8" s="5">
        <f>COUNTIF('Inser données'!$J:$J,"Garde"&amp;"£"&amp;"24h"&amp;"£"&amp;"PRO"&amp;"£"&amp;$B8&amp;"£"&amp;AH$6)+COUNTIF('Inser données'!$J:$J,"Garde"&amp;"£"&amp;"NUIT"&amp;"£"&amp;"PRO"&amp;"£"&amp;$B8&amp;"£"&amp;AH$6)</f>
        <v>0</v>
      </c>
    </row>
    <row r="9" spans="1:34" ht="15.75" thickBot="1" x14ac:dyDescent="0.3">
      <c r="A9" s="48"/>
      <c r="B9" s="6" t="s">
        <v>73</v>
      </c>
      <c r="C9" s="9">
        <v>4</v>
      </c>
      <c r="D9" s="10">
        <v>4</v>
      </c>
      <c r="E9" s="5">
        <f>COUNTIF('Inser données'!$J:$J,"Garde"&amp;"£"&amp;"24h"&amp;"£"&amp;"PRO"&amp;"£"&amp;$B9&amp;"£"&amp;E$6)+COUNTIF('Inser données'!$J:$J,"Garde"&amp;"£"&amp;"JOUR"&amp;"£"&amp;"PRO"&amp;"£"&amp;$B9&amp;"£"&amp;E$6)</f>
        <v>0</v>
      </c>
      <c r="F9" s="5">
        <f>COUNTIF('Inser données'!$J:$J,"Garde"&amp;"£"&amp;"24h"&amp;"£"&amp;"PRO"&amp;"£"&amp;$B9&amp;"£"&amp;F$6)+COUNTIF('Inser données'!$J:$J,"Garde"&amp;"£"&amp;"NUIT"&amp;"£"&amp;"PRO"&amp;"£"&amp;$B9&amp;"£"&amp;F$6)</f>
        <v>0</v>
      </c>
      <c r="G9" s="5">
        <f>COUNTIF('Inser données'!$J:$J,"Garde"&amp;"£"&amp;"24h"&amp;"£"&amp;"PRO"&amp;"£"&amp;$B9&amp;"£"&amp;G$6)+COUNTIF('Inser données'!$J:$J,"Garde"&amp;"£"&amp;"JOUR"&amp;"£"&amp;"PRO"&amp;"£"&amp;$B9&amp;"£"&amp;G$6)</f>
        <v>0</v>
      </c>
      <c r="H9" s="5">
        <f>COUNTIF('Inser données'!$J:$J,"Garde"&amp;"£"&amp;"24h"&amp;"£"&amp;"PRO"&amp;"£"&amp;$B9&amp;"£"&amp;H$6)+COUNTIF('Inser données'!$J:$J,"Garde"&amp;"£"&amp;"NUIT"&amp;"£"&amp;"PRO"&amp;"£"&amp;$B9&amp;"£"&amp;H$6)</f>
        <v>0</v>
      </c>
      <c r="I9" s="5">
        <f>COUNTIF('Inser données'!$J:$J,"Garde"&amp;"£"&amp;"24h"&amp;"£"&amp;"PRO"&amp;"£"&amp;$B9&amp;"£"&amp;I$6)+COUNTIF('Inser données'!$J:$J,"Garde"&amp;"£"&amp;"JOUR"&amp;"£"&amp;"PRO"&amp;"£"&amp;$B9&amp;"£"&amp;I$6)</f>
        <v>0</v>
      </c>
      <c r="J9" s="5">
        <f>COUNTIF('Inser données'!$J:$J,"Garde"&amp;"£"&amp;"24h"&amp;"£"&amp;"PRO"&amp;"£"&amp;$B9&amp;"£"&amp;J$6)+COUNTIF('Inser données'!$J:$J,"Garde"&amp;"£"&amp;"NUIT"&amp;"£"&amp;"PRO"&amp;"£"&amp;$B9&amp;"£"&amp;J$6)</f>
        <v>0</v>
      </c>
      <c r="K9" s="5">
        <f>COUNTIF('Inser données'!$J:$J,"Garde"&amp;"£"&amp;"24h"&amp;"£"&amp;"PRO"&amp;"£"&amp;$B9&amp;"£"&amp;K$6)+COUNTIF('Inser données'!$J:$J,"Garde"&amp;"£"&amp;"JOUR"&amp;"£"&amp;"PRO"&amp;"£"&amp;$B9&amp;"£"&amp;K$6)</f>
        <v>0</v>
      </c>
      <c r="L9" s="5">
        <f>COUNTIF('Inser données'!$J:$J,"Garde"&amp;"£"&amp;"24h"&amp;"£"&amp;"PRO"&amp;"£"&amp;$B9&amp;"£"&amp;L$6)+COUNTIF('Inser données'!$J:$J,"Garde"&amp;"£"&amp;"NUIT"&amp;"£"&amp;"PRO"&amp;"£"&amp;$B9&amp;"£"&amp;L$6)</f>
        <v>0</v>
      </c>
      <c r="M9" s="5">
        <f>COUNTIF('Inser données'!$J:$J,"Garde"&amp;"£"&amp;"24h"&amp;"£"&amp;"PRO"&amp;"£"&amp;$B9&amp;"£"&amp;M$6)+COUNTIF('Inser données'!$J:$J,"Garde"&amp;"£"&amp;"JOUR"&amp;"£"&amp;"PRO"&amp;"£"&amp;$B9&amp;"£"&amp;M$6)</f>
        <v>0</v>
      </c>
      <c r="N9" s="5">
        <f>COUNTIF('Inser données'!$J:$J,"Garde"&amp;"£"&amp;"24h"&amp;"£"&amp;"PRO"&amp;"£"&amp;$B9&amp;"£"&amp;N$6)+COUNTIF('Inser données'!$J:$J,"Garde"&amp;"£"&amp;"NUIT"&amp;"£"&amp;"PRO"&amp;"£"&amp;$B9&amp;"£"&amp;N$6)</f>
        <v>0</v>
      </c>
      <c r="O9" s="5">
        <f>COUNTIF('Inser données'!$J:$J,"Garde"&amp;"£"&amp;"24h"&amp;"£"&amp;"PRO"&amp;"£"&amp;$B9&amp;"£"&amp;O$6)+COUNTIF('Inser données'!$J:$J,"Garde"&amp;"£"&amp;"JOUR"&amp;"£"&amp;"PRO"&amp;"£"&amp;$B9&amp;"£"&amp;O$6)</f>
        <v>0</v>
      </c>
      <c r="P9" s="5">
        <f>COUNTIF('Inser données'!$J:$J,"Garde"&amp;"£"&amp;"24h"&amp;"£"&amp;"PRO"&amp;"£"&amp;$B9&amp;"£"&amp;P$6)+COUNTIF('Inser données'!$J:$J,"Garde"&amp;"£"&amp;"NUIT"&amp;"£"&amp;"PRO"&amp;"£"&amp;$B9&amp;"£"&amp;P$6)</f>
        <v>0</v>
      </c>
      <c r="Q9" s="5">
        <f>COUNTIF('Inser données'!$J:$J,"Garde"&amp;"£"&amp;"24h"&amp;"£"&amp;"PRO"&amp;"£"&amp;$B9&amp;"£"&amp;Q$6)+COUNTIF('Inser données'!$J:$J,"Garde"&amp;"£"&amp;"JOUR"&amp;"£"&amp;"PRO"&amp;"£"&amp;$B9&amp;"£"&amp;Q$6)</f>
        <v>0</v>
      </c>
      <c r="R9" s="5">
        <f>COUNTIF('Inser données'!$J:$J,"Garde"&amp;"£"&amp;"24h"&amp;"£"&amp;"PRO"&amp;"£"&amp;$B9&amp;"£"&amp;R$6)+COUNTIF('Inser données'!$J:$J,"Garde"&amp;"£"&amp;"NUIT"&amp;"£"&amp;"PRO"&amp;"£"&amp;$B9&amp;"£"&amp;R$6)</f>
        <v>0</v>
      </c>
      <c r="S9" s="5">
        <f>COUNTIF('Inser données'!$J:$J,"Garde"&amp;"£"&amp;"24h"&amp;"£"&amp;"PRO"&amp;"£"&amp;$B9&amp;"£"&amp;S$6)+COUNTIF('Inser données'!$J:$J,"Garde"&amp;"£"&amp;"JOUR"&amp;"£"&amp;"PRO"&amp;"£"&amp;$B9&amp;"£"&amp;S$6)</f>
        <v>0</v>
      </c>
      <c r="T9" s="5">
        <f>COUNTIF('Inser données'!$J:$J,"Garde"&amp;"£"&amp;"24h"&amp;"£"&amp;"PRO"&amp;"£"&amp;$B9&amp;"£"&amp;T$6)+COUNTIF('Inser données'!$J:$J,"Garde"&amp;"£"&amp;"NUIT"&amp;"£"&amp;"PRO"&amp;"£"&amp;$B9&amp;"£"&amp;T$6)</f>
        <v>0</v>
      </c>
      <c r="U9" s="5">
        <f>COUNTIF('Inser données'!$J:$J,"Garde"&amp;"£"&amp;"24h"&amp;"£"&amp;"PRO"&amp;"£"&amp;$B9&amp;"£"&amp;U$6)+COUNTIF('Inser données'!$J:$J,"Garde"&amp;"£"&amp;"JOUR"&amp;"£"&amp;"PRO"&amp;"£"&amp;$B9&amp;"£"&amp;U$6)</f>
        <v>0</v>
      </c>
      <c r="V9" s="5">
        <f>COUNTIF('Inser données'!$J:$J,"Garde"&amp;"£"&amp;"24h"&amp;"£"&amp;"PRO"&amp;"£"&amp;$B9&amp;"£"&amp;V$6)+COUNTIF('Inser données'!$J:$J,"Garde"&amp;"£"&amp;"NUIT"&amp;"£"&amp;"PRO"&amp;"£"&amp;$B9&amp;"£"&amp;V$6)</f>
        <v>0</v>
      </c>
      <c r="W9" s="5">
        <f>COUNTIF('Inser données'!$J:$J,"Garde"&amp;"£"&amp;"24h"&amp;"£"&amp;"PRO"&amp;"£"&amp;$B9&amp;"£"&amp;W$6)+COUNTIF('Inser données'!$J:$J,"Garde"&amp;"£"&amp;"JOUR"&amp;"£"&amp;"PRO"&amp;"£"&amp;$B9&amp;"£"&amp;W$6)</f>
        <v>0</v>
      </c>
      <c r="X9" s="5">
        <f>COUNTIF('Inser données'!$J:$J,"Garde"&amp;"£"&amp;"24h"&amp;"£"&amp;"PRO"&amp;"£"&amp;$B9&amp;"£"&amp;X$6)+COUNTIF('Inser données'!$J:$J,"Garde"&amp;"£"&amp;"NUIT"&amp;"£"&amp;"PRO"&amp;"£"&amp;$B9&amp;"£"&amp;X$6)</f>
        <v>0</v>
      </c>
      <c r="Y9" s="5">
        <f>COUNTIF('Inser données'!$J:$J,"Garde"&amp;"£"&amp;"24h"&amp;"£"&amp;"PRO"&amp;"£"&amp;$B9&amp;"£"&amp;Y$6)+COUNTIF('Inser données'!$J:$J,"Garde"&amp;"£"&amp;"JOUR"&amp;"£"&amp;"PRO"&amp;"£"&amp;$B9&amp;"£"&amp;Y$6)</f>
        <v>0</v>
      </c>
      <c r="Z9" s="5">
        <f>COUNTIF('Inser données'!$J:$J,"Garde"&amp;"£"&amp;"24h"&amp;"£"&amp;"PRO"&amp;"£"&amp;$B9&amp;"£"&amp;Z$6)+COUNTIF('Inser données'!$J:$J,"Garde"&amp;"£"&amp;"NUIT"&amp;"£"&amp;"PRO"&amp;"£"&amp;$B9&amp;"£"&amp;Z$6)</f>
        <v>0</v>
      </c>
      <c r="AA9" s="5">
        <f>COUNTIF('Inser données'!$J:$J,"Garde"&amp;"£"&amp;"24h"&amp;"£"&amp;"PRO"&amp;"£"&amp;$B9&amp;"£"&amp;AA$6)+COUNTIF('Inser données'!$J:$J,"Garde"&amp;"£"&amp;"JOUR"&amp;"£"&amp;"PRO"&amp;"£"&amp;$B9&amp;"£"&amp;AA$6)</f>
        <v>0</v>
      </c>
      <c r="AB9" s="5">
        <f>COUNTIF('Inser données'!$J:$J,"Garde"&amp;"£"&amp;"24h"&amp;"£"&amp;"PRO"&amp;"£"&amp;$B9&amp;"£"&amp;AB$6)+COUNTIF('Inser données'!$J:$J,"Garde"&amp;"£"&amp;"NUIT"&amp;"£"&amp;"PRO"&amp;"£"&amp;$B9&amp;"£"&amp;AB$6)</f>
        <v>0</v>
      </c>
      <c r="AC9" s="5">
        <f>COUNTIF('Inser données'!$J:$J,"Garde"&amp;"£"&amp;"24h"&amp;"£"&amp;"PRO"&amp;"£"&amp;$B9&amp;"£"&amp;AC$6)+COUNTIF('Inser données'!$J:$J,"Garde"&amp;"£"&amp;"JOUR"&amp;"£"&amp;"PRO"&amp;"£"&amp;$B9&amp;"£"&amp;AC$6)</f>
        <v>0</v>
      </c>
      <c r="AD9" s="5">
        <f>COUNTIF('Inser données'!$J:$J,"Garde"&amp;"£"&amp;"24h"&amp;"£"&amp;"PRO"&amp;"£"&amp;$B9&amp;"£"&amp;AD$6)+COUNTIF('Inser données'!$J:$J,"Garde"&amp;"£"&amp;"NUIT"&amp;"£"&amp;"PRO"&amp;"£"&amp;$B9&amp;"£"&amp;AD$6)</f>
        <v>0</v>
      </c>
      <c r="AE9" s="5">
        <f>COUNTIF('Inser données'!$J:$J,"Garde"&amp;"£"&amp;"24h"&amp;"£"&amp;"PRO"&amp;"£"&amp;$B9&amp;"£"&amp;AE$6)+COUNTIF('Inser données'!$J:$J,"Garde"&amp;"£"&amp;"JOUR"&amp;"£"&amp;"PRO"&amp;"£"&amp;$B9&amp;"£"&amp;AE$6)</f>
        <v>0</v>
      </c>
      <c r="AF9" s="5">
        <f>COUNTIF('Inser données'!$J:$J,"Garde"&amp;"£"&amp;"24h"&amp;"£"&amp;"PRO"&amp;"£"&amp;$B9&amp;"£"&amp;AF$6)+COUNTIF('Inser données'!$J:$J,"Garde"&amp;"£"&amp;"NUIT"&amp;"£"&amp;"PRO"&amp;"£"&amp;$B9&amp;"£"&amp;AF$6)</f>
        <v>0</v>
      </c>
      <c r="AG9" s="5">
        <f>COUNTIF('Inser données'!$J:$J,"Garde"&amp;"£"&amp;"24h"&amp;"£"&amp;"PRO"&amp;"£"&amp;$B9&amp;"£"&amp;AG$6)+COUNTIF('Inser données'!$J:$J,"Garde"&amp;"£"&amp;"JOUR"&amp;"£"&amp;"PRO"&amp;"£"&amp;$B9&amp;"£"&amp;AG$6)</f>
        <v>0</v>
      </c>
      <c r="AH9" s="5">
        <f>COUNTIF('Inser données'!$J:$J,"Garde"&amp;"£"&amp;"24h"&amp;"£"&amp;"PRO"&amp;"£"&amp;$B9&amp;"£"&amp;AH$6)+COUNTIF('Inser données'!$J:$J,"Garde"&amp;"£"&amp;"NUIT"&amp;"£"&amp;"PRO"&amp;"£"&amp;$B9&amp;"£"&amp;AH$6)</f>
        <v>0</v>
      </c>
    </row>
    <row r="10" spans="1:34" ht="15.75" thickBot="1" x14ac:dyDescent="0.3">
      <c r="A10" s="48"/>
      <c r="B10" s="11" t="s">
        <v>74</v>
      </c>
      <c r="C10" s="9">
        <v>9</v>
      </c>
      <c r="D10" s="10">
        <v>7</v>
      </c>
      <c r="E10" s="5">
        <f>COUNTIF('Inser données'!$J:$J,"Garde"&amp;"£"&amp;"24h"&amp;"£"&amp;"PRO"&amp;"£"&amp;$B10&amp;"£"&amp;E$6)+COUNTIF('Inser données'!$J:$J,"Garde"&amp;"£"&amp;"JOUR"&amp;"£"&amp;"PRO"&amp;"£"&amp;$B10&amp;"£"&amp;E$6)</f>
        <v>0</v>
      </c>
      <c r="F10" s="5">
        <f>COUNTIF('Inser données'!$J:$J,"Garde"&amp;"£"&amp;"24h"&amp;"£"&amp;"PRO"&amp;"£"&amp;$B10&amp;"£"&amp;F$6)+COUNTIF('Inser données'!$J:$J,"Garde"&amp;"£"&amp;"NUIT"&amp;"£"&amp;"PRO"&amp;"£"&amp;$B10&amp;"£"&amp;F$6)</f>
        <v>0</v>
      </c>
      <c r="G10" s="5">
        <f>COUNTIF('Inser données'!$J:$J,"Garde"&amp;"£"&amp;"24h"&amp;"£"&amp;"PRO"&amp;"£"&amp;$B10&amp;"£"&amp;G$6)+COUNTIF('Inser données'!$J:$J,"Garde"&amp;"£"&amp;"JOUR"&amp;"£"&amp;"PRO"&amp;"£"&amp;$B10&amp;"£"&amp;G$6)</f>
        <v>0</v>
      </c>
      <c r="H10" s="5">
        <f>COUNTIF('Inser données'!$J:$J,"Garde"&amp;"£"&amp;"24h"&amp;"£"&amp;"PRO"&amp;"£"&amp;$B10&amp;"£"&amp;H$6)+COUNTIF('Inser données'!$J:$J,"Garde"&amp;"£"&amp;"NUIT"&amp;"£"&amp;"PRO"&amp;"£"&amp;$B10&amp;"£"&amp;H$6)</f>
        <v>0</v>
      </c>
      <c r="I10" s="5">
        <f>COUNTIF('Inser données'!$J:$J,"Garde"&amp;"£"&amp;"24h"&amp;"£"&amp;"PRO"&amp;"£"&amp;$B10&amp;"£"&amp;I$6)+COUNTIF('Inser données'!$J:$J,"Garde"&amp;"£"&amp;"JOUR"&amp;"£"&amp;"PRO"&amp;"£"&amp;$B10&amp;"£"&amp;I$6)</f>
        <v>0</v>
      </c>
      <c r="J10" s="5">
        <f>COUNTIF('Inser données'!$J:$J,"Garde"&amp;"£"&amp;"24h"&amp;"£"&amp;"PRO"&amp;"£"&amp;$B10&amp;"£"&amp;J$6)+COUNTIF('Inser données'!$J:$J,"Garde"&amp;"£"&amp;"NUIT"&amp;"£"&amp;"PRO"&amp;"£"&amp;$B10&amp;"£"&amp;J$6)</f>
        <v>0</v>
      </c>
      <c r="K10" s="5">
        <f>COUNTIF('Inser données'!$J:$J,"Garde"&amp;"£"&amp;"24h"&amp;"£"&amp;"PRO"&amp;"£"&amp;$B10&amp;"£"&amp;K$6)+COUNTIF('Inser données'!$J:$J,"Garde"&amp;"£"&amp;"JOUR"&amp;"£"&amp;"PRO"&amp;"£"&amp;$B10&amp;"£"&amp;K$6)</f>
        <v>0</v>
      </c>
      <c r="L10" s="5">
        <f>COUNTIF('Inser données'!$J:$J,"Garde"&amp;"£"&amp;"24h"&amp;"£"&amp;"PRO"&amp;"£"&amp;$B10&amp;"£"&amp;L$6)+COUNTIF('Inser données'!$J:$J,"Garde"&amp;"£"&amp;"NUIT"&amp;"£"&amp;"PRO"&amp;"£"&amp;$B10&amp;"£"&amp;L$6)</f>
        <v>0</v>
      </c>
      <c r="M10" s="5">
        <f>COUNTIF('Inser données'!$J:$J,"Garde"&amp;"£"&amp;"24h"&amp;"£"&amp;"PRO"&amp;"£"&amp;$B10&amp;"£"&amp;M$6)+COUNTIF('Inser données'!$J:$J,"Garde"&amp;"£"&amp;"JOUR"&amp;"£"&amp;"PRO"&amp;"£"&amp;$B10&amp;"£"&amp;M$6)</f>
        <v>0</v>
      </c>
      <c r="N10" s="5">
        <f>COUNTIF('Inser données'!$J:$J,"Garde"&amp;"£"&amp;"24h"&amp;"£"&amp;"PRO"&amp;"£"&amp;$B10&amp;"£"&amp;N$6)+COUNTIF('Inser données'!$J:$J,"Garde"&amp;"£"&amp;"NUIT"&amp;"£"&amp;"PRO"&amp;"£"&amp;$B10&amp;"£"&amp;N$6)</f>
        <v>0</v>
      </c>
      <c r="O10" s="5">
        <f>COUNTIF('Inser données'!$J:$J,"Garde"&amp;"£"&amp;"24h"&amp;"£"&amp;"PRO"&amp;"£"&amp;$B10&amp;"£"&amp;O$6)+COUNTIF('Inser données'!$J:$J,"Garde"&amp;"£"&amp;"JOUR"&amp;"£"&amp;"PRO"&amp;"£"&amp;$B10&amp;"£"&amp;O$6)</f>
        <v>0</v>
      </c>
      <c r="P10" s="5">
        <f>COUNTIF('Inser données'!$J:$J,"Garde"&amp;"£"&amp;"24h"&amp;"£"&amp;"PRO"&amp;"£"&amp;$B10&amp;"£"&amp;P$6)+COUNTIF('Inser données'!$J:$J,"Garde"&amp;"£"&amp;"NUIT"&amp;"£"&amp;"PRO"&amp;"£"&amp;$B10&amp;"£"&amp;P$6)</f>
        <v>0</v>
      </c>
      <c r="Q10" s="5">
        <f>COUNTIF('Inser données'!$J:$J,"Garde"&amp;"£"&amp;"24h"&amp;"£"&amp;"PRO"&amp;"£"&amp;$B10&amp;"£"&amp;Q$6)+COUNTIF('Inser données'!$J:$J,"Garde"&amp;"£"&amp;"JOUR"&amp;"£"&amp;"PRO"&amp;"£"&amp;$B10&amp;"£"&amp;Q$6)</f>
        <v>0</v>
      </c>
      <c r="R10" s="5">
        <f>COUNTIF('Inser données'!$J:$J,"Garde"&amp;"£"&amp;"24h"&amp;"£"&amp;"PRO"&amp;"£"&amp;$B10&amp;"£"&amp;R$6)+COUNTIF('Inser données'!$J:$J,"Garde"&amp;"£"&amp;"NUIT"&amp;"£"&amp;"PRO"&amp;"£"&amp;$B10&amp;"£"&amp;R$6)</f>
        <v>0</v>
      </c>
      <c r="S10" s="5">
        <f>COUNTIF('Inser données'!$J:$J,"Garde"&amp;"£"&amp;"24h"&amp;"£"&amp;"PRO"&amp;"£"&amp;$B10&amp;"£"&amp;S$6)+COUNTIF('Inser données'!$J:$J,"Garde"&amp;"£"&amp;"JOUR"&amp;"£"&amp;"PRO"&amp;"£"&amp;$B10&amp;"£"&amp;S$6)</f>
        <v>0</v>
      </c>
      <c r="T10" s="5">
        <f>COUNTIF('Inser données'!$J:$J,"Garde"&amp;"£"&amp;"24h"&amp;"£"&amp;"PRO"&amp;"£"&amp;$B10&amp;"£"&amp;T$6)+COUNTIF('Inser données'!$J:$J,"Garde"&amp;"£"&amp;"NUIT"&amp;"£"&amp;"PRO"&amp;"£"&amp;$B10&amp;"£"&amp;T$6)</f>
        <v>0</v>
      </c>
      <c r="U10" s="5">
        <f>COUNTIF('Inser données'!$J:$J,"Garde"&amp;"£"&amp;"24h"&amp;"£"&amp;"PRO"&amp;"£"&amp;$B10&amp;"£"&amp;U$6)+COUNTIF('Inser données'!$J:$J,"Garde"&amp;"£"&amp;"JOUR"&amp;"£"&amp;"PRO"&amp;"£"&amp;$B10&amp;"£"&amp;U$6)</f>
        <v>0</v>
      </c>
      <c r="V10" s="5">
        <f>COUNTIF('Inser données'!$J:$J,"Garde"&amp;"£"&amp;"24h"&amp;"£"&amp;"PRO"&amp;"£"&amp;$B10&amp;"£"&amp;V$6)+COUNTIF('Inser données'!$J:$J,"Garde"&amp;"£"&amp;"NUIT"&amp;"£"&amp;"PRO"&amp;"£"&amp;$B10&amp;"£"&amp;V$6)</f>
        <v>0</v>
      </c>
      <c r="W10" s="5">
        <f>COUNTIF('Inser données'!$J:$J,"Garde"&amp;"£"&amp;"24h"&amp;"£"&amp;"PRO"&amp;"£"&amp;$B10&amp;"£"&amp;W$6)+COUNTIF('Inser données'!$J:$J,"Garde"&amp;"£"&amp;"JOUR"&amp;"£"&amp;"PRO"&amp;"£"&amp;$B10&amp;"£"&amp;W$6)</f>
        <v>0</v>
      </c>
      <c r="X10" s="5">
        <f>COUNTIF('Inser données'!$J:$J,"Garde"&amp;"£"&amp;"24h"&amp;"£"&amp;"PRO"&amp;"£"&amp;$B10&amp;"£"&amp;X$6)+COUNTIF('Inser données'!$J:$J,"Garde"&amp;"£"&amp;"NUIT"&amp;"£"&amp;"PRO"&amp;"£"&amp;$B10&amp;"£"&amp;X$6)</f>
        <v>0</v>
      </c>
      <c r="Y10" s="5">
        <f>COUNTIF('Inser données'!$J:$J,"Garde"&amp;"£"&amp;"24h"&amp;"£"&amp;"PRO"&amp;"£"&amp;$B10&amp;"£"&amp;Y$6)+COUNTIF('Inser données'!$J:$J,"Garde"&amp;"£"&amp;"JOUR"&amp;"£"&amp;"PRO"&amp;"£"&amp;$B10&amp;"£"&amp;Y$6)</f>
        <v>0</v>
      </c>
      <c r="Z10" s="5">
        <f>COUNTIF('Inser données'!$J:$J,"Garde"&amp;"£"&amp;"24h"&amp;"£"&amp;"PRO"&amp;"£"&amp;$B10&amp;"£"&amp;Z$6)+COUNTIF('Inser données'!$J:$J,"Garde"&amp;"£"&amp;"NUIT"&amp;"£"&amp;"PRO"&amp;"£"&amp;$B10&amp;"£"&amp;Z$6)</f>
        <v>0</v>
      </c>
      <c r="AA10" s="5">
        <f>COUNTIF('Inser données'!$J:$J,"Garde"&amp;"£"&amp;"24h"&amp;"£"&amp;"PRO"&amp;"£"&amp;$B10&amp;"£"&amp;AA$6)+COUNTIF('Inser données'!$J:$J,"Garde"&amp;"£"&amp;"JOUR"&amp;"£"&amp;"PRO"&amp;"£"&amp;$B10&amp;"£"&amp;AA$6)</f>
        <v>0</v>
      </c>
      <c r="AB10" s="5">
        <f>COUNTIF('Inser données'!$J:$J,"Garde"&amp;"£"&amp;"24h"&amp;"£"&amp;"PRO"&amp;"£"&amp;$B10&amp;"£"&amp;AB$6)+COUNTIF('Inser données'!$J:$J,"Garde"&amp;"£"&amp;"NUIT"&amp;"£"&amp;"PRO"&amp;"£"&amp;$B10&amp;"£"&amp;AB$6)</f>
        <v>0</v>
      </c>
      <c r="AC10" s="5">
        <f>COUNTIF('Inser données'!$J:$J,"Garde"&amp;"£"&amp;"24h"&amp;"£"&amp;"PRO"&amp;"£"&amp;$B10&amp;"£"&amp;AC$6)+COUNTIF('Inser données'!$J:$J,"Garde"&amp;"£"&amp;"JOUR"&amp;"£"&amp;"PRO"&amp;"£"&amp;$B10&amp;"£"&amp;AC$6)</f>
        <v>0</v>
      </c>
      <c r="AD10" s="5">
        <f>COUNTIF('Inser données'!$J:$J,"Garde"&amp;"£"&amp;"24h"&amp;"£"&amp;"PRO"&amp;"£"&amp;$B10&amp;"£"&amp;AD$6)+COUNTIF('Inser données'!$J:$J,"Garde"&amp;"£"&amp;"NUIT"&amp;"£"&amp;"PRO"&amp;"£"&amp;$B10&amp;"£"&amp;AD$6)</f>
        <v>0</v>
      </c>
      <c r="AE10" s="5">
        <f>COUNTIF('Inser données'!$J:$J,"Garde"&amp;"£"&amp;"24h"&amp;"£"&amp;"PRO"&amp;"£"&amp;$B10&amp;"£"&amp;AE$6)+COUNTIF('Inser données'!$J:$J,"Garde"&amp;"£"&amp;"JOUR"&amp;"£"&amp;"PRO"&amp;"£"&amp;$B10&amp;"£"&amp;AE$6)</f>
        <v>0</v>
      </c>
      <c r="AF10" s="5">
        <f>COUNTIF('Inser données'!$J:$J,"Garde"&amp;"£"&amp;"24h"&amp;"£"&amp;"PRO"&amp;"£"&amp;$B10&amp;"£"&amp;AF$6)+COUNTIF('Inser données'!$J:$J,"Garde"&amp;"£"&amp;"NUIT"&amp;"£"&amp;"PRO"&amp;"£"&amp;$B10&amp;"£"&amp;AF$6)</f>
        <v>0</v>
      </c>
      <c r="AG10" s="5">
        <f>COUNTIF('Inser données'!$J:$J,"Garde"&amp;"£"&amp;"24h"&amp;"£"&amp;"PRO"&amp;"£"&amp;$B10&amp;"£"&amp;AG$6)+COUNTIF('Inser données'!$J:$J,"Garde"&amp;"£"&amp;"JOUR"&amp;"£"&amp;"PRO"&amp;"£"&amp;$B10&amp;"£"&amp;AG$6)</f>
        <v>0</v>
      </c>
      <c r="AH10" s="5">
        <f>COUNTIF('Inser données'!$J:$J,"Garde"&amp;"£"&amp;"24h"&amp;"£"&amp;"PRO"&amp;"£"&amp;$B10&amp;"£"&amp;AH$6)+COUNTIF('Inser données'!$J:$J,"Garde"&amp;"£"&amp;"NUIT"&amp;"£"&amp;"PRO"&amp;"£"&amp;$B10&amp;"£"&amp;AH$6)</f>
        <v>0</v>
      </c>
    </row>
    <row r="11" spans="1:34" ht="15.75" thickBot="1" x14ac:dyDescent="0.3">
      <c r="A11" s="49" t="s">
        <v>11</v>
      </c>
      <c r="B11" s="50"/>
      <c r="C11" s="12">
        <v>498</v>
      </c>
      <c r="D11" s="13">
        <v>445</v>
      </c>
      <c r="E11" s="14">
        <f t="shared" ref="E11:AH11" si="65">SUM(E8:E10)</f>
        <v>0</v>
      </c>
      <c r="F11" s="14">
        <f t="shared" si="65"/>
        <v>0</v>
      </c>
      <c r="G11" s="14">
        <f t="shared" si="65"/>
        <v>0</v>
      </c>
      <c r="H11" s="14">
        <f t="shared" si="65"/>
        <v>0</v>
      </c>
      <c r="I11" s="14">
        <f t="shared" si="65"/>
        <v>0</v>
      </c>
      <c r="J11" s="14">
        <f t="shared" si="65"/>
        <v>0</v>
      </c>
      <c r="K11" s="14">
        <f t="shared" si="65"/>
        <v>0</v>
      </c>
      <c r="L11" s="14">
        <f t="shared" si="65"/>
        <v>0</v>
      </c>
      <c r="M11" s="14">
        <f t="shared" si="65"/>
        <v>0</v>
      </c>
      <c r="N11" s="14">
        <f t="shared" si="65"/>
        <v>0</v>
      </c>
      <c r="O11" s="14">
        <f t="shared" si="65"/>
        <v>0</v>
      </c>
      <c r="P11" s="14">
        <f t="shared" si="65"/>
        <v>0</v>
      </c>
      <c r="Q11" s="14">
        <f t="shared" si="65"/>
        <v>0</v>
      </c>
      <c r="R11" s="14">
        <f t="shared" si="65"/>
        <v>0</v>
      </c>
      <c r="S11" s="14">
        <f t="shared" si="65"/>
        <v>0</v>
      </c>
      <c r="T11" s="14">
        <f t="shared" si="65"/>
        <v>0</v>
      </c>
      <c r="U11" s="14">
        <f t="shared" si="65"/>
        <v>0</v>
      </c>
      <c r="V11" s="14">
        <f t="shared" si="65"/>
        <v>0</v>
      </c>
      <c r="W11" s="14">
        <f t="shared" si="65"/>
        <v>0</v>
      </c>
      <c r="X11" s="14">
        <f t="shared" si="65"/>
        <v>0</v>
      </c>
      <c r="Y11" s="14">
        <f t="shared" si="65"/>
        <v>0</v>
      </c>
      <c r="Z11" s="14">
        <f t="shared" si="65"/>
        <v>0</v>
      </c>
      <c r="AA11" s="14">
        <f t="shared" si="65"/>
        <v>0</v>
      </c>
      <c r="AB11" s="14">
        <f t="shared" si="65"/>
        <v>0</v>
      </c>
      <c r="AC11" s="14">
        <f t="shared" si="65"/>
        <v>0</v>
      </c>
      <c r="AD11" s="14">
        <f t="shared" si="65"/>
        <v>0</v>
      </c>
      <c r="AE11" s="14">
        <f t="shared" si="65"/>
        <v>0</v>
      </c>
      <c r="AF11" s="14">
        <f t="shared" si="65"/>
        <v>0</v>
      </c>
      <c r="AG11" s="14">
        <f t="shared" si="65"/>
        <v>0</v>
      </c>
      <c r="AH11" s="14">
        <f t="shared" si="65"/>
        <v>0</v>
      </c>
    </row>
    <row r="12" spans="1:34" ht="15.75" thickBot="1" x14ac:dyDescent="0.3">
      <c r="A12" s="15"/>
      <c r="B12" s="16"/>
      <c r="C12" s="17" t="s">
        <v>12</v>
      </c>
      <c r="D12" s="18" t="s">
        <v>13</v>
      </c>
      <c r="E12" s="43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</row>
    <row r="13" spans="1:34" ht="15.75" thickBot="1" x14ac:dyDescent="0.3">
      <c r="A13" s="45" t="s">
        <v>14</v>
      </c>
      <c r="B13" s="46"/>
      <c r="C13" s="19">
        <v>28</v>
      </c>
      <c r="D13" s="20">
        <v>44</v>
      </c>
      <c r="E13" s="21"/>
      <c r="F13" s="22">
        <f>COUNTIF('Inser données'!$K:$K,"Ast_logé"&amp;"£"&amp;"NUIT"&amp;"£"&amp;"PRO"&amp;"£"&amp;F$6)</f>
        <v>0</v>
      </c>
      <c r="G13" s="21"/>
      <c r="H13" s="22">
        <f>COUNTIF('Inser données'!$K:$K,"Ast_logé"&amp;"£"&amp;"NUIT"&amp;"£"&amp;"PRO"&amp;"£"&amp;H$6)</f>
        <v>0</v>
      </c>
      <c r="I13" s="21"/>
      <c r="J13" s="22">
        <f>COUNTIF('Inser données'!$K:$K,"Ast_logé"&amp;"£"&amp;"NUIT"&amp;"£"&amp;"PRO"&amp;"£"&amp;J$6)</f>
        <v>0</v>
      </c>
      <c r="K13" s="21"/>
      <c r="L13" s="22">
        <f>COUNTIF('Inser données'!$K:$K,"Ast_logé"&amp;"£"&amp;"NUIT"&amp;"£"&amp;"PRO"&amp;"£"&amp;L$6)</f>
        <v>0</v>
      </c>
      <c r="M13" s="21"/>
      <c r="N13" s="22">
        <f>COUNTIF('Inser données'!$K:$K,"Ast_logé"&amp;"£"&amp;"NUIT"&amp;"£"&amp;"PRO"&amp;"£"&amp;N$6)</f>
        <v>0</v>
      </c>
      <c r="O13" s="21"/>
      <c r="P13" s="22">
        <f>COUNTIF('Inser données'!$K:$K,"Ast_logé"&amp;"£"&amp;"NUIT"&amp;"£"&amp;"PRO"&amp;"£"&amp;P$6)</f>
        <v>0</v>
      </c>
      <c r="Q13" s="21"/>
      <c r="R13" s="22">
        <f>COUNTIF('Inser données'!$K:$K,"Ast_logé"&amp;"£"&amp;"NUIT"&amp;"£"&amp;"PRO"&amp;"£"&amp;R$6)</f>
        <v>0</v>
      </c>
      <c r="S13" s="21"/>
      <c r="T13" s="22">
        <f>COUNTIF('Inser données'!$K:$K,"Ast_logé"&amp;"£"&amp;"NUIT"&amp;"£"&amp;"PRO"&amp;"£"&amp;T$6)</f>
        <v>0</v>
      </c>
      <c r="U13" s="21"/>
      <c r="V13" s="22">
        <f>COUNTIF('Inser données'!$K:$K,"Ast_logé"&amp;"£"&amp;"NUIT"&amp;"£"&amp;"PRO"&amp;"£"&amp;V$6)</f>
        <v>0</v>
      </c>
      <c r="W13" s="21"/>
      <c r="X13" s="22">
        <f>COUNTIF('Inser données'!$K:$K,"Ast_logé"&amp;"£"&amp;"NUIT"&amp;"£"&amp;"PRO"&amp;"£"&amp;X$6)</f>
        <v>0</v>
      </c>
      <c r="Y13" s="21"/>
      <c r="Z13" s="22">
        <f>COUNTIF('Inser données'!$K:$K,"Ast_logé"&amp;"£"&amp;"NUIT"&amp;"£"&amp;"PRO"&amp;"£"&amp;Z$6)</f>
        <v>0</v>
      </c>
      <c r="AA13" s="21"/>
      <c r="AB13" s="22">
        <f>COUNTIF('Inser données'!$K:$K,"Ast_logé"&amp;"£"&amp;"NUIT"&amp;"£"&amp;"PRO"&amp;"£"&amp;AB$6)</f>
        <v>0</v>
      </c>
      <c r="AC13" s="21"/>
      <c r="AD13" s="22">
        <f>COUNTIF('Inser données'!$K:$K,"Ast_logé"&amp;"£"&amp;"NUIT"&amp;"£"&amp;"PRO"&amp;"£"&amp;AD$6)</f>
        <v>0</v>
      </c>
      <c r="AE13" s="21"/>
      <c r="AF13" s="22">
        <f>COUNTIF('Inser données'!$K:$K,"Ast_logé"&amp;"£"&amp;"NUIT"&amp;"£"&amp;"PRO"&amp;"£"&amp;AF$6)</f>
        <v>0</v>
      </c>
      <c r="AG13" s="21"/>
      <c r="AH13" s="22">
        <f>COUNTIF('Inser données'!$K:$K,"Ast_logé"&amp;"£"&amp;"NUIT"&amp;"£"&amp;"PRO"&amp;"£"&amp;AH$6)</f>
        <v>0</v>
      </c>
    </row>
  </sheetData>
  <mergeCells count="24">
    <mergeCell ref="AC3:AD3"/>
    <mergeCell ref="AE3:AF3"/>
    <mergeCell ref="AG3:AH3"/>
    <mergeCell ref="S3:T3"/>
    <mergeCell ref="U3:V3"/>
    <mergeCell ref="W3:X3"/>
    <mergeCell ref="Y3:Z3"/>
    <mergeCell ref="AA3:AB3"/>
    <mergeCell ref="E12:AH12"/>
    <mergeCell ref="A13:B13"/>
    <mergeCell ref="A8:A10"/>
    <mergeCell ref="A11:B11"/>
    <mergeCell ref="A1:N1"/>
    <mergeCell ref="A3:A7"/>
    <mergeCell ref="B3:B7"/>
    <mergeCell ref="E3:F3"/>
    <mergeCell ref="G3:H3"/>
    <mergeCell ref="I3:J3"/>
    <mergeCell ref="K3:L3"/>
    <mergeCell ref="M3:N3"/>
    <mergeCell ref="E5:F5"/>
    <mergeCell ref="C3:D5"/>
    <mergeCell ref="O3:P3"/>
    <mergeCell ref="Q3:R3"/>
  </mergeCells>
  <conditionalFormatting sqref="G3:AG3">
    <cfRule type="expression" dxfId="51" priority="3">
      <formula>OR(G4="WE",H4=1)</formula>
    </cfRule>
  </conditionalFormatting>
  <conditionalFormatting sqref="E5:F5">
    <cfRule type="expression" dxfId="50" priority="1">
      <formula>OR(E6="WE",F6=1)</formula>
    </cfRule>
  </conditionalFormatting>
  <conditionalFormatting sqref="E3:F3">
    <cfRule type="expression" dxfId="49" priority="2">
      <formula>OR(E4="WE",F4=1)</formula>
    </cfRule>
  </conditionalFormatting>
  <conditionalFormatting sqref="AH3">
    <cfRule type="expression" dxfId="48" priority="89">
      <formula>OR(AH4="WE",#REF!=1)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2"/>
  <sheetViews>
    <sheetView zoomScale="70" zoomScaleNormal="70" workbookViewId="0">
      <selection activeCell="G17" sqref="G17"/>
    </sheetView>
  </sheetViews>
  <sheetFormatPr baseColWidth="10" defaultRowHeight="15" x14ac:dyDescent="0.25"/>
  <cols>
    <col min="1" max="1" width="19" bestFit="1" customWidth="1"/>
    <col min="2" max="2" width="33" bestFit="1" customWidth="1"/>
    <col min="3" max="4" width="11" customWidth="1"/>
    <col min="5" max="34" width="5.7109375" customWidth="1"/>
  </cols>
  <sheetData>
    <row r="1" spans="1:34" ht="24" thickBot="1" x14ac:dyDescent="0.4">
      <c r="A1" s="51" t="s">
        <v>15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</row>
    <row r="2" spans="1:34" x14ac:dyDescent="0.25">
      <c r="A2" t="s">
        <v>1</v>
      </c>
      <c r="B2" t="s">
        <v>2</v>
      </c>
      <c r="C2" s="1"/>
      <c r="D2" s="66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34" ht="15.75" thickBot="1" x14ac:dyDescent="0.3">
      <c r="C3" s="1"/>
      <c r="D3" s="1"/>
      <c r="E3" s="2"/>
      <c r="F3" s="1"/>
    </row>
    <row r="4" spans="1:34" ht="15" customHeight="1" thickBot="1" x14ac:dyDescent="0.3">
      <c r="A4" s="54" t="s">
        <v>3</v>
      </c>
      <c r="B4" s="56" t="s">
        <v>4</v>
      </c>
      <c r="C4" s="62" t="s">
        <v>5</v>
      </c>
      <c r="D4" s="63"/>
      <c r="E4" s="58">
        <v>44757</v>
      </c>
      <c r="F4" s="59"/>
      <c r="G4" s="58">
        <f>E4+1</f>
        <v>44758</v>
      </c>
      <c r="H4" s="59"/>
      <c r="I4" s="60">
        <f>G4+1</f>
        <v>44759</v>
      </c>
      <c r="J4" s="61"/>
      <c r="K4" s="60">
        <f t="shared" ref="K4" si="0">I4+1</f>
        <v>44760</v>
      </c>
      <c r="L4" s="61"/>
      <c r="M4" s="60">
        <f t="shared" ref="M4" si="1">K4+1</f>
        <v>44761</v>
      </c>
      <c r="N4" s="61"/>
      <c r="O4" s="60">
        <f t="shared" ref="O4" si="2">M4+1</f>
        <v>44762</v>
      </c>
      <c r="P4" s="61"/>
      <c r="Q4" s="60">
        <f>O4+1</f>
        <v>44763</v>
      </c>
      <c r="R4" s="61"/>
      <c r="S4" s="60">
        <f>Q4+1</f>
        <v>44764</v>
      </c>
      <c r="T4" s="61"/>
      <c r="U4" s="60">
        <f>S4+1</f>
        <v>44765</v>
      </c>
      <c r="V4" s="61"/>
      <c r="W4" s="60">
        <f>U4+1</f>
        <v>44766</v>
      </c>
      <c r="X4" s="61"/>
      <c r="Y4" s="60">
        <f t="shared" ref="Y4" si="3">W4+1</f>
        <v>44767</v>
      </c>
      <c r="Z4" s="61"/>
      <c r="AA4" s="60">
        <f t="shared" ref="AA4" si="4">Y4+1</f>
        <v>44768</v>
      </c>
      <c r="AB4" s="61"/>
      <c r="AC4" s="60">
        <f t="shared" ref="AC4" si="5">AA4+1</f>
        <v>44769</v>
      </c>
      <c r="AD4" s="61"/>
      <c r="AE4" s="60">
        <f t="shared" ref="AE4" si="6">AC4+1</f>
        <v>44770</v>
      </c>
      <c r="AF4" s="61"/>
      <c r="AG4" s="60">
        <f t="shared" ref="AG4" si="7">AE4+1</f>
        <v>44771</v>
      </c>
      <c r="AH4" s="61"/>
    </row>
    <row r="5" spans="1:34" ht="14.45" hidden="1" customHeight="1" thickBot="1" x14ac:dyDescent="0.3">
      <c r="A5" s="55"/>
      <c r="B5" s="57"/>
      <c r="C5" s="64"/>
      <c r="D5" s="65"/>
      <c r="E5" s="32" t="str">
        <f t="shared" ref="E5" si="8">IF(WEEKDAY(E4,2)&gt;5,"WE","")</f>
        <v/>
      </c>
      <c r="F5" s="33">
        <f ca="1">COUNTIF(BDD!$B5:$Z17,E7)</f>
        <v>0</v>
      </c>
      <c r="G5" s="32" t="str">
        <f t="shared" ref="G5" si="9">IF(WEEKDAY(G4,2)&gt;5,"WE","")</f>
        <v>WE</v>
      </c>
      <c r="H5" s="33">
        <f ca="1">COUNTIF(BDD!$B5:$Z17,G7)</f>
        <v>0</v>
      </c>
      <c r="I5" s="32" t="str">
        <f t="shared" ref="I5" si="10">IF(WEEKDAY(I4,2)&gt;5,"WE","")</f>
        <v>WE</v>
      </c>
      <c r="J5" s="33">
        <f ca="1">COUNTIF(BDD!$B5:$Z17,I7)</f>
        <v>0</v>
      </c>
      <c r="K5" s="32" t="str">
        <f t="shared" ref="K5" si="11">IF(WEEKDAY(K4,2)&gt;5,"WE","")</f>
        <v/>
      </c>
      <c r="L5" s="33">
        <f ca="1">COUNTIF(BDD!$B5:$Z17,K7)</f>
        <v>0</v>
      </c>
      <c r="M5" s="32" t="str">
        <f t="shared" ref="M5" si="12">IF(WEEKDAY(M4,2)&gt;5,"WE","")</f>
        <v/>
      </c>
      <c r="N5" s="33">
        <f ca="1">COUNTIF(BDD!$B5:$Z17,M7)</f>
        <v>0</v>
      </c>
      <c r="O5" s="32" t="str">
        <f t="shared" ref="O5" si="13">IF(WEEKDAY(O4,2)&gt;5,"WE","")</f>
        <v/>
      </c>
      <c r="P5" s="33">
        <f ca="1">COUNTIF(BDD!$B5:$Z17,O7)</f>
        <v>0</v>
      </c>
      <c r="Q5" s="32" t="str">
        <f t="shared" ref="Q5" si="14">IF(WEEKDAY(Q4,2)&gt;5,"WE","")</f>
        <v/>
      </c>
      <c r="R5" s="33">
        <f ca="1">COUNTIF(BDD!$B5:$Z17,Q7)</f>
        <v>0</v>
      </c>
      <c r="S5" s="32" t="str">
        <f t="shared" ref="S5" si="15">IF(WEEKDAY(S4,2)&gt;5,"WE","")</f>
        <v/>
      </c>
      <c r="T5" s="33">
        <f ca="1">COUNTIF(BDD!$B5:$Z17,S7)</f>
        <v>0</v>
      </c>
      <c r="U5" s="32" t="str">
        <f t="shared" ref="U5" si="16">IF(WEEKDAY(U4,2)&gt;5,"WE","")</f>
        <v>WE</v>
      </c>
      <c r="V5" s="33">
        <f ca="1">COUNTIF(BDD!$B5:$Z17,U7)</f>
        <v>0</v>
      </c>
      <c r="W5" s="32" t="str">
        <f t="shared" ref="W5" si="17">IF(WEEKDAY(W4,2)&gt;5,"WE","")</f>
        <v>WE</v>
      </c>
      <c r="X5" s="33">
        <f ca="1">COUNTIF(BDD!$B5:$Z17,W7)</f>
        <v>0</v>
      </c>
      <c r="Y5" s="32" t="str">
        <f t="shared" ref="Y5" si="18">IF(WEEKDAY(Y4,2)&gt;5,"WE","")</f>
        <v/>
      </c>
      <c r="Z5" s="33">
        <f ca="1">COUNTIF(BDD!$B5:$Z17,Y7)</f>
        <v>0</v>
      </c>
      <c r="AA5" s="32" t="str">
        <f t="shared" ref="AA5" si="19">IF(WEEKDAY(AA4,2)&gt;5,"WE","")</f>
        <v/>
      </c>
      <c r="AB5" s="33">
        <f ca="1">COUNTIF(BDD!$B5:$Z17,AA7)</f>
        <v>0</v>
      </c>
      <c r="AC5" s="32" t="str">
        <f t="shared" ref="AC5" si="20">IF(WEEKDAY(AC4,2)&gt;5,"WE","")</f>
        <v/>
      </c>
      <c r="AD5" s="33">
        <f ca="1">COUNTIF(BDD!$B5:$Z17,AC7)</f>
        <v>0</v>
      </c>
      <c r="AE5" s="32" t="str">
        <f t="shared" ref="AE5" si="21">IF(WEEKDAY(AE4,2)&gt;5,"WE","")</f>
        <v/>
      </c>
      <c r="AF5" s="33">
        <f ca="1">COUNTIF(BDD!$B5:$Z17,AE7)</f>
        <v>0</v>
      </c>
      <c r="AG5" s="32" t="str">
        <f t="shared" ref="AG5" si="22">IF(WEEKDAY(AG4,2)&gt;5,"WE","")</f>
        <v/>
      </c>
      <c r="AH5" s="33">
        <f ca="1">COUNTIF(BDD!$B5:$Z17,AG7)</f>
        <v>0</v>
      </c>
    </row>
    <row r="6" spans="1:34" ht="14.45" customHeight="1" x14ac:dyDescent="0.25">
      <c r="A6" s="55"/>
      <c r="B6" s="57"/>
      <c r="C6" s="64"/>
      <c r="D6" s="65"/>
      <c r="E6" s="58" t="str">
        <f>UPPER((TEXT(E4,"jjj")))</f>
        <v>VEN</v>
      </c>
      <c r="F6" s="59"/>
      <c r="G6" s="34" t="str">
        <f t="shared" ref="G6" si="23">UPPER((TEXT(G4,"jjj")))</f>
        <v>SAM</v>
      </c>
      <c r="H6" s="35"/>
      <c r="I6" s="34" t="str">
        <f t="shared" ref="I6" si="24">UPPER((TEXT(I4,"jjj")))</f>
        <v>DIM</v>
      </c>
      <c r="J6" s="35"/>
      <c r="K6" s="34" t="str">
        <f t="shared" ref="K6" si="25">UPPER((TEXT(K4,"jjj")))</f>
        <v>LUN</v>
      </c>
      <c r="L6" s="35"/>
      <c r="M6" s="34" t="str">
        <f t="shared" ref="M6" si="26">UPPER((TEXT(M4,"jjj")))</f>
        <v>MAR</v>
      </c>
      <c r="N6" s="35"/>
      <c r="O6" s="34" t="str">
        <f t="shared" ref="O6" si="27">UPPER((TEXT(O4,"jjj")))</f>
        <v>MER</v>
      </c>
      <c r="P6" s="35"/>
      <c r="Q6" s="34" t="str">
        <f t="shared" ref="Q6" si="28">UPPER((TEXT(Q4,"jjj")))</f>
        <v>JEU</v>
      </c>
      <c r="R6" s="35"/>
      <c r="S6" s="34" t="str">
        <f t="shared" ref="S6" si="29">UPPER((TEXT(S4,"jjj")))</f>
        <v>VEN</v>
      </c>
      <c r="T6" s="35"/>
      <c r="U6" s="34" t="str">
        <f t="shared" ref="U6" si="30">UPPER((TEXT(U4,"jjj")))</f>
        <v>SAM</v>
      </c>
      <c r="V6" s="35"/>
      <c r="W6" s="34" t="str">
        <f t="shared" ref="W6" si="31">UPPER((TEXT(W4,"jjj")))</f>
        <v>DIM</v>
      </c>
      <c r="X6" s="35"/>
      <c r="Y6" s="34" t="str">
        <f t="shared" ref="Y6" si="32">UPPER((TEXT(Y4,"jjj")))</f>
        <v>LUN</v>
      </c>
      <c r="Z6" s="35"/>
      <c r="AA6" s="34" t="str">
        <f t="shared" ref="AA6" si="33">UPPER((TEXT(AA4,"jjj")))</f>
        <v>MAR</v>
      </c>
      <c r="AB6" s="35"/>
      <c r="AC6" s="34" t="str">
        <f t="shared" ref="AC6" si="34">UPPER((TEXT(AC4,"jjj")))</f>
        <v>MER</v>
      </c>
      <c r="AD6" s="35"/>
      <c r="AE6" s="34" t="str">
        <f t="shared" ref="AE6" si="35">UPPER((TEXT(AE4,"jjj")))</f>
        <v>JEU</v>
      </c>
      <c r="AF6" s="35"/>
      <c r="AG6" s="34" t="str">
        <f t="shared" ref="AG6" si="36">UPPER((TEXT(AG4,"jjj")))</f>
        <v>VEN</v>
      </c>
      <c r="AH6" s="35"/>
    </row>
    <row r="7" spans="1:34" hidden="1" x14ac:dyDescent="0.25">
      <c r="A7" s="55"/>
      <c r="B7" s="57"/>
      <c r="C7" s="30"/>
      <c r="D7" s="31"/>
      <c r="E7" s="32" t="str">
        <f>TEXT(E4,"JJ/MM/AAA")</f>
        <v>15/07/2022</v>
      </c>
      <c r="F7" s="32" t="str">
        <f>TEXT(E4,"JJ/MM/AAA")</f>
        <v>15/07/2022</v>
      </c>
      <c r="G7" s="32" t="str">
        <f t="shared" ref="G7" si="37">TEXT(G4,"JJ/MM/AAA")</f>
        <v>16/07/2022</v>
      </c>
      <c r="H7" s="32" t="str">
        <f t="shared" ref="H7" si="38">TEXT(G4,"JJ/MM/AAA")</f>
        <v>16/07/2022</v>
      </c>
      <c r="I7" s="32" t="str">
        <f t="shared" ref="I7" si="39">TEXT(I4,"JJ/MM/AAA")</f>
        <v>17/07/2022</v>
      </c>
      <c r="J7" s="32" t="str">
        <f t="shared" ref="J7" si="40">TEXT(I4,"JJ/MM/AAA")</f>
        <v>17/07/2022</v>
      </c>
      <c r="K7" s="32" t="str">
        <f t="shared" ref="K7" si="41">TEXT(K4,"JJ/MM/AAA")</f>
        <v>18/07/2022</v>
      </c>
      <c r="L7" s="32" t="str">
        <f t="shared" ref="L7" si="42">TEXT(K4,"JJ/MM/AAA")</f>
        <v>18/07/2022</v>
      </c>
      <c r="M7" s="32" t="str">
        <f t="shared" ref="M7" si="43">TEXT(M4,"JJ/MM/AAA")</f>
        <v>19/07/2022</v>
      </c>
      <c r="N7" s="32" t="str">
        <f t="shared" ref="N7" si="44">TEXT(M4,"JJ/MM/AAA")</f>
        <v>19/07/2022</v>
      </c>
      <c r="O7" s="32" t="str">
        <f t="shared" ref="O7" si="45">TEXT(O4,"JJ/MM/AAA")</f>
        <v>20/07/2022</v>
      </c>
      <c r="P7" s="32" t="str">
        <f t="shared" ref="P7" si="46">TEXT(O4,"JJ/MM/AAA")</f>
        <v>20/07/2022</v>
      </c>
      <c r="Q7" s="32" t="str">
        <f t="shared" ref="Q7" si="47">TEXT(Q4,"JJ/MM/AAA")</f>
        <v>21/07/2022</v>
      </c>
      <c r="R7" s="32" t="str">
        <f t="shared" ref="R7" si="48">TEXT(Q4,"JJ/MM/AAA")</f>
        <v>21/07/2022</v>
      </c>
      <c r="S7" s="32" t="str">
        <f t="shared" ref="S7" si="49">TEXT(S4,"JJ/MM/AAA")</f>
        <v>22/07/2022</v>
      </c>
      <c r="T7" s="32" t="str">
        <f t="shared" ref="T7" si="50">TEXT(S4,"JJ/MM/AAA")</f>
        <v>22/07/2022</v>
      </c>
      <c r="U7" s="32" t="str">
        <f t="shared" ref="U7" si="51">TEXT(U4,"JJ/MM/AAA")</f>
        <v>23/07/2022</v>
      </c>
      <c r="V7" s="32" t="str">
        <f t="shared" ref="V7" si="52">TEXT(U4,"JJ/MM/AAA")</f>
        <v>23/07/2022</v>
      </c>
      <c r="W7" s="32" t="str">
        <f t="shared" ref="W7" si="53">TEXT(W4,"JJ/MM/AAA")</f>
        <v>24/07/2022</v>
      </c>
      <c r="X7" s="32" t="str">
        <f t="shared" ref="X7" si="54">TEXT(W4,"JJ/MM/AAA")</f>
        <v>24/07/2022</v>
      </c>
      <c r="Y7" s="32" t="str">
        <f t="shared" ref="Y7" si="55">TEXT(Y4,"JJ/MM/AAA")</f>
        <v>25/07/2022</v>
      </c>
      <c r="Z7" s="32" t="str">
        <f t="shared" ref="Z7" si="56">TEXT(Y4,"JJ/MM/AAA")</f>
        <v>25/07/2022</v>
      </c>
      <c r="AA7" s="32" t="str">
        <f t="shared" ref="AA7" si="57">TEXT(AA4,"JJ/MM/AAA")</f>
        <v>26/07/2022</v>
      </c>
      <c r="AB7" s="32" t="str">
        <f t="shared" ref="AB7" si="58">TEXT(AA4,"JJ/MM/AAA")</f>
        <v>26/07/2022</v>
      </c>
      <c r="AC7" s="32" t="str">
        <f t="shared" ref="AC7" si="59">TEXT(AC4,"JJ/MM/AAA")</f>
        <v>27/07/2022</v>
      </c>
      <c r="AD7" s="32" t="str">
        <f t="shared" ref="AD7" si="60">TEXT(AC4,"JJ/MM/AAA")</f>
        <v>27/07/2022</v>
      </c>
      <c r="AE7" s="32" t="str">
        <f t="shared" ref="AE7" si="61">TEXT(AE4,"JJ/MM/AAA")</f>
        <v>28/07/2022</v>
      </c>
      <c r="AF7" s="32" t="str">
        <f t="shared" ref="AF7" si="62">TEXT(AE4,"JJ/MM/AAA")</f>
        <v>28/07/2022</v>
      </c>
      <c r="AG7" s="32" t="str">
        <f t="shared" ref="AG7" si="63">TEXT(AG4,"JJ/MM/AAA")</f>
        <v>29/07/2022</v>
      </c>
      <c r="AH7" s="32" t="str">
        <f t="shared" ref="AH7" si="64">TEXT(AG4,"JJ/MM/AAA")</f>
        <v>29/07/2022</v>
      </c>
    </row>
    <row r="8" spans="1:34" ht="15" customHeight="1" thickBot="1" x14ac:dyDescent="0.3">
      <c r="A8" s="55"/>
      <c r="B8" s="57"/>
      <c r="C8" s="3" t="s">
        <v>6</v>
      </c>
      <c r="D8" s="4" t="s">
        <v>7</v>
      </c>
      <c r="E8" s="3" t="s">
        <v>8</v>
      </c>
      <c r="F8" s="4" t="s">
        <v>9</v>
      </c>
      <c r="G8" s="3" t="s">
        <v>8</v>
      </c>
      <c r="H8" s="4" t="s">
        <v>9</v>
      </c>
      <c r="I8" s="3" t="s">
        <v>8</v>
      </c>
      <c r="J8" s="4" t="s">
        <v>9</v>
      </c>
      <c r="K8" s="3" t="s">
        <v>8</v>
      </c>
      <c r="L8" s="4" t="s">
        <v>9</v>
      </c>
      <c r="M8" s="3" t="s">
        <v>8</v>
      </c>
      <c r="N8" s="4" t="s">
        <v>9</v>
      </c>
      <c r="O8" s="3" t="s">
        <v>8</v>
      </c>
      <c r="P8" s="4" t="s">
        <v>9</v>
      </c>
      <c r="Q8" s="3" t="s">
        <v>8</v>
      </c>
      <c r="R8" s="4" t="s">
        <v>9</v>
      </c>
      <c r="S8" s="3" t="s">
        <v>8</v>
      </c>
      <c r="T8" s="4" t="s">
        <v>9</v>
      </c>
      <c r="U8" s="3" t="s">
        <v>8</v>
      </c>
      <c r="V8" s="4" t="s">
        <v>9</v>
      </c>
      <c r="W8" s="3" t="s">
        <v>8</v>
      </c>
      <c r="X8" s="4" t="s">
        <v>9</v>
      </c>
      <c r="Y8" s="3" t="s">
        <v>8</v>
      </c>
      <c r="Z8" s="4" t="s">
        <v>9</v>
      </c>
      <c r="AA8" s="3" t="s">
        <v>8</v>
      </c>
      <c r="AB8" s="4" t="s">
        <v>9</v>
      </c>
      <c r="AC8" s="3" t="s">
        <v>8</v>
      </c>
      <c r="AD8" s="4" t="s">
        <v>9</v>
      </c>
      <c r="AE8" s="3" t="s">
        <v>8</v>
      </c>
      <c r="AF8" s="4" t="s">
        <v>9</v>
      </c>
      <c r="AG8" s="3" t="s">
        <v>8</v>
      </c>
      <c r="AH8" s="4" t="s">
        <v>9</v>
      </c>
    </row>
    <row r="9" spans="1:34" ht="15.75" thickBot="1" x14ac:dyDescent="0.3">
      <c r="A9" s="47" t="s">
        <v>10</v>
      </c>
      <c r="B9" s="6" t="s">
        <v>72</v>
      </c>
      <c r="C9" s="7">
        <v>12</v>
      </c>
      <c r="D9" s="8">
        <v>9</v>
      </c>
      <c r="E9" s="5">
        <f>COUNTIF('Inser données'!$J:$J,"Garde"&amp;"£"&amp;"24h"&amp;"£"&amp;"VOL"&amp;"£"&amp;$B9&amp;"£"&amp;E$7)+COUNTIF('Inser données'!$J:$J,"Garde"&amp;"£"&amp;"JOUR"&amp;"£"&amp;"VOL"&amp;"£"&amp;$B9&amp;"£"&amp;E$7)</f>
        <v>0</v>
      </c>
      <c r="F9" s="5">
        <f>COUNTIF('Inser données'!$J:$J,"Garde"&amp;"£"&amp;"24h"&amp;"£"&amp;"VOL"&amp;"£"&amp;$B9&amp;"£"&amp;F$7)+COUNTIF('Inser données'!$J:$J,"Garde"&amp;"£"&amp;"NUIT"&amp;"£"&amp;"VOL"&amp;"£"&amp;$B9&amp;"£"&amp;F$7)</f>
        <v>0</v>
      </c>
      <c r="G9" s="5">
        <f>COUNTIF('Inser données'!$J:$J,"Garde"&amp;"£"&amp;"24h"&amp;"£"&amp;"VOL"&amp;"£"&amp;$B9&amp;"£"&amp;G$7)+COUNTIF('Inser données'!$J:$J,"Garde"&amp;"£"&amp;"JOUR"&amp;"£"&amp;"VOL"&amp;"£"&amp;$B9&amp;"£"&amp;G$7)</f>
        <v>0</v>
      </c>
      <c r="H9" s="5">
        <f>COUNTIF('Inser données'!$J:$J,"Garde"&amp;"£"&amp;"24h"&amp;"£"&amp;"VOL"&amp;"£"&amp;$B9&amp;"£"&amp;H$7)+COUNTIF('Inser données'!$J:$J,"Garde"&amp;"£"&amp;"NUIT"&amp;"£"&amp;"VOL"&amp;"£"&amp;$B9&amp;"£"&amp;H$7)</f>
        <v>0</v>
      </c>
      <c r="I9" s="5">
        <f>COUNTIF('Inser données'!$J:$J,"Garde"&amp;"£"&amp;"24h"&amp;"£"&amp;"VOL"&amp;"£"&amp;$B9&amp;"£"&amp;I$7)+COUNTIF('Inser données'!$J:$J,"Garde"&amp;"£"&amp;"JOUR"&amp;"£"&amp;"VOL"&amp;"£"&amp;$B9&amp;"£"&amp;I$7)</f>
        <v>0</v>
      </c>
      <c r="J9" s="5">
        <f>COUNTIF('Inser données'!$J:$J,"Garde"&amp;"£"&amp;"24h"&amp;"£"&amp;"VOL"&amp;"£"&amp;$B9&amp;"£"&amp;J$7)+COUNTIF('Inser données'!$J:$J,"Garde"&amp;"£"&amp;"NUIT"&amp;"£"&amp;"VOL"&amp;"£"&amp;$B9&amp;"£"&amp;J$7)</f>
        <v>0</v>
      </c>
      <c r="K9" s="5">
        <f>COUNTIF('Inser données'!$J:$J,"Garde"&amp;"£"&amp;"24h"&amp;"£"&amp;"VOL"&amp;"£"&amp;$B9&amp;"£"&amp;K$7)+COUNTIF('Inser données'!$J:$J,"Garde"&amp;"£"&amp;"JOUR"&amp;"£"&amp;"VOL"&amp;"£"&amp;$B9&amp;"£"&amp;K$7)</f>
        <v>0</v>
      </c>
      <c r="L9" s="5">
        <f>COUNTIF('Inser données'!$J:$J,"Garde"&amp;"£"&amp;"24h"&amp;"£"&amp;"VOL"&amp;"£"&amp;$B9&amp;"£"&amp;L$7)+COUNTIF('Inser données'!$J:$J,"Garde"&amp;"£"&amp;"NUIT"&amp;"£"&amp;"VOL"&amp;"£"&amp;$B9&amp;"£"&amp;L$7)</f>
        <v>0</v>
      </c>
      <c r="M9" s="5">
        <f>COUNTIF('Inser données'!$J:$J,"Garde"&amp;"£"&amp;"24h"&amp;"£"&amp;"VOL"&amp;"£"&amp;$B9&amp;"£"&amp;M$7)+COUNTIF('Inser données'!$J:$J,"Garde"&amp;"£"&amp;"JOUR"&amp;"£"&amp;"VOL"&amp;"£"&amp;$B9&amp;"£"&amp;M$7)</f>
        <v>0</v>
      </c>
      <c r="N9" s="5">
        <f>COUNTIF('Inser données'!$J:$J,"Garde"&amp;"£"&amp;"24h"&amp;"£"&amp;"VOL"&amp;"£"&amp;$B9&amp;"£"&amp;N$7)+COUNTIF('Inser données'!$J:$J,"Garde"&amp;"£"&amp;"NUIT"&amp;"£"&amp;"VOL"&amp;"£"&amp;$B9&amp;"£"&amp;N$7)</f>
        <v>0</v>
      </c>
      <c r="O9" s="5">
        <f>COUNTIF('Inser données'!$J:$J,"Garde"&amp;"£"&amp;"24h"&amp;"£"&amp;"VOL"&amp;"£"&amp;$B9&amp;"£"&amp;O$7)+COUNTIF('Inser données'!$J:$J,"Garde"&amp;"£"&amp;"JOUR"&amp;"£"&amp;"VOL"&amp;"£"&amp;$B9&amp;"£"&amp;O$7)</f>
        <v>0</v>
      </c>
      <c r="P9" s="5">
        <f>COUNTIF('Inser données'!$J:$J,"Garde"&amp;"£"&amp;"24h"&amp;"£"&amp;"VOL"&amp;"£"&amp;$B9&amp;"£"&amp;P$7)+COUNTIF('Inser données'!$J:$J,"Garde"&amp;"£"&amp;"NUIT"&amp;"£"&amp;"VOL"&amp;"£"&amp;$B9&amp;"£"&amp;P$7)</f>
        <v>0</v>
      </c>
      <c r="Q9" s="5">
        <f>COUNTIF('Inser données'!$J:$J,"Garde"&amp;"£"&amp;"24h"&amp;"£"&amp;"VOL"&amp;"£"&amp;$B9&amp;"£"&amp;Q$7)+COUNTIF('Inser données'!$J:$J,"Garde"&amp;"£"&amp;"JOUR"&amp;"£"&amp;"VOL"&amp;"£"&amp;$B9&amp;"£"&amp;Q$7)</f>
        <v>0</v>
      </c>
      <c r="R9" s="5">
        <f>COUNTIF('Inser données'!$J:$J,"Garde"&amp;"£"&amp;"24h"&amp;"£"&amp;"VOL"&amp;"£"&amp;$B9&amp;"£"&amp;R$7)+COUNTIF('Inser données'!$J:$J,"Garde"&amp;"£"&amp;"NUIT"&amp;"£"&amp;"VOL"&amp;"£"&amp;$B9&amp;"£"&amp;R$7)</f>
        <v>0</v>
      </c>
      <c r="S9" s="5">
        <f>COUNTIF('Inser données'!$J:$J,"Garde"&amp;"£"&amp;"24h"&amp;"£"&amp;"VOL"&amp;"£"&amp;$B9&amp;"£"&amp;S$7)+COUNTIF('Inser données'!$J:$J,"Garde"&amp;"£"&amp;"JOUR"&amp;"£"&amp;"VOL"&amp;"£"&amp;$B9&amp;"£"&amp;S$7)</f>
        <v>0</v>
      </c>
      <c r="T9" s="5">
        <f>COUNTIF('Inser données'!$J:$J,"Garde"&amp;"£"&amp;"24h"&amp;"£"&amp;"VOL"&amp;"£"&amp;$B9&amp;"£"&amp;T$7)+COUNTIF('Inser données'!$J:$J,"Garde"&amp;"£"&amp;"NUIT"&amp;"£"&amp;"VOL"&amp;"£"&amp;$B9&amp;"£"&amp;T$7)</f>
        <v>0</v>
      </c>
      <c r="U9" s="5">
        <f>COUNTIF('Inser données'!$J:$J,"Garde"&amp;"£"&amp;"24h"&amp;"£"&amp;"VOL"&amp;"£"&amp;$B9&amp;"£"&amp;U$7)+COUNTIF('Inser données'!$J:$J,"Garde"&amp;"£"&amp;"JOUR"&amp;"£"&amp;"VOL"&amp;"£"&amp;$B9&amp;"£"&amp;U$7)</f>
        <v>0</v>
      </c>
      <c r="V9" s="5">
        <f>COUNTIF('Inser données'!$J:$J,"Garde"&amp;"£"&amp;"24h"&amp;"£"&amp;"VOL"&amp;"£"&amp;$B9&amp;"£"&amp;V$7)+COUNTIF('Inser données'!$J:$J,"Garde"&amp;"£"&amp;"NUIT"&amp;"£"&amp;"VOL"&amp;"£"&amp;$B9&amp;"£"&amp;V$7)</f>
        <v>0</v>
      </c>
      <c r="W9" s="5">
        <f>COUNTIF('Inser données'!$J:$J,"Garde"&amp;"£"&amp;"24h"&amp;"£"&amp;"VOL"&amp;"£"&amp;$B9&amp;"£"&amp;W$7)+COUNTIF('Inser données'!$J:$J,"Garde"&amp;"£"&amp;"JOUR"&amp;"£"&amp;"VOL"&amp;"£"&amp;$B9&amp;"£"&amp;W$7)</f>
        <v>0</v>
      </c>
      <c r="X9" s="5">
        <f>COUNTIF('Inser données'!$J:$J,"Garde"&amp;"£"&amp;"24h"&amp;"£"&amp;"VOL"&amp;"£"&amp;$B9&amp;"£"&amp;X$7)+COUNTIF('Inser données'!$J:$J,"Garde"&amp;"£"&amp;"NUIT"&amp;"£"&amp;"VOL"&amp;"£"&amp;$B9&amp;"£"&amp;X$7)</f>
        <v>0</v>
      </c>
      <c r="Y9" s="5">
        <f>COUNTIF('Inser données'!$J:$J,"Garde"&amp;"£"&amp;"24h"&amp;"£"&amp;"VOL"&amp;"£"&amp;$B9&amp;"£"&amp;Y$7)+COUNTIF('Inser données'!$J:$J,"Garde"&amp;"£"&amp;"JOUR"&amp;"£"&amp;"VOL"&amp;"£"&amp;$B9&amp;"£"&amp;Y$7)</f>
        <v>0</v>
      </c>
      <c r="Z9" s="5">
        <f>COUNTIF('Inser données'!$J:$J,"Garde"&amp;"£"&amp;"24h"&amp;"£"&amp;"VOL"&amp;"£"&amp;$B9&amp;"£"&amp;Z$7)+COUNTIF('Inser données'!$J:$J,"Garde"&amp;"£"&amp;"NUIT"&amp;"£"&amp;"VOL"&amp;"£"&amp;$B9&amp;"£"&amp;Z$7)</f>
        <v>0</v>
      </c>
      <c r="AA9" s="5">
        <f>COUNTIF('Inser données'!$J:$J,"Garde"&amp;"£"&amp;"24h"&amp;"£"&amp;"VOL"&amp;"£"&amp;$B9&amp;"£"&amp;AA$7)+COUNTIF('Inser données'!$J:$J,"Garde"&amp;"£"&amp;"JOUR"&amp;"£"&amp;"VOL"&amp;"£"&amp;$B9&amp;"£"&amp;AA$7)</f>
        <v>0</v>
      </c>
      <c r="AB9" s="5">
        <f>COUNTIF('Inser données'!$J:$J,"Garde"&amp;"£"&amp;"24h"&amp;"£"&amp;"VOL"&amp;"£"&amp;$B9&amp;"£"&amp;AB$7)+COUNTIF('Inser données'!$J:$J,"Garde"&amp;"£"&amp;"NUIT"&amp;"£"&amp;"VOL"&amp;"£"&amp;$B9&amp;"£"&amp;AB$7)</f>
        <v>0</v>
      </c>
      <c r="AC9" s="5">
        <f>COUNTIF('Inser données'!$J:$J,"Garde"&amp;"£"&amp;"24h"&amp;"£"&amp;"VOL"&amp;"£"&amp;$B9&amp;"£"&amp;AC$7)+COUNTIF('Inser données'!$J:$J,"Garde"&amp;"£"&amp;"JOUR"&amp;"£"&amp;"VOL"&amp;"£"&amp;$B9&amp;"£"&amp;AC$7)</f>
        <v>0</v>
      </c>
      <c r="AD9" s="5">
        <f>COUNTIF('Inser données'!$J:$J,"Garde"&amp;"£"&amp;"24h"&amp;"£"&amp;"VOL"&amp;"£"&amp;$B9&amp;"£"&amp;AD$7)+COUNTIF('Inser données'!$J:$J,"Garde"&amp;"£"&amp;"NUIT"&amp;"£"&amp;"VOL"&amp;"£"&amp;$B9&amp;"£"&amp;AD$7)</f>
        <v>0</v>
      </c>
      <c r="AE9" s="5">
        <f>COUNTIF('Inser données'!$J:$J,"Garde"&amp;"£"&amp;"24h"&amp;"£"&amp;"VOL"&amp;"£"&amp;$B9&amp;"£"&amp;AE$7)+COUNTIF('Inser données'!$J:$J,"Garde"&amp;"£"&amp;"JOUR"&amp;"£"&amp;"VOL"&amp;"£"&amp;$B9&amp;"£"&amp;AE$7)</f>
        <v>0</v>
      </c>
      <c r="AF9" s="5">
        <f>COUNTIF('Inser données'!$J:$J,"Garde"&amp;"£"&amp;"24h"&amp;"£"&amp;"VOL"&amp;"£"&amp;$B9&amp;"£"&amp;AF$7)+COUNTIF('Inser données'!$J:$J,"Garde"&amp;"£"&amp;"NUIT"&amp;"£"&amp;"VOL"&amp;"£"&amp;$B9&amp;"£"&amp;AF$7)</f>
        <v>0</v>
      </c>
      <c r="AG9" s="5">
        <f>COUNTIF('Inser données'!$J:$J,"Garde"&amp;"£"&amp;"24h"&amp;"£"&amp;"VOL"&amp;"£"&amp;$B9&amp;"£"&amp;AG$7)+COUNTIF('Inser données'!$J:$J,"Garde"&amp;"£"&amp;"JOUR"&amp;"£"&amp;"VOL"&amp;"£"&amp;$B9&amp;"£"&amp;AG$7)</f>
        <v>0</v>
      </c>
      <c r="AH9" s="5">
        <f>COUNTIF('Inser données'!$J:$J,"Garde"&amp;"£"&amp;"24h"&amp;"£"&amp;"VOL"&amp;"£"&amp;$B9&amp;"£"&amp;AH$7)+COUNTIF('Inser données'!$J:$J,"Garde"&amp;"£"&amp;"NUIT"&amp;"£"&amp;"VOL"&amp;"£"&amp;$B9&amp;"£"&amp;AH$7)</f>
        <v>0</v>
      </c>
    </row>
    <row r="10" spans="1:34" ht="15.75" thickBot="1" x14ac:dyDescent="0.3">
      <c r="A10" s="48"/>
      <c r="B10" s="6" t="s">
        <v>73</v>
      </c>
      <c r="C10" s="9">
        <v>4</v>
      </c>
      <c r="D10" s="10">
        <v>4</v>
      </c>
      <c r="E10" s="5">
        <f>COUNTIF('Inser données'!$J:$J,"Garde"&amp;"£"&amp;"24h"&amp;"£"&amp;"VOL"&amp;"£"&amp;$B10&amp;"£"&amp;E$7)+COUNTIF('Inser données'!$J:$J,"Garde"&amp;"£"&amp;"JOUR"&amp;"£"&amp;"VOL"&amp;"£"&amp;$B10&amp;"£"&amp;E$7)</f>
        <v>0</v>
      </c>
      <c r="F10" s="5">
        <f>COUNTIF('Inser données'!$J:$J,"Garde"&amp;"£"&amp;"24h"&amp;"£"&amp;"VOL"&amp;"£"&amp;$B10&amp;"£"&amp;F$7)+COUNTIF('Inser données'!$J:$J,"Garde"&amp;"£"&amp;"NUIT"&amp;"£"&amp;"VOL"&amp;"£"&amp;$B10&amp;"£"&amp;F$7)</f>
        <v>0</v>
      </c>
      <c r="G10" s="5">
        <f>COUNTIF('Inser données'!$J:$J,"Garde"&amp;"£"&amp;"24h"&amp;"£"&amp;"VOL"&amp;"£"&amp;$B10&amp;"£"&amp;G$7)+COUNTIF('Inser données'!$J:$J,"Garde"&amp;"£"&amp;"JOUR"&amp;"£"&amp;"VOL"&amp;"£"&amp;$B10&amp;"£"&amp;G$7)</f>
        <v>0</v>
      </c>
      <c r="H10" s="5">
        <f>COUNTIF('Inser données'!$J:$J,"Garde"&amp;"£"&amp;"24h"&amp;"£"&amp;"VOL"&amp;"£"&amp;$B10&amp;"£"&amp;H$7)+COUNTIF('Inser données'!$J:$J,"Garde"&amp;"£"&amp;"NUIT"&amp;"£"&amp;"VOL"&amp;"£"&amp;$B10&amp;"£"&amp;H$7)</f>
        <v>0</v>
      </c>
      <c r="I10" s="5">
        <f>COUNTIF('Inser données'!$J:$J,"Garde"&amp;"£"&amp;"24h"&amp;"£"&amp;"VOL"&amp;"£"&amp;$B10&amp;"£"&amp;I$7)+COUNTIF('Inser données'!$J:$J,"Garde"&amp;"£"&amp;"JOUR"&amp;"£"&amp;"VOL"&amp;"£"&amp;$B10&amp;"£"&amp;I$7)</f>
        <v>0</v>
      </c>
      <c r="J10" s="5">
        <f>COUNTIF('Inser données'!$J:$J,"Garde"&amp;"£"&amp;"24h"&amp;"£"&amp;"VOL"&amp;"£"&amp;$B10&amp;"£"&amp;J$7)+COUNTIF('Inser données'!$J:$J,"Garde"&amp;"£"&amp;"NUIT"&amp;"£"&amp;"VOL"&amp;"£"&amp;$B10&amp;"£"&amp;J$7)</f>
        <v>0</v>
      </c>
      <c r="K10" s="5">
        <f>COUNTIF('Inser données'!$J:$J,"Garde"&amp;"£"&amp;"24h"&amp;"£"&amp;"VOL"&amp;"£"&amp;$B10&amp;"£"&amp;K$7)+COUNTIF('Inser données'!$J:$J,"Garde"&amp;"£"&amp;"JOUR"&amp;"£"&amp;"VOL"&amp;"£"&amp;$B10&amp;"£"&amp;K$7)</f>
        <v>0</v>
      </c>
      <c r="L10" s="5">
        <f>COUNTIF('Inser données'!$J:$J,"Garde"&amp;"£"&amp;"24h"&amp;"£"&amp;"VOL"&amp;"£"&amp;$B10&amp;"£"&amp;L$7)+COUNTIF('Inser données'!$J:$J,"Garde"&amp;"£"&amp;"NUIT"&amp;"£"&amp;"VOL"&amp;"£"&amp;$B10&amp;"£"&amp;L$7)</f>
        <v>0</v>
      </c>
      <c r="M10" s="5">
        <f>COUNTIF('Inser données'!$J:$J,"Garde"&amp;"£"&amp;"24h"&amp;"£"&amp;"VOL"&amp;"£"&amp;$B10&amp;"£"&amp;M$7)+COUNTIF('Inser données'!$J:$J,"Garde"&amp;"£"&amp;"JOUR"&amp;"£"&amp;"VOL"&amp;"£"&amp;$B10&amp;"£"&amp;M$7)</f>
        <v>0</v>
      </c>
      <c r="N10" s="5">
        <f>COUNTIF('Inser données'!$J:$J,"Garde"&amp;"£"&amp;"24h"&amp;"£"&amp;"VOL"&amp;"£"&amp;$B10&amp;"£"&amp;N$7)+COUNTIF('Inser données'!$J:$J,"Garde"&amp;"£"&amp;"NUIT"&amp;"£"&amp;"VOL"&amp;"£"&amp;$B10&amp;"£"&amp;N$7)</f>
        <v>0</v>
      </c>
      <c r="O10" s="5">
        <f>COUNTIF('Inser données'!$J:$J,"Garde"&amp;"£"&amp;"24h"&amp;"£"&amp;"VOL"&amp;"£"&amp;$B10&amp;"£"&amp;O$7)+COUNTIF('Inser données'!$J:$J,"Garde"&amp;"£"&amp;"JOUR"&amp;"£"&amp;"VOL"&amp;"£"&amp;$B10&amp;"£"&amp;O$7)</f>
        <v>0</v>
      </c>
      <c r="P10" s="5">
        <f>COUNTIF('Inser données'!$J:$J,"Garde"&amp;"£"&amp;"24h"&amp;"£"&amp;"VOL"&amp;"£"&amp;$B10&amp;"£"&amp;P$7)+COUNTIF('Inser données'!$J:$J,"Garde"&amp;"£"&amp;"NUIT"&amp;"£"&amp;"VOL"&amp;"£"&amp;$B10&amp;"£"&amp;P$7)</f>
        <v>0</v>
      </c>
      <c r="Q10" s="5">
        <f>COUNTIF('Inser données'!$J:$J,"Garde"&amp;"£"&amp;"24h"&amp;"£"&amp;"VOL"&amp;"£"&amp;$B10&amp;"£"&amp;Q$7)+COUNTIF('Inser données'!$J:$J,"Garde"&amp;"£"&amp;"JOUR"&amp;"£"&amp;"VOL"&amp;"£"&amp;$B10&amp;"£"&amp;Q$7)</f>
        <v>0</v>
      </c>
      <c r="R10" s="5">
        <f>COUNTIF('Inser données'!$J:$J,"Garde"&amp;"£"&amp;"24h"&amp;"£"&amp;"VOL"&amp;"£"&amp;$B10&amp;"£"&amp;R$7)+COUNTIF('Inser données'!$J:$J,"Garde"&amp;"£"&amp;"NUIT"&amp;"£"&amp;"VOL"&amp;"£"&amp;$B10&amp;"£"&amp;R$7)</f>
        <v>0</v>
      </c>
      <c r="S10" s="5">
        <f>COUNTIF('Inser données'!$J:$J,"Garde"&amp;"£"&amp;"24h"&amp;"£"&amp;"VOL"&amp;"£"&amp;$B10&amp;"£"&amp;S$7)+COUNTIF('Inser données'!$J:$J,"Garde"&amp;"£"&amp;"JOUR"&amp;"£"&amp;"VOL"&amp;"£"&amp;$B10&amp;"£"&amp;S$7)</f>
        <v>0</v>
      </c>
      <c r="T10" s="5">
        <f>COUNTIF('Inser données'!$J:$J,"Garde"&amp;"£"&amp;"24h"&amp;"£"&amp;"VOL"&amp;"£"&amp;$B10&amp;"£"&amp;T$7)+COUNTIF('Inser données'!$J:$J,"Garde"&amp;"£"&amp;"NUIT"&amp;"£"&amp;"VOL"&amp;"£"&amp;$B10&amp;"£"&amp;T$7)</f>
        <v>0</v>
      </c>
      <c r="U10" s="5">
        <f>COUNTIF('Inser données'!$J:$J,"Garde"&amp;"£"&amp;"24h"&amp;"£"&amp;"VOL"&amp;"£"&amp;$B10&amp;"£"&amp;U$7)+COUNTIF('Inser données'!$J:$J,"Garde"&amp;"£"&amp;"JOUR"&amp;"£"&amp;"VOL"&amp;"£"&amp;$B10&amp;"£"&amp;U$7)</f>
        <v>0</v>
      </c>
      <c r="V10" s="5">
        <f>COUNTIF('Inser données'!$J:$J,"Garde"&amp;"£"&amp;"24h"&amp;"£"&amp;"VOL"&amp;"£"&amp;$B10&amp;"£"&amp;V$7)+COUNTIF('Inser données'!$J:$J,"Garde"&amp;"£"&amp;"NUIT"&amp;"£"&amp;"VOL"&amp;"£"&amp;$B10&amp;"£"&amp;V$7)</f>
        <v>0</v>
      </c>
      <c r="W10" s="5">
        <f>COUNTIF('Inser données'!$J:$J,"Garde"&amp;"£"&amp;"24h"&amp;"£"&amp;"VOL"&amp;"£"&amp;$B10&amp;"£"&amp;W$7)+COUNTIF('Inser données'!$J:$J,"Garde"&amp;"£"&amp;"JOUR"&amp;"£"&amp;"VOL"&amp;"£"&amp;$B10&amp;"£"&amp;W$7)</f>
        <v>0</v>
      </c>
      <c r="X10" s="5">
        <f>COUNTIF('Inser données'!$J:$J,"Garde"&amp;"£"&amp;"24h"&amp;"£"&amp;"VOL"&amp;"£"&amp;$B10&amp;"£"&amp;X$7)+COUNTIF('Inser données'!$J:$J,"Garde"&amp;"£"&amp;"NUIT"&amp;"£"&amp;"VOL"&amp;"£"&amp;$B10&amp;"£"&amp;X$7)</f>
        <v>0</v>
      </c>
      <c r="Y10" s="5">
        <f>COUNTIF('Inser données'!$J:$J,"Garde"&amp;"£"&amp;"24h"&amp;"£"&amp;"VOL"&amp;"£"&amp;$B10&amp;"£"&amp;Y$7)+COUNTIF('Inser données'!$J:$J,"Garde"&amp;"£"&amp;"JOUR"&amp;"£"&amp;"VOL"&amp;"£"&amp;$B10&amp;"£"&amp;Y$7)</f>
        <v>0</v>
      </c>
      <c r="Z10" s="5">
        <f>COUNTIF('Inser données'!$J:$J,"Garde"&amp;"£"&amp;"24h"&amp;"£"&amp;"VOL"&amp;"£"&amp;$B10&amp;"£"&amp;Z$7)+COUNTIF('Inser données'!$J:$J,"Garde"&amp;"£"&amp;"NUIT"&amp;"£"&amp;"VOL"&amp;"£"&amp;$B10&amp;"£"&amp;Z$7)</f>
        <v>0</v>
      </c>
      <c r="AA10" s="5">
        <f>COUNTIF('Inser données'!$J:$J,"Garde"&amp;"£"&amp;"24h"&amp;"£"&amp;"VOL"&amp;"£"&amp;$B10&amp;"£"&amp;AA$7)+COUNTIF('Inser données'!$J:$J,"Garde"&amp;"£"&amp;"JOUR"&amp;"£"&amp;"VOL"&amp;"£"&amp;$B10&amp;"£"&amp;AA$7)</f>
        <v>0</v>
      </c>
      <c r="AB10" s="5">
        <f>COUNTIF('Inser données'!$J:$J,"Garde"&amp;"£"&amp;"24h"&amp;"£"&amp;"VOL"&amp;"£"&amp;$B10&amp;"£"&amp;AB$7)+COUNTIF('Inser données'!$J:$J,"Garde"&amp;"£"&amp;"NUIT"&amp;"£"&amp;"VOL"&amp;"£"&amp;$B10&amp;"£"&amp;AB$7)</f>
        <v>0</v>
      </c>
      <c r="AC10" s="5">
        <f>COUNTIF('Inser données'!$J:$J,"Garde"&amp;"£"&amp;"24h"&amp;"£"&amp;"VOL"&amp;"£"&amp;$B10&amp;"£"&amp;AC$7)+COUNTIF('Inser données'!$J:$J,"Garde"&amp;"£"&amp;"JOUR"&amp;"£"&amp;"VOL"&amp;"£"&amp;$B10&amp;"£"&amp;AC$7)</f>
        <v>0</v>
      </c>
      <c r="AD10" s="5">
        <f>COUNTIF('Inser données'!$J:$J,"Garde"&amp;"£"&amp;"24h"&amp;"£"&amp;"VOL"&amp;"£"&amp;$B10&amp;"£"&amp;AD$7)+COUNTIF('Inser données'!$J:$J,"Garde"&amp;"£"&amp;"NUIT"&amp;"£"&amp;"VOL"&amp;"£"&amp;$B10&amp;"£"&amp;AD$7)</f>
        <v>0</v>
      </c>
      <c r="AE10" s="5">
        <f>COUNTIF('Inser données'!$J:$J,"Garde"&amp;"£"&amp;"24h"&amp;"£"&amp;"VOL"&amp;"£"&amp;$B10&amp;"£"&amp;AE$7)+COUNTIF('Inser données'!$J:$J,"Garde"&amp;"£"&amp;"JOUR"&amp;"£"&amp;"VOL"&amp;"£"&amp;$B10&amp;"£"&amp;AE$7)</f>
        <v>0</v>
      </c>
      <c r="AF10" s="5">
        <f>COUNTIF('Inser données'!$J:$J,"Garde"&amp;"£"&amp;"24h"&amp;"£"&amp;"VOL"&amp;"£"&amp;$B10&amp;"£"&amp;AF$7)+COUNTIF('Inser données'!$J:$J,"Garde"&amp;"£"&amp;"NUIT"&amp;"£"&amp;"VOL"&amp;"£"&amp;$B10&amp;"£"&amp;AF$7)</f>
        <v>0</v>
      </c>
      <c r="AG10" s="5">
        <f>COUNTIF('Inser données'!$J:$J,"Garde"&amp;"£"&amp;"24h"&amp;"£"&amp;"VOL"&amp;"£"&amp;$B10&amp;"£"&amp;AG$7)+COUNTIF('Inser données'!$J:$J,"Garde"&amp;"£"&amp;"JOUR"&amp;"£"&amp;"VOL"&amp;"£"&amp;$B10&amp;"£"&amp;AG$7)</f>
        <v>0</v>
      </c>
      <c r="AH10" s="5">
        <f>COUNTIF('Inser données'!$J:$J,"Garde"&amp;"£"&amp;"24h"&amp;"£"&amp;"VOL"&amp;"£"&amp;$B10&amp;"£"&amp;AH$7)+COUNTIF('Inser données'!$J:$J,"Garde"&amp;"£"&amp;"NUIT"&amp;"£"&amp;"VOL"&amp;"£"&amp;$B10&amp;"£"&amp;AH$7)</f>
        <v>0</v>
      </c>
    </row>
    <row r="11" spans="1:34" ht="15.75" thickBot="1" x14ac:dyDescent="0.3">
      <c r="A11" s="48"/>
      <c r="B11" s="11" t="s">
        <v>74</v>
      </c>
      <c r="C11" s="9">
        <v>9</v>
      </c>
      <c r="D11" s="10">
        <v>7</v>
      </c>
      <c r="E11" s="5">
        <f>COUNTIF('Inser données'!$J:$J,"Garde"&amp;"£"&amp;"24h"&amp;"£"&amp;"VOL"&amp;"£"&amp;$B11&amp;"£"&amp;E$7)+COUNTIF('Inser données'!$J:$J,"Garde"&amp;"£"&amp;"JOUR"&amp;"£"&amp;"VOL"&amp;"£"&amp;$B11&amp;"£"&amp;E$7)</f>
        <v>0</v>
      </c>
      <c r="F11" s="5">
        <f>COUNTIF('Inser données'!$J:$J,"Garde"&amp;"£"&amp;"24h"&amp;"£"&amp;"VOL"&amp;"£"&amp;$B11&amp;"£"&amp;F$7)+COUNTIF('Inser données'!$J:$J,"Garde"&amp;"£"&amp;"NUIT"&amp;"£"&amp;"VOL"&amp;"£"&amp;$B11&amp;"£"&amp;F$7)</f>
        <v>0</v>
      </c>
      <c r="G11" s="5">
        <f>COUNTIF('Inser données'!$J:$J,"Garde"&amp;"£"&amp;"24h"&amp;"£"&amp;"VOL"&amp;"£"&amp;$B11&amp;"£"&amp;G$7)+COUNTIF('Inser données'!$J:$J,"Garde"&amp;"£"&amp;"JOUR"&amp;"£"&amp;"VOL"&amp;"£"&amp;$B11&amp;"£"&amp;G$7)</f>
        <v>0</v>
      </c>
      <c r="H11" s="5">
        <f>COUNTIF('Inser données'!$J:$J,"Garde"&amp;"£"&amp;"24h"&amp;"£"&amp;"VOL"&amp;"£"&amp;$B11&amp;"£"&amp;H$7)+COUNTIF('Inser données'!$J:$J,"Garde"&amp;"£"&amp;"NUIT"&amp;"£"&amp;"VOL"&amp;"£"&amp;$B11&amp;"£"&amp;H$7)</f>
        <v>0</v>
      </c>
      <c r="I11" s="5">
        <f>COUNTIF('Inser données'!$J:$J,"Garde"&amp;"£"&amp;"24h"&amp;"£"&amp;"VOL"&amp;"£"&amp;$B11&amp;"£"&amp;I$7)+COUNTIF('Inser données'!$J:$J,"Garde"&amp;"£"&amp;"JOUR"&amp;"£"&amp;"VOL"&amp;"£"&amp;$B11&amp;"£"&amp;I$7)</f>
        <v>0</v>
      </c>
      <c r="J11" s="5">
        <f>COUNTIF('Inser données'!$J:$J,"Garde"&amp;"£"&amp;"24h"&amp;"£"&amp;"VOL"&amp;"£"&amp;$B11&amp;"£"&amp;J$7)+COUNTIF('Inser données'!$J:$J,"Garde"&amp;"£"&amp;"NUIT"&amp;"£"&amp;"VOL"&amp;"£"&amp;$B11&amp;"£"&amp;J$7)</f>
        <v>0</v>
      </c>
      <c r="K11" s="5">
        <f>COUNTIF('Inser données'!$J:$J,"Garde"&amp;"£"&amp;"24h"&amp;"£"&amp;"VOL"&amp;"£"&amp;$B11&amp;"£"&amp;K$7)+COUNTIF('Inser données'!$J:$J,"Garde"&amp;"£"&amp;"JOUR"&amp;"£"&amp;"VOL"&amp;"£"&amp;$B11&amp;"£"&amp;K$7)</f>
        <v>0</v>
      </c>
      <c r="L11" s="5">
        <f>COUNTIF('Inser données'!$J:$J,"Garde"&amp;"£"&amp;"24h"&amp;"£"&amp;"VOL"&amp;"£"&amp;$B11&amp;"£"&amp;L$7)+COUNTIF('Inser données'!$J:$J,"Garde"&amp;"£"&amp;"NUIT"&amp;"£"&amp;"VOL"&amp;"£"&amp;$B11&amp;"£"&amp;L$7)</f>
        <v>0</v>
      </c>
      <c r="M11" s="5">
        <f>COUNTIF('Inser données'!$J:$J,"Garde"&amp;"£"&amp;"24h"&amp;"£"&amp;"VOL"&amp;"£"&amp;$B11&amp;"£"&amp;M$7)+COUNTIF('Inser données'!$J:$J,"Garde"&amp;"£"&amp;"JOUR"&amp;"£"&amp;"VOL"&amp;"£"&amp;$B11&amp;"£"&amp;M$7)</f>
        <v>0</v>
      </c>
      <c r="N11" s="5">
        <f>COUNTIF('Inser données'!$J:$J,"Garde"&amp;"£"&amp;"24h"&amp;"£"&amp;"VOL"&amp;"£"&amp;$B11&amp;"£"&amp;N$7)+COUNTIF('Inser données'!$J:$J,"Garde"&amp;"£"&amp;"NUIT"&amp;"£"&amp;"VOL"&amp;"£"&amp;$B11&amp;"£"&amp;N$7)</f>
        <v>0</v>
      </c>
      <c r="O11" s="5">
        <f>COUNTIF('Inser données'!$J:$J,"Garde"&amp;"£"&amp;"24h"&amp;"£"&amp;"VOL"&amp;"£"&amp;$B11&amp;"£"&amp;O$7)+COUNTIF('Inser données'!$J:$J,"Garde"&amp;"£"&amp;"JOUR"&amp;"£"&amp;"VOL"&amp;"£"&amp;$B11&amp;"£"&amp;O$7)</f>
        <v>0</v>
      </c>
      <c r="P11" s="5">
        <f>COUNTIF('Inser données'!$J:$J,"Garde"&amp;"£"&amp;"24h"&amp;"£"&amp;"VOL"&amp;"£"&amp;$B11&amp;"£"&amp;P$7)+COUNTIF('Inser données'!$J:$J,"Garde"&amp;"£"&amp;"NUIT"&amp;"£"&amp;"VOL"&amp;"£"&amp;$B11&amp;"£"&amp;P$7)</f>
        <v>0</v>
      </c>
      <c r="Q11" s="5">
        <f>COUNTIF('Inser données'!$J:$J,"Garde"&amp;"£"&amp;"24h"&amp;"£"&amp;"VOL"&amp;"£"&amp;$B11&amp;"£"&amp;Q$7)+COUNTIF('Inser données'!$J:$J,"Garde"&amp;"£"&amp;"JOUR"&amp;"£"&amp;"VOL"&amp;"£"&amp;$B11&amp;"£"&amp;Q$7)</f>
        <v>0</v>
      </c>
      <c r="R11" s="5">
        <f>COUNTIF('Inser données'!$J:$J,"Garde"&amp;"£"&amp;"24h"&amp;"£"&amp;"VOL"&amp;"£"&amp;$B11&amp;"£"&amp;R$7)+COUNTIF('Inser données'!$J:$J,"Garde"&amp;"£"&amp;"NUIT"&amp;"£"&amp;"VOL"&amp;"£"&amp;$B11&amp;"£"&amp;R$7)</f>
        <v>0</v>
      </c>
      <c r="S11" s="5">
        <f>COUNTIF('Inser données'!$J:$J,"Garde"&amp;"£"&amp;"24h"&amp;"£"&amp;"VOL"&amp;"£"&amp;$B11&amp;"£"&amp;S$7)+COUNTIF('Inser données'!$J:$J,"Garde"&amp;"£"&amp;"JOUR"&amp;"£"&amp;"VOL"&amp;"£"&amp;$B11&amp;"£"&amp;S$7)</f>
        <v>0</v>
      </c>
      <c r="T11" s="5">
        <f>COUNTIF('Inser données'!$J:$J,"Garde"&amp;"£"&amp;"24h"&amp;"£"&amp;"VOL"&amp;"£"&amp;$B11&amp;"£"&amp;T$7)+COUNTIF('Inser données'!$J:$J,"Garde"&amp;"£"&amp;"NUIT"&amp;"£"&amp;"VOL"&amp;"£"&amp;$B11&amp;"£"&amp;T$7)</f>
        <v>0</v>
      </c>
      <c r="U11" s="5">
        <f>COUNTIF('Inser données'!$J:$J,"Garde"&amp;"£"&amp;"24h"&amp;"£"&amp;"VOL"&amp;"£"&amp;$B11&amp;"£"&amp;U$7)+COUNTIF('Inser données'!$J:$J,"Garde"&amp;"£"&amp;"JOUR"&amp;"£"&amp;"VOL"&amp;"£"&amp;$B11&amp;"£"&amp;U$7)</f>
        <v>0</v>
      </c>
      <c r="V11" s="5">
        <f>COUNTIF('Inser données'!$J:$J,"Garde"&amp;"£"&amp;"24h"&amp;"£"&amp;"VOL"&amp;"£"&amp;$B11&amp;"£"&amp;V$7)+COUNTIF('Inser données'!$J:$J,"Garde"&amp;"£"&amp;"NUIT"&amp;"£"&amp;"VOL"&amp;"£"&amp;$B11&amp;"£"&amp;V$7)</f>
        <v>0</v>
      </c>
      <c r="W11" s="5">
        <f>COUNTIF('Inser données'!$J:$J,"Garde"&amp;"£"&amp;"24h"&amp;"£"&amp;"VOL"&amp;"£"&amp;$B11&amp;"£"&amp;W$7)+COUNTIF('Inser données'!$J:$J,"Garde"&amp;"£"&amp;"JOUR"&amp;"£"&amp;"VOL"&amp;"£"&amp;$B11&amp;"£"&amp;W$7)</f>
        <v>0</v>
      </c>
      <c r="X11" s="5">
        <f>COUNTIF('Inser données'!$J:$J,"Garde"&amp;"£"&amp;"24h"&amp;"£"&amp;"VOL"&amp;"£"&amp;$B11&amp;"£"&amp;X$7)+COUNTIF('Inser données'!$J:$J,"Garde"&amp;"£"&amp;"NUIT"&amp;"£"&amp;"VOL"&amp;"£"&amp;$B11&amp;"£"&amp;X$7)</f>
        <v>0</v>
      </c>
      <c r="Y11" s="5">
        <f>COUNTIF('Inser données'!$J:$J,"Garde"&amp;"£"&amp;"24h"&amp;"£"&amp;"VOL"&amp;"£"&amp;$B11&amp;"£"&amp;Y$7)+COUNTIF('Inser données'!$J:$J,"Garde"&amp;"£"&amp;"JOUR"&amp;"£"&amp;"VOL"&amp;"£"&amp;$B11&amp;"£"&amp;Y$7)</f>
        <v>0</v>
      </c>
      <c r="Z11" s="5">
        <f>COUNTIF('Inser données'!$J:$J,"Garde"&amp;"£"&amp;"24h"&amp;"£"&amp;"VOL"&amp;"£"&amp;$B11&amp;"£"&amp;Z$7)+COUNTIF('Inser données'!$J:$J,"Garde"&amp;"£"&amp;"NUIT"&amp;"£"&amp;"VOL"&amp;"£"&amp;$B11&amp;"£"&amp;Z$7)</f>
        <v>0</v>
      </c>
      <c r="AA11" s="5">
        <f>COUNTIF('Inser données'!$J:$J,"Garde"&amp;"£"&amp;"24h"&amp;"£"&amp;"VOL"&amp;"£"&amp;$B11&amp;"£"&amp;AA$7)+COUNTIF('Inser données'!$J:$J,"Garde"&amp;"£"&amp;"JOUR"&amp;"£"&amp;"VOL"&amp;"£"&amp;$B11&amp;"£"&amp;AA$7)</f>
        <v>0</v>
      </c>
      <c r="AB11" s="5">
        <f>COUNTIF('Inser données'!$J:$J,"Garde"&amp;"£"&amp;"24h"&amp;"£"&amp;"VOL"&amp;"£"&amp;$B11&amp;"£"&amp;AB$7)+COUNTIF('Inser données'!$J:$J,"Garde"&amp;"£"&amp;"NUIT"&amp;"£"&amp;"VOL"&amp;"£"&amp;$B11&amp;"£"&amp;AB$7)</f>
        <v>0</v>
      </c>
      <c r="AC11" s="5">
        <f>COUNTIF('Inser données'!$J:$J,"Garde"&amp;"£"&amp;"24h"&amp;"£"&amp;"VOL"&amp;"£"&amp;$B11&amp;"£"&amp;AC$7)+COUNTIF('Inser données'!$J:$J,"Garde"&amp;"£"&amp;"JOUR"&amp;"£"&amp;"VOL"&amp;"£"&amp;$B11&amp;"£"&amp;AC$7)</f>
        <v>0</v>
      </c>
      <c r="AD11" s="5">
        <f>COUNTIF('Inser données'!$J:$J,"Garde"&amp;"£"&amp;"24h"&amp;"£"&amp;"VOL"&amp;"£"&amp;$B11&amp;"£"&amp;AD$7)+COUNTIF('Inser données'!$J:$J,"Garde"&amp;"£"&amp;"NUIT"&amp;"£"&amp;"VOL"&amp;"£"&amp;$B11&amp;"£"&amp;AD$7)</f>
        <v>0</v>
      </c>
      <c r="AE11" s="5">
        <f>COUNTIF('Inser données'!$J:$J,"Garde"&amp;"£"&amp;"24h"&amp;"£"&amp;"VOL"&amp;"£"&amp;$B11&amp;"£"&amp;AE$7)+COUNTIF('Inser données'!$J:$J,"Garde"&amp;"£"&amp;"JOUR"&amp;"£"&amp;"VOL"&amp;"£"&amp;$B11&amp;"£"&amp;AE$7)</f>
        <v>0</v>
      </c>
      <c r="AF11" s="5">
        <f>COUNTIF('Inser données'!$J:$J,"Garde"&amp;"£"&amp;"24h"&amp;"£"&amp;"VOL"&amp;"£"&amp;$B11&amp;"£"&amp;AF$7)+COUNTIF('Inser données'!$J:$J,"Garde"&amp;"£"&amp;"NUIT"&amp;"£"&amp;"VOL"&amp;"£"&amp;$B11&amp;"£"&amp;AF$7)</f>
        <v>0</v>
      </c>
      <c r="AG11" s="5">
        <f>COUNTIF('Inser données'!$J:$J,"Garde"&amp;"£"&amp;"24h"&amp;"£"&amp;"VOL"&amp;"£"&amp;$B11&amp;"£"&amp;AG$7)+COUNTIF('Inser données'!$J:$J,"Garde"&amp;"£"&amp;"JOUR"&amp;"£"&amp;"VOL"&amp;"£"&amp;$B11&amp;"£"&amp;AG$7)</f>
        <v>0</v>
      </c>
      <c r="AH11" s="5">
        <f>COUNTIF('Inser données'!$J:$J,"Garde"&amp;"£"&amp;"24h"&amp;"£"&amp;"VOL"&amp;"£"&amp;$B11&amp;"£"&amp;AH$7)+COUNTIF('Inser données'!$J:$J,"Garde"&amp;"£"&amp;"NUIT"&amp;"£"&amp;"VOL"&amp;"£"&amp;$B11&amp;"£"&amp;AH$7)</f>
        <v>0</v>
      </c>
    </row>
    <row r="12" spans="1:34" ht="15.75" thickBot="1" x14ac:dyDescent="0.3">
      <c r="A12" s="49" t="s">
        <v>11</v>
      </c>
      <c r="B12" s="50"/>
      <c r="C12" s="12">
        <v>498</v>
      </c>
      <c r="D12" s="13">
        <v>445</v>
      </c>
      <c r="E12" s="14">
        <f>SUM(E9:E11)</f>
        <v>0</v>
      </c>
      <c r="F12" s="14">
        <f t="shared" ref="F12:AH12" si="65">SUM(F9:F11)</f>
        <v>0</v>
      </c>
      <c r="G12" s="14">
        <f t="shared" si="65"/>
        <v>0</v>
      </c>
      <c r="H12" s="14">
        <f t="shared" si="65"/>
        <v>0</v>
      </c>
      <c r="I12" s="14">
        <f t="shared" si="65"/>
        <v>0</v>
      </c>
      <c r="J12" s="14">
        <f t="shared" si="65"/>
        <v>0</v>
      </c>
      <c r="K12" s="14">
        <f t="shared" si="65"/>
        <v>0</v>
      </c>
      <c r="L12" s="14">
        <f t="shared" si="65"/>
        <v>0</v>
      </c>
      <c r="M12" s="14">
        <f t="shared" si="65"/>
        <v>0</v>
      </c>
      <c r="N12" s="14">
        <f t="shared" si="65"/>
        <v>0</v>
      </c>
      <c r="O12" s="14">
        <f t="shared" si="65"/>
        <v>0</v>
      </c>
      <c r="P12" s="14">
        <f t="shared" si="65"/>
        <v>0</v>
      </c>
      <c r="Q12" s="14">
        <f t="shared" si="65"/>
        <v>0</v>
      </c>
      <c r="R12" s="14">
        <f t="shared" si="65"/>
        <v>0</v>
      </c>
      <c r="S12" s="14">
        <f t="shared" si="65"/>
        <v>0</v>
      </c>
      <c r="T12" s="14">
        <f t="shared" si="65"/>
        <v>0</v>
      </c>
      <c r="U12" s="14">
        <f t="shared" si="65"/>
        <v>0</v>
      </c>
      <c r="V12" s="14">
        <f t="shared" si="65"/>
        <v>0</v>
      </c>
      <c r="W12" s="14">
        <f t="shared" si="65"/>
        <v>0</v>
      </c>
      <c r="X12" s="14">
        <f t="shared" si="65"/>
        <v>0</v>
      </c>
      <c r="Y12" s="14">
        <f t="shared" si="65"/>
        <v>0</v>
      </c>
      <c r="Z12" s="14">
        <f t="shared" si="65"/>
        <v>0</v>
      </c>
      <c r="AA12" s="14">
        <f t="shared" si="65"/>
        <v>0</v>
      </c>
      <c r="AB12" s="14">
        <f t="shared" si="65"/>
        <v>0</v>
      </c>
      <c r="AC12" s="14">
        <f t="shared" si="65"/>
        <v>0</v>
      </c>
      <c r="AD12" s="14">
        <f t="shared" si="65"/>
        <v>0</v>
      </c>
      <c r="AE12" s="14">
        <f t="shared" si="65"/>
        <v>0</v>
      </c>
      <c r="AF12" s="14">
        <f t="shared" si="65"/>
        <v>0</v>
      </c>
      <c r="AG12" s="14">
        <f t="shared" si="65"/>
        <v>0</v>
      </c>
      <c r="AH12" s="14">
        <f t="shared" si="65"/>
        <v>0</v>
      </c>
    </row>
  </sheetData>
  <mergeCells count="23">
    <mergeCell ref="O4:P4"/>
    <mergeCell ref="Q4:R4"/>
    <mergeCell ref="S4:T4"/>
    <mergeCell ref="U4:V4"/>
    <mergeCell ref="AG4:AH4"/>
    <mergeCell ref="W4:X4"/>
    <mergeCell ref="Y4:Z4"/>
    <mergeCell ref="AA4:AB4"/>
    <mergeCell ref="AC4:AD4"/>
    <mergeCell ref="AE4:AF4"/>
    <mergeCell ref="A12:B12"/>
    <mergeCell ref="A1:N1"/>
    <mergeCell ref="D2:N2"/>
    <mergeCell ref="E4:F4"/>
    <mergeCell ref="G4:H4"/>
    <mergeCell ref="I4:J4"/>
    <mergeCell ref="K4:L4"/>
    <mergeCell ref="M4:N4"/>
    <mergeCell ref="E6:F6"/>
    <mergeCell ref="C4:D6"/>
    <mergeCell ref="A4:A8"/>
    <mergeCell ref="B4:B8"/>
    <mergeCell ref="A9:A11"/>
  </mergeCells>
  <conditionalFormatting sqref="G4:AG4 E9:AH9">
    <cfRule type="expression" dxfId="47" priority="5">
      <formula>OR(E5="WE",F5=1)</formula>
    </cfRule>
  </conditionalFormatting>
  <conditionalFormatting sqref="AH4">
    <cfRule type="expression" dxfId="46" priority="93">
      <formula>OR(AH5="WE",#REF!=1)</formula>
    </cfRule>
  </conditionalFormatting>
  <conditionalFormatting sqref="E4:F4">
    <cfRule type="expression" dxfId="45" priority="2">
      <formula>OR(E5="WE",F5=1)</formula>
    </cfRule>
  </conditionalFormatting>
  <conditionalFormatting sqref="E6:F6">
    <cfRule type="expression" dxfId="44" priority="1">
      <formula>OR(E7="WE",F7=1)</formula>
    </cfRule>
  </conditionalFormatting>
  <conditionalFormatting sqref="E10:AH11">
    <cfRule type="expression" dxfId="43" priority="96">
      <formula>OR(#REF!="WE",#REF!=1)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15"/>
  <sheetViews>
    <sheetView zoomScale="70" zoomScaleNormal="70" workbookViewId="0">
      <selection activeCell="E17" sqref="E17"/>
    </sheetView>
  </sheetViews>
  <sheetFormatPr baseColWidth="10" defaultRowHeight="15" x14ac:dyDescent="0.25"/>
  <cols>
    <col min="1" max="1" width="19" bestFit="1" customWidth="1"/>
    <col min="2" max="2" width="33" bestFit="1" customWidth="1"/>
    <col min="3" max="4" width="11" customWidth="1"/>
    <col min="5" max="34" width="5.7109375" customWidth="1"/>
  </cols>
  <sheetData>
    <row r="1" spans="1:34" ht="24" thickBot="1" x14ac:dyDescent="0.4">
      <c r="A1" s="51" t="s">
        <v>33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</row>
    <row r="2" spans="1:34" x14ac:dyDescent="0.25">
      <c r="A2" t="s">
        <v>1</v>
      </c>
      <c r="B2" t="s">
        <v>2</v>
      </c>
      <c r="C2" s="1"/>
      <c r="D2" s="66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34" ht="15.75" thickBot="1" x14ac:dyDescent="0.3">
      <c r="C3" s="1"/>
      <c r="D3" s="1"/>
      <c r="E3" s="2"/>
      <c r="F3" s="1"/>
    </row>
    <row r="4" spans="1:34" ht="15.75" thickBot="1" x14ac:dyDescent="0.3">
      <c r="A4" s="54" t="s">
        <v>3</v>
      </c>
      <c r="B4" s="56" t="s">
        <v>4</v>
      </c>
      <c r="C4" s="62" t="s">
        <v>5</v>
      </c>
      <c r="D4" s="63"/>
      <c r="E4" s="58" t="e">
        <f>'Inser données'!#REF!</f>
        <v>#REF!</v>
      </c>
      <c r="F4" s="59"/>
      <c r="G4" s="58" t="e">
        <f>E4+1</f>
        <v>#REF!</v>
      </c>
      <c r="H4" s="59"/>
      <c r="I4" s="60" t="e">
        <f>G4+1</f>
        <v>#REF!</v>
      </c>
      <c r="J4" s="61"/>
      <c r="K4" s="60" t="e">
        <f t="shared" ref="K4" si="0">I4+1</f>
        <v>#REF!</v>
      </c>
      <c r="L4" s="61"/>
      <c r="M4" s="60" t="e">
        <f t="shared" ref="M4" si="1">K4+1</f>
        <v>#REF!</v>
      </c>
      <c r="N4" s="61"/>
      <c r="O4" s="60" t="e">
        <f t="shared" ref="O4" si="2">M4+1</f>
        <v>#REF!</v>
      </c>
      <c r="P4" s="61"/>
      <c r="Q4" s="60" t="e">
        <f>O4+1</f>
        <v>#REF!</v>
      </c>
      <c r="R4" s="61"/>
      <c r="S4" s="60" t="e">
        <f>Q4+1</f>
        <v>#REF!</v>
      </c>
      <c r="T4" s="61"/>
      <c r="U4" s="60" t="e">
        <f>S4+1</f>
        <v>#REF!</v>
      </c>
      <c r="V4" s="61"/>
      <c r="W4" s="60" t="e">
        <f>U4+1</f>
        <v>#REF!</v>
      </c>
      <c r="X4" s="61"/>
      <c r="Y4" s="60" t="e">
        <f t="shared" ref="Y4" si="3">W4+1</f>
        <v>#REF!</v>
      </c>
      <c r="Z4" s="61"/>
      <c r="AA4" s="60" t="e">
        <f t="shared" ref="AA4" si="4">Y4+1</f>
        <v>#REF!</v>
      </c>
      <c r="AB4" s="61"/>
      <c r="AC4" s="60" t="e">
        <f t="shared" ref="AC4" si="5">AA4+1</f>
        <v>#REF!</v>
      </c>
      <c r="AD4" s="61"/>
      <c r="AE4" s="60" t="e">
        <f t="shared" ref="AE4" si="6">AC4+1</f>
        <v>#REF!</v>
      </c>
      <c r="AF4" s="61"/>
      <c r="AG4" s="60" t="e">
        <f t="shared" ref="AG4" si="7">AE4+1</f>
        <v>#REF!</v>
      </c>
      <c r="AH4" s="61"/>
    </row>
    <row r="5" spans="1:34" ht="15" hidden="1" customHeight="1" thickBot="1" x14ac:dyDescent="0.3">
      <c r="A5" s="55"/>
      <c r="B5" s="57"/>
      <c r="C5" s="64"/>
      <c r="D5" s="65"/>
      <c r="E5" s="32" t="e">
        <f t="shared" ref="E5" si="8">IF(WEEKDAY(E4,2)&gt;5,"WE","")</f>
        <v>#REF!</v>
      </c>
      <c r="F5" s="33">
        <f ca="1">COUNTIF(BDD!$B5:$Z17,E7)</f>
        <v>0</v>
      </c>
      <c r="G5" s="32" t="e">
        <f t="shared" ref="G5" si="9">IF(WEEKDAY(G4,2)&gt;5,"WE","")</f>
        <v>#REF!</v>
      </c>
      <c r="H5" s="33">
        <f ca="1">COUNTIF(BDD!$B5:$Z17,G7)</f>
        <v>0</v>
      </c>
      <c r="I5" s="32" t="e">
        <f t="shared" ref="I5" si="10">IF(WEEKDAY(I4,2)&gt;5,"WE","")</f>
        <v>#REF!</v>
      </c>
      <c r="J5" s="33">
        <f ca="1">COUNTIF(BDD!$B5:$Z17,I7)</f>
        <v>0</v>
      </c>
      <c r="K5" s="32" t="e">
        <f t="shared" ref="K5" si="11">IF(WEEKDAY(K4,2)&gt;5,"WE","")</f>
        <v>#REF!</v>
      </c>
      <c r="L5" s="33">
        <f ca="1">COUNTIF(BDD!$B5:$Z17,K7)</f>
        <v>0</v>
      </c>
      <c r="M5" s="32" t="e">
        <f t="shared" ref="M5" si="12">IF(WEEKDAY(M4,2)&gt;5,"WE","")</f>
        <v>#REF!</v>
      </c>
      <c r="N5" s="33">
        <f ca="1">COUNTIF(BDD!$B5:$Z17,M7)</f>
        <v>0</v>
      </c>
      <c r="O5" s="32" t="e">
        <f t="shared" ref="O5" si="13">IF(WEEKDAY(O4,2)&gt;5,"WE","")</f>
        <v>#REF!</v>
      </c>
      <c r="P5" s="33">
        <f ca="1">COUNTIF(BDD!$B5:$Z17,O7)</f>
        <v>0</v>
      </c>
      <c r="Q5" s="32" t="e">
        <f t="shared" ref="Q5" si="14">IF(WEEKDAY(Q4,2)&gt;5,"WE","")</f>
        <v>#REF!</v>
      </c>
      <c r="R5" s="33">
        <f ca="1">COUNTIF(BDD!$B5:$Z17,Q7)</f>
        <v>0</v>
      </c>
      <c r="S5" s="32" t="e">
        <f t="shared" ref="S5" si="15">IF(WEEKDAY(S4,2)&gt;5,"WE","")</f>
        <v>#REF!</v>
      </c>
      <c r="T5" s="33">
        <f ca="1">COUNTIF(BDD!$B5:$Z17,S7)</f>
        <v>0</v>
      </c>
      <c r="U5" s="32" t="e">
        <f t="shared" ref="U5" si="16">IF(WEEKDAY(U4,2)&gt;5,"WE","")</f>
        <v>#REF!</v>
      </c>
      <c r="V5" s="33">
        <f ca="1">COUNTIF(BDD!$B5:$Z17,U7)</f>
        <v>0</v>
      </c>
      <c r="W5" s="32" t="e">
        <f t="shared" ref="W5" si="17">IF(WEEKDAY(W4,2)&gt;5,"WE","")</f>
        <v>#REF!</v>
      </c>
      <c r="X5" s="33">
        <f ca="1">COUNTIF(BDD!$B5:$Z17,W7)</f>
        <v>0</v>
      </c>
      <c r="Y5" s="32" t="e">
        <f t="shared" ref="Y5" si="18">IF(WEEKDAY(Y4,2)&gt;5,"WE","")</f>
        <v>#REF!</v>
      </c>
      <c r="Z5" s="33">
        <f ca="1">COUNTIF(BDD!$B5:$Z17,Y7)</f>
        <v>0</v>
      </c>
      <c r="AA5" s="32" t="e">
        <f t="shared" ref="AA5" si="19">IF(WEEKDAY(AA4,2)&gt;5,"WE","")</f>
        <v>#REF!</v>
      </c>
      <c r="AB5" s="33">
        <f ca="1">COUNTIF(BDD!$B5:$Z17,AA7)</f>
        <v>0</v>
      </c>
      <c r="AC5" s="32" t="e">
        <f t="shared" ref="AC5" si="20">IF(WEEKDAY(AC4,2)&gt;5,"WE","")</f>
        <v>#REF!</v>
      </c>
      <c r="AD5" s="33">
        <f ca="1">COUNTIF(BDD!$B5:$Z17,AC7)</f>
        <v>0</v>
      </c>
      <c r="AE5" s="32" t="e">
        <f t="shared" ref="AE5" si="21">IF(WEEKDAY(AE4,2)&gt;5,"WE","")</f>
        <v>#REF!</v>
      </c>
      <c r="AF5" s="33">
        <f ca="1">COUNTIF(BDD!$B5:$Z17,AE7)</f>
        <v>0</v>
      </c>
      <c r="AG5" s="32" t="e">
        <f t="shared" ref="AG5" si="22">IF(WEEKDAY(AG4,2)&gt;5,"WE","")</f>
        <v>#REF!</v>
      </c>
      <c r="AH5" s="33">
        <f ca="1">COUNTIF(BDD!$B5:$Z17,AG7)</f>
        <v>0</v>
      </c>
    </row>
    <row r="6" spans="1:34" x14ac:dyDescent="0.25">
      <c r="A6" s="55"/>
      <c r="B6" s="57"/>
      <c r="C6" s="64"/>
      <c r="D6" s="65"/>
      <c r="E6" s="58" t="e">
        <f>UPPER((TEXT(E4,"jjj")))</f>
        <v>#REF!</v>
      </c>
      <c r="F6" s="59"/>
      <c r="G6" s="34" t="e">
        <f t="shared" ref="G6" si="23">UPPER((TEXT(G4,"jjj")))</f>
        <v>#REF!</v>
      </c>
      <c r="H6" s="35"/>
      <c r="I6" s="34" t="e">
        <f t="shared" ref="I6" si="24">UPPER((TEXT(I4,"jjj")))</f>
        <v>#REF!</v>
      </c>
      <c r="J6" s="35"/>
      <c r="K6" s="34" t="e">
        <f t="shared" ref="K6" si="25">UPPER((TEXT(K4,"jjj")))</f>
        <v>#REF!</v>
      </c>
      <c r="L6" s="35"/>
      <c r="M6" s="34" t="e">
        <f t="shared" ref="M6" si="26">UPPER((TEXT(M4,"jjj")))</f>
        <v>#REF!</v>
      </c>
      <c r="N6" s="35"/>
      <c r="O6" s="34" t="e">
        <f t="shared" ref="O6" si="27">UPPER((TEXT(O4,"jjj")))</f>
        <v>#REF!</v>
      </c>
      <c r="P6" s="35"/>
      <c r="Q6" s="34" t="e">
        <f t="shared" ref="Q6" si="28">UPPER((TEXT(Q4,"jjj")))</f>
        <v>#REF!</v>
      </c>
      <c r="R6" s="35"/>
      <c r="S6" s="34" t="e">
        <f t="shared" ref="S6" si="29">UPPER((TEXT(S4,"jjj")))</f>
        <v>#REF!</v>
      </c>
      <c r="T6" s="35"/>
      <c r="U6" s="34" t="e">
        <f t="shared" ref="U6" si="30">UPPER((TEXT(U4,"jjj")))</f>
        <v>#REF!</v>
      </c>
      <c r="V6" s="35"/>
      <c r="W6" s="34" t="e">
        <f t="shared" ref="W6" si="31">UPPER((TEXT(W4,"jjj")))</f>
        <v>#REF!</v>
      </c>
      <c r="X6" s="35"/>
      <c r="Y6" s="34" t="e">
        <f t="shared" ref="Y6" si="32">UPPER((TEXT(Y4,"jjj")))</f>
        <v>#REF!</v>
      </c>
      <c r="Z6" s="35"/>
      <c r="AA6" s="34" t="e">
        <f t="shared" ref="AA6" si="33">UPPER((TEXT(AA4,"jjj")))</f>
        <v>#REF!</v>
      </c>
      <c r="AB6" s="35"/>
      <c r="AC6" s="34" t="e">
        <f t="shared" ref="AC6" si="34">UPPER((TEXT(AC4,"jjj")))</f>
        <v>#REF!</v>
      </c>
      <c r="AD6" s="35"/>
      <c r="AE6" s="34" t="e">
        <f t="shared" ref="AE6" si="35">UPPER((TEXT(AE4,"jjj")))</f>
        <v>#REF!</v>
      </c>
      <c r="AF6" s="35"/>
      <c r="AG6" s="34" t="e">
        <f t="shared" ref="AG6" si="36">UPPER((TEXT(AG4,"jjj")))</f>
        <v>#REF!</v>
      </c>
      <c r="AH6" s="35"/>
    </row>
    <row r="7" spans="1:34" hidden="1" x14ac:dyDescent="0.25">
      <c r="A7" s="55"/>
      <c r="B7" s="57"/>
      <c r="C7" s="30"/>
      <c r="D7" s="31"/>
      <c r="E7" s="32" t="e">
        <f>TEXT(E4,"JJ/MM/AAA")</f>
        <v>#REF!</v>
      </c>
      <c r="F7" s="32"/>
      <c r="G7" s="32" t="e">
        <f t="shared" ref="G7" si="37">TEXT(G4,"JJ/MM/AAA")</f>
        <v>#REF!</v>
      </c>
      <c r="H7" s="36"/>
      <c r="I7" s="32" t="e">
        <f>TEXT(I4,"JJ/MM/AAA")</f>
        <v>#REF!</v>
      </c>
      <c r="J7" s="32"/>
      <c r="K7" s="32" t="e">
        <f t="shared" ref="K7" si="38">TEXT(K4,"JJ/MM/AAA")</f>
        <v>#REF!</v>
      </c>
      <c r="L7" s="36"/>
      <c r="M7" s="32" t="e">
        <f t="shared" ref="M7" si="39">TEXT(M4,"JJ/MM/AAA")</f>
        <v>#REF!</v>
      </c>
      <c r="N7" s="32"/>
      <c r="O7" s="32" t="e">
        <f t="shared" ref="O7" si="40">TEXT(O4,"JJ/MM/AAA")</f>
        <v>#REF!</v>
      </c>
      <c r="P7" s="36"/>
      <c r="Q7" s="32" t="e">
        <f t="shared" ref="Q7" si="41">TEXT(Q4,"JJ/MM/AAA")</f>
        <v>#REF!</v>
      </c>
      <c r="R7" s="32"/>
      <c r="S7" s="32" t="e">
        <f t="shared" ref="S7" si="42">TEXT(S4,"JJ/MM/AAA")</f>
        <v>#REF!</v>
      </c>
      <c r="T7" s="36"/>
      <c r="U7" s="32" t="e">
        <f t="shared" ref="U7" si="43">TEXT(U4,"JJ/MM/AAA")</f>
        <v>#REF!</v>
      </c>
      <c r="V7" s="32"/>
      <c r="W7" s="32" t="e">
        <f t="shared" ref="W7" si="44">TEXT(W4,"JJ/MM/AAA")</f>
        <v>#REF!</v>
      </c>
      <c r="X7" s="36"/>
      <c r="Y7" s="32" t="e">
        <f t="shared" ref="Y7" si="45">TEXT(Y4,"JJ/MM/AAA")</f>
        <v>#REF!</v>
      </c>
      <c r="Z7" s="32"/>
      <c r="AA7" s="32" t="e">
        <f t="shared" ref="AA7" si="46">TEXT(AA4,"JJ/MM/AAA")</f>
        <v>#REF!</v>
      </c>
      <c r="AB7" s="36"/>
      <c r="AC7" s="32" t="e">
        <f t="shared" ref="AC7" si="47">TEXT(AC4,"JJ/MM/AAA")</f>
        <v>#REF!</v>
      </c>
      <c r="AD7" s="32"/>
      <c r="AE7" s="32" t="e">
        <f t="shared" ref="AE7" si="48">TEXT(AE4,"JJ/MM/AAA")</f>
        <v>#REF!</v>
      </c>
      <c r="AF7" s="36"/>
      <c r="AG7" s="32" t="e">
        <f t="shared" ref="AG7" si="49">TEXT(AG4,"JJ/MM/AAA")</f>
        <v>#REF!</v>
      </c>
      <c r="AH7" s="32"/>
    </row>
    <row r="8" spans="1:34" ht="15.75" thickBot="1" x14ac:dyDescent="0.3">
      <c r="A8" s="55"/>
      <c r="B8" s="57"/>
      <c r="C8" s="3" t="s">
        <v>6</v>
      </c>
      <c r="D8" s="4" t="s">
        <v>7</v>
      </c>
      <c r="E8" s="3" t="s">
        <v>8</v>
      </c>
      <c r="F8" s="4" t="s">
        <v>9</v>
      </c>
      <c r="G8" s="3" t="s">
        <v>8</v>
      </c>
      <c r="H8" s="4" t="s">
        <v>9</v>
      </c>
      <c r="I8" s="3" t="s">
        <v>8</v>
      </c>
      <c r="J8" s="4" t="s">
        <v>9</v>
      </c>
      <c r="K8" s="3" t="s">
        <v>8</v>
      </c>
      <c r="L8" s="4" t="s">
        <v>9</v>
      </c>
      <c r="M8" s="3" t="s">
        <v>8</v>
      </c>
      <c r="N8" s="4" t="s">
        <v>9</v>
      </c>
      <c r="O8" s="3" t="s">
        <v>8</v>
      </c>
      <c r="P8" s="4" t="s">
        <v>9</v>
      </c>
      <c r="Q8" s="3" t="s">
        <v>8</v>
      </c>
      <c r="R8" s="4" t="s">
        <v>9</v>
      </c>
      <c r="S8" s="3" t="s">
        <v>8</v>
      </c>
      <c r="T8" s="4" t="s">
        <v>9</v>
      </c>
      <c r="U8" s="3" t="s">
        <v>8</v>
      </c>
      <c r="V8" s="4" t="s">
        <v>9</v>
      </c>
      <c r="W8" s="3" t="s">
        <v>8</v>
      </c>
      <c r="X8" s="4" t="s">
        <v>9</v>
      </c>
      <c r="Y8" s="3" t="s">
        <v>8</v>
      </c>
      <c r="Z8" s="4" t="s">
        <v>9</v>
      </c>
      <c r="AA8" s="3" t="s">
        <v>8</v>
      </c>
      <c r="AB8" s="4" t="s">
        <v>9</v>
      </c>
      <c r="AC8" s="3" t="s">
        <v>8</v>
      </c>
      <c r="AD8" s="4" t="s">
        <v>9</v>
      </c>
      <c r="AE8" s="3" t="s">
        <v>8</v>
      </c>
      <c r="AF8" s="4" t="s">
        <v>9</v>
      </c>
      <c r="AG8" s="3" t="s">
        <v>8</v>
      </c>
      <c r="AH8" s="4" t="s">
        <v>9</v>
      </c>
    </row>
    <row r="9" spans="1:34" ht="15.75" thickBot="1" x14ac:dyDescent="0.3">
      <c r="A9" s="47"/>
      <c r="B9" s="6" t="s">
        <v>72</v>
      </c>
      <c r="C9" s="7">
        <v>12</v>
      </c>
      <c r="D9" s="8">
        <v>9</v>
      </c>
      <c r="E9" s="24">
        <f>SPP!E8+SPV!E9</f>
        <v>0</v>
      </c>
      <c r="F9" s="25">
        <f>SPP!F8+SPV!F9</f>
        <v>0</v>
      </c>
      <c r="G9" s="24">
        <f>SPP!G8+SPV!G9</f>
        <v>0</v>
      </c>
      <c r="H9" s="25">
        <f>SPP!H8+SPV!H9</f>
        <v>0</v>
      </c>
      <c r="I9" s="24">
        <f>SPP!I8+SPV!I9</f>
        <v>0</v>
      </c>
      <c r="J9" s="25">
        <f>SPP!J8+SPV!J9</f>
        <v>0</v>
      </c>
      <c r="K9" s="24">
        <f>SPP!K8+SPV!K9</f>
        <v>0</v>
      </c>
      <c r="L9" s="25">
        <f>SPP!L8+SPV!L9</f>
        <v>0</v>
      </c>
      <c r="M9" s="24">
        <f>SPP!M8+SPV!M9</f>
        <v>0</v>
      </c>
      <c r="N9" s="25">
        <f>SPP!N8+SPV!N9</f>
        <v>0</v>
      </c>
      <c r="O9" s="24">
        <f>SPP!O8+SPV!O9</f>
        <v>0</v>
      </c>
      <c r="P9" s="25">
        <f>SPP!P8+SPV!P9</f>
        <v>0</v>
      </c>
      <c r="Q9" s="24">
        <f>SPP!Q8+SPV!Q9</f>
        <v>0</v>
      </c>
      <c r="R9" s="25">
        <f>SPP!R8+SPV!R9</f>
        <v>0</v>
      </c>
      <c r="S9" s="24">
        <f>SPP!S8+SPV!S9</f>
        <v>0</v>
      </c>
      <c r="T9" s="25">
        <f>SPP!T8+SPV!T9</f>
        <v>0</v>
      </c>
      <c r="U9" s="24">
        <f>SPP!U8+SPV!U9</f>
        <v>0</v>
      </c>
      <c r="V9" s="25">
        <f>SPP!V8+SPV!V9</f>
        <v>0</v>
      </c>
      <c r="W9" s="24">
        <f>SPP!W8+SPV!W9</f>
        <v>0</v>
      </c>
      <c r="X9" s="25">
        <f>SPP!X8+SPV!X9</f>
        <v>0</v>
      </c>
      <c r="Y9" s="24">
        <f>SPP!Y8+SPV!Y9</f>
        <v>0</v>
      </c>
      <c r="Z9" s="25">
        <f>SPP!Z8+SPV!Z9</f>
        <v>0</v>
      </c>
      <c r="AA9" s="24">
        <f>SPP!AA8+SPV!AA9</f>
        <v>0</v>
      </c>
      <c r="AB9" s="25">
        <f>SPP!AB8+SPV!AB9</f>
        <v>0</v>
      </c>
      <c r="AC9" s="24">
        <f>SPP!AC8+SPV!AC9</f>
        <v>0</v>
      </c>
      <c r="AD9" s="25">
        <f>SPP!AD8+SPV!AD9</f>
        <v>0</v>
      </c>
      <c r="AE9" s="24">
        <f>SPP!AE8+SPV!AE9</f>
        <v>0</v>
      </c>
      <c r="AF9" s="25">
        <f>SPP!AF8+SPV!AF9</f>
        <v>0</v>
      </c>
      <c r="AG9" s="24">
        <f>SPP!AG8+SPV!AG9</f>
        <v>0</v>
      </c>
      <c r="AH9" s="25">
        <f>SPP!AH8+SPV!AH9</f>
        <v>0</v>
      </c>
    </row>
    <row r="10" spans="1:34" ht="15.75" thickBot="1" x14ac:dyDescent="0.3">
      <c r="A10" s="48"/>
      <c r="B10" s="6" t="s">
        <v>73</v>
      </c>
      <c r="C10" s="9">
        <v>4</v>
      </c>
      <c r="D10" s="10">
        <v>4</v>
      </c>
      <c r="E10" s="24">
        <f>SPP!E9+SPV!E10</f>
        <v>0</v>
      </c>
      <c r="F10" s="25">
        <f>SPP!F9+SPV!F10</f>
        <v>0</v>
      </c>
      <c r="G10" s="24">
        <f>SPP!G9+SPV!G10</f>
        <v>0</v>
      </c>
      <c r="H10" s="25">
        <f>SPP!H9+SPV!H10</f>
        <v>0</v>
      </c>
      <c r="I10" s="24">
        <f>SPP!I9+SPV!I10</f>
        <v>0</v>
      </c>
      <c r="J10" s="25">
        <f>SPP!J9+SPV!J10</f>
        <v>0</v>
      </c>
      <c r="K10" s="24">
        <f>SPP!K9+SPV!K10</f>
        <v>0</v>
      </c>
      <c r="L10" s="25">
        <f>SPP!L9+SPV!L10</f>
        <v>0</v>
      </c>
      <c r="M10" s="24">
        <f>SPP!M9+SPV!M10</f>
        <v>0</v>
      </c>
      <c r="N10" s="25">
        <f>SPP!N9+SPV!N10</f>
        <v>0</v>
      </c>
      <c r="O10" s="24">
        <f>SPP!O9+SPV!O10</f>
        <v>0</v>
      </c>
      <c r="P10" s="25">
        <f>SPP!P9+SPV!P10</f>
        <v>0</v>
      </c>
      <c r="Q10" s="24">
        <f>SPP!Q9+SPV!Q10</f>
        <v>0</v>
      </c>
      <c r="R10" s="25">
        <f>SPP!R9+SPV!R10</f>
        <v>0</v>
      </c>
      <c r="S10" s="24">
        <f>SPP!S9+SPV!S10</f>
        <v>0</v>
      </c>
      <c r="T10" s="25">
        <f>SPP!T9+SPV!T10</f>
        <v>0</v>
      </c>
      <c r="U10" s="24">
        <f>SPP!U9+SPV!U10</f>
        <v>0</v>
      </c>
      <c r="V10" s="25">
        <f>SPP!V9+SPV!V10</f>
        <v>0</v>
      </c>
      <c r="W10" s="24">
        <f>SPP!W9+SPV!W10</f>
        <v>0</v>
      </c>
      <c r="X10" s="25">
        <f>SPP!X9+SPV!X10</f>
        <v>0</v>
      </c>
      <c r="Y10" s="24">
        <f>SPP!Y9+SPV!Y10</f>
        <v>0</v>
      </c>
      <c r="Z10" s="25">
        <f>SPP!Z9+SPV!Z10</f>
        <v>0</v>
      </c>
      <c r="AA10" s="24">
        <f>SPP!AA9+SPV!AA10</f>
        <v>0</v>
      </c>
      <c r="AB10" s="25">
        <f>SPP!AB9+SPV!AB10</f>
        <v>0</v>
      </c>
      <c r="AC10" s="24">
        <f>SPP!AC9+SPV!AC10</f>
        <v>0</v>
      </c>
      <c r="AD10" s="25">
        <f>SPP!AD9+SPV!AD10</f>
        <v>0</v>
      </c>
      <c r="AE10" s="24">
        <f>SPP!AE9+SPV!AE10</f>
        <v>0</v>
      </c>
      <c r="AF10" s="25">
        <f>SPP!AF9+SPV!AF10</f>
        <v>0</v>
      </c>
      <c r="AG10" s="24">
        <f>SPP!AG9+SPV!AG10</f>
        <v>0</v>
      </c>
      <c r="AH10" s="25">
        <f>SPP!AH9+SPV!AH10</f>
        <v>0</v>
      </c>
    </row>
    <row r="11" spans="1:34" x14ac:dyDescent="0.25">
      <c r="A11" s="48"/>
      <c r="B11" s="11" t="s">
        <v>74</v>
      </c>
      <c r="C11" s="9">
        <v>9</v>
      </c>
      <c r="D11" s="10">
        <v>7</v>
      </c>
      <c r="E11" s="24">
        <f>SPP!E10+SPV!E11</f>
        <v>0</v>
      </c>
      <c r="F11" s="25">
        <f>SPP!F10+SPV!F11</f>
        <v>0</v>
      </c>
      <c r="G11" s="24">
        <f>SPP!G10+SPV!G11</f>
        <v>0</v>
      </c>
      <c r="H11" s="25">
        <f>SPP!H10+SPV!H11</f>
        <v>0</v>
      </c>
      <c r="I11" s="24">
        <f>SPP!I10+SPV!I11</f>
        <v>0</v>
      </c>
      <c r="J11" s="25">
        <f>SPP!J10+SPV!J11</f>
        <v>0</v>
      </c>
      <c r="K11" s="24">
        <f>SPP!K10+SPV!K11</f>
        <v>0</v>
      </c>
      <c r="L11" s="25">
        <f>SPP!L10+SPV!L11</f>
        <v>0</v>
      </c>
      <c r="M11" s="24">
        <f>SPP!M10+SPV!M11</f>
        <v>0</v>
      </c>
      <c r="N11" s="25">
        <f>SPP!N10+SPV!N11</f>
        <v>0</v>
      </c>
      <c r="O11" s="24">
        <f>SPP!O10+SPV!O11</f>
        <v>0</v>
      </c>
      <c r="P11" s="25">
        <f>SPP!P10+SPV!P11</f>
        <v>0</v>
      </c>
      <c r="Q11" s="24">
        <f>SPP!Q10+SPV!Q11</f>
        <v>0</v>
      </c>
      <c r="R11" s="25">
        <f>SPP!R10+SPV!R11</f>
        <v>0</v>
      </c>
      <c r="S11" s="24">
        <f>SPP!S10+SPV!S11</f>
        <v>0</v>
      </c>
      <c r="T11" s="25">
        <f>SPP!T10+SPV!T11</f>
        <v>0</v>
      </c>
      <c r="U11" s="24">
        <f>SPP!U10+SPV!U11</f>
        <v>0</v>
      </c>
      <c r="V11" s="25">
        <f>SPP!V10+SPV!V11</f>
        <v>0</v>
      </c>
      <c r="W11" s="24">
        <f>SPP!W10+SPV!W11</f>
        <v>0</v>
      </c>
      <c r="X11" s="25">
        <f>SPP!X10+SPV!X11</f>
        <v>0</v>
      </c>
      <c r="Y11" s="24">
        <f>SPP!Y10+SPV!Y11</f>
        <v>0</v>
      </c>
      <c r="Z11" s="25">
        <f>SPP!Z10+SPV!Z11</f>
        <v>0</v>
      </c>
      <c r="AA11" s="24">
        <f>SPP!AA10+SPV!AA11</f>
        <v>0</v>
      </c>
      <c r="AB11" s="25">
        <f>SPP!AB10+SPV!AB11</f>
        <v>0</v>
      </c>
      <c r="AC11" s="24">
        <f>SPP!AC10+SPV!AC11</f>
        <v>0</v>
      </c>
      <c r="AD11" s="25">
        <f>SPP!AD10+SPV!AD11</f>
        <v>0</v>
      </c>
      <c r="AE11" s="24">
        <f>SPP!AE10+SPV!AE11</f>
        <v>0</v>
      </c>
      <c r="AF11" s="25">
        <f>SPP!AF10+SPV!AF11</f>
        <v>0</v>
      </c>
      <c r="AG11" s="24">
        <f>SPP!AG10+SPV!AG11</f>
        <v>0</v>
      </c>
      <c r="AH11" s="25">
        <f>SPP!AH10+SPV!AH11</f>
        <v>0</v>
      </c>
    </row>
    <row r="12" spans="1:34" ht="7.15" customHeight="1" thickBot="1" x14ac:dyDescent="0.3">
      <c r="A12" s="68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</row>
    <row r="13" spans="1:34" ht="15.75" thickBot="1" x14ac:dyDescent="0.3">
      <c r="A13" s="49" t="s">
        <v>11</v>
      </c>
      <c r="B13" s="70"/>
      <c r="C13" s="38">
        <v>498</v>
      </c>
      <c r="D13" s="39">
        <v>445</v>
      </c>
      <c r="E13" s="40">
        <f>SUM(E9:E11)</f>
        <v>0</v>
      </c>
      <c r="F13" s="40">
        <f t="shared" ref="F13:AH13" si="50">SUM(F9:F11)</f>
        <v>0</v>
      </c>
      <c r="G13" s="40">
        <f t="shared" si="50"/>
        <v>0</v>
      </c>
      <c r="H13" s="40">
        <f t="shared" si="50"/>
        <v>0</v>
      </c>
      <c r="I13" s="40">
        <f t="shared" si="50"/>
        <v>0</v>
      </c>
      <c r="J13" s="40">
        <f t="shared" si="50"/>
        <v>0</v>
      </c>
      <c r="K13" s="40">
        <f t="shared" si="50"/>
        <v>0</v>
      </c>
      <c r="L13" s="40">
        <f t="shared" si="50"/>
        <v>0</v>
      </c>
      <c r="M13" s="40">
        <f t="shared" si="50"/>
        <v>0</v>
      </c>
      <c r="N13" s="40">
        <f t="shared" si="50"/>
        <v>0</v>
      </c>
      <c r="O13" s="40">
        <f t="shared" si="50"/>
        <v>0</v>
      </c>
      <c r="P13" s="40">
        <f t="shared" si="50"/>
        <v>0</v>
      </c>
      <c r="Q13" s="40">
        <f t="shared" si="50"/>
        <v>0</v>
      </c>
      <c r="R13" s="40">
        <f t="shared" si="50"/>
        <v>0</v>
      </c>
      <c r="S13" s="40">
        <f t="shared" si="50"/>
        <v>0</v>
      </c>
      <c r="T13" s="40">
        <f t="shared" si="50"/>
        <v>0</v>
      </c>
      <c r="U13" s="40">
        <f t="shared" si="50"/>
        <v>0</v>
      </c>
      <c r="V13" s="40">
        <f t="shared" si="50"/>
        <v>0</v>
      </c>
      <c r="W13" s="40">
        <f t="shared" si="50"/>
        <v>0</v>
      </c>
      <c r="X13" s="40">
        <f t="shared" si="50"/>
        <v>0</v>
      </c>
      <c r="Y13" s="40">
        <f t="shared" si="50"/>
        <v>0</v>
      </c>
      <c r="Z13" s="40">
        <f t="shared" si="50"/>
        <v>0</v>
      </c>
      <c r="AA13" s="40">
        <f t="shared" si="50"/>
        <v>0</v>
      </c>
      <c r="AB13" s="40">
        <f t="shared" si="50"/>
        <v>0</v>
      </c>
      <c r="AC13" s="40">
        <f t="shared" si="50"/>
        <v>0</v>
      </c>
      <c r="AD13" s="40">
        <f t="shared" si="50"/>
        <v>0</v>
      </c>
      <c r="AE13" s="40">
        <f t="shared" si="50"/>
        <v>0</v>
      </c>
      <c r="AF13" s="40">
        <f t="shared" si="50"/>
        <v>0</v>
      </c>
      <c r="AG13" s="40">
        <f t="shared" si="50"/>
        <v>0</v>
      </c>
      <c r="AH13" s="40">
        <f t="shared" si="50"/>
        <v>0</v>
      </c>
    </row>
    <row r="14" spans="1:34" ht="7.15" customHeight="1" thickBot="1" x14ac:dyDescent="0.3">
      <c r="A14" s="68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</row>
    <row r="15" spans="1:34" ht="15.75" thickBot="1" x14ac:dyDescent="0.3">
      <c r="A15" s="45" t="s">
        <v>35</v>
      </c>
      <c r="B15" s="46"/>
      <c r="C15" s="19">
        <v>28</v>
      </c>
      <c r="D15" s="20">
        <v>44</v>
      </c>
      <c r="E15" s="21"/>
      <c r="F15" s="22">
        <f>SPP!F13</f>
        <v>0</v>
      </c>
      <c r="G15" s="21"/>
      <c r="H15" s="22">
        <f>SPP!H13</f>
        <v>0</v>
      </c>
      <c r="I15" s="21"/>
      <c r="J15" s="22">
        <f>SPP!J13</f>
        <v>0</v>
      </c>
      <c r="K15" s="21"/>
      <c r="L15" s="22">
        <f>SPP!L13</f>
        <v>0</v>
      </c>
      <c r="M15" s="21"/>
      <c r="N15" s="22">
        <f>SPP!N13</f>
        <v>0</v>
      </c>
      <c r="O15" s="21"/>
      <c r="P15" s="22">
        <f>SPP!P13</f>
        <v>0</v>
      </c>
      <c r="Q15" s="21"/>
      <c r="R15" s="22">
        <f>SPP!R13</f>
        <v>0</v>
      </c>
      <c r="S15" s="21"/>
      <c r="T15" s="22">
        <f>SPP!T13</f>
        <v>0</v>
      </c>
      <c r="U15" s="21"/>
      <c r="V15" s="22">
        <f>SPP!V13</f>
        <v>0</v>
      </c>
      <c r="W15" s="21"/>
      <c r="X15" s="22">
        <f>SPP!X13</f>
        <v>0</v>
      </c>
      <c r="Y15" s="21"/>
      <c r="Z15" s="22">
        <f>SPP!Z13</f>
        <v>0</v>
      </c>
      <c r="AA15" s="21"/>
      <c r="AB15" s="22">
        <f>SPP!AB13</f>
        <v>0</v>
      </c>
      <c r="AC15" s="21"/>
      <c r="AD15" s="22">
        <f>SPP!AD13</f>
        <v>0</v>
      </c>
      <c r="AE15" s="21"/>
      <c r="AF15" s="22">
        <f>SPP!AF13</f>
        <v>0</v>
      </c>
      <c r="AG15" s="21"/>
      <c r="AH15" s="22">
        <f>SPP!AH13</f>
        <v>0</v>
      </c>
    </row>
  </sheetData>
  <mergeCells count="26">
    <mergeCell ref="A1:N1"/>
    <mergeCell ref="D2:N2"/>
    <mergeCell ref="A4:A8"/>
    <mergeCell ref="B4:B8"/>
    <mergeCell ref="E4:F4"/>
    <mergeCell ref="G4:H4"/>
    <mergeCell ref="I4:J4"/>
    <mergeCell ref="K4:L4"/>
    <mergeCell ref="M4:N4"/>
    <mergeCell ref="E6:F6"/>
    <mergeCell ref="C4:D6"/>
    <mergeCell ref="AA4:AB4"/>
    <mergeCell ref="AC4:AD4"/>
    <mergeCell ref="AE4:AF4"/>
    <mergeCell ref="AG4:AH4"/>
    <mergeCell ref="A15:B15"/>
    <mergeCell ref="A12:AH12"/>
    <mergeCell ref="A14:AH14"/>
    <mergeCell ref="A9:A11"/>
    <mergeCell ref="A13:B13"/>
    <mergeCell ref="O4:P4"/>
    <mergeCell ref="Q4:R4"/>
    <mergeCell ref="S4:T4"/>
    <mergeCell ref="U4:V4"/>
    <mergeCell ref="W4:X4"/>
    <mergeCell ref="Y4:Z4"/>
  </mergeCells>
  <conditionalFormatting sqref="E9:E11 I9:I11 M9:M11 Q9:Q11 U9:U11 Y9:Y11 AC9:AC11 AG9:AG11 G9:G11 K9:K11 O9:O11 S9:S11 W9:W11 AA9:AA11 AE9:AE11">
    <cfRule type="expression" dxfId="42" priority="70">
      <formula>ROUND(E9,0)=ROUND($C9,0)</formula>
    </cfRule>
    <cfRule type="expression" dxfId="41" priority="71">
      <formula>E9&gt;$C9</formula>
    </cfRule>
    <cfRule type="expression" dxfId="40" priority="72">
      <formula>AND($C9-E9&gt;0,ROUND($C9-E9,1)&lt;=1)</formula>
    </cfRule>
    <cfRule type="expression" dxfId="39" priority="73">
      <formula>$C9-E9&gt;1</formula>
    </cfRule>
  </conditionalFormatting>
  <conditionalFormatting sqref="F9:F11 J9:J11 N9:N11 R9:R11 V9:V11 Z9:Z11 AD9:AD11 AH9:AH11 H9:H11 L9:L11 P9:P11 T9:T11 X9:X11 AB9:AB11 AF9:AF11">
    <cfRule type="expression" dxfId="38" priority="66">
      <formula>$D9-F9&gt;1</formula>
    </cfRule>
    <cfRule type="expression" dxfId="37" priority="67">
      <formula>ROUND(F9,0)=ROUND($D9,0)</formula>
    </cfRule>
    <cfRule type="expression" dxfId="36" priority="68">
      <formula>F9&gt;$D9</formula>
    </cfRule>
    <cfRule type="expression" dxfId="35" priority="69">
      <formula>AND($D9-F9&gt;0,ROUND($D9-F9,1)&lt;=1)</formula>
    </cfRule>
  </conditionalFormatting>
  <conditionalFormatting sqref="E13:AH13">
    <cfRule type="colorScale" priority="7">
      <colorScale>
        <cfvo type="num" val="400"/>
        <cfvo type="percentile" val="80"/>
        <cfvo type="num" val="445"/>
        <color rgb="FFFF0000"/>
        <color rgb="FFFFEB84"/>
        <color rgb="FF63BE7B"/>
      </colorScale>
    </cfRule>
  </conditionalFormatting>
  <conditionalFormatting sqref="H15 F15 J15 L15 N15 P15 R15 T15 V15 X15 Z15 AB15 AD15 AF15 AH15">
    <cfRule type="colorScale" priority="74">
      <colorScale>
        <cfvo type="num" val="$C$15"/>
        <cfvo type="percent" val="50"/>
        <cfvo type="num" val="$D$15"/>
        <color rgb="FFF8696B"/>
        <color rgb="FFFFEB84"/>
        <color rgb="FF63BE7B"/>
      </colorScale>
    </cfRule>
  </conditionalFormatting>
  <conditionalFormatting sqref="G4:AH4">
    <cfRule type="expression" dxfId="34" priority="5">
      <formula>OR(G5="WE",H5=1)</formula>
    </cfRule>
  </conditionalFormatting>
  <conditionalFormatting sqref="E4:F6">
    <cfRule type="expression" dxfId="33" priority="3">
      <formula>OR(E5="WE",F5=1)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07"/>
  <sheetViews>
    <sheetView tabSelected="1" workbookViewId="0">
      <selection activeCell="Q35" sqref="Q35"/>
    </sheetView>
  </sheetViews>
  <sheetFormatPr baseColWidth="10" defaultRowHeight="15" x14ac:dyDescent="0.25"/>
  <cols>
    <col min="1" max="2" width="15.5703125" bestFit="1" customWidth="1"/>
    <col min="3" max="3" width="10.5703125" bestFit="1" customWidth="1"/>
    <col min="4" max="4" width="8.140625" bestFit="1" customWidth="1"/>
    <col min="5" max="5" width="5.5703125" bestFit="1" customWidth="1"/>
    <col min="6" max="6" width="5.85546875" bestFit="1" customWidth="1"/>
    <col min="7" max="7" width="11.42578125" bestFit="1" customWidth="1"/>
    <col min="8" max="8" width="7.28515625" bestFit="1" customWidth="1"/>
    <col min="9" max="9" width="10.5703125" bestFit="1" customWidth="1"/>
    <col min="10" max="10" width="10.140625" customWidth="1"/>
    <col min="11" max="11" width="7.28515625" customWidth="1"/>
    <col min="12" max="12" width="17.42578125" customWidth="1"/>
    <col min="13" max="13" width="14.140625" customWidth="1"/>
    <col min="14" max="14" width="16.85546875" style="41" customWidth="1"/>
    <col min="15" max="15" width="2.28515625" customWidth="1"/>
    <col min="16" max="16" width="17.42578125" bestFit="1" customWidth="1"/>
  </cols>
  <sheetData>
    <row r="1" spans="1:18" x14ac:dyDescent="0.25">
      <c r="A1" t="s">
        <v>19</v>
      </c>
      <c r="B1" t="s">
        <v>20</v>
      </c>
      <c r="C1" t="s">
        <v>16</v>
      </c>
      <c r="D1" t="s">
        <v>17</v>
      </c>
      <c r="E1" t="s">
        <v>18</v>
      </c>
      <c r="F1" t="s">
        <v>4</v>
      </c>
      <c r="G1" t="s">
        <v>21</v>
      </c>
      <c r="H1" t="s">
        <v>30</v>
      </c>
      <c r="I1" t="s">
        <v>22</v>
      </c>
      <c r="J1" t="s">
        <v>29</v>
      </c>
      <c r="K1" t="s">
        <v>34</v>
      </c>
      <c r="L1" t="s">
        <v>75</v>
      </c>
      <c r="M1" t="s">
        <v>77</v>
      </c>
      <c r="N1" s="41" t="s">
        <v>70</v>
      </c>
      <c r="P1" t="s">
        <v>76</v>
      </c>
      <c r="Q1" t="s">
        <v>69</v>
      </c>
      <c r="R1" t="s">
        <v>70</v>
      </c>
    </row>
    <row r="2" spans="1:18" x14ac:dyDescent="0.25">
      <c r="A2" s="23">
        <v>44761.291666666664</v>
      </c>
      <c r="B2" s="23">
        <v>44761.375</v>
      </c>
      <c r="C2" s="71">
        <f>INT(Tableau_Effectifs_Dept[[#This Row],[GardDteDebut]])</f>
        <v>44761</v>
      </c>
      <c r="D2" s="72">
        <f>ROUND(MOD(Tableau_Effectifs_Dept[[#This Row],[GardDteDebut]],1),5)</f>
        <v>0.29166999999999998</v>
      </c>
      <c r="E2" s="72">
        <f>ROUND(MOD(Tableau_Effectifs_Dept[[#This Row],[GardDteFin]],1),5)</f>
        <v>0.375</v>
      </c>
      <c r="F2" t="s">
        <v>73</v>
      </c>
      <c r="G2" t="s">
        <v>23</v>
      </c>
      <c r="H2" t="s">
        <v>31</v>
      </c>
      <c r="I2" t="s">
        <v>24</v>
      </c>
      <c r="J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" s="74">
        <f>IF(AND(Tableau_Effectifs_Dept[[#This Row],[PERIODE]]="creneau",Tableau_Effectifs_Dept[[#This Row],[DE]]&gt;=7/24),Tableau_Effectifs_Dept[[#This Row],[GardDteFin]]-Tableau_Effectifs_Dept[[#This Row],[GardDteDebut]],0)</f>
        <v>8.3333333335758653E-2</v>
      </c>
      <c r="M2" s="73">
        <f>MAX(IF(AND(Tableau_Effectifs_Dept[[#This Row],[PERIODE]]="creneau",Tableau_Effectifs_Dept[[#This Row],[DE]]&gt;=7/24,Tableau_Effectifs_Dept[[#This Row],[A]]&lt;=19/24),19/24-Tableau_Effectifs_Dept[[#This Row],[DE]],0),0)</f>
        <v>0.49999666666666664</v>
      </c>
      <c r="N2" s="73">
        <f>MAX(IF(Tableau_Effectifs_Dept[[#This Row],[Créneau TOT]]&gt;0,Tableau_Effectifs_Dept[[#This Row],[Créneau TOT]]-Tableau_Effectifs_Dept[[#This Row],[Créneau J ]],0),0)</f>
        <v>0</v>
      </c>
      <c r="Q2">
        <v>2</v>
      </c>
      <c r="R2">
        <v>0</v>
      </c>
    </row>
    <row r="3" spans="1:18" x14ac:dyDescent="0.25">
      <c r="A3" s="23">
        <v>44761.291666666664</v>
      </c>
      <c r="B3" s="23">
        <v>44762.208333333336</v>
      </c>
      <c r="C3" s="71">
        <f>INT(Tableau_Effectifs_Dept[[#This Row],[GardDteDebut]])</f>
        <v>44761</v>
      </c>
      <c r="D3" s="72">
        <f>ROUND(MOD(Tableau_Effectifs_Dept[[#This Row],[GardDteDebut]],1),5)</f>
        <v>0.29166999999999998</v>
      </c>
      <c r="E3" s="72">
        <f>ROUND(MOD(Tableau_Effectifs_Dept[[#This Row],[GardDteFin]],1),5)</f>
        <v>0.20832999999999999</v>
      </c>
      <c r="F3" t="s">
        <v>74</v>
      </c>
      <c r="G3" t="s">
        <v>23</v>
      </c>
      <c r="H3" t="s">
        <v>31</v>
      </c>
      <c r="I3" t="s">
        <v>24</v>
      </c>
      <c r="J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" s="74">
        <f>IF(AND(Tableau_Effectifs_Dept[[#This Row],[PERIODE]]="creneau",Tableau_Effectifs_Dept[[#This Row],[DE]]&gt;=7/24),Tableau_Effectifs_Dept[[#This Row],[GardDteFin]]-Tableau_Effectifs_Dept[[#This Row],[GardDteDebut]],0)</f>
        <v>0.91666666667151731</v>
      </c>
      <c r="M3" s="73">
        <f>MAX(IF(AND(Tableau_Effectifs_Dept[[#This Row],[PERIODE]]="creneau",Tableau_Effectifs_Dept[[#This Row],[DE]]&gt;=7/24,Tableau_Effectifs_Dept[[#This Row],[A]]&lt;=19/24),19/24-Tableau_Effectifs_Dept[[#This Row],[DE]],0),0)</f>
        <v>0.49999666666666664</v>
      </c>
      <c r="N3" s="73">
        <f>MAX(IF(Tableau_Effectifs_Dept[[#This Row],[Créneau TOT]]&gt;0,Tableau_Effectifs_Dept[[#This Row],[Créneau TOT]]-Tableau_Effectifs_Dept[[#This Row],[Créneau J ]],0),0)</f>
        <v>0.41667000000485066</v>
      </c>
      <c r="Q3">
        <v>12</v>
      </c>
      <c r="R3">
        <v>10</v>
      </c>
    </row>
    <row r="4" spans="1:18" x14ac:dyDescent="0.25">
      <c r="A4" s="23">
        <v>44761.791666666664</v>
      </c>
      <c r="B4" s="23">
        <v>44762.291666666664</v>
      </c>
      <c r="C4" s="71">
        <f>INT(Tableau_Effectifs_Dept[[#This Row],[GardDteDebut]])</f>
        <v>44761</v>
      </c>
      <c r="D4" s="72">
        <f>ROUND(MOD(Tableau_Effectifs_Dept[[#This Row],[GardDteDebut]],1),5)</f>
        <v>0.79166999999999998</v>
      </c>
      <c r="E4" s="72">
        <f>ROUND(MOD(Tableau_Effectifs_Dept[[#This Row],[GardDteFin]],1),5)</f>
        <v>0.29166999999999998</v>
      </c>
      <c r="F4" t="s">
        <v>73</v>
      </c>
      <c r="G4" t="s">
        <v>23</v>
      </c>
      <c r="H4" t="s">
        <v>31</v>
      </c>
      <c r="I4" t="s">
        <v>24</v>
      </c>
      <c r="J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" s="74">
        <f>IF(AND(Tableau_Effectifs_Dept[[#This Row],[PERIODE]]="creneau",Tableau_Effectifs_Dept[[#This Row],[DE]]&gt;=7/24),Tableau_Effectifs_Dept[[#This Row],[GardDteFin]]-Tableau_Effectifs_Dept[[#This Row],[GardDteDebut]],0)</f>
        <v>0.5</v>
      </c>
      <c r="M4" s="73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" s="73">
        <f>MAX(IF(Tableau_Effectifs_Dept[[#This Row],[Créneau TOT]]&gt;0,Tableau_Effectifs_Dept[[#This Row],[Créneau TOT]]-Tableau_Effectifs_Dept[[#This Row],[Créneau J ]],0),0)</f>
        <v>0.5</v>
      </c>
      <c r="Q4">
        <v>0</v>
      </c>
      <c r="R4">
        <v>12</v>
      </c>
    </row>
    <row r="5" spans="1:18" x14ac:dyDescent="0.25">
      <c r="A5" s="23">
        <v>44762.291666666664</v>
      </c>
      <c r="B5" s="23">
        <v>44762.666666666664</v>
      </c>
      <c r="C5" s="71">
        <f>INT(Tableau_Effectifs_Dept[[#This Row],[GardDteDebut]])</f>
        <v>44762</v>
      </c>
      <c r="D5" s="72">
        <f>ROUND(MOD(Tableau_Effectifs_Dept[[#This Row],[GardDteDebut]],1),5)</f>
        <v>0.29166999999999998</v>
      </c>
      <c r="E5" s="72">
        <f>ROUND(MOD(Tableau_Effectifs_Dept[[#This Row],[GardDteFin]],1),5)</f>
        <v>0.66666999999999998</v>
      </c>
      <c r="F5" t="s">
        <v>73</v>
      </c>
      <c r="G5" t="s">
        <v>23</v>
      </c>
      <c r="H5" t="s">
        <v>31</v>
      </c>
      <c r="I5" t="s">
        <v>24</v>
      </c>
      <c r="J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5" s="74">
        <f>IF(AND(Tableau_Effectifs_Dept[[#This Row],[PERIODE]]="creneau",Tableau_Effectifs_Dept[[#This Row],[DE]]&gt;=7/24),Tableau_Effectifs_Dept[[#This Row],[GardDteFin]]-Tableau_Effectifs_Dept[[#This Row],[GardDteDebut]],0)</f>
        <v>0.375</v>
      </c>
      <c r="M5" s="73">
        <f>MAX(IF(AND(Tableau_Effectifs_Dept[[#This Row],[PERIODE]]="creneau",Tableau_Effectifs_Dept[[#This Row],[DE]]&gt;=7/24,Tableau_Effectifs_Dept[[#This Row],[A]]&lt;=19/24),19/24-Tableau_Effectifs_Dept[[#This Row],[DE]],0),0)</f>
        <v>0.49999666666666664</v>
      </c>
      <c r="N5" s="73">
        <f>MAX(IF(Tableau_Effectifs_Dept[[#This Row],[Créneau TOT]]&gt;0,Tableau_Effectifs_Dept[[#This Row],[Créneau TOT]]-Tableau_Effectifs_Dept[[#This Row],[Créneau J ]],0),0)</f>
        <v>0</v>
      </c>
      <c r="Q5">
        <v>9</v>
      </c>
      <c r="R5">
        <v>0</v>
      </c>
    </row>
    <row r="6" spans="1:18" x14ac:dyDescent="0.25">
      <c r="A6" s="23">
        <v>44762.291666666664</v>
      </c>
      <c r="B6" s="23">
        <v>44762.375</v>
      </c>
      <c r="C6" s="71">
        <f>INT(Tableau_Effectifs_Dept[[#This Row],[GardDteDebut]])</f>
        <v>44762</v>
      </c>
      <c r="D6" s="72">
        <f>ROUND(MOD(Tableau_Effectifs_Dept[[#This Row],[GardDteDebut]],1),5)</f>
        <v>0.29166999999999998</v>
      </c>
      <c r="E6" s="72">
        <f>ROUND(MOD(Tableau_Effectifs_Dept[[#This Row],[GardDteFin]],1),5)</f>
        <v>0.375</v>
      </c>
      <c r="F6" t="s">
        <v>73</v>
      </c>
      <c r="G6" t="s">
        <v>23</v>
      </c>
      <c r="H6" t="s">
        <v>31</v>
      </c>
      <c r="I6" t="s">
        <v>24</v>
      </c>
      <c r="J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6" s="74">
        <f>IF(AND(Tableau_Effectifs_Dept[[#This Row],[PERIODE]]="creneau",Tableau_Effectifs_Dept[[#This Row],[DE]]&gt;=7/24),Tableau_Effectifs_Dept[[#This Row],[GardDteFin]]-Tableau_Effectifs_Dept[[#This Row],[GardDteDebut]],0)</f>
        <v>8.3333333335758653E-2</v>
      </c>
      <c r="M6" s="73">
        <f>MAX(IF(AND(Tableau_Effectifs_Dept[[#This Row],[PERIODE]]="creneau",Tableau_Effectifs_Dept[[#This Row],[DE]]&gt;=7/24,Tableau_Effectifs_Dept[[#This Row],[A]]&lt;=19/24),19/24-Tableau_Effectifs_Dept[[#This Row],[DE]],0),0)</f>
        <v>0.49999666666666664</v>
      </c>
      <c r="N6" s="73">
        <f>MAX(IF(Tableau_Effectifs_Dept[[#This Row],[Créneau TOT]]&gt;0,Tableau_Effectifs_Dept[[#This Row],[Créneau TOT]]-Tableau_Effectifs_Dept[[#This Row],[Créneau J ]],0),0)</f>
        <v>0</v>
      </c>
      <c r="Q6">
        <v>2</v>
      </c>
      <c r="R6">
        <v>0</v>
      </c>
    </row>
    <row r="7" spans="1:18" x14ac:dyDescent="0.25">
      <c r="A7" s="23">
        <v>44762.708333333336</v>
      </c>
      <c r="B7" s="23">
        <v>44763.291666666664</v>
      </c>
      <c r="C7" s="71">
        <f>INT(Tableau_Effectifs_Dept[[#This Row],[GardDteDebut]])</f>
        <v>44762</v>
      </c>
      <c r="D7" s="72">
        <f>ROUND(MOD(Tableau_Effectifs_Dept[[#This Row],[GardDteDebut]],1),5)</f>
        <v>0.70833000000000002</v>
      </c>
      <c r="E7" s="72">
        <f>ROUND(MOD(Tableau_Effectifs_Dept[[#This Row],[GardDteFin]],1),5)</f>
        <v>0.29166999999999998</v>
      </c>
      <c r="F7" t="s">
        <v>73</v>
      </c>
      <c r="G7" t="s">
        <v>23</v>
      </c>
      <c r="H7" t="s">
        <v>31</v>
      </c>
      <c r="I7" t="s">
        <v>24</v>
      </c>
      <c r="J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7" s="74">
        <f>IF(AND(Tableau_Effectifs_Dept[[#This Row],[PERIODE]]="creneau",Tableau_Effectifs_Dept[[#This Row],[DE]]&gt;=7/24),Tableau_Effectifs_Dept[[#This Row],[GardDteFin]]-Tableau_Effectifs_Dept[[#This Row],[GardDteDebut]],0)</f>
        <v>0.58333333332848269</v>
      </c>
      <c r="M7" s="73">
        <f>MAX(IF(AND(Tableau_Effectifs_Dept[[#This Row],[PERIODE]]="creneau",Tableau_Effectifs_Dept[[#This Row],[DE]]&gt;=7/24,Tableau_Effectifs_Dept[[#This Row],[A]]&lt;=19/24),19/24-Tableau_Effectifs_Dept[[#This Row],[DE]],0),0)</f>
        <v>8.3336666666666614E-2</v>
      </c>
      <c r="N7" s="73">
        <f>MAX(IF(Tableau_Effectifs_Dept[[#This Row],[Créneau TOT]]&gt;0,Tableau_Effectifs_Dept[[#This Row],[Créneau TOT]]-Tableau_Effectifs_Dept[[#This Row],[Créneau J ]],0),0)</f>
        <v>0.49999666666181608</v>
      </c>
      <c r="Q7">
        <v>2</v>
      </c>
      <c r="R7">
        <v>12</v>
      </c>
    </row>
    <row r="8" spans="1:18" x14ac:dyDescent="0.25">
      <c r="A8" s="23">
        <v>44762.791666666664</v>
      </c>
      <c r="B8" s="23">
        <v>44763.25</v>
      </c>
      <c r="C8" s="71">
        <f>INT(Tableau_Effectifs_Dept[[#This Row],[GardDteDebut]])</f>
        <v>44762</v>
      </c>
      <c r="D8" s="72">
        <f>ROUND(MOD(Tableau_Effectifs_Dept[[#This Row],[GardDteDebut]],1),5)</f>
        <v>0.79166999999999998</v>
      </c>
      <c r="E8" s="72">
        <f>ROUND(MOD(Tableau_Effectifs_Dept[[#This Row],[GardDteFin]],1),5)</f>
        <v>0.25</v>
      </c>
      <c r="F8" t="s">
        <v>74</v>
      </c>
      <c r="G8" t="s">
        <v>23</v>
      </c>
      <c r="H8" t="s">
        <v>31</v>
      </c>
      <c r="I8" t="s">
        <v>24</v>
      </c>
      <c r="J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8" s="74">
        <f>IF(AND(Tableau_Effectifs_Dept[[#This Row],[PERIODE]]="creneau",Tableau_Effectifs_Dept[[#This Row],[DE]]&gt;=7/24),Tableau_Effectifs_Dept[[#This Row],[GardDteFin]]-Tableau_Effectifs_Dept[[#This Row],[GardDteDebut]],0)</f>
        <v>0.45833333333575865</v>
      </c>
      <c r="M8" s="73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8" s="73">
        <f>MAX(IF(Tableau_Effectifs_Dept[[#This Row],[Créneau TOT]]&gt;0,Tableau_Effectifs_Dept[[#This Row],[Créneau TOT]]-Tableau_Effectifs_Dept[[#This Row],[Créneau J ]],0),0)</f>
        <v>0.45833333333575865</v>
      </c>
      <c r="Q8">
        <v>0</v>
      </c>
      <c r="R8">
        <v>11</v>
      </c>
    </row>
    <row r="9" spans="1:18" x14ac:dyDescent="0.25">
      <c r="A9" s="23">
        <v>44763.291666666664</v>
      </c>
      <c r="B9" s="23">
        <v>44763.375</v>
      </c>
      <c r="C9" s="71">
        <f>INT(Tableau_Effectifs_Dept[[#This Row],[GardDteDebut]])</f>
        <v>44763</v>
      </c>
      <c r="D9" s="72">
        <f>ROUND(MOD(Tableau_Effectifs_Dept[[#This Row],[GardDteDebut]],1),5)</f>
        <v>0.29166999999999998</v>
      </c>
      <c r="E9" s="72">
        <f>ROUND(MOD(Tableau_Effectifs_Dept[[#This Row],[GardDteFin]],1),5)</f>
        <v>0.375</v>
      </c>
      <c r="F9" t="s">
        <v>73</v>
      </c>
      <c r="G9" t="s">
        <v>23</v>
      </c>
      <c r="H9" t="s">
        <v>31</v>
      </c>
      <c r="I9" t="s">
        <v>24</v>
      </c>
      <c r="J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9" s="74">
        <f>IF(AND(Tableau_Effectifs_Dept[[#This Row],[PERIODE]]="creneau",Tableau_Effectifs_Dept[[#This Row],[DE]]&gt;=7/24),Tableau_Effectifs_Dept[[#This Row],[GardDteFin]]-Tableau_Effectifs_Dept[[#This Row],[GardDteDebut]],0)</f>
        <v>8.3333333335758653E-2</v>
      </c>
      <c r="M9" s="73">
        <f>MAX(IF(AND(Tableau_Effectifs_Dept[[#This Row],[PERIODE]]="creneau",Tableau_Effectifs_Dept[[#This Row],[DE]]&gt;=7/24,Tableau_Effectifs_Dept[[#This Row],[A]]&lt;=19/24),19/24-Tableau_Effectifs_Dept[[#This Row],[DE]],0),0)</f>
        <v>0.49999666666666664</v>
      </c>
      <c r="N9" s="73">
        <f>MAX(IF(Tableau_Effectifs_Dept[[#This Row],[Créneau TOT]]&gt;0,Tableau_Effectifs_Dept[[#This Row],[Créneau TOT]]-Tableau_Effectifs_Dept[[#This Row],[Créneau J ]],0),0)</f>
        <v>0</v>
      </c>
      <c r="Q9">
        <v>2</v>
      </c>
      <c r="R9">
        <v>0</v>
      </c>
    </row>
    <row r="10" spans="1:18" x14ac:dyDescent="0.25">
      <c r="A10" s="23">
        <v>44763.791666666664</v>
      </c>
      <c r="B10" s="23">
        <v>44764.291666666664</v>
      </c>
      <c r="C10" s="71">
        <f>INT(Tableau_Effectifs_Dept[[#This Row],[GardDteDebut]])</f>
        <v>44763</v>
      </c>
      <c r="D10" s="72">
        <f>ROUND(MOD(Tableau_Effectifs_Dept[[#This Row],[GardDteDebut]],1),5)</f>
        <v>0.79166999999999998</v>
      </c>
      <c r="E10" s="72">
        <f>ROUND(MOD(Tableau_Effectifs_Dept[[#This Row],[GardDteFin]],1),5)</f>
        <v>0.29166999999999998</v>
      </c>
      <c r="F10" t="s">
        <v>73</v>
      </c>
      <c r="G10" t="s">
        <v>23</v>
      </c>
      <c r="H10" t="s">
        <v>31</v>
      </c>
      <c r="I10" t="s">
        <v>24</v>
      </c>
      <c r="J1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1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0" s="74">
        <f>IF(AND(Tableau_Effectifs_Dept[[#This Row],[PERIODE]]="creneau",Tableau_Effectifs_Dept[[#This Row],[DE]]&gt;=7/24),Tableau_Effectifs_Dept[[#This Row],[GardDteFin]]-Tableau_Effectifs_Dept[[#This Row],[GardDteDebut]],0)</f>
        <v>0.5</v>
      </c>
      <c r="M10" s="73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0" s="73">
        <f>MAX(IF(Tableau_Effectifs_Dept[[#This Row],[Créneau TOT]]&gt;0,Tableau_Effectifs_Dept[[#This Row],[Créneau TOT]]-Tableau_Effectifs_Dept[[#This Row],[Créneau J ]],0),0)</f>
        <v>0.5</v>
      </c>
      <c r="Q10">
        <v>0</v>
      </c>
      <c r="R10">
        <v>12</v>
      </c>
    </row>
    <row r="11" spans="1:18" x14ac:dyDescent="0.25">
      <c r="A11" s="23">
        <v>44763.791666666664</v>
      </c>
      <c r="B11" s="23">
        <v>44764.25</v>
      </c>
      <c r="C11" s="71">
        <f>INT(Tableau_Effectifs_Dept[[#This Row],[GardDteDebut]])</f>
        <v>44763</v>
      </c>
      <c r="D11" s="72">
        <f>ROUND(MOD(Tableau_Effectifs_Dept[[#This Row],[GardDteDebut]],1),5)</f>
        <v>0.79166999999999998</v>
      </c>
      <c r="E11" s="72">
        <f>ROUND(MOD(Tableau_Effectifs_Dept[[#This Row],[GardDteFin]],1),5)</f>
        <v>0.25</v>
      </c>
      <c r="F11" t="s">
        <v>74</v>
      </c>
      <c r="G11" t="s">
        <v>23</v>
      </c>
      <c r="H11" t="s">
        <v>31</v>
      </c>
      <c r="I11" t="s">
        <v>24</v>
      </c>
      <c r="J1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1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1" s="74">
        <f>IF(AND(Tableau_Effectifs_Dept[[#This Row],[PERIODE]]="creneau",Tableau_Effectifs_Dept[[#This Row],[DE]]&gt;=7/24),Tableau_Effectifs_Dept[[#This Row],[GardDteFin]]-Tableau_Effectifs_Dept[[#This Row],[GardDteDebut]],0)</f>
        <v>0.45833333333575865</v>
      </c>
      <c r="M11" s="73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1" s="73">
        <f>MAX(IF(Tableau_Effectifs_Dept[[#This Row],[Créneau TOT]]&gt;0,Tableau_Effectifs_Dept[[#This Row],[Créneau TOT]]-Tableau_Effectifs_Dept[[#This Row],[Créneau J ]],0),0)</f>
        <v>0.45833333333575865</v>
      </c>
      <c r="Q11">
        <v>0</v>
      </c>
      <c r="R11">
        <v>11</v>
      </c>
    </row>
    <row r="12" spans="1:18" x14ac:dyDescent="0.25">
      <c r="A12" s="23">
        <v>44763.833333333336</v>
      </c>
      <c r="B12" s="23">
        <v>44764.208333333336</v>
      </c>
      <c r="C12" s="71">
        <f>INT(Tableau_Effectifs_Dept[[#This Row],[GardDteDebut]])</f>
        <v>44763</v>
      </c>
      <c r="D12" s="72">
        <f>ROUND(MOD(Tableau_Effectifs_Dept[[#This Row],[GardDteDebut]],1),5)</f>
        <v>0.83333000000000002</v>
      </c>
      <c r="E12" s="72">
        <f>ROUND(MOD(Tableau_Effectifs_Dept[[#This Row],[GardDteFin]],1),5)</f>
        <v>0.20832999999999999</v>
      </c>
      <c r="F12" t="s">
        <v>73</v>
      </c>
      <c r="G12" t="s">
        <v>23</v>
      </c>
      <c r="H12" t="s">
        <v>31</v>
      </c>
      <c r="I12" t="s">
        <v>24</v>
      </c>
      <c r="J1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1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2" s="74">
        <f>IF(AND(Tableau_Effectifs_Dept[[#This Row],[PERIODE]]="creneau",Tableau_Effectifs_Dept[[#This Row],[DE]]&gt;=7/24),Tableau_Effectifs_Dept[[#This Row],[GardDteFin]]-Tableau_Effectifs_Dept[[#This Row],[GardDteDebut]],0)</f>
        <v>0.375</v>
      </c>
      <c r="M12" s="73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2" s="73">
        <f>MAX(IF(Tableau_Effectifs_Dept[[#This Row],[Créneau TOT]]&gt;0,Tableau_Effectifs_Dept[[#This Row],[Créneau TOT]]-Tableau_Effectifs_Dept[[#This Row],[Créneau J ]],0),0)</f>
        <v>0.375</v>
      </c>
      <c r="Q12">
        <v>0</v>
      </c>
      <c r="R12">
        <v>9</v>
      </c>
    </row>
    <row r="13" spans="1:18" x14ac:dyDescent="0.25">
      <c r="A13" s="23">
        <v>44764.291666666664</v>
      </c>
      <c r="B13" s="23">
        <v>44764.375</v>
      </c>
      <c r="C13" s="71">
        <f>INT(Tableau_Effectifs_Dept[[#This Row],[GardDteDebut]])</f>
        <v>44764</v>
      </c>
      <c r="D13" s="72">
        <f>ROUND(MOD(Tableau_Effectifs_Dept[[#This Row],[GardDteDebut]],1),5)</f>
        <v>0.29166999999999998</v>
      </c>
      <c r="E13" s="72">
        <f>ROUND(MOD(Tableau_Effectifs_Dept[[#This Row],[GardDteFin]],1),5)</f>
        <v>0.375</v>
      </c>
      <c r="F13" t="s">
        <v>73</v>
      </c>
      <c r="G13" t="s">
        <v>23</v>
      </c>
      <c r="H13" t="s">
        <v>31</v>
      </c>
      <c r="I13" t="s">
        <v>24</v>
      </c>
      <c r="J1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1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3" s="74">
        <f>IF(AND(Tableau_Effectifs_Dept[[#This Row],[PERIODE]]="creneau",Tableau_Effectifs_Dept[[#This Row],[DE]]&gt;=7/24),Tableau_Effectifs_Dept[[#This Row],[GardDteFin]]-Tableau_Effectifs_Dept[[#This Row],[GardDteDebut]],0)</f>
        <v>8.3333333335758653E-2</v>
      </c>
      <c r="M13" s="73">
        <f>MAX(IF(AND(Tableau_Effectifs_Dept[[#This Row],[PERIODE]]="creneau",Tableau_Effectifs_Dept[[#This Row],[DE]]&gt;=7/24,Tableau_Effectifs_Dept[[#This Row],[A]]&lt;=19/24),19/24-Tableau_Effectifs_Dept[[#This Row],[DE]],0),0)</f>
        <v>0.49999666666666664</v>
      </c>
      <c r="N13" s="73">
        <f>MAX(IF(Tableau_Effectifs_Dept[[#This Row],[Créneau TOT]]&gt;0,Tableau_Effectifs_Dept[[#This Row],[Créneau TOT]]-Tableau_Effectifs_Dept[[#This Row],[Créneau J ]],0),0)</f>
        <v>0</v>
      </c>
      <c r="Q13">
        <v>2</v>
      </c>
      <c r="R13">
        <v>0</v>
      </c>
    </row>
    <row r="14" spans="1:18" x14ac:dyDescent="0.25">
      <c r="A14" s="23">
        <v>44764.791666666664</v>
      </c>
      <c r="B14" s="23">
        <v>44765.291666666664</v>
      </c>
      <c r="C14" s="71">
        <f>INT(Tableau_Effectifs_Dept[[#This Row],[GardDteDebut]])</f>
        <v>44764</v>
      </c>
      <c r="D14" s="72">
        <f>ROUND(MOD(Tableau_Effectifs_Dept[[#This Row],[GardDteDebut]],1),5)</f>
        <v>0.79166999999999998</v>
      </c>
      <c r="E14" s="72">
        <f>ROUND(MOD(Tableau_Effectifs_Dept[[#This Row],[GardDteFin]],1),5)</f>
        <v>0.29166999999999998</v>
      </c>
      <c r="F14" t="s">
        <v>73</v>
      </c>
      <c r="G14" t="s">
        <v>23</v>
      </c>
      <c r="H14" t="s">
        <v>31</v>
      </c>
      <c r="I14" t="s">
        <v>24</v>
      </c>
      <c r="J1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1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4" s="74">
        <f>IF(AND(Tableau_Effectifs_Dept[[#This Row],[PERIODE]]="creneau",Tableau_Effectifs_Dept[[#This Row],[DE]]&gt;=7/24),Tableau_Effectifs_Dept[[#This Row],[GardDteFin]]-Tableau_Effectifs_Dept[[#This Row],[GardDteDebut]],0)</f>
        <v>0.5</v>
      </c>
      <c r="M14" s="73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4" s="73">
        <f>MAX(IF(Tableau_Effectifs_Dept[[#This Row],[Créneau TOT]]&gt;0,Tableau_Effectifs_Dept[[#This Row],[Créneau TOT]]-Tableau_Effectifs_Dept[[#This Row],[Créneau J ]],0),0)</f>
        <v>0.5</v>
      </c>
      <c r="Q14">
        <v>0</v>
      </c>
      <c r="R14">
        <v>12</v>
      </c>
    </row>
    <row r="15" spans="1:18" x14ac:dyDescent="0.25">
      <c r="A15" s="23">
        <v>44764.854166666664</v>
      </c>
      <c r="B15" s="23">
        <v>44765.291666666664</v>
      </c>
      <c r="C15" s="71">
        <f>INT(Tableau_Effectifs_Dept[[#This Row],[GardDteDebut]])</f>
        <v>44764</v>
      </c>
      <c r="D15" s="72">
        <f>ROUND(MOD(Tableau_Effectifs_Dept[[#This Row],[GardDteDebut]],1),5)</f>
        <v>0.85416999999999998</v>
      </c>
      <c r="E15" s="72">
        <f>ROUND(MOD(Tableau_Effectifs_Dept[[#This Row],[GardDteFin]],1),5)</f>
        <v>0.29166999999999998</v>
      </c>
      <c r="F15" t="s">
        <v>74</v>
      </c>
      <c r="G15" t="s">
        <v>23</v>
      </c>
      <c r="H15" t="s">
        <v>31</v>
      </c>
      <c r="I15" t="s">
        <v>24</v>
      </c>
      <c r="J1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1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5" s="74">
        <f>IF(AND(Tableau_Effectifs_Dept[[#This Row],[PERIODE]]="creneau",Tableau_Effectifs_Dept[[#This Row],[DE]]&gt;=7/24),Tableau_Effectifs_Dept[[#This Row],[GardDteFin]]-Tableau_Effectifs_Dept[[#This Row],[GardDteDebut]],0)</f>
        <v>0.4375</v>
      </c>
      <c r="M15" s="73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5" s="73">
        <f>MAX(IF(Tableau_Effectifs_Dept[[#This Row],[Créneau TOT]]&gt;0,Tableau_Effectifs_Dept[[#This Row],[Créneau TOT]]-Tableau_Effectifs_Dept[[#This Row],[Créneau J ]],0),0)</f>
        <v>0.4375</v>
      </c>
      <c r="Q15">
        <v>0</v>
      </c>
      <c r="R15" s="42">
        <v>0.4375</v>
      </c>
    </row>
    <row r="16" spans="1:18" x14ac:dyDescent="0.25">
      <c r="A16" s="23">
        <v>44769.708333333336</v>
      </c>
      <c r="B16" s="23">
        <v>44770.291666666664</v>
      </c>
      <c r="C16" s="71">
        <f>INT(Tableau_Effectifs_Dept[[#This Row],[GardDteDebut]])</f>
        <v>44769</v>
      </c>
      <c r="D16" s="72">
        <f>ROUND(MOD(Tableau_Effectifs_Dept[[#This Row],[GardDteDebut]],1),5)</f>
        <v>0.70833000000000002</v>
      </c>
      <c r="E16" s="72">
        <f>ROUND(MOD(Tableau_Effectifs_Dept[[#This Row],[GardDteFin]],1),5)</f>
        <v>0.29166999999999998</v>
      </c>
      <c r="F16" t="s">
        <v>73</v>
      </c>
      <c r="G16" t="s">
        <v>23</v>
      </c>
      <c r="H16" t="s">
        <v>31</v>
      </c>
      <c r="I16" t="s">
        <v>24</v>
      </c>
      <c r="J1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1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6" s="74">
        <f>IF(AND(Tableau_Effectifs_Dept[[#This Row],[PERIODE]]="creneau",Tableau_Effectifs_Dept[[#This Row],[DE]]&gt;=7/24),Tableau_Effectifs_Dept[[#This Row],[GardDteFin]]-Tableau_Effectifs_Dept[[#This Row],[GardDteDebut]],0)</f>
        <v>0.58333333332848269</v>
      </c>
      <c r="M16" s="73">
        <f>MAX(IF(AND(Tableau_Effectifs_Dept[[#This Row],[PERIODE]]="creneau",Tableau_Effectifs_Dept[[#This Row],[DE]]&gt;=7/24,Tableau_Effectifs_Dept[[#This Row],[A]]&lt;=19/24),19/24-Tableau_Effectifs_Dept[[#This Row],[DE]],0),0)</f>
        <v>8.3336666666666614E-2</v>
      </c>
      <c r="N16" s="73">
        <f>MAX(IF(Tableau_Effectifs_Dept[[#This Row],[Créneau TOT]]&gt;0,Tableau_Effectifs_Dept[[#This Row],[Créneau TOT]]-Tableau_Effectifs_Dept[[#This Row],[Créneau J ]],0),0)</f>
        <v>0.49999666666181608</v>
      </c>
      <c r="Q16">
        <v>2</v>
      </c>
      <c r="R16">
        <v>12</v>
      </c>
    </row>
    <row r="17" spans="1:18" x14ac:dyDescent="0.25">
      <c r="A17" s="23">
        <v>44770.291666666664</v>
      </c>
      <c r="B17" s="23">
        <v>44770.375</v>
      </c>
      <c r="C17" s="71">
        <f>INT(Tableau_Effectifs_Dept[[#This Row],[GardDteDebut]])</f>
        <v>44770</v>
      </c>
      <c r="D17" s="72">
        <f>ROUND(MOD(Tableau_Effectifs_Dept[[#This Row],[GardDteDebut]],1),5)</f>
        <v>0.29166999999999998</v>
      </c>
      <c r="E17" s="72">
        <f>ROUND(MOD(Tableau_Effectifs_Dept[[#This Row],[GardDteFin]],1),5)</f>
        <v>0.375</v>
      </c>
      <c r="F17" t="s">
        <v>73</v>
      </c>
      <c r="G17" t="s">
        <v>23</v>
      </c>
      <c r="H17" t="s">
        <v>31</v>
      </c>
      <c r="I17" t="s">
        <v>24</v>
      </c>
      <c r="J1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1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7" s="74">
        <f>IF(AND(Tableau_Effectifs_Dept[[#This Row],[PERIODE]]="creneau",Tableau_Effectifs_Dept[[#This Row],[DE]]&gt;=7/24),Tableau_Effectifs_Dept[[#This Row],[GardDteFin]]-Tableau_Effectifs_Dept[[#This Row],[GardDteDebut]],0)</f>
        <v>8.3333333335758653E-2</v>
      </c>
      <c r="M17" s="73">
        <f>MAX(IF(AND(Tableau_Effectifs_Dept[[#This Row],[PERIODE]]="creneau",Tableau_Effectifs_Dept[[#This Row],[DE]]&gt;=7/24,Tableau_Effectifs_Dept[[#This Row],[A]]&lt;=19/24),19/24-Tableau_Effectifs_Dept[[#This Row],[DE]],0),0)</f>
        <v>0.49999666666666664</v>
      </c>
      <c r="N17" s="73">
        <f>MAX(IF(Tableau_Effectifs_Dept[[#This Row],[Créneau TOT]]&gt;0,Tableau_Effectifs_Dept[[#This Row],[Créneau TOT]]-Tableau_Effectifs_Dept[[#This Row],[Créneau J ]],0),0)</f>
        <v>0</v>
      </c>
      <c r="Q17">
        <v>2</v>
      </c>
      <c r="R17">
        <v>0</v>
      </c>
    </row>
    <row r="18" spans="1:18" x14ac:dyDescent="0.25">
      <c r="A18" s="23">
        <v>44770.791666666664</v>
      </c>
      <c r="B18" s="23">
        <v>44771.291666666664</v>
      </c>
      <c r="C18" s="71">
        <f>INT(Tableau_Effectifs_Dept[[#This Row],[GardDteDebut]])</f>
        <v>44770</v>
      </c>
      <c r="D18" s="72">
        <f>ROUND(MOD(Tableau_Effectifs_Dept[[#This Row],[GardDteDebut]],1),5)</f>
        <v>0.79166999999999998</v>
      </c>
      <c r="E18" s="72">
        <f>ROUND(MOD(Tableau_Effectifs_Dept[[#This Row],[GardDteFin]],1),5)</f>
        <v>0.29166999999999998</v>
      </c>
      <c r="F18" t="s">
        <v>73</v>
      </c>
      <c r="G18" t="s">
        <v>23</v>
      </c>
      <c r="H18" t="s">
        <v>31</v>
      </c>
      <c r="I18" t="s">
        <v>24</v>
      </c>
      <c r="J1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1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8" s="74">
        <f>IF(AND(Tableau_Effectifs_Dept[[#This Row],[PERIODE]]="creneau",Tableau_Effectifs_Dept[[#This Row],[DE]]&gt;=7/24),Tableau_Effectifs_Dept[[#This Row],[GardDteFin]]-Tableau_Effectifs_Dept[[#This Row],[GardDteDebut]],0)</f>
        <v>0.5</v>
      </c>
      <c r="M18" s="73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8" s="73">
        <f>MAX(IF(Tableau_Effectifs_Dept[[#This Row],[Créneau TOT]]&gt;0,Tableau_Effectifs_Dept[[#This Row],[Créneau TOT]]-Tableau_Effectifs_Dept[[#This Row],[Créneau J ]],0),0)</f>
        <v>0.5</v>
      </c>
      <c r="Q18">
        <v>0</v>
      </c>
      <c r="R18">
        <v>12</v>
      </c>
    </row>
    <row r="19" spans="1:18" x14ac:dyDescent="0.25">
      <c r="A19" s="23">
        <v>44770.833333333336</v>
      </c>
      <c r="B19" s="23">
        <v>44771.208333333336</v>
      </c>
      <c r="C19" s="71">
        <f>INT(Tableau_Effectifs_Dept[[#This Row],[GardDteDebut]])</f>
        <v>44770</v>
      </c>
      <c r="D19" s="72">
        <f>ROUND(MOD(Tableau_Effectifs_Dept[[#This Row],[GardDteDebut]],1),5)</f>
        <v>0.83333000000000002</v>
      </c>
      <c r="E19" s="72">
        <f>ROUND(MOD(Tableau_Effectifs_Dept[[#This Row],[GardDteFin]],1),5)</f>
        <v>0.20832999999999999</v>
      </c>
      <c r="F19" t="s">
        <v>73</v>
      </c>
      <c r="G19" t="s">
        <v>23</v>
      </c>
      <c r="H19" t="s">
        <v>31</v>
      </c>
      <c r="I19" t="s">
        <v>24</v>
      </c>
      <c r="J1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1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9" s="74">
        <f>IF(AND(Tableau_Effectifs_Dept[[#This Row],[PERIODE]]="creneau",Tableau_Effectifs_Dept[[#This Row],[DE]]&gt;=7/24),Tableau_Effectifs_Dept[[#This Row],[GardDteFin]]-Tableau_Effectifs_Dept[[#This Row],[GardDteDebut]],0)</f>
        <v>0.375</v>
      </c>
      <c r="M19" s="73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9" s="73">
        <f>MAX(IF(Tableau_Effectifs_Dept[[#This Row],[Créneau TOT]]&gt;0,Tableau_Effectifs_Dept[[#This Row],[Créneau TOT]]-Tableau_Effectifs_Dept[[#This Row],[Créneau J ]],0),0)</f>
        <v>0.375</v>
      </c>
      <c r="Q19">
        <v>0</v>
      </c>
      <c r="R19">
        <v>9</v>
      </c>
    </row>
    <row r="20" spans="1:18" x14ac:dyDescent="0.25">
      <c r="A20" s="23">
        <v>44771.291666666664</v>
      </c>
      <c r="B20" s="23">
        <v>44771.375</v>
      </c>
      <c r="C20" s="71">
        <f>INT(Tableau_Effectifs_Dept[[#This Row],[GardDteDebut]])</f>
        <v>44771</v>
      </c>
      <c r="D20" s="72">
        <f>ROUND(MOD(Tableau_Effectifs_Dept[[#This Row],[GardDteDebut]],1),5)</f>
        <v>0.29166999999999998</v>
      </c>
      <c r="E20" s="72">
        <f>ROUND(MOD(Tableau_Effectifs_Dept[[#This Row],[GardDteFin]],1),5)</f>
        <v>0.375</v>
      </c>
      <c r="F20" t="s">
        <v>73</v>
      </c>
      <c r="G20" t="s">
        <v>23</v>
      </c>
      <c r="H20" t="s">
        <v>31</v>
      </c>
      <c r="I20" t="s">
        <v>24</v>
      </c>
      <c r="J2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2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0" s="74">
        <f>IF(AND(Tableau_Effectifs_Dept[[#This Row],[PERIODE]]="creneau",Tableau_Effectifs_Dept[[#This Row],[DE]]&gt;=7/24),Tableau_Effectifs_Dept[[#This Row],[GardDteFin]]-Tableau_Effectifs_Dept[[#This Row],[GardDteDebut]],0)</f>
        <v>8.3333333335758653E-2</v>
      </c>
      <c r="M20" s="73">
        <f>MAX(IF(AND(Tableau_Effectifs_Dept[[#This Row],[PERIODE]]="creneau",Tableau_Effectifs_Dept[[#This Row],[DE]]&gt;=7/24,Tableau_Effectifs_Dept[[#This Row],[A]]&lt;=19/24),19/24-Tableau_Effectifs_Dept[[#This Row],[DE]],0),0)</f>
        <v>0.49999666666666664</v>
      </c>
      <c r="N20" s="73">
        <f>MAX(IF(Tableau_Effectifs_Dept[[#This Row],[Créneau TOT]]&gt;0,Tableau_Effectifs_Dept[[#This Row],[Créneau TOT]]-Tableau_Effectifs_Dept[[#This Row],[Créneau J ]],0),0)</f>
        <v>0</v>
      </c>
      <c r="Q20">
        <v>2</v>
      </c>
      <c r="R20">
        <v>0</v>
      </c>
    </row>
    <row r="21" spans="1:18" x14ac:dyDescent="0.25">
      <c r="A21" s="23">
        <v>44771.791666666664</v>
      </c>
      <c r="B21" s="23">
        <v>44772.291666666664</v>
      </c>
      <c r="C21" s="71">
        <f>INT(Tableau_Effectifs_Dept[[#This Row],[GardDteDebut]])</f>
        <v>44771</v>
      </c>
      <c r="D21" s="72">
        <f>ROUND(MOD(Tableau_Effectifs_Dept[[#This Row],[GardDteDebut]],1),5)</f>
        <v>0.79166999999999998</v>
      </c>
      <c r="E21" s="72">
        <f>ROUND(MOD(Tableau_Effectifs_Dept[[#This Row],[GardDteFin]],1),5)</f>
        <v>0.29166999999999998</v>
      </c>
      <c r="F21" t="s">
        <v>73</v>
      </c>
      <c r="G21" t="s">
        <v>23</v>
      </c>
      <c r="H21" t="s">
        <v>31</v>
      </c>
      <c r="I21" t="s">
        <v>24</v>
      </c>
      <c r="J21" s="3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/>
      </c>
      <c r="K21" s="3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1" s="74">
        <f>IF(AND(Tableau_Effectifs_Dept[[#This Row],[PERIODE]]="creneau",Tableau_Effectifs_Dept[[#This Row],[DE]]&gt;=7/24),Tableau_Effectifs_Dept[[#This Row],[GardDteFin]]-Tableau_Effectifs_Dept[[#This Row],[GardDteDebut]],0)</f>
        <v>0.5</v>
      </c>
      <c r="M21" s="73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1" s="73">
        <f>MAX(IF(Tableau_Effectifs_Dept[[#This Row],[Créneau TOT]]&gt;0,Tableau_Effectifs_Dept[[#This Row],[Créneau TOT]]-Tableau_Effectifs_Dept[[#This Row],[Créneau J ]],0),0)</f>
        <v>0.5</v>
      </c>
      <c r="Q21">
        <v>0</v>
      </c>
      <c r="R21">
        <v>12</v>
      </c>
    </row>
    <row r="22" spans="1:18" x14ac:dyDescent="0.25">
      <c r="A22" s="23">
        <v>44757.291666666664</v>
      </c>
      <c r="B22" s="23">
        <v>44758.291666666664</v>
      </c>
      <c r="C22" s="71">
        <f>INT(Tableau_Effectifs_Dept[[#This Row],[GardDteDebut]])</f>
        <v>44757</v>
      </c>
      <c r="D22" s="72">
        <f>ROUND(MOD(Tableau_Effectifs_Dept[[#This Row],[GardDteDebut]],1),5)</f>
        <v>0.29166999999999998</v>
      </c>
      <c r="E22" s="72">
        <f>ROUND(MOD(Tableau_Effectifs_Dept[[#This Row],[GardDteFin]],1),5)</f>
        <v>0.29166999999999998</v>
      </c>
      <c r="F22" t="s">
        <v>73</v>
      </c>
      <c r="G22" t="s">
        <v>23</v>
      </c>
      <c r="H22" t="s">
        <v>31</v>
      </c>
      <c r="I22" t="s">
        <v>26</v>
      </c>
      <c r="J2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Garde£24H£VOL£BBB£44757</v>
      </c>
      <c r="K2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2" s="72">
        <f>MAX(IF(Tableau_Effectifs_Dept[[#This Row],[Créneau TOT]]&gt;0,Tableau_Effectifs_Dept[[#This Row],[Créneau TOT]]-Tableau_Effectifs_Dept[[#This Row],[Créneau J ]],0),0)</f>
        <v>0</v>
      </c>
    </row>
    <row r="23" spans="1:18" x14ac:dyDescent="0.25">
      <c r="A23" s="23">
        <v>44757.291666666664</v>
      </c>
      <c r="B23" s="23">
        <v>44758.291666666664</v>
      </c>
      <c r="C23" s="71">
        <f>INT(Tableau_Effectifs_Dept[[#This Row],[GardDteDebut]])</f>
        <v>44757</v>
      </c>
      <c r="D23" s="72">
        <f>ROUND(MOD(Tableau_Effectifs_Dept[[#This Row],[GardDteDebut]],1),5)</f>
        <v>0.29166999999999998</v>
      </c>
      <c r="E23" s="72">
        <f>ROUND(MOD(Tableau_Effectifs_Dept[[#This Row],[GardDteFin]],1),5)</f>
        <v>0.29166999999999998</v>
      </c>
      <c r="F23" t="s">
        <v>72</v>
      </c>
      <c r="G23" t="s">
        <v>23</v>
      </c>
      <c r="H23" t="s">
        <v>32</v>
      </c>
      <c r="I23" t="s">
        <v>26</v>
      </c>
      <c r="J2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Garde£24H£PRO£AAA£44757</v>
      </c>
      <c r="K2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3" s="72">
        <f>MAX(IF(Tableau_Effectifs_Dept[[#This Row],[Créneau TOT]]&gt;0,Tableau_Effectifs_Dept[[#This Row],[Créneau TOT]]-Tableau_Effectifs_Dept[[#This Row],[Créneau J ]],0),0)</f>
        <v>0</v>
      </c>
    </row>
    <row r="24" spans="1:18" x14ac:dyDescent="0.25">
      <c r="A24" s="23">
        <v>44757.291666666664</v>
      </c>
      <c r="B24" s="23">
        <v>44758.291666666664</v>
      </c>
      <c r="C24" s="71">
        <f>INT(Tableau_Effectifs_Dept[[#This Row],[GardDteDebut]])</f>
        <v>44757</v>
      </c>
      <c r="D24" s="72">
        <f>ROUND(MOD(Tableau_Effectifs_Dept[[#This Row],[GardDteDebut]],1),5)</f>
        <v>0.29166999999999998</v>
      </c>
      <c r="E24" s="72">
        <f>ROUND(MOD(Tableau_Effectifs_Dept[[#This Row],[GardDteFin]],1),5)</f>
        <v>0.29166999999999998</v>
      </c>
      <c r="F24" t="s">
        <v>72</v>
      </c>
      <c r="G24" t="s">
        <v>23</v>
      </c>
      <c r="H24" t="s">
        <v>31</v>
      </c>
      <c r="I24" t="s">
        <v>26</v>
      </c>
      <c r="J2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Garde£24H£VOL£AAA£44757</v>
      </c>
      <c r="K2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4" s="72">
        <f>MAX(IF(Tableau_Effectifs_Dept[[#This Row],[Créneau TOT]]&gt;0,Tableau_Effectifs_Dept[[#This Row],[Créneau TOT]]-Tableau_Effectifs_Dept[[#This Row],[Créneau J ]],0),0)</f>
        <v>0</v>
      </c>
    </row>
    <row r="25" spans="1:18" x14ac:dyDescent="0.25">
      <c r="A25" s="23">
        <v>44757.291666666664</v>
      </c>
      <c r="B25" s="23">
        <v>44758.291666666664</v>
      </c>
      <c r="C25" s="71">
        <f>INT(Tableau_Effectifs_Dept[[#This Row],[GardDteDebut]])</f>
        <v>44757</v>
      </c>
      <c r="D25" s="72">
        <f>ROUND(MOD(Tableau_Effectifs_Dept[[#This Row],[GardDteDebut]],1),5)</f>
        <v>0.29166999999999998</v>
      </c>
      <c r="E25" s="72">
        <f>ROUND(MOD(Tableau_Effectifs_Dept[[#This Row],[GardDteFin]],1),5)</f>
        <v>0.29166999999999998</v>
      </c>
      <c r="F25" t="s">
        <v>72</v>
      </c>
      <c r="G25" t="s">
        <v>23</v>
      </c>
      <c r="H25" t="s">
        <v>32</v>
      </c>
      <c r="I25" t="s">
        <v>26</v>
      </c>
      <c r="J2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Garde£24H£PRO£AAA£44757</v>
      </c>
      <c r="K2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5" s="72">
        <f>MAX(IF(Tableau_Effectifs_Dept[[#This Row],[Créneau TOT]]&gt;0,Tableau_Effectifs_Dept[[#This Row],[Créneau TOT]]-Tableau_Effectifs_Dept[[#This Row],[Créneau J ]],0),0)</f>
        <v>0</v>
      </c>
    </row>
    <row r="26" spans="1:18" x14ac:dyDescent="0.25">
      <c r="A26" s="23">
        <v>44757.291666666664</v>
      </c>
      <c r="B26" s="23">
        <v>44758.291666666664</v>
      </c>
      <c r="C26" s="71">
        <f>INT(Tableau_Effectifs_Dept[[#This Row],[GardDteDebut]])</f>
        <v>44757</v>
      </c>
      <c r="D26" s="72">
        <f>ROUND(MOD(Tableau_Effectifs_Dept[[#This Row],[GardDteDebut]],1),5)</f>
        <v>0.29166999999999998</v>
      </c>
      <c r="E26" s="72">
        <f>ROUND(MOD(Tableau_Effectifs_Dept[[#This Row],[GardDteFin]],1),5)</f>
        <v>0.29166999999999998</v>
      </c>
      <c r="F26" t="s">
        <v>72</v>
      </c>
      <c r="G26" t="s">
        <v>23</v>
      </c>
      <c r="H26" t="s">
        <v>31</v>
      </c>
      <c r="I26" t="s">
        <v>26</v>
      </c>
      <c r="J2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Garde£24H£VOL£AAA£44757</v>
      </c>
      <c r="K2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6" s="72">
        <f>MAX(IF(Tableau_Effectifs_Dept[[#This Row],[Créneau TOT]]&gt;0,Tableau_Effectifs_Dept[[#This Row],[Créneau TOT]]-Tableau_Effectifs_Dept[[#This Row],[Créneau J ]],0),0)</f>
        <v>0</v>
      </c>
    </row>
    <row r="27" spans="1:18" x14ac:dyDescent="0.25">
      <c r="A27" s="23">
        <v>44757.291666666664</v>
      </c>
      <c r="B27" s="23">
        <v>44758.291666666664</v>
      </c>
      <c r="C27" s="71">
        <f>INT(Tableau_Effectifs_Dept[[#This Row],[GardDteDebut]])</f>
        <v>44757</v>
      </c>
      <c r="D27" s="72">
        <f>ROUND(MOD(Tableau_Effectifs_Dept[[#This Row],[GardDteDebut]],1),5)</f>
        <v>0.29166999999999998</v>
      </c>
      <c r="E27" s="72">
        <f>ROUND(MOD(Tableau_Effectifs_Dept[[#This Row],[GardDteFin]],1),5)</f>
        <v>0.29166999999999998</v>
      </c>
      <c r="F27" t="s">
        <v>72</v>
      </c>
      <c r="G27" t="s">
        <v>23</v>
      </c>
      <c r="H27" t="s">
        <v>32</v>
      </c>
      <c r="I27" t="s">
        <v>26</v>
      </c>
      <c r="J2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Garde£24H£PRO£AAA£44757</v>
      </c>
      <c r="K2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7" s="72">
        <f>MAX(IF(Tableau_Effectifs_Dept[[#This Row],[Créneau TOT]]&gt;0,Tableau_Effectifs_Dept[[#This Row],[Créneau TOT]]-Tableau_Effectifs_Dept[[#This Row],[Créneau J ]],0),0)</f>
        <v>0</v>
      </c>
    </row>
    <row r="28" spans="1:18" x14ac:dyDescent="0.25">
      <c r="A28" s="23">
        <v>44757.291666666664</v>
      </c>
      <c r="B28" s="23">
        <v>44758.291666666664</v>
      </c>
      <c r="C28" s="71">
        <f>INT(Tableau_Effectifs_Dept[[#This Row],[GardDteDebut]])</f>
        <v>44757</v>
      </c>
      <c r="D28" s="72">
        <f>ROUND(MOD(Tableau_Effectifs_Dept[[#This Row],[GardDteDebut]],1),5)</f>
        <v>0.29166999999999998</v>
      </c>
      <c r="E28" s="72">
        <f>ROUND(MOD(Tableau_Effectifs_Dept[[#This Row],[GardDteFin]],1),5)</f>
        <v>0.29166999999999998</v>
      </c>
      <c r="F28" t="s">
        <v>72</v>
      </c>
      <c r="G28" t="s">
        <v>23</v>
      </c>
      <c r="H28" t="s">
        <v>32</v>
      </c>
      <c r="I28" t="s">
        <v>26</v>
      </c>
      <c r="J2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Garde£24H£PRO£AAA£44757</v>
      </c>
      <c r="K2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8" s="72">
        <f>MAX(IF(Tableau_Effectifs_Dept[[#This Row],[Créneau TOT]]&gt;0,Tableau_Effectifs_Dept[[#This Row],[Créneau TOT]]-Tableau_Effectifs_Dept[[#This Row],[Créneau J ]],0),0)</f>
        <v>0</v>
      </c>
    </row>
    <row r="29" spans="1:18" x14ac:dyDescent="0.25">
      <c r="A29" s="23">
        <v>44757.291666666664</v>
      </c>
      <c r="B29" s="23">
        <v>44758.291666666664</v>
      </c>
      <c r="C29" s="71">
        <f>INT(Tableau_Effectifs_Dept[[#This Row],[GardDteDebut]])</f>
        <v>44757</v>
      </c>
      <c r="D29" s="72">
        <f>ROUND(MOD(Tableau_Effectifs_Dept[[#This Row],[GardDteDebut]],1),5)</f>
        <v>0.29166999999999998</v>
      </c>
      <c r="E29" s="72">
        <f>ROUND(MOD(Tableau_Effectifs_Dept[[#This Row],[GardDteFin]],1),5)</f>
        <v>0.29166999999999998</v>
      </c>
      <c r="F29" t="s">
        <v>72</v>
      </c>
      <c r="G29" t="s">
        <v>23</v>
      </c>
      <c r="H29" t="s">
        <v>31</v>
      </c>
      <c r="I29" t="s">
        <v>26</v>
      </c>
      <c r="J2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Garde£24H£VOL£AAA£44757</v>
      </c>
      <c r="K2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9" s="72">
        <f>MAX(IF(Tableau_Effectifs_Dept[[#This Row],[Créneau TOT]]&gt;0,Tableau_Effectifs_Dept[[#This Row],[Créneau TOT]]-Tableau_Effectifs_Dept[[#This Row],[Créneau J ]],0),0)</f>
        <v>0</v>
      </c>
    </row>
    <row r="30" spans="1:18" x14ac:dyDescent="0.25">
      <c r="A30" s="23">
        <v>44757.291666666664</v>
      </c>
      <c r="B30" s="23">
        <v>44758.291666666664</v>
      </c>
      <c r="C30" s="71">
        <f>INT(Tableau_Effectifs_Dept[[#This Row],[GardDteDebut]])</f>
        <v>44757</v>
      </c>
      <c r="D30" s="72">
        <f>ROUND(MOD(Tableau_Effectifs_Dept[[#This Row],[GardDteDebut]],1),5)</f>
        <v>0.29166999999999998</v>
      </c>
      <c r="E30" s="72">
        <f>ROUND(MOD(Tableau_Effectifs_Dept[[#This Row],[GardDteFin]],1),5)</f>
        <v>0.29166999999999998</v>
      </c>
      <c r="F30" t="s">
        <v>74</v>
      </c>
      <c r="G30" t="s">
        <v>23</v>
      </c>
      <c r="H30" t="s">
        <v>32</v>
      </c>
      <c r="I30" t="s">
        <v>26</v>
      </c>
      <c r="J3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Garde£24H£PRO£CCC£44757</v>
      </c>
      <c r="K3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0" s="72">
        <f>MAX(IF(Tableau_Effectifs_Dept[[#This Row],[Créneau TOT]]&gt;0,Tableau_Effectifs_Dept[[#This Row],[Créneau TOT]]-Tableau_Effectifs_Dept[[#This Row],[Créneau J ]],0),0)</f>
        <v>0</v>
      </c>
    </row>
    <row r="31" spans="1:18" x14ac:dyDescent="0.25">
      <c r="A31" s="23">
        <v>44757.291666666664</v>
      </c>
      <c r="B31" s="23">
        <v>44758.291666666664</v>
      </c>
      <c r="C31" s="71">
        <f>INT(Tableau_Effectifs_Dept[[#This Row],[GardDteDebut]])</f>
        <v>44757</v>
      </c>
      <c r="D31" s="72">
        <f>ROUND(MOD(Tableau_Effectifs_Dept[[#This Row],[GardDteDebut]],1),5)</f>
        <v>0.29166999999999998</v>
      </c>
      <c r="E31" s="72">
        <f>ROUND(MOD(Tableau_Effectifs_Dept[[#This Row],[GardDteFin]],1),5)</f>
        <v>0.29166999999999998</v>
      </c>
      <c r="F31" t="s">
        <v>74</v>
      </c>
      <c r="G31" t="s">
        <v>23</v>
      </c>
      <c r="H31" t="s">
        <v>31</v>
      </c>
      <c r="I31" t="s">
        <v>26</v>
      </c>
      <c r="J3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Garde£24H£VOL£CCC£44757</v>
      </c>
      <c r="K3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1" s="72">
        <f>MAX(IF(Tableau_Effectifs_Dept[[#This Row],[Créneau TOT]]&gt;0,Tableau_Effectifs_Dept[[#This Row],[Créneau TOT]]-Tableau_Effectifs_Dept[[#This Row],[Créneau J ]],0),0)</f>
        <v>0</v>
      </c>
    </row>
    <row r="32" spans="1:18" x14ac:dyDescent="0.25">
      <c r="A32" s="23">
        <v>44757.291666666664</v>
      </c>
      <c r="B32" s="23">
        <v>44758.291666666664</v>
      </c>
      <c r="C32" s="71">
        <f>INT(Tableau_Effectifs_Dept[[#This Row],[GardDteDebut]])</f>
        <v>44757</v>
      </c>
      <c r="D32" s="72">
        <f>ROUND(MOD(Tableau_Effectifs_Dept[[#This Row],[GardDteDebut]],1),5)</f>
        <v>0.29166999999999998</v>
      </c>
      <c r="E32" s="72">
        <f>ROUND(MOD(Tableau_Effectifs_Dept[[#This Row],[GardDteFin]],1),5)</f>
        <v>0.29166999999999998</v>
      </c>
      <c r="F32" t="s">
        <v>74</v>
      </c>
      <c r="G32" t="s">
        <v>23</v>
      </c>
      <c r="H32" t="s">
        <v>31</v>
      </c>
      <c r="I32" t="s">
        <v>26</v>
      </c>
      <c r="J3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Garde£24H£VOL£CCC£44757</v>
      </c>
      <c r="K3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2" s="72">
        <f>MAX(IF(Tableau_Effectifs_Dept[[#This Row],[Créneau TOT]]&gt;0,Tableau_Effectifs_Dept[[#This Row],[Créneau TOT]]-Tableau_Effectifs_Dept[[#This Row],[Créneau J ]],0),0)</f>
        <v>0</v>
      </c>
    </row>
    <row r="33" spans="1:14" x14ac:dyDescent="0.25">
      <c r="A33" s="23">
        <v>44757.291666666664</v>
      </c>
      <c r="B33" s="23">
        <v>44758.291666666664</v>
      </c>
      <c r="C33" s="71">
        <f>INT(Tableau_Effectifs_Dept[[#This Row],[GardDteDebut]])</f>
        <v>44757</v>
      </c>
      <c r="D33" s="72">
        <f>ROUND(MOD(Tableau_Effectifs_Dept[[#This Row],[GardDteDebut]],1),5)</f>
        <v>0.29166999999999998</v>
      </c>
      <c r="E33" s="72">
        <f>ROUND(MOD(Tableau_Effectifs_Dept[[#This Row],[GardDteFin]],1),5)</f>
        <v>0.29166999999999998</v>
      </c>
      <c r="F33" t="s">
        <v>74</v>
      </c>
      <c r="G33" t="s">
        <v>23</v>
      </c>
      <c r="H33" t="s">
        <v>32</v>
      </c>
      <c r="I33" t="s">
        <v>26</v>
      </c>
      <c r="J3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Garde£24H£PRO£CCC£44757</v>
      </c>
      <c r="K3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3" s="72">
        <f>MAX(IF(Tableau_Effectifs_Dept[[#This Row],[Créneau TOT]]&gt;0,Tableau_Effectifs_Dept[[#This Row],[Créneau TOT]]-Tableau_Effectifs_Dept[[#This Row],[Créneau J ]],0),0)</f>
        <v>0</v>
      </c>
    </row>
    <row r="34" spans="1:14" x14ac:dyDescent="0.25">
      <c r="A34" s="23">
        <v>44757.291666666664</v>
      </c>
      <c r="B34" s="23">
        <v>44758.291666666664</v>
      </c>
      <c r="C34" s="71">
        <f>INT(Tableau_Effectifs_Dept[[#This Row],[GardDteDebut]])</f>
        <v>44757</v>
      </c>
      <c r="D34" s="72">
        <f>ROUND(MOD(Tableau_Effectifs_Dept[[#This Row],[GardDteDebut]],1),5)</f>
        <v>0.29166999999999998</v>
      </c>
      <c r="E34" s="72">
        <f>ROUND(MOD(Tableau_Effectifs_Dept[[#This Row],[GardDteFin]],1),5)</f>
        <v>0.29166999999999998</v>
      </c>
      <c r="F34" t="s">
        <v>74</v>
      </c>
      <c r="G34" t="s">
        <v>23</v>
      </c>
      <c r="H34" t="s">
        <v>31</v>
      </c>
      <c r="I34" t="s">
        <v>26</v>
      </c>
      <c r="J3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Garde£24H£VOL£CCC£44757</v>
      </c>
      <c r="K3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4" s="72">
        <f>MAX(IF(Tableau_Effectifs_Dept[[#This Row],[Créneau TOT]]&gt;0,Tableau_Effectifs_Dept[[#This Row],[Créneau TOT]]-Tableau_Effectifs_Dept[[#This Row],[Créneau J ]],0),0)</f>
        <v>0</v>
      </c>
    </row>
    <row r="35" spans="1:14" x14ac:dyDescent="0.25">
      <c r="A35" s="23">
        <v>44757.291666666664</v>
      </c>
      <c r="B35" s="23">
        <v>44758.291666666664</v>
      </c>
      <c r="C35" s="71">
        <f>INT(Tableau_Effectifs_Dept[[#This Row],[GardDteDebut]])</f>
        <v>44757</v>
      </c>
      <c r="D35" s="72">
        <f>ROUND(MOD(Tableau_Effectifs_Dept[[#This Row],[GardDteDebut]],1),5)</f>
        <v>0.29166999999999998</v>
      </c>
      <c r="E35" s="72">
        <f>ROUND(MOD(Tableau_Effectifs_Dept[[#This Row],[GardDteFin]],1),5)</f>
        <v>0.29166999999999998</v>
      </c>
      <c r="F35" t="s">
        <v>74</v>
      </c>
      <c r="G35" t="s">
        <v>23</v>
      </c>
      <c r="H35" t="s">
        <v>32</v>
      </c>
      <c r="I35" t="s">
        <v>26</v>
      </c>
      <c r="J3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Garde£24H£PRO£CCC£44757</v>
      </c>
      <c r="K3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5" s="72">
        <f>MAX(IF(Tableau_Effectifs_Dept[[#This Row],[Créneau TOT]]&gt;0,Tableau_Effectifs_Dept[[#This Row],[Créneau TOT]]-Tableau_Effectifs_Dept[[#This Row],[Créneau J ]],0),0)</f>
        <v>0</v>
      </c>
    </row>
    <row r="36" spans="1:14" x14ac:dyDescent="0.25">
      <c r="A36" s="23">
        <v>44758.291666666664</v>
      </c>
      <c r="B36" s="23">
        <v>44759.291666666664</v>
      </c>
      <c r="C36" s="71">
        <f>INT(Tableau_Effectifs_Dept[[#This Row],[GardDteDebut]])</f>
        <v>44758</v>
      </c>
      <c r="D36" s="72">
        <f>ROUND(MOD(Tableau_Effectifs_Dept[[#This Row],[GardDteDebut]],1),5)</f>
        <v>0.29166999999999998</v>
      </c>
      <c r="E36" s="72">
        <f>ROUND(MOD(Tableau_Effectifs_Dept[[#This Row],[GardDteFin]],1),5)</f>
        <v>0.29166999999999998</v>
      </c>
      <c r="F36" t="s">
        <v>72</v>
      </c>
      <c r="G36" t="s">
        <v>23</v>
      </c>
      <c r="H36" t="s">
        <v>32</v>
      </c>
      <c r="I36" t="s">
        <v>26</v>
      </c>
      <c r="J3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Garde£24H£PRO£AAA£44758</v>
      </c>
      <c r="K3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6" s="72">
        <f>MAX(IF(Tableau_Effectifs_Dept[[#This Row],[Créneau TOT]]&gt;0,Tableau_Effectifs_Dept[[#This Row],[Créneau TOT]]-Tableau_Effectifs_Dept[[#This Row],[Créneau J ]],0),0)</f>
        <v>0</v>
      </c>
    </row>
    <row r="37" spans="1:14" x14ac:dyDescent="0.25">
      <c r="A37" s="23">
        <v>44758.291666666664</v>
      </c>
      <c r="B37" s="23">
        <v>44759.291666666664</v>
      </c>
      <c r="C37" s="71">
        <f>INT(Tableau_Effectifs_Dept[[#This Row],[GardDteDebut]])</f>
        <v>44758</v>
      </c>
      <c r="D37" s="72">
        <f>ROUND(MOD(Tableau_Effectifs_Dept[[#This Row],[GardDteDebut]],1),5)</f>
        <v>0.29166999999999998</v>
      </c>
      <c r="E37" s="72">
        <f>ROUND(MOD(Tableau_Effectifs_Dept[[#This Row],[GardDteFin]],1),5)</f>
        <v>0.29166999999999998</v>
      </c>
      <c r="F37" t="s">
        <v>72</v>
      </c>
      <c r="G37" t="s">
        <v>23</v>
      </c>
      <c r="H37" t="s">
        <v>31</v>
      </c>
      <c r="I37" t="s">
        <v>26</v>
      </c>
      <c r="J3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Garde£24H£VOL£AAA£44758</v>
      </c>
      <c r="K3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7" s="72">
        <f>MAX(IF(Tableau_Effectifs_Dept[[#This Row],[Créneau TOT]]&gt;0,Tableau_Effectifs_Dept[[#This Row],[Créneau TOT]]-Tableau_Effectifs_Dept[[#This Row],[Créneau J ]],0),0)</f>
        <v>0</v>
      </c>
    </row>
    <row r="38" spans="1:14" x14ac:dyDescent="0.25">
      <c r="A38" s="23">
        <v>44758.291666666664</v>
      </c>
      <c r="B38" s="23">
        <v>44759.291666666664</v>
      </c>
      <c r="C38" s="71">
        <f>INT(Tableau_Effectifs_Dept[[#This Row],[GardDteDebut]])</f>
        <v>44758</v>
      </c>
      <c r="D38" s="72">
        <f>ROUND(MOD(Tableau_Effectifs_Dept[[#This Row],[GardDteDebut]],1),5)</f>
        <v>0.29166999999999998</v>
      </c>
      <c r="E38" s="72">
        <f>ROUND(MOD(Tableau_Effectifs_Dept[[#This Row],[GardDteFin]],1),5)</f>
        <v>0.29166999999999998</v>
      </c>
      <c r="F38" t="s">
        <v>72</v>
      </c>
      <c r="G38" t="s">
        <v>23</v>
      </c>
      <c r="H38" t="s">
        <v>32</v>
      </c>
      <c r="I38" t="s">
        <v>26</v>
      </c>
      <c r="J3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Garde£24H£PRO£AAA£44758</v>
      </c>
      <c r="K3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8" s="72">
        <f>MAX(IF(Tableau_Effectifs_Dept[[#This Row],[Créneau TOT]]&gt;0,Tableau_Effectifs_Dept[[#This Row],[Créneau TOT]]-Tableau_Effectifs_Dept[[#This Row],[Créneau J ]],0),0)</f>
        <v>0</v>
      </c>
    </row>
    <row r="39" spans="1:14" x14ac:dyDescent="0.25">
      <c r="A39" s="23">
        <v>44758.291666666664</v>
      </c>
      <c r="B39" s="23">
        <v>44759.291666666664</v>
      </c>
      <c r="C39" s="71">
        <f>INT(Tableau_Effectifs_Dept[[#This Row],[GardDteDebut]])</f>
        <v>44758</v>
      </c>
      <c r="D39" s="72">
        <f>ROUND(MOD(Tableau_Effectifs_Dept[[#This Row],[GardDteDebut]],1),5)</f>
        <v>0.29166999999999998</v>
      </c>
      <c r="E39" s="72">
        <f>ROUND(MOD(Tableau_Effectifs_Dept[[#This Row],[GardDteFin]],1),5)</f>
        <v>0.29166999999999998</v>
      </c>
      <c r="F39" t="s">
        <v>72</v>
      </c>
      <c r="G39" t="s">
        <v>23</v>
      </c>
      <c r="H39" t="s">
        <v>32</v>
      </c>
      <c r="I39" t="s">
        <v>26</v>
      </c>
      <c r="J3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Garde£24H£PRO£AAA£44758</v>
      </c>
      <c r="K3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9" s="72">
        <f>MAX(IF(Tableau_Effectifs_Dept[[#This Row],[Créneau TOT]]&gt;0,Tableau_Effectifs_Dept[[#This Row],[Créneau TOT]]-Tableau_Effectifs_Dept[[#This Row],[Créneau J ]],0),0)</f>
        <v>0</v>
      </c>
    </row>
    <row r="40" spans="1:14" x14ac:dyDescent="0.25">
      <c r="A40" s="23">
        <v>44758.291666666664</v>
      </c>
      <c r="B40" s="23">
        <v>44759.291666666664</v>
      </c>
      <c r="C40" s="71">
        <f>INT(Tableau_Effectifs_Dept[[#This Row],[GardDteDebut]])</f>
        <v>44758</v>
      </c>
      <c r="D40" s="72">
        <f>ROUND(MOD(Tableau_Effectifs_Dept[[#This Row],[GardDteDebut]],1),5)</f>
        <v>0.29166999999999998</v>
      </c>
      <c r="E40" s="72">
        <f>ROUND(MOD(Tableau_Effectifs_Dept[[#This Row],[GardDteFin]],1),5)</f>
        <v>0.29166999999999998</v>
      </c>
      <c r="F40" t="s">
        <v>72</v>
      </c>
      <c r="G40" t="s">
        <v>23</v>
      </c>
      <c r="H40" t="s">
        <v>31</v>
      </c>
      <c r="I40" t="s">
        <v>26</v>
      </c>
      <c r="J4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Garde£24H£VOL£AAA£44758</v>
      </c>
      <c r="K4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0" s="72">
        <f>MAX(IF(Tableau_Effectifs_Dept[[#This Row],[Créneau TOT]]&gt;0,Tableau_Effectifs_Dept[[#This Row],[Créneau TOT]]-Tableau_Effectifs_Dept[[#This Row],[Créneau J ]],0),0)</f>
        <v>0</v>
      </c>
    </row>
    <row r="41" spans="1:14" x14ac:dyDescent="0.25">
      <c r="A41" s="23">
        <v>44758.291666666664</v>
      </c>
      <c r="B41" s="23">
        <v>44759.291666666664</v>
      </c>
      <c r="C41" s="71">
        <f>INT(Tableau_Effectifs_Dept[[#This Row],[GardDteDebut]])</f>
        <v>44758</v>
      </c>
      <c r="D41" s="72">
        <f>ROUND(MOD(Tableau_Effectifs_Dept[[#This Row],[GardDteDebut]],1),5)</f>
        <v>0.29166999999999998</v>
      </c>
      <c r="E41" s="72">
        <f>ROUND(MOD(Tableau_Effectifs_Dept[[#This Row],[GardDteFin]],1),5)</f>
        <v>0.29166999999999998</v>
      </c>
      <c r="F41" t="s">
        <v>72</v>
      </c>
      <c r="G41" t="s">
        <v>23</v>
      </c>
      <c r="H41" t="s">
        <v>32</v>
      </c>
      <c r="I41" t="s">
        <v>26</v>
      </c>
      <c r="J4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Garde£24H£PRO£AAA£44758</v>
      </c>
      <c r="K4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1" s="72">
        <f>MAX(IF(Tableau_Effectifs_Dept[[#This Row],[Créneau TOT]]&gt;0,Tableau_Effectifs_Dept[[#This Row],[Créneau TOT]]-Tableau_Effectifs_Dept[[#This Row],[Créneau J ]],0),0)</f>
        <v>0</v>
      </c>
    </row>
    <row r="42" spans="1:14" x14ac:dyDescent="0.25">
      <c r="A42" s="23">
        <v>44758.291666666664</v>
      </c>
      <c r="B42" s="23">
        <v>44759.291666666664</v>
      </c>
      <c r="C42" s="71">
        <f>INT(Tableau_Effectifs_Dept[[#This Row],[GardDteDebut]])</f>
        <v>44758</v>
      </c>
      <c r="D42" s="72">
        <f>ROUND(MOD(Tableau_Effectifs_Dept[[#This Row],[GardDteDebut]],1),5)</f>
        <v>0.29166999999999998</v>
      </c>
      <c r="E42" s="72">
        <f>ROUND(MOD(Tableau_Effectifs_Dept[[#This Row],[GardDteFin]],1),5)</f>
        <v>0.29166999999999998</v>
      </c>
      <c r="F42" t="s">
        <v>72</v>
      </c>
      <c r="G42" t="s">
        <v>23</v>
      </c>
      <c r="H42" t="s">
        <v>31</v>
      </c>
      <c r="I42" t="s">
        <v>26</v>
      </c>
      <c r="J4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Garde£24H£VOL£AAA£44758</v>
      </c>
      <c r="K4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2" s="72">
        <f>MAX(IF(Tableau_Effectifs_Dept[[#This Row],[Créneau TOT]]&gt;0,Tableau_Effectifs_Dept[[#This Row],[Créneau TOT]]-Tableau_Effectifs_Dept[[#This Row],[Créneau J ]],0),0)</f>
        <v>0</v>
      </c>
    </row>
    <row r="43" spans="1:14" x14ac:dyDescent="0.25">
      <c r="A43" s="23">
        <v>44758.291666666664</v>
      </c>
      <c r="B43" s="23">
        <v>44759.291666666664</v>
      </c>
      <c r="C43" s="71">
        <f>INT(Tableau_Effectifs_Dept[[#This Row],[GardDteDebut]])</f>
        <v>44758</v>
      </c>
      <c r="D43" s="72">
        <f>ROUND(MOD(Tableau_Effectifs_Dept[[#This Row],[GardDteDebut]],1),5)</f>
        <v>0.29166999999999998</v>
      </c>
      <c r="E43" s="72">
        <f>ROUND(MOD(Tableau_Effectifs_Dept[[#This Row],[GardDteFin]],1),5)</f>
        <v>0.29166999999999998</v>
      </c>
      <c r="F43" t="s">
        <v>72</v>
      </c>
      <c r="G43" t="s">
        <v>23</v>
      </c>
      <c r="H43" t="s">
        <v>32</v>
      </c>
      <c r="I43" t="s">
        <v>26</v>
      </c>
      <c r="J4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Garde£24H£PRO£AAA£44758</v>
      </c>
      <c r="K4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3" s="72">
        <f>MAX(IF(Tableau_Effectifs_Dept[[#This Row],[Créneau TOT]]&gt;0,Tableau_Effectifs_Dept[[#This Row],[Créneau TOT]]-Tableau_Effectifs_Dept[[#This Row],[Créneau J ]],0),0)</f>
        <v>0</v>
      </c>
    </row>
    <row r="44" spans="1:14" x14ac:dyDescent="0.25">
      <c r="A44" s="23">
        <v>44758.291666666664</v>
      </c>
      <c r="B44" s="23">
        <v>44759.291666666664</v>
      </c>
      <c r="C44" s="71">
        <f>INT(Tableau_Effectifs_Dept[[#This Row],[GardDteDebut]])</f>
        <v>44758</v>
      </c>
      <c r="D44" s="72">
        <f>ROUND(MOD(Tableau_Effectifs_Dept[[#This Row],[GardDteDebut]],1),5)</f>
        <v>0.29166999999999998</v>
      </c>
      <c r="E44" s="72">
        <f>ROUND(MOD(Tableau_Effectifs_Dept[[#This Row],[GardDteFin]],1),5)</f>
        <v>0.29166999999999998</v>
      </c>
      <c r="F44" t="s">
        <v>74</v>
      </c>
      <c r="G44" t="s">
        <v>23</v>
      </c>
      <c r="H44" t="s">
        <v>31</v>
      </c>
      <c r="I44" t="s">
        <v>26</v>
      </c>
      <c r="J4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Garde£24H£VOL£CCC£44758</v>
      </c>
      <c r="K4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4" s="72">
        <f>MAX(IF(Tableau_Effectifs_Dept[[#This Row],[Créneau TOT]]&gt;0,Tableau_Effectifs_Dept[[#This Row],[Créneau TOT]]-Tableau_Effectifs_Dept[[#This Row],[Créneau J ]],0),0)</f>
        <v>0</v>
      </c>
    </row>
    <row r="45" spans="1:14" x14ac:dyDescent="0.25">
      <c r="A45" s="23">
        <v>44758.291666666664</v>
      </c>
      <c r="B45" s="23">
        <v>44759.291666666664</v>
      </c>
      <c r="C45" s="71">
        <f>INT(Tableau_Effectifs_Dept[[#This Row],[GardDteDebut]])</f>
        <v>44758</v>
      </c>
      <c r="D45" s="72">
        <f>ROUND(MOD(Tableau_Effectifs_Dept[[#This Row],[GardDteDebut]],1),5)</f>
        <v>0.29166999999999998</v>
      </c>
      <c r="E45" s="72">
        <f>ROUND(MOD(Tableau_Effectifs_Dept[[#This Row],[GardDteFin]],1),5)</f>
        <v>0.29166999999999998</v>
      </c>
      <c r="F45" t="s">
        <v>74</v>
      </c>
      <c r="G45" t="s">
        <v>23</v>
      </c>
      <c r="H45" t="s">
        <v>31</v>
      </c>
      <c r="I45" t="s">
        <v>26</v>
      </c>
      <c r="J4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Garde£24H£VOL£CCC£44758</v>
      </c>
      <c r="K4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5" s="72">
        <f>MAX(IF(Tableau_Effectifs_Dept[[#This Row],[Créneau TOT]]&gt;0,Tableau_Effectifs_Dept[[#This Row],[Créneau TOT]]-Tableau_Effectifs_Dept[[#This Row],[Créneau J ]],0),0)</f>
        <v>0</v>
      </c>
    </row>
    <row r="46" spans="1:14" x14ac:dyDescent="0.25">
      <c r="A46" s="23">
        <v>44758.291666666664</v>
      </c>
      <c r="B46" s="23">
        <v>44759.291666666664</v>
      </c>
      <c r="C46" s="71">
        <f>INT(Tableau_Effectifs_Dept[[#This Row],[GardDteDebut]])</f>
        <v>44758</v>
      </c>
      <c r="D46" s="72">
        <f>ROUND(MOD(Tableau_Effectifs_Dept[[#This Row],[GardDteDebut]],1),5)</f>
        <v>0.29166999999999998</v>
      </c>
      <c r="E46" s="72">
        <f>ROUND(MOD(Tableau_Effectifs_Dept[[#This Row],[GardDteFin]],1),5)</f>
        <v>0.29166999999999998</v>
      </c>
      <c r="F46" t="s">
        <v>74</v>
      </c>
      <c r="G46" t="s">
        <v>23</v>
      </c>
      <c r="H46" t="s">
        <v>32</v>
      </c>
      <c r="I46" t="s">
        <v>26</v>
      </c>
      <c r="J4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Garde£24H£PRO£CCC£44758</v>
      </c>
      <c r="K4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6" s="72">
        <f>MAX(IF(Tableau_Effectifs_Dept[[#This Row],[Créneau TOT]]&gt;0,Tableau_Effectifs_Dept[[#This Row],[Créneau TOT]]-Tableau_Effectifs_Dept[[#This Row],[Créneau J ]],0),0)</f>
        <v>0</v>
      </c>
    </row>
    <row r="47" spans="1:14" x14ac:dyDescent="0.25">
      <c r="A47" s="23">
        <v>44758.291666666664</v>
      </c>
      <c r="B47" s="23">
        <v>44759.291666666664</v>
      </c>
      <c r="C47" s="71">
        <f>INT(Tableau_Effectifs_Dept[[#This Row],[GardDteDebut]])</f>
        <v>44758</v>
      </c>
      <c r="D47" s="72">
        <f>ROUND(MOD(Tableau_Effectifs_Dept[[#This Row],[GardDteDebut]],1),5)</f>
        <v>0.29166999999999998</v>
      </c>
      <c r="E47" s="72">
        <f>ROUND(MOD(Tableau_Effectifs_Dept[[#This Row],[GardDteFin]],1),5)</f>
        <v>0.29166999999999998</v>
      </c>
      <c r="F47" t="s">
        <v>74</v>
      </c>
      <c r="G47" t="s">
        <v>23</v>
      </c>
      <c r="H47" t="s">
        <v>32</v>
      </c>
      <c r="I47" t="s">
        <v>26</v>
      </c>
      <c r="J4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Garde£24H£PRO£CCC£44758</v>
      </c>
      <c r="K4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7" s="72">
        <f>MAX(IF(Tableau_Effectifs_Dept[[#This Row],[Créneau TOT]]&gt;0,Tableau_Effectifs_Dept[[#This Row],[Créneau TOT]]-Tableau_Effectifs_Dept[[#This Row],[Créneau J ]],0),0)</f>
        <v>0</v>
      </c>
    </row>
    <row r="48" spans="1:14" x14ac:dyDescent="0.25">
      <c r="A48" s="23">
        <v>44758.291666666664</v>
      </c>
      <c r="B48" s="23">
        <v>44759.291666666664</v>
      </c>
      <c r="C48" s="71">
        <f>INT(Tableau_Effectifs_Dept[[#This Row],[GardDteDebut]])</f>
        <v>44758</v>
      </c>
      <c r="D48" s="72">
        <f>ROUND(MOD(Tableau_Effectifs_Dept[[#This Row],[GardDteDebut]],1),5)</f>
        <v>0.29166999999999998</v>
      </c>
      <c r="E48" s="72">
        <f>ROUND(MOD(Tableau_Effectifs_Dept[[#This Row],[GardDteFin]],1),5)</f>
        <v>0.29166999999999998</v>
      </c>
      <c r="F48" t="s">
        <v>74</v>
      </c>
      <c r="G48" t="s">
        <v>23</v>
      </c>
      <c r="H48" t="s">
        <v>32</v>
      </c>
      <c r="I48" t="s">
        <v>26</v>
      </c>
      <c r="J4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Garde£24H£PRO£CCC£44758</v>
      </c>
      <c r="K4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8" s="72">
        <f>MAX(IF(Tableau_Effectifs_Dept[[#This Row],[Créneau TOT]]&gt;0,Tableau_Effectifs_Dept[[#This Row],[Créneau TOT]]-Tableau_Effectifs_Dept[[#This Row],[Créneau J ]],0),0)</f>
        <v>0</v>
      </c>
    </row>
    <row r="49" spans="1:14" x14ac:dyDescent="0.25">
      <c r="A49" s="23">
        <v>44759.291666666664</v>
      </c>
      <c r="B49" s="23">
        <v>44760.291666666664</v>
      </c>
      <c r="C49" s="71">
        <f>INT(Tableau_Effectifs_Dept[[#This Row],[GardDteDebut]])</f>
        <v>44759</v>
      </c>
      <c r="D49" s="72">
        <f>ROUND(MOD(Tableau_Effectifs_Dept[[#This Row],[GardDteDebut]],1),5)</f>
        <v>0.29166999999999998</v>
      </c>
      <c r="E49" s="72">
        <f>ROUND(MOD(Tableau_Effectifs_Dept[[#This Row],[GardDteFin]],1),5)</f>
        <v>0.29166999999999998</v>
      </c>
      <c r="F49" t="s">
        <v>73</v>
      </c>
      <c r="G49" t="s">
        <v>23</v>
      </c>
      <c r="H49" t="s">
        <v>31</v>
      </c>
      <c r="I49" t="s">
        <v>26</v>
      </c>
      <c r="J4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Garde£24H£VOL£BBB£44759</v>
      </c>
      <c r="K4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9" s="72">
        <f>MAX(IF(Tableau_Effectifs_Dept[[#This Row],[Créneau TOT]]&gt;0,Tableau_Effectifs_Dept[[#This Row],[Créneau TOT]]-Tableau_Effectifs_Dept[[#This Row],[Créneau J ]],0),0)</f>
        <v>0</v>
      </c>
    </row>
    <row r="50" spans="1:14" x14ac:dyDescent="0.25">
      <c r="A50" s="23">
        <v>44759.291666666664</v>
      </c>
      <c r="B50" s="23">
        <v>44760.291666666664</v>
      </c>
      <c r="C50" s="71">
        <f>INT(Tableau_Effectifs_Dept[[#This Row],[GardDteDebut]])</f>
        <v>44759</v>
      </c>
      <c r="D50" s="72">
        <f>ROUND(MOD(Tableau_Effectifs_Dept[[#This Row],[GardDteDebut]],1),5)</f>
        <v>0.29166999999999998</v>
      </c>
      <c r="E50" s="72">
        <f>ROUND(MOD(Tableau_Effectifs_Dept[[#This Row],[GardDteFin]],1),5)</f>
        <v>0.29166999999999998</v>
      </c>
      <c r="F50" t="s">
        <v>72</v>
      </c>
      <c r="G50" t="s">
        <v>23</v>
      </c>
      <c r="H50" t="s">
        <v>31</v>
      </c>
      <c r="I50" t="s">
        <v>26</v>
      </c>
      <c r="J5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Garde£24H£VOL£AAA£44759</v>
      </c>
      <c r="K5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5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5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50" s="72">
        <f>MAX(IF(Tableau_Effectifs_Dept[[#This Row],[Créneau TOT]]&gt;0,Tableau_Effectifs_Dept[[#This Row],[Créneau TOT]]-Tableau_Effectifs_Dept[[#This Row],[Créneau J ]],0),0)</f>
        <v>0</v>
      </c>
    </row>
    <row r="51" spans="1:14" x14ac:dyDescent="0.25">
      <c r="A51" s="23">
        <v>44759.291666666664</v>
      </c>
      <c r="B51" s="23">
        <v>44760.291666666664</v>
      </c>
      <c r="C51" s="71">
        <f>INT(Tableau_Effectifs_Dept[[#This Row],[GardDteDebut]])</f>
        <v>44759</v>
      </c>
      <c r="D51" s="72">
        <f>ROUND(MOD(Tableau_Effectifs_Dept[[#This Row],[GardDteDebut]],1),5)</f>
        <v>0.29166999999999998</v>
      </c>
      <c r="E51" s="72">
        <f>ROUND(MOD(Tableau_Effectifs_Dept[[#This Row],[GardDteFin]],1),5)</f>
        <v>0.29166999999999998</v>
      </c>
      <c r="F51" t="s">
        <v>72</v>
      </c>
      <c r="G51" t="s">
        <v>23</v>
      </c>
      <c r="H51" t="s">
        <v>32</v>
      </c>
      <c r="I51" t="s">
        <v>26</v>
      </c>
      <c r="J5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Garde£24H£PRO£AAA£44759</v>
      </c>
      <c r="K5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5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5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51" s="72">
        <f>MAX(IF(Tableau_Effectifs_Dept[[#This Row],[Créneau TOT]]&gt;0,Tableau_Effectifs_Dept[[#This Row],[Créneau TOT]]-Tableau_Effectifs_Dept[[#This Row],[Créneau J ]],0),0)</f>
        <v>0</v>
      </c>
    </row>
    <row r="52" spans="1:14" x14ac:dyDescent="0.25">
      <c r="A52" s="23">
        <v>44759.291666666664</v>
      </c>
      <c r="B52" s="23">
        <v>44760.291666666664</v>
      </c>
      <c r="C52" s="71">
        <f>INT(Tableau_Effectifs_Dept[[#This Row],[GardDteDebut]])</f>
        <v>44759</v>
      </c>
      <c r="D52" s="72">
        <f>ROUND(MOD(Tableau_Effectifs_Dept[[#This Row],[GardDteDebut]],1),5)</f>
        <v>0.29166999999999998</v>
      </c>
      <c r="E52" s="72">
        <f>ROUND(MOD(Tableau_Effectifs_Dept[[#This Row],[GardDteFin]],1),5)</f>
        <v>0.29166999999999998</v>
      </c>
      <c r="F52" t="s">
        <v>72</v>
      </c>
      <c r="G52" t="s">
        <v>23</v>
      </c>
      <c r="H52" t="s">
        <v>32</v>
      </c>
      <c r="I52" t="s">
        <v>26</v>
      </c>
      <c r="J5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Garde£24H£PRO£AAA£44759</v>
      </c>
      <c r="K5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5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5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52" s="72">
        <f>MAX(IF(Tableau_Effectifs_Dept[[#This Row],[Créneau TOT]]&gt;0,Tableau_Effectifs_Dept[[#This Row],[Créneau TOT]]-Tableau_Effectifs_Dept[[#This Row],[Créneau J ]],0),0)</f>
        <v>0</v>
      </c>
    </row>
    <row r="53" spans="1:14" x14ac:dyDescent="0.25">
      <c r="A53" s="23">
        <v>44759.291666666664</v>
      </c>
      <c r="B53" s="23">
        <v>44760.291666666664</v>
      </c>
      <c r="C53" s="71">
        <f>INT(Tableau_Effectifs_Dept[[#This Row],[GardDteDebut]])</f>
        <v>44759</v>
      </c>
      <c r="D53" s="72">
        <f>ROUND(MOD(Tableau_Effectifs_Dept[[#This Row],[GardDteDebut]],1),5)</f>
        <v>0.29166999999999998</v>
      </c>
      <c r="E53" s="72">
        <f>ROUND(MOD(Tableau_Effectifs_Dept[[#This Row],[GardDteFin]],1),5)</f>
        <v>0.29166999999999998</v>
      </c>
      <c r="F53" t="s">
        <v>72</v>
      </c>
      <c r="G53" t="s">
        <v>23</v>
      </c>
      <c r="H53" t="s">
        <v>31</v>
      </c>
      <c r="I53" t="s">
        <v>26</v>
      </c>
      <c r="J5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Garde£24H£VOL£AAA£44759</v>
      </c>
      <c r="K5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5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5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53" s="72">
        <f>MAX(IF(Tableau_Effectifs_Dept[[#This Row],[Créneau TOT]]&gt;0,Tableau_Effectifs_Dept[[#This Row],[Créneau TOT]]-Tableau_Effectifs_Dept[[#This Row],[Créneau J ]],0),0)</f>
        <v>0</v>
      </c>
    </row>
    <row r="54" spans="1:14" x14ac:dyDescent="0.25">
      <c r="A54" s="23">
        <v>44759.291666666664</v>
      </c>
      <c r="B54" s="23">
        <v>44760.291666666664</v>
      </c>
      <c r="C54" s="71">
        <f>INT(Tableau_Effectifs_Dept[[#This Row],[GardDteDebut]])</f>
        <v>44759</v>
      </c>
      <c r="D54" s="72">
        <f>ROUND(MOD(Tableau_Effectifs_Dept[[#This Row],[GardDteDebut]],1),5)</f>
        <v>0.29166999999999998</v>
      </c>
      <c r="E54" s="72">
        <f>ROUND(MOD(Tableau_Effectifs_Dept[[#This Row],[GardDteFin]],1),5)</f>
        <v>0.29166999999999998</v>
      </c>
      <c r="F54" t="s">
        <v>72</v>
      </c>
      <c r="G54" t="s">
        <v>23</v>
      </c>
      <c r="H54" t="s">
        <v>32</v>
      </c>
      <c r="I54" t="s">
        <v>26</v>
      </c>
      <c r="J5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Garde£24H£PRO£AAA£44759</v>
      </c>
      <c r="K5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5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5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54" s="72">
        <f>MAX(IF(Tableau_Effectifs_Dept[[#This Row],[Créneau TOT]]&gt;0,Tableau_Effectifs_Dept[[#This Row],[Créneau TOT]]-Tableau_Effectifs_Dept[[#This Row],[Créneau J ]],0),0)</f>
        <v>0</v>
      </c>
    </row>
    <row r="55" spans="1:14" x14ac:dyDescent="0.25">
      <c r="A55" s="23">
        <v>44759.291666666664</v>
      </c>
      <c r="B55" s="23">
        <v>44760.291666666664</v>
      </c>
      <c r="C55" s="71">
        <f>INT(Tableau_Effectifs_Dept[[#This Row],[GardDteDebut]])</f>
        <v>44759</v>
      </c>
      <c r="D55" s="72">
        <f>ROUND(MOD(Tableau_Effectifs_Dept[[#This Row],[GardDteDebut]],1),5)</f>
        <v>0.29166999999999998</v>
      </c>
      <c r="E55" s="72">
        <f>ROUND(MOD(Tableau_Effectifs_Dept[[#This Row],[GardDteFin]],1),5)</f>
        <v>0.29166999999999998</v>
      </c>
      <c r="F55" t="s">
        <v>72</v>
      </c>
      <c r="G55" t="s">
        <v>23</v>
      </c>
      <c r="H55" t="s">
        <v>31</v>
      </c>
      <c r="I55" t="s">
        <v>26</v>
      </c>
      <c r="J5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Garde£24H£VOL£AAA£44759</v>
      </c>
      <c r="K5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5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5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55" s="72">
        <f>MAX(IF(Tableau_Effectifs_Dept[[#This Row],[Créneau TOT]]&gt;0,Tableau_Effectifs_Dept[[#This Row],[Créneau TOT]]-Tableau_Effectifs_Dept[[#This Row],[Créneau J ]],0),0)</f>
        <v>0</v>
      </c>
    </row>
    <row r="56" spans="1:14" x14ac:dyDescent="0.25">
      <c r="A56" s="23">
        <v>44759.291666666664</v>
      </c>
      <c r="B56" s="23">
        <v>44760.291666666664</v>
      </c>
      <c r="C56" s="71">
        <f>INT(Tableau_Effectifs_Dept[[#This Row],[GardDteDebut]])</f>
        <v>44759</v>
      </c>
      <c r="D56" s="72">
        <f>ROUND(MOD(Tableau_Effectifs_Dept[[#This Row],[GardDteDebut]],1),5)</f>
        <v>0.29166999999999998</v>
      </c>
      <c r="E56" s="72">
        <f>ROUND(MOD(Tableau_Effectifs_Dept[[#This Row],[GardDteFin]],1),5)</f>
        <v>0.29166999999999998</v>
      </c>
      <c r="F56" t="s">
        <v>72</v>
      </c>
      <c r="G56" t="s">
        <v>23</v>
      </c>
      <c r="H56" t="s">
        <v>32</v>
      </c>
      <c r="I56" t="s">
        <v>26</v>
      </c>
      <c r="J5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Garde£24H£PRO£AAA£44759</v>
      </c>
      <c r="K5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5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5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56" s="72">
        <f>MAX(IF(Tableau_Effectifs_Dept[[#This Row],[Créneau TOT]]&gt;0,Tableau_Effectifs_Dept[[#This Row],[Créneau TOT]]-Tableau_Effectifs_Dept[[#This Row],[Créneau J ]],0),0)</f>
        <v>0</v>
      </c>
    </row>
    <row r="57" spans="1:14" x14ac:dyDescent="0.25">
      <c r="A57" s="23">
        <v>44759.291666666664</v>
      </c>
      <c r="B57" s="23">
        <v>44760.291666666664</v>
      </c>
      <c r="C57" s="71">
        <f>INT(Tableau_Effectifs_Dept[[#This Row],[GardDteDebut]])</f>
        <v>44759</v>
      </c>
      <c r="D57" s="72">
        <f>ROUND(MOD(Tableau_Effectifs_Dept[[#This Row],[GardDteDebut]],1),5)</f>
        <v>0.29166999999999998</v>
      </c>
      <c r="E57" s="72">
        <f>ROUND(MOD(Tableau_Effectifs_Dept[[#This Row],[GardDteFin]],1),5)</f>
        <v>0.29166999999999998</v>
      </c>
      <c r="F57" t="s">
        <v>72</v>
      </c>
      <c r="G57" t="s">
        <v>23</v>
      </c>
      <c r="H57" t="s">
        <v>32</v>
      </c>
      <c r="I57" t="s">
        <v>26</v>
      </c>
      <c r="J5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Garde£24H£PRO£AAA£44759</v>
      </c>
      <c r="K5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5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5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57" s="72">
        <f>MAX(IF(Tableau_Effectifs_Dept[[#This Row],[Créneau TOT]]&gt;0,Tableau_Effectifs_Dept[[#This Row],[Créneau TOT]]-Tableau_Effectifs_Dept[[#This Row],[Créneau J ]],0),0)</f>
        <v>0</v>
      </c>
    </row>
    <row r="58" spans="1:14" x14ac:dyDescent="0.25">
      <c r="A58" s="23">
        <v>44759.291666666664</v>
      </c>
      <c r="B58" s="23">
        <v>44760.291666666664</v>
      </c>
      <c r="C58" s="71">
        <f>INT(Tableau_Effectifs_Dept[[#This Row],[GardDteDebut]])</f>
        <v>44759</v>
      </c>
      <c r="D58" s="72">
        <f>ROUND(MOD(Tableau_Effectifs_Dept[[#This Row],[GardDteDebut]],1),5)</f>
        <v>0.29166999999999998</v>
      </c>
      <c r="E58" s="72">
        <f>ROUND(MOD(Tableau_Effectifs_Dept[[#This Row],[GardDteFin]],1),5)</f>
        <v>0.29166999999999998</v>
      </c>
      <c r="F58" t="s">
        <v>74</v>
      </c>
      <c r="G58" t="s">
        <v>23</v>
      </c>
      <c r="H58" t="s">
        <v>32</v>
      </c>
      <c r="I58" t="s">
        <v>26</v>
      </c>
      <c r="J5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Garde£24H£PRO£CCC£44759</v>
      </c>
      <c r="K5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5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5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58" s="72">
        <f>MAX(IF(Tableau_Effectifs_Dept[[#This Row],[Créneau TOT]]&gt;0,Tableau_Effectifs_Dept[[#This Row],[Créneau TOT]]-Tableau_Effectifs_Dept[[#This Row],[Créneau J ]],0),0)</f>
        <v>0</v>
      </c>
    </row>
    <row r="59" spans="1:14" x14ac:dyDescent="0.25">
      <c r="A59" s="23">
        <v>44759.291666666664</v>
      </c>
      <c r="B59" s="23">
        <v>44760.291666666664</v>
      </c>
      <c r="C59" s="71">
        <f>INT(Tableau_Effectifs_Dept[[#This Row],[GardDteDebut]])</f>
        <v>44759</v>
      </c>
      <c r="D59" s="72">
        <f>ROUND(MOD(Tableau_Effectifs_Dept[[#This Row],[GardDteDebut]],1),5)</f>
        <v>0.29166999999999998</v>
      </c>
      <c r="E59" s="72">
        <f>ROUND(MOD(Tableau_Effectifs_Dept[[#This Row],[GardDteFin]],1),5)</f>
        <v>0.29166999999999998</v>
      </c>
      <c r="F59" t="s">
        <v>74</v>
      </c>
      <c r="G59" t="s">
        <v>23</v>
      </c>
      <c r="H59" t="s">
        <v>32</v>
      </c>
      <c r="I59" t="s">
        <v>26</v>
      </c>
      <c r="J5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Garde£24H£PRO£CCC£44759</v>
      </c>
      <c r="K5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5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5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59" s="72">
        <f>MAX(IF(Tableau_Effectifs_Dept[[#This Row],[Créneau TOT]]&gt;0,Tableau_Effectifs_Dept[[#This Row],[Créneau TOT]]-Tableau_Effectifs_Dept[[#This Row],[Créneau J ]],0),0)</f>
        <v>0</v>
      </c>
    </row>
    <row r="60" spans="1:14" x14ac:dyDescent="0.25">
      <c r="A60" s="23">
        <v>44759.291666666664</v>
      </c>
      <c r="B60" s="23">
        <v>44760.291666666664</v>
      </c>
      <c r="C60" s="71">
        <f>INT(Tableau_Effectifs_Dept[[#This Row],[GardDteDebut]])</f>
        <v>44759</v>
      </c>
      <c r="D60" s="72">
        <f>ROUND(MOD(Tableau_Effectifs_Dept[[#This Row],[GardDteDebut]],1),5)</f>
        <v>0.29166999999999998</v>
      </c>
      <c r="E60" s="72">
        <f>ROUND(MOD(Tableau_Effectifs_Dept[[#This Row],[GardDteFin]],1),5)</f>
        <v>0.29166999999999998</v>
      </c>
      <c r="F60" t="s">
        <v>74</v>
      </c>
      <c r="G60" t="s">
        <v>23</v>
      </c>
      <c r="H60" t="s">
        <v>32</v>
      </c>
      <c r="I60" t="s">
        <v>26</v>
      </c>
      <c r="J6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Garde£24H£PRO£CCC£44759</v>
      </c>
      <c r="K6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6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6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60" s="72">
        <f>MAX(IF(Tableau_Effectifs_Dept[[#This Row],[Créneau TOT]]&gt;0,Tableau_Effectifs_Dept[[#This Row],[Créneau TOT]]-Tableau_Effectifs_Dept[[#This Row],[Créneau J ]],0),0)</f>
        <v>0</v>
      </c>
    </row>
    <row r="61" spans="1:14" x14ac:dyDescent="0.25">
      <c r="A61" s="23">
        <v>44760.291666666664</v>
      </c>
      <c r="B61" s="23">
        <v>44761.291666666664</v>
      </c>
      <c r="C61" s="71">
        <f>INT(Tableau_Effectifs_Dept[[#This Row],[GardDteDebut]])</f>
        <v>44760</v>
      </c>
      <c r="D61" s="72">
        <f>ROUND(MOD(Tableau_Effectifs_Dept[[#This Row],[GardDteDebut]],1),5)</f>
        <v>0.29166999999999998</v>
      </c>
      <c r="E61" s="72">
        <f>ROUND(MOD(Tableau_Effectifs_Dept[[#This Row],[GardDteFin]],1),5)</f>
        <v>0.29166999999999998</v>
      </c>
      <c r="F61" t="s">
        <v>72</v>
      </c>
      <c r="G61" t="s">
        <v>23</v>
      </c>
      <c r="H61" t="s">
        <v>32</v>
      </c>
      <c r="I61" t="s">
        <v>26</v>
      </c>
      <c r="J6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Garde£24H£PRO£AAA£44760</v>
      </c>
      <c r="K6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6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6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61" s="72">
        <f>MAX(IF(Tableau_Effectifs_Dept[[#This Row],[Créneau TOT]]&gt;0,Tableau_Effectifs_Dept[[#This Row],[Créneau TOT]]-Tableau_Effectifs_Dept[[#This Row],[Créneau J ]],0),0)</f>
        <v>0</v>
      </c>
    </row>
    <row r="62" spans="1:14" x14ac:dyDescent="0.25">
      <c r="A62" s="23">
        <v>44760.291666666664</v>
      </c>
      <c r="B62" s="23">
        <v>44761.291666666664</v>
      </c>
      <c r="C62" s="71">
        <f>INT(Tableau_Effectifs_Dept[[#This Row],[GardDteDebut]])</f>
        <v>44760</v>
      </c>
      <c r="D62" s="72">
        <f>ROUND(MOD(Tableau_Effectifs_Dept[[#This Row],[GardDteDebut]],1),5)</f>
        <v>0.29166999999999998</v>
      </c>
      <c r="E62" s="72">
        <f>ROUND(MOD(Tableau_Effectifs_Dept[[#This Row],[GardDteFin]],1),5)</f>
        <v>0.29166999999999998</v>
      </c>
      <c r="F62" t="s">
        <v>72</v>
      </c>
      <c r="G62" t="s">
        <v>23</v>
      </c>
      <c r="H62" t="s">
        <v>32</v>
      </c>
      <c r="I62" t="s">
        <v>26</v>
      </c>
      <c r="J6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Garde£24H£PRO£AAA£44760</v>
      </c>
      <c r="K6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6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6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62" s="72">
        <f>MAX(IF(Tableau_Effectifs_Dept[[#This Row],[Créneau TOT]]&gt;0,Tableau_Effectifs_Dept[[#This Row],[Créneau TOT]]-Tableau_Effectifs_Dept[[#This Row],[Créneau J ]],0),0)</f>
        <v>0</v>
      </c>
    </row>
    <row r="63" spans="1:14" x14ac:dyDescent="0.25">
      <c r="A63" s="23">
        <v>44760.291666666664</v>
      </c>
      <c r="B63" s="23">
        <v>44761.291666666664</v>
      </c>
      <c r="C63" s="71">
        <f>INT(Tableau_Effectifs_Dept[[#This Row],[GardDteDebut]])</f>
        <v>44760</v>
      </c>
      <c r="D63" s="72">
        <f>ROUND(MOD(Tableau_Effectifs_Dept[[#This Row],[GardDteDebut]],1),5)</f>
        <v>0.29166999999999998</v>
      </c>
      <c r="E63" s="72">
        <f>ROUND(MOD(Tableau_Effectifs_Dept[[#This Row],[GardDteFin]],1),5)</f>
        <v>0.29166999999999998</v>
      </c>
      <c r="F63" t="s">
        <v>72</v>
      </c>
      <c r="G63" t="s">
        <v>23</v>
      </c>
      <c r="H63" t="s">
        <v>32</v>
      </c>
      <c r="I63" t="s">
        <v>26</v>
      </c>
      <c r="J6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Garde£24H£PRO£AAA£44760</v>
      </c>
      <c r="K6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6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6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63" s="72">
        <f>MAX(IF(Tableau_Effectifs_Dept[[#This Row],[Créneau TOT]]&gt;0,Tableau_Effectifs_Dept[[#This Row],[Créneau TOT]]-Tableau_Effectifs_Dept[[#This Row],[Créneau J ]],0),0)</f>
        <v>0</v>
      </c>
    </row>
    <row r="64" spans="1:14" x14ac:dyDescent="0.25">
      <c r="A64" s="23">
        <v>44760.291666666664</v>
      </c>
      <c r="B64" s="23">
        <v>44761.291666666664</v>
      </c>
      <c r="C64" s="71">
        <f>INT(Tableau_Effectifs_Dept[[#This Row],[GardDteDebut]])</f>
        <v>44760</v>
      </c>
      <c r="D64" s="72">
        <f>ROUND(MOD(Tableau_Effectifs_Dept[[#This Row],[GardDteDebut]],1),5)</f>
        <v>0.29166999999999998</v>
      </c>
      <c r="E64" s="72">
        <f>ROUND(MOD(Tableau_Effectifs_Dept[[#This Row],[GardDteFin]],1),5)</f>
        <v>0.29166999999999998</v>
      </c>
      <c r="F64" t="s">
        <v>72</v>
      </c>
      <c r="G64" t="s">
        <v>23</v>
      </c>
      <c r="H64" t="s">
        <v>31</v>
      </c>
      <c r="I64" t="s">
        <v>26</v>
      </c>
      <c r="J6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Garde£24H£VOL£AAA£44760</v>
      </c>
      <c r="K6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6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6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64" s="72">
        <f>MAX(IF(Tableau_Effectifs_Dept[[#This Row],[Créneau TOT]]&gt;0,Tableau_Effectifs_Dept[[#This Row],[Créneau TOT]]-Tableau_Effectifs_Dept[[#This Row],[Créneau J ]],0),0)</f>
        <v>0</v>
      </c>
    </row>
    <row r="65" spans="1:14" x14ac:dyDescent="0.25">
      <c r="A65" s="23">
        <v>44760.291666666664</v>
      </c>
      <c r="B65" s="23">
        <v>44761.291666666664</v>
      </c>
      <c r="C65" s="71">
        <f>INT(Tableau_Effectifs_Dept[[#This Row],[GardDteDebut]])</f>
        <v>44760</v>
      </c>
      <c r="D65" s="72">
        <f>ROUND(MOD(Tableau_Effectifs_Dept[[#This Row],[GardDteDebut]],1),5)</f>
        <v>0.29166999999999998</v>
      </c>
      <c r="E65" s="72">
        <f>ROUND(MOD(Tableau_Effectifs_Dept[[#This Row],[GardDteFin]],1),5)</f>
        <v>0.29166999999999998</v>
      </c>
      <c r="F65" t="s">
        <v>72</v>
      </c>
      <c r="G65" t="s">
        <v>23</v>
      </c>
      <c r="H65" t="s">
        <v>32</v>
      </c>
      <c r="I65" t="s">
        <v>26</v>
      </c>
      <c r="J6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Garde£24H£PRO£AAA£44760</v>
      </c>
      <c r="K6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6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6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65" s="72">
        <f>MAX(IF(Tableau_Effectifs_Dept[[#This Row],[Créneau TOT]]&gt;0,Tableau_Effectifs_Dept[[#This Row],[Créneau TOT]]-Tableau_Effectifs_Dept[[#This Row],[Créneau J ]],0),0)</f>
        <v>0</v>
      </c>
    </row>
    <row r="66" spans="1:14" x14ac:dyDescent="0.25">
      <c r="A66" s="23">
        <v>44760.291666666664</v>
      </c>
      <c r="B66" s="23">
        <v>44761.291666666664</v>
      </c>
      <c r="C66" s="71">
        <f>INT(Tableau_Effectifs_Dept[[#This Row],[GardDteDebut]])</f>
        <v>44760</v>
      </c>
      <c r="D66" s="72">
        <f>ROUND(MOD(Tableau_Effectifs_Dept[[#This Row],[GardDteDebut]],1),5)</f>
        <v>0.29166999999999998</v>
      </c>
      <c r="E66" s="72">
        <f>ROUND(MOD(Tableau_Effectifs_Dept[[#This Row],[GardDteFin]],1),5)</f>
        <v>0.29166999999999998</v>
      </c>
      <c r="F66" t="s">
        <v>72</v>
      </c>
      <c r="G66" t="s">
        <v>23</v>
      </c>
      <c r="H66" t="s">
        <v>32</v>
      </c>
      <c r="I66" t="s">
        <v>26</v>
      </c>
      <c r="J6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Garde£24H£PRO£AAA£44760</v>
      </c>
      <c r="K6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6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6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66" s="72">
        <f>MAX(IF(Tableau_Effectifs_Dept[[#This Row],[Créneau TOT]]&gt;0,Tableau_Effectifs_Dept[[#This Row],[Créneau TOT]]-Tableau_Effectifs_Dept[[#This Row],[Créneau J ]],0),0)</f>
        <v>0</v>
      </c>
    </row>
    <row r="67" spans="1:14" x14ac:dyDescent="0.25">
      <c r="A67" s="23">
        <v>44760.291666666664</v>
      </c>
      <c r="B67" s="23">
        <v>44761.291666666664</v>
      </c>
      <c r="C67" s="71">
        <f>INT(Tableau_Effectifs_Dept[[#This Row],[GardDteDebut]])</f>
        <v>44760</v>
      </c>
      <c r="D67" s="72">
        <f>ROUND(MOD(Tableau_Effectifs_Dept[[#This Row],[GardDteDebut]],1),5)</f>
        <v>0.29166999999999998</v>
      </c>
      <c r="E67" s="72">
        <f>ROUND(MOD(Tableau_Effectifs_Dept[[#This Row],[GardDteFin]],1),5)</f>
        <v>0.29166999999999998</v>
      </c>
      <c r="F67" t="s">
        <v>72</v>
      </c>
      <c r="G67" t="s">
        <v>23</v>
      </c>
      <c r="H67" t="s">
        <v>32</v>
      </c>
      <c r="I67" t="s">
        <v>26</v>
      </c>
      <c r="J6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Garde£24H£PRO£AAA£44760</v>
      </c>
      <c r="K6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6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6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67" s="72">
        <f>MAX(IF(Tableau_Effectifs_Dept[[#This Row],[Créneau TOT]]&gt;0,Tableau_Effectifs_Dept[[#This Row],[Créneau TOT]]-Tableau_Effectifs_Dept[[#This Row],[Créneau J ]],0),0)</f>
        <v>0</v>
      </c>
    </row>
    <row r="68" spans="1:14" x14ac:dyDescent="0.25">
      <c r="A68" s="23">
        <v>44760.291666666664</v>
      </c>
      <c r="B68" s="23">
        <v>44761.291666666664</v>
      </c>
      <c r="C68" s="71">
        <f>INT(Tableau_Effectifs_Dept[[#This Row],[GardDteDebut]])</f>
        <v>44760</v>
      </c>
      <c r="D68" s="72">
        <f>ROUND(MOD(Tableau_Effectifs_Dept[[#This Row],[GardDteDebut]],1),5)</f>
        <v>0.29166999999999998</v>
      </c>
      <c r="E68" s="72">
        <f>ROUND(MOD(Tableau_Effectifs_Dept[[#This Row],[GardDteFin]],1),5)</f>
        <v>0.29166999999999998</v>
      </c>
      <c r="F68" t="s">
        <v>72</v>
      </c>
      <c r="G68" t="s">
        <v>23</v>
      </c>
      <c r="H68" t="s">
        <v>32</v>
      </c>
      <c r="I68" t="s">
        <v>26</v>
      </c>
      <c r="J6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Garde£24H£PRO£AAA£44760</v>
      </c>
      <c r="K6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6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6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68" s="72">
        <f>MAX(IF(Tableau_Effectifs_Dept[[#This Row],[Créneau TOT]]&gt;0,Tableau_Effectifs_Dept[[#This Row],[Créneau TOT]]-Tableau_Effectifs_Dept[[#This Row],[Créneau J ]],0),0)</f>
        <v>0</v>
      </c>
    </row>
    <row r="69" spans="1:14" x14ac:dyDescent="0.25">
      <c r="A69" s="23">
        <v>44760.291666666664</v>
      </c>
      <c r="B69" s="23">
        <v>44761.291666666664</v>
      </c>
      <c r="C69" s="71">
        <f>INT(Tableau_Effectifs_Dept[[#This Row],[GardDteDebut]])</f>
        <v>44760</v>
      </c>
      <c r="D69" s="72">
        <f>ROUND(MOD(Tableau_Effectifs_Dept[[#This Row],[GardDteDebut]],1),5)</f>
        <v>0.29166999999999998</v>
      </c>
      <c r="E69" s="72">
        <f>ROUND(MOD(Tableau_Effectifs_Dept[[#This Row],[GardDteFin]],1),5)</f>
        <v>0.29166999999999998</v>
      </c>
      <c r="F69" t="s">
        <v>74</v>
      </c>
      <c r="G69" t="s">
        <v>23</v>
      </c>
      <c r="H69" t="s">
        <v>32</v>
      </c>
      <c r="I69" t="s">
        <v>26</v>
      </c>
      <c r="J6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Garde£24H£PRO£CCC£44760</v>
      </c>
      <c r="K6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6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6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69" s="72">
        <f>MAX(IF(Tableau_Effectifs_Dept[[#This Row],[Créneau TOT]]&gt;0,Tableau_Effectifs_Dept[[#This Row],[Créneau TOT]]-Tableau_Effectifs_Dept[[#This Row],[Créneau J ]],0),0)</f>
        <v>0</v>
      </c>
    </row>
    <row r="70" spans="1:14" x14ac:dyDescent="0.25">
      <c r="A70" s="23">
        <v>44760.291666666664</v>
      </c>
      <c r="B70" s="23">
        <v>44761.291666666664</v>
      </c>
      <c r="C70" s="71">
        <f>INT(Tableau_Effectifs_Dept[[#This Row],[GardDteDebut]])</f>
        <v>44760</v>
      </c>
      <c r="D70" s="72">
        <f>ROUND(MOD(Tableau_Effectifs_Dept[[#This Row],[GardDteDebut]],1),5)</f>
        <v>0.29166999999999998</v>
      </c>
      <c r="E70" s="72">
        <f>ROUND(MOD(Tableau_Effectifs_Dept[[#This Row],[GardDteFin]],1),5)</f>
        <v>0.29166999999999998</v>
      </c>
      <c r="F70" t="s">
        <v>74</v>
      </c>
      <c r="G70" t="s">
        <v>23</v>
      </c>
      <c r="H70" t="s">
        <v>32</v>
      </c>
      <c r="I70" t="s">
        <v>26</v>
      </c>
      <c r="J7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Garde£24H£PRO£CCC£44760</v>
      </c>
      <c r="K7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7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7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70" s="72">
        <f>MAX(IF(Tableau_Effectifs_Dept[[#This Row],[Créneau TOT]]&gt;0,Tableau_Effectifs_Dept[[#This Row],[Créneau TOT]]-Tableau_Effectifs_Dept[[#This Row],[Créneau J ]],0),0)</f>
        <v>0</v>
      </c>
    </row>
    <row r="71" spans="1:14" x14ac:dyDescent="0.25">
      <c r="A71" s="23">
        <v>44760.291666666664</v>
      </c>
      <c r="B71" s="23">
        <v>44761.291666666664</v>
      </c>
      <c r="C71" s="71">
        <f>INT(Tableau_Effectifs_Dept[[#This Row],[GardDteDebut]])</f>
        <v>44760</v>
      </c>
      <c r="D71" s="72">
        <f>ROUND(MOD(Tableau_Effectifs_Dept[[#This Row],[GardDteDebut]],1),5)</f>
        <v>0.29166999999999998</v>
      </c>
      <c r="E71" s="72">
        <f>ROUND(MOD(Tableau_Effectifs_Dept[[#This Row],[GardDteFin]],1),5)</f>
        <v>0.29166999999999998</v>
      </c>
      <c r="F71" t="s">
        <v>74</v>
      </c>
      <c r="G71" t="s">
        <v>23</v>
      </c>
      <c r="H71" t="s">
        <v>31</v>
      </c>
      <c r="I71" t="s">
        <v>26</v>
      </c>
      <c r="J7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Garde£24H£VOL£CCC£44760</v>
      </c>
      <c r="K7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7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7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71" s="72">
        <f>MAX(IF(Tableau_Effectifs_Dept[[#This Row],[Créneau TOT]]&gt;0,Tableau_Effectifs_Dept[[#This Row],[Créneau TOT]]-Tableau_Effectifs_Dept[[#This Row],[Créneau J ]],0),0)</f>
        <v>0</v>
      </c>
    </row>
    <row r="72" spans="1:14" x14ac:dyDescent="0.25">
      <c r="A72" s="23">
        <v>44760.291666666664</v>
      </c>
      <c r="B72" s="23">
        <v>44761.291666666664</v>
      </c>
      <c r="C72" s="71">
        <f>INT(Tableau_Effectifs_Dept[[#This Row],[GardDteDebut]])</f>
        <v>44760</v>
      </c>
      <c r="D72" s="72">
        <f>ROUND(MOD(Tableau_Effectifs_Dept[[#This Row],[GardDteDebut]],1),5)</f>
        <v>0.29166999999999998</v>
      </c>
      <c r="E72" s="72">
        <f>ROUND(MOD(Tableau_Effectifs_Dept[[#This Row],[GardDteFin]],1),5)</f>
        <v>0.29166999999999998</v>
      </c>
      <c r="F72" t="s">
        <v>74</v>
      </c>
      <c r="G72" t="s">
        <v>23</v>
      </c>
      <c r="H72" t="s">
        <v>32</v>
      </c>
      <c r="I72" t="s">
        <v>26</v>
      </c>
      <c r="J7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Garde£24H£PRO£CCC£44760</v>
      </c>
      <c r="K7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7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7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72" s="72">
        <f>MAX(IF(Tableau_Effectifs_Dept[[#This Row],[Créneau TOT]]&gt;0,Tableau_Effectifs_Dept[[#This Row],[Créneau TOT]]-Tableau_Effectifs_Dept[[#This Row],[Créneau J ]],0),0)</f>
        <v>0</v>
      </c>
    </row>
    <row r="73" spans="1:14" x14ac:dyDescent="0.25">
      <c r="A73" s="23">
        <v>44760.291666666664</v>
      </c>
      <c r="B73" s="23">
        <v>44761.291666666664</v>
      </c>
      <c r="C73" s="71">
        <f>INT(Tableau_Effectifs_Dept[[#This Row],[GardDteDebut]])</f>
        <v>44760</v>
      </c>
      <c r="D73" s="72">
        <f>ROUND(MOD(Tableau_Effectifs_Dept[[#This Row],[GardDteDebut]],1),5)</f>
        <v>0.29166999999999998</v>
      </c>
      <c r="E73" s="72">
        <f>ROUND(MOD(Tableau_Effectifs_Dept[[#This Row],[GardDteFin]],1),5)</f>
        <v>0.29166999999999998</v>
      </c>
      <c r="F73" t="s">
        <v>74</v>
      </c>
      <c r="G73" t="s">
        <v>23</v>
      </c>
      <c r="H73" t="s">
        <v>31</v>
      </c>
      <c r="I73" t="s">
        <v>26</v>
      </c>
      <c r="J7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Garde£24H£VOL£CCC£44760</v>
      </c>
      <c r="K7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7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7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73" s="72">
        <f>MAX(IF(Tableau_Effectifs_Dept[[#This Row],[Créneau TOT]]&gt;0,Tableau_Effectifs_Dept[[#This Row],[Créneau TOT]]-Tableau_Effectifs_Dept[[#This Row],[Créneau J ]],0),0)</f>
        <v>0</v>
      </c>
    </row>
    <row r="74" spans="1:14" x14ac:dyDescent="0.25">
      <c r="A74" s="23">
        <v>44761.291666666664</v>
      </c>
      <c r="B74" s="23">
        <v>44762.291666666664</v>
      </c>
      <c r="C74" s="71">
        <f>INT(Tableau_Effectifs_Dept[[#This Row],[GardDteDebut]])</f>
        <v>44761</v>
      </c>
      <c r="D74" s="72">
        <f>ROUND(MOD(Tableau_Effectifs_Dept[[#This Row],[GardDteDebut]],1),5)</f>
        <v>0.29166999999999998</v>
      </c>
      <c r="E74" s="72">
        <f>ROUND(MOD(Tableau_Effectifs_Dept[[#This Row],[GardDteFin]],1),5)</f>
        <v>0.29166999999999998</v>
      </c>
      <c r="F74" t="s">
        <v>73</v>
      </c>
      <c r="G74" t="s">
        <v>23</v>
      </c>
      <c r="H74" t="s">
        <v>31</v>
      </c>
      <c r="I74" t="s">
        <v>26</v>
      </c>
      <c r="J7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Garde£24H£VOL£BBB£44761</v>
      </c>
      <c r="K7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7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7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74" s="72">
        <f>MAX(IF(Tableau_Effectifs_Dept[[#This Row],[Créneau TOT]]&gt;0,Tableau_Effectifs_Dept[[#This Row],[Créneau TOT]]-Tableau_Effectifs_Dept[[#This Row],[Créneau J ]],0),0)</f>
        <v>0</v>
      </c>
    </row>
    <row r="75" spans="1:14" x14ac:dyDescent="0.25">
      <c r="A75" s="23">
        <v>44761.291666666664</v>
      </c>
      <c r="B75" s="23">
        <v>44762.291666666664</v>
      </c>
      <c r="C75" s="71">
        <f>INT(Tableau_Effectifs_Dept[[#This Row],[GardDteDebut]])</f>
        <v>44761</v>
      </c>
      <c r="D75" s="72">
        <f>ROUND(MOD(Tableau_Effectifs_Dept[[#This Row],[GardDteDebut]],1),5)</f>
        <v>0.29166999999999998</v>
      </c>
      <c r="E75" s="72">
        <f>ROUND(MOD(Tableau_Effectifs_Dept[[#This Row],[GardDteFin]],1),5)</f>
        <v>0.29166999999999998</v>
      </c>
      <c r="F75" t="s">
        <v>72</v>
      </c>
      <c r="G75" t="s">
        <v>23</v>
      </c>
      <c r="H75" t="s">
        <v>31</v>
      </c>
      <c r="I75" t="s">
        <v>26</v>
      </c>
      <c r="J7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Garde£24H£VOL£AAA£44761</v>
      </c>
      <c r="K7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7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7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75" s="72">
        <f>MAX(IF(Tableau_Effectifs_Dept[[#This Row],[Créneau TOT]]&gt;0,Tableau_Effectifs_Dept[[#This Row],[Créneau TOT]]-Tableau_Effectifs_Dept[[#This Row],[Créneau J ]],0),0)</f>
        <v>0</v>
      </c>
    </row>
    <row r="76" spans="1:14" x14ac:dyDescent="0.25">
      <c r="A76" s="23">
        <v>44761.291666666664</v>
      </c>
      <c r="B76" s="23">
        <v>44762.291666666664</v>
      </c>
      <c r="C76" s="71">
        <f>INT(Tableau_Effectifs_Dept[[#This Row],[GardDteDebut]])</f>
        <v>44761</v>
      </c>
      <c r="D76" s="72">
        <f>ROUND(MOD(Tableau_Effectifs_Dept[[#This Row],[GardDteDebut]],1),5)</f>
        <v>0.29166999999999998</v>
      </c>
      <c r="E76" s="72">
        <f>ROUND(MOD(Tableau_Effectifs_Dept[[#This Row],[GardDteFin]],1),5)</f>
        <v>0.29166999999999998</v>
      </c>
      <c r="F76" t="s">
        <v>72</v>
      </c>
      <c r="G76" t="s">
        <v>23</v>
      </c>
      <c r="H76" t="s">
        <v>32</v>
      </c>
      <c r="I76" t="s">
        <v>26</v>
      </c>
      <c r="J7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Garde£24H£PRO£AAA£44761</v>
      </c>
      <c r="K7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7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7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76" s="72">
        <f>MAX(IF(Tableau_Effectifs_Dept[[#This Row],[Créneau TOT]]&gt;0,Tableau_Effectifs_Dept[[#This Row],[Créneau TOT]]-Tableau_Effectifs_Dept[[#This Row],[Créneau J ]],0),0)</f>
        <v>0</v>
      </c>
    </row>
    <row r="77" spans="1:14" x14ac:dyDescent="0.25">
      <c r="A77" s="23">
        <v>44761.291666666664</v>
      </c>
      <c r="B77" s="23">
        <v>44762.291666666664</v>
      </c>
      <c r="C77" s="71">
        <f>INT(Tableau_Effectifs_Dept[[#This Row],[GardDteDebut]])</f>
        <v>44761</v>
      </c>
      <c r="D77" s="72">
        <f>ROUND(MOD(Tableau_Effectifs_Dept[[#This Row],[GardDteDebut]],1),5)</f>
        <v>0.29166999999999998</v>
      </c>
      <c r="E77" s="72">
        <f>ROUND(MOD(Tableau_Effectifs_Dept[[#This Row],[GardDteFin]],1),5)</f>
        <v>0.29166999999999998</v>
      </c>
      <c r="F77" t="s">
        <v>72</v>
      </c>
      <c r="G77" t="s">
        <v>23</v>
      </c>
      <c r="H77" t="s">
        <v>32</v>
      </c>
      <c r="I77" t="s">
        <v>26</v>
      </c>
      <c r="J7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Garde£24H£PRO£AAA£44761</v>
      </c>
      <c r="K7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7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7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77" s="72">
        <f>MAX(IF(Tableau_Effectifs_Dept[[#This Row],[Créneau TOT]]&gt;0,Tableau_Effectifs_Dept[[#This Row],[Créneau TOT]]-Tableau_Effectifs_Dept[[#This Row],[Créneau J ]],0),0)</f>
        <v>0</v>
      </c>
    </row>
    <row r="78" spans="1:14" x14ac:dyDescent="0.25">
      <c r="A78" s="23">
        <v>44761.291666666664</v>
      </c>
      <c r="B78" s="23">
        <v>44762.291666666664</v>
      </c>
      <c r="C78" s="71">
        <f>INT(Tableau_Effectifs_Dept[[#This Row],[GardDteDebut]])</f>
        <v>44761</v>
      </c>
      <c r="D78" s="72">
        <f>ROUND(MOD(Tableau_Effectifs_Dept[[#This Row],[GardDteDebut]],1),5)</f>
        <v>0.29166999999999998</v>
      </c>
      <c r="E78" s="72">
        <f>ROUND(MOD(Tableau_Effectifs_Dept[[#This Row],[GardDteFin]],1),5)</f>
        <v>0.29166999999999998</v>
      </c>
      <c r="F78" t="s">
        <v>72</v>
      </c>
      <c r="G78" t="s">
        <v>23</v>
      </c>
      <c r="H78" t="s">
        <v>32</v>
      </c>
      <c r="I78" t="s">
        <v>26</v>
      </c>
      <c r="J7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Garde£24H£PRO£AAA£44761</v>
      </c>
      <c r="K7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7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7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78" s="72">
        <f>MAX(IF(Tableau_Effectifs_Dept[[#This Row],[Créneau TOT]]&gt;0,Tableau_Effectifs_Dept[[#This Row],[Créneau TOT]]-Tableau_Effectifs_Dept[[#This Row],[Créneau J ]],0),0)</f>
        <v>0</v>
      </c>
    </row>
    <row r="79" spans="1:14" x14ac:dyDescent="0.25">
      <c r="A79" s="23">
        <v>44761.291666666664</v>
      </c>
      <c r="B79" s="23">
        <v>44762.291666666664</v>
      </c>
      <c r="C79" s="71">
        <f>INT(Tableau_Effectifs_Dept[[#This Row],[GardDteDebut]])</f>
        <v>44761</v>
      </c>
      <c r="D79" s="72">
        <f>ROUND(MOD(Tableau_Effectifs_Dept[[#This Row],[GardDteDebut]],1),5)</f>
        <v>0.29166999999999998</v>
      </c>
      <c r="E79" s="72">
        <f>ROUND(MOD(Tableau_Effectifs_Dept[[#This Row],[GardDteFin]],1),5)</f>
        <v>0.29166999999999998</v>
      </c>
      <c r="F79" t="s">
        <v>72</v>
      </c>
      <c r="G79" t="s">
        <v>23</v>
      </c>
      <c r="H79" t="s">
        <v>31</v>
      </c>
      <c r="I79" t="s">
        <v>26</v>
      </c>
      <c r="J7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Garde£24H£VOL£AAA£44761</v>
      </c>
      <c r="K7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7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7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79" s="72">
        <f>MAX(IF(Tableau_Effectifs_Dept[[#This Row],[Créneau TOT]]&gt;0,Tableau_Effectifs_Dept[[#This Row],[Créneau TOT]]-Tableau_Effectifs_Dept[[#This Row],[Créneau J ]],0),0)</f>
        <v>0</v>
      </c>
    </row>
    <row r="80" spans="1:14" x14ac:dyDescent="0.25">
      <c r="A80" s="23">
        <v>44761.291666666664</v>
      </c>
      <c r="B80" s="23">
        <v>44762.291666666664</v>
      </c>
      <c r="C80" s="71">
        <f>INT(Tableau_Effectifs_Dept[[#This Row],[GardDteDebut]])</f>
        <v>44761</v>
      </c>
      <c r="D80" s="72">
        <f>ROUND(MOD(Tableau_Effectifs_Dept[[#This Row],[GardDteDebut]],1),5)</f>
        <v>0.29166999999999998</v>
      </c>
      <c r="E80" s="72">
        <f>ROUND(MOD(Tableau_Effectifs_Dept[[#This Row],[GardDteFin]],1),5)</f>
        <v>0.29166999999999998</v>
      </c>
      <c r="F80" t="s">
        <v>72</v>
      </c>
      <c r="G80" t="s">
        <v>23</v>
      </c>
      <c r="H80" t="s">
        <v>32</v>
      </c>
      <c r="I80" t="s">
        <v>26</v>
      </c>
      <c r="J8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Garde£24H£PRO£AAA£44761</v>
      </c>
      <c r="K8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8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8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80" s="72">
        <f>MAX(IF(Tableau_Effectifs_Dept[[#This Row],[Créneau TOT]]&gt;0,Tableau_Effectifs_Dept[[#This Row],[Créneau TOT]]-Tableau_Effectifs_Dept[[#This Row],[Créneau J ]],0),0)</f>
        <v>0</v>
      </c>
    </row>
    <row r="81" spans="1:14" x14ac:dyDescent="0.25">
      <c r="A81" s="23">
        <v>44761.291666666664</v>
      </c>
      <c r="B81" s="23">
        <v>44762.291666666664</v>
      </c>
      <c r="C81" s="71">
        <f>INT(Tableau_Effectifs_Dept[[#This Row],[GardDteDebut]])</f>
        <v>44761</v>
      </c>
      <c r="D81" s="72">
        <f>ROUND(MOD(Tableau_Effectifs_Dept[[#This Row],[GardDteDebut]],1),5)</f>
        <v>0.29166999999999998</v>
      </c>
      <c r="E81" s="72">
        <f>ROUND(MOD(Tableau_Effectifs_Dept[[#This Row],[GardDteFin]],1),5)</f>
        <v>0.29166999999999998</v>
      </c>
      <c r="F81" t="s">
        <v>74</v>
      </c>
      <c r="G81" t="s">
        <v>23</v>
      </c>
      <c r="H81" t="s">
        <v>32</v>
      </c>
      <c r="I81" t="s">
        <v>26</v>
      </c>
      <c r="J8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Garde£24H£PRO£CCC£44761</v>
      </c>
      <c r="K8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8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8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81" s="72">
        <f>MAX(IF(Tableau_Effectifs_Dept[[#This Row],[Créneau TOT]]&gt;0,Tableau_Effectifs_Dept[[#This Row],[Créneau TOT]]-Tableau_Effectifs_Dept[[#This Row],[Créneau J ]],0),0)</f>
        <v>0</v>
      </c>
    </row>
    <row r="82" spans="1:14" x14ac:dyDescent="0.25">
      <c r="A82" s="23">
        <v>44761.291666666664</v>
      </c>
      <c r="B82" s="23">
        <v>44762.291666666664</v>
      </c>
      <c r="C82" s="71">
        <f>INT(Tableau_Effectifs_Dept[[#This Row],[GardDteDebut]])</f>
        <v>44761</v>
      </c>
      <c r="D82" s="72">
        <f>ROUND(MOD(Tableau_Effectifs_Dept[[#This Row],[GardDteDebut]],1),5)</f>
        <v>0.29166999999999998</v>
      </c>
      <c r="E82" s="72">
        <f>ROUND(MOD(Tableau_Effectifs_Dept[[#This Row],[GardDteFin]],1),5)</f>
        <v>0.29166999999999998</v>
      </c>
      <c r="F82" t="s">
        <v>74</v>
      </c>
      <c r="G82" t="s">
        <v>23</v>
      </c>
      <c r="H82" t="s">
        <v>31</v>
      </c>
      <c r="I82" t="s">
        <v>26</v>
      </c>
      <c r="J8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Garde£24H£VOL£CCC£44761</v>
      </c>
      <c r="K8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8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8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82" s="72">
        <f>MAX(IF(Tableau_Effectifs_Dept[[#This Row],[Créneau TOT]]&gt;0,Tableau_Effectifs_Dept[[#This Row],[Créneau TOT]]-Tableau_Effectifs_Dept[[#This Row],[Créneau J ]],0),0)</f>
        <v>0</v>
      </c>
    </row>
    <row r="83" spans="1:14" x14ac:dyDescent="0.25">
      <c r="A83" s="23">
        <v>44761.291666666664</v>
      </c>
      <c r="B83" s="23">
        <v>44762.291666666664</v>
      </c>
      <c r="C83" s="71">
        <f>INT(Tableau_Effectifs_Dept[[#This Row],[GardDteDebut]])</f>
        <v>44761</v>
      </c>
      <c r="D83" s="72">
        <f>ROUND(MOD(Tableau_Effectifs_Dept[[#This Row],[GardDteDebut]],1),5)</f>
        <v>0.29166999999999998</v>
      </c>
      <c r="E83" s="72">
        <f>ROUND(MOD(Tableau_Effectifs_Dept[[#This Row],[GardDteFin]],1),5)</f>
        <v>0.29166999999999998</v>
      </c>
      <c r="F83" t="s">
        <v>74</v>
      </c>
      <c r="G83" t="s">
        <v>23</v>
      </c>
      <c r="H83" t="s">
        <v>31</v>
      </c>
      <c r="I83" t="s">
        <v>26</v>
      </c>
      <c r="J8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Garde£24H£VOL£CCC£44761</v>
      </c>
      <c r="K8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8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8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83" s="72">
        <f>MAX(IF(Tableau_Effectifs_Dept[[#This Row],[Créneau TOT]]&gt;0,Tableau_Effectifs_Dept[[#This Row],[Créneau TOT]]-Tableau_Effectifs_Dept[[#This Row],[Créneau J ]],0),0)</f>
        <v>0</v>
      </c>
    </row>
    <row r="84" spans="1:14" x14ac:dyDescent="0.25">
      <c r="A84" s="23">
        <v>44761.291666666664</v>
      </c>
      <c r="B84" s="23">
        <v>44762.291666666664</v>
      </c>
      <c r="C84" s="71">
        <f>INT(Tableau_Effectifs_Dept[[#This Row],[GardDteDebut]])</f>
        <v>44761</v>
      </c>
      <c r="D84" s="72">
        <f>ROUND(MOD(Tableau_Effectifs_Dept[[#This Row],[GardDteDebut]],1),5)</f>
        <v>0.29166999999999998</v>
      </c>
      <c r="E84" s="72">
        <f>ROUND(MOD(Tableau_Effectifs_Dept[[#This Row],[GardDteFin]],1),5)</f>
        <v>0.29166999999999998</v>
      </c>
      <c r="F84" t="s">
        <v>74</v>
      </c>
      <c r="G84" t="s">
        <v>23</v>
      </c>
      <c r="H84" t="s">
        <v>32</v>
      </c>
      <c r="I84" t="s">
        <v>26</v>
      </c>
      <c r="J8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Garde£24H£PRO£CCC£44761</v>
      </c>
      <c r="K8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8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8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84" s="72">
        <f>MAX(IF(Tableau_Effectifs_Dept[[#This Row],[Créneau TOT]]&gt;0,Tableau_Effectifs_Dept[[#This Row],[Créneau TOT]]-Tableau_Effectifs_Dept[[#This Row],[Créneau J ]],0),0)</f>
        <v>0</v>
      </c>
    </row>
    <row r="85" spans="1:14" x14ac:dyDescent="0.25">
      <c r="A85" s="23">
        <v>44761.291666666664</v>
      </c>
      <c r="B85" s="23">
        <v>44762.291666666664</v>
      </c>
      <c r="C85" s="71">
        <f>INT(Tableau_Effectifs_Dept[[#This Row],[GardDteDebut]])</f>
        <v>44761</v>
      </c>
      <c r="D85" s="72">
        <f>ROUND(MOD(Tableau_Effectifs_Dept[[#This Row],[GardDteDebut]],1),5)</f>
        <v>0.29166999999999998</v>
      </c>
      <c r="E85" s="72">
        <f>ROUND(MOD(Tableau_Effectifs_Dept[[#This Row],[GardDteFin]],1),5)</f>
        <v>0.29166999999999998</v>
      </c>
      <c r="F85" t="s">
        <v>74</v>
      </c>
      <c r="G85" t="s">
        <v>23</v>
      </c>
      <c r="H85" t="s">
        <v>32</v>
      </c>
      <c r="I85" t="s">
        <v>26</v>
      </c>
      <c r="J8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Garde£24H£PRO£CCC£44761</v>
      </c>
      <c r="K8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8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8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85" s="72">
        <f>MAX(IF(Tableau_Effectifs_Dept[[#This Row],[Créneau TOT]]&gt;0,Tableau_Effectifs_Dept[[#This Row],[Créneau TOT]]-Tableau_Effectifs_Dept[[#This Row],[Créneau J ]],0),0)</f>
        <v>0</v>
      </c>
    </row>
    <row r="86" spans="1:14" x14ac:dyDescent="0.25">
      <c r="A86" s="23">
        <v>44762.291666666664</v>
      </c>
      <c r="B86" s="23">
        <v>44763.291666666664</v>
      </c>
      <c r="C86" s="71">
        <f>INT(Tableau_Effectifs_Dept[[#This Row],[GardDteDebut]])</f>
        <v>44762</v>
      </c>
      <c r="D86" s="72">
        <f>ROUND(MOD(Tableau_Effectifs_Dept[[#This Row],[GardDteDebut]],1),5)</f>
        <v>0.29166999999999998</v>
      </c>
      <c r="E86" s="72">
        <f>ROUND(MOD(Tableau_Effectifs_Dept[[#This Row],[GardDteFin]],1),5)</f>
        <v>0.29166999999999998</v>
      </c>
      <c r="F86" t="s">
        <v>72</v>
      </c>
      <c r="G86" t="s">
        <v>23</v>
      </c>
      <c r="H86" t="s">
        <v>31</v>
      </c>
      <c r="I86" t="s">
        <v>26</v>
      </c>
      <c r="J8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Garde£24H£VOL£AAA£44762</v>
      </c>
      <c r="K8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8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8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86" s="72">
        <f>MAX(IF(Tableau_Effectifs_Dept[[#This Row],[Créneau TOT]]&gt;0,Tableau_Effectifs_Dept[[#This Row],[Créneau TOT]]-Tableau_Effectifs_Dept[[#This Row],[Créneau J ]],0),0)</f>
        <v>0</v>
      </c>
    </row>
    <row r="87" spans="1:14" x14ac:dyDescent="0.25">
      <c r="A87" s="23">
        <v>44762.291666666664</v>
      </c>
      <c r="B87" s="23">
        <v>44763.291666666664</v>
      </c>
      <c r="C87" s="71">
        <f>INT(Tableau_Effectifs_Dept[[#This Row],[GardDteDebut]])</f>
        <v>44762</v>
      </c>
      <c r="D87" s="72">
        <f>ROUND(MOD(Tableau_Effectifs_Dept[[#This Row],[GardDteDebut]],1),5)</f>
        <v>0.29166999999999998</v>
      </c>
      <c r="E87" s="72">
        <f>ROUND(MOD(Tableau_Effectifs_Dept[[#This Row],[GardDteFin]],1),5)</f>
        <v>0.29166999999999998</v>
      </c>
      <c r="F87" t="s">
        <v>72</v>
      </c>
      <c r="G87" t="s">
        <v>23</v>
      </c>
      <c r="H87" t="s">
        <v>32</v>
      </c>
      <c r="I87" t="s">
        <v>26</v>
      </c>
      <c r="J8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Garde£24H£PRO£AAA£44762</v>
      </c>
      <c r="K8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8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8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87" s="72">
        <f>MAX(IF(Tableau_Effectifs_Dept[[#This Row],[Créneau TOT]]&gt;0,Tableau_Effectifs_Dept[[#This Row],[Créneau TOT]]-Tableau_Effectifs_Dept[[#This Row],[Créneau J ]],0),0)</f>
        <v>0</v>
      </c>
    </row>
    <row r="88" spans="1:14" x14ac:dyDescent="0.25">
      <c r="A88" s="23">
        <v>44762.291666666664</v>
      </c>
      <c r="B88" s="23">
        <v>44763.291666666664</v>
      </c>
      <c r="C88" s="71">
        <f>INT(Tableau_Effectifs_Dept[[#This Row],[GardDteDebut]])</f>
        <v>44762</v>
      </c>
      <c r="D88" s="72">
        <f>ROUND(MOD(Tableau_Effectifs_Dept[[#This Row],[GardDteDebut]],1),5)</f>
        <v>0.29166999999999998</v>
      </c>
      <c r="E88" s="72">
        <f>ROUND(MOD(Tableau_Effectifs_Dept[[#This Row],[GardDteFin]],1),5)</f>
        <v>0.29166999999999998</v>
      </c>
      <c r="F88" t="s">
        <v>72</v>
      </c>
      <c r="G88" t="s">
        <v>23</v>
      </c>
      <c r="H88" t="s">
        <v>32</v>
      </c>
      <c r="I88" t="s">
        <v>26</v>
      </c>
      <c r="J8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Garde£24H£PRO£AAA£44762</v>
      </c>
      <c r="K8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8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8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88" s="72">
        <f>MAX(IF(Tableau_Effectifs_Dept[[#This Row],[Créneau TOT]]&gt;0,Tableau_Effectifs_Dept[[#This Row],[Créneau TOT]]-Tableau_Effectifs_Dept[[#This Row],[Créneau J ]],0),0)</f>
        <v>0</v>
      </c>
    </row>
    <row r="89" spans="1:14" x14ac:dyDescent="0.25">
      <c r="A89" s="23">
        <v>44762.291666666664</v>
      </c>
      <c r="B89" s="23">
        <v>44763.291666666664</v>
      </c>
      <c r="C89" s="71">
        <f>INT(Tableau_Effectifs_Dept[[#This Row],[GardDteDebut]])</f>
        <v>44762</v>
      </c>
      <c r="D89" s="72">
        <f>ROUND(MOD(Tableau_Effectifs_Dept[[#This Row],[GardDteDebut]],1),5)</f>
        <v>0.29166999999999998</v>
      </c>
      <c r="E89" s="72">
        <f>ROUND(MOD(Tableau_Effectifs_Dept[[#This Row],[GardDteFin]],1),5)</f>
        <v>0.29166999999999998</v>
      </c>
      <c r="F89" t="s">
        <v>72</v>
      </c>
      <c r="G89" t="s">
        <v>23</v>
      </c>
      <c r="H89" t="s">
        <v>31</v>
      </c>
      <c r="I89" t="s">
        <v>26</v>
      </c>
      <c r="J8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Garde£24H£VOL£AAA£44762</v>
      </c>
      <c r="K8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8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8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89" s="72">
        <f>MAX(IF(Tableau_Effectifs_Dept[[#This Row],[Créneau TOT]]&gt;0,Tableau_Effectifs_Dept[[#This Row],[Créneau TOT]]-Tableau_Effectifs_Dept[[#This Row],[Créneau J ]],0),0)</f>
        <v>0</v>
      </c>
    </row>
    <row r="90" spans="1:14" x14ac:dyDescent="0.25">
      <c r="A90" s="23">
        <v>44762.291666666664</v>
      </c>
      <c r="B90" s="23">
        <v>44763.291666666664</v>
      </c>
      <c r="C90" s="71">
        <f>INT(Tableau_Effectifs_Dept[[#This Row],[GardDteDebut]])</f>
        <v>44762</v>
      </c>
      <c r="D90" s="72">
        <f>ROUND(MOD(Tableau_Effectifs_Dept[[#This Row],[GardDteDebut]],1),5)</f>
        <v>0.29166999999999998</v>
      </c>
      <c r="E90" s="72">
        <f>ROUND(MOD(Tableau_Effectifs_Dept[[#This Row],[GardDteFin]],1),5)</f>
        <v>0.29166999999999998</v>
      </c>
      <c r="F90" t="s">
        <v>72</v>
      </c>
      <c r="G90" t="s">
        <v>23</v>
      </c>
      <c r="H90" t="s">
        <v>32</v>
      </c>
      <c r="I90" t="s">
        <v>26</v>
      </c>
      <c r="J9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Garde£24H£PRO£AAA£44762</v>
      </c>
      <c r="K9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9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9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90" s="72">
        <f>MAX(IF(Tableau_Effectifs_Dept[[#This Row],[Créneau TOT]]&gt;0,Tableau_Effectifs_Dept[[#This Row],[Créneau TOT]]-Tableau_Effectifs_Dept[[#This Row],[Créneau J ]],0),0)</f>
        <v>0</v>
      </c>
    </row>
    <row r="91" spans="1:14" x14ac:dyDescent="0.25">
      <c r="A91" s="23">
        <v>44762.291666666664</v>
      </c>
      <c r="B91" s="23">
        <v>44763.291666666664</v>
      </c>
      <c r="C91" s="71">
        <f>INT(Tableau_Effectifs_Dept[[#This Row],[GardDteDebut]])</f>
        <v>44762</v>
      </c>
      <c r="D91" s="72">
        <f>ROUND(MOD(Tableau_Effectifs_Dept[[#This Row],[GardDteDebut]],1),5)</f>
        <v>0.29166999999999998</v>
      </c>
      <c r="E91" s="72">
        <f>ROUND(MOD(Tableau_Effectifs_Dept[[#This Row],[GardDteFin]],1),5)</f>
        <v>0.29166999999999998</v>
      </c>
      <c r="F91" t="s">
        <v>72</v>
      </c>
      <c r="G91" t="s">
        <v>23</v>
      </c>
      <c r="H91" t="s">
        <v>32</v>
      </c>
      <c r="I91" t="s">
        <v>26</v>
      </c>
      <c r="J9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Garde£24H£PRO£AAA£44762</v>
      </c>
      <c r="K9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9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9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91" s="72">
        <f>MAX(IF(Tableau_Effectifs_Dept[[#This Row],[Créneau TOT]]&gt;0,Tableau_Effectifs_Dept[[#This Row],[Créneau TOT]]-Tableau_Effectifs_Dept[[#This Row],[Créneau J ]],0),0)</f>
        <v>0</v>
      </c>
    </row>
    <row r="92" spans="1:14" x14ac:dyDescent="0.25">
      <c r="A92" s="23">
        <v>44762.291666666664</v>
      </c>
      <c r="B92" s="23">
        <v>44763.291666666664</v>
      </c>
      <c r="C92" s="71">
        <f>INT(Tableau_Effectifs_Dept[[#This Row],[GardDteDebut]])</f>
        <v>44762</v>
      </c>
      <c r="D92" s="72">
        <f>ROUND(MOD(Tableau_Effectifs_Dept[[#This Row],[GardDteDebut]],1),5)</f>
        <v>0.29166999999999998</v>
      </c>
      <c r="E92" s="72">
        <f>ROUND(MOD(Tableau_Effectifs_Dept[[#This Row],[GardDteFin]],1),5)</f>
        <v>0.29166999999999998</v>
      </c>
      <c r="F92" t="s">
        <v>72</v>
      </c>
      <c r="G92" t="s">
        <v>23</v>
      </c>
      <c r="H92" t="s">
        <v>32</v>
      </c>
      <c r="I92" t="s">
        <v>26</v>
      </c>
      <c r="J9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Garde£24H£PRO£AAA£44762</v>
      </c>
      <c r="K9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9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9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92" s="72">
        <f>MAX(IF(Tableau_Effectifs_Dept[[#This Row],[Créneau TOT]]&gt;0,Tableau_Effectifs_Dept[[#This Row],[Créneau TOT]]-Tableau_Effectifs_Dept[[#This Row],[Créneau J ]],0),0)</f>
        <v>0</v>
      </c>
    </row>
    <row r="93" spans="1:14" x14ac:dyDescent="0.25">
      <c r="A93" s="23">
        <v>44762.291666666664</v>
      </c>
      <c r="B93" s="23">
        <v>44763.291666666664</v>
      </c>
      <c r="C93" s="71">
        <f>INT(Tableau_Effectifs_Dept[[#This Row],[GardDteDebut]])</f>
        <v>44762</v>
      </c>
      <c r="D93" s="72">
        <f>ROUND(MOD(Tableau_Effectifs_Dept[[#This Row],[GardDteDebut]],1),5)</f>
        <v>0.29166999999999998</v>
      </c>
      <c r="E93" s="72">
        <f>ROUND(MOD(Tableau_Effectifs_Dept[[#This Row],[GardDteFin]],1),5)</f>
        <v>0.29166999999999998</v>
      </c>
      <c r="F93" t="s">
        <v>74</v>
      </c>
      <c r="G93" t="s">
        <v>23</v>
      </c>
      <c r="H93" t="s">
        <v>32</v>
      </c>
      <c r="I93" t="s">
        <v>26</v>
      </c>
      <c r="J9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Garde£24H£PRO£CCC£44762</v>
      </c>
      <c r="K9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9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9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93" s="72">
        <f>MAX(IF(Tableau_Effectifs_Dept[[#This Row],[Créneau TOT]]&gt;0,Tableau_Effectifs_Dept[[#This Row],[Créneau TOT]]-Tableau_Effectifs_Dept[[#This Row],[Créneau J ]],0),0)</f>
        <v>0</v>
      </c>
    </row>
    <row r="94" spans="1:14" x14ac:dyDescent="0.25">
      <c r="A94" s="23">
        <v>44762.291666666664</v>
      </c>
      <c r="B94" s="23">
        <v>44763.291666666664</v>
      </c>
      <c r="C94" s="71">
        <f>INT(Tableau_Effectifs_Dept[[#This Row],[GardDteDebut]])</f>
        <v>44762</v>
      </c>
      <c r="D94" s="72">
        <f>ROUND(MOD(Tableau_Effectifs_Dept[[#This Row],[GardDteDebut]],1),5)</f>
        <v>0.29166999999999998</v>
      </c>
      <c r="E94" s="72">
        <f>ROUND(MOD(Tableau_Effectifs_Dept[[#This Row],[GardDteFin]],1),5)</f>
        <v>0.29166999999999998</v>
      </c>
      <c r="F94" t="s">
        <v>74</v>
      </c>
      <c r="G94" t="s">
        <v>23</v>
      </c>
      <c r="H94" t="s">
        <v>32</v>
      </c>
      <c r="I94" t="s">
        <v>26</v>
      </c>
      <c r="J9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Garde£24H£PRO£CCC£44762</v>
      </c>
      <c r="K9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9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9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94" s="72">
        <f>MAX(IF(Tableau_Effectifs_Dept[[#This Row],[Créneau TOT]]&gt;0,Tableau_Effectifs_Dept[[#This Row],[Créneau TOT]]-Tableau_Effectifs_Dept[[#This Row],[Créneau J ]],0),0)</f>
        <v>0</v>
      </c>
    </row>
    <row r="95" spans="1:14" x14ac:dyDescent="0.25">
      <c r="A95" s="23">
        <v>44762.291666666664</v>
      </c>
      <c r="B95" s="23">
        <v>44763.291666666664</v>
      </c>
      <c r="C95" s="71">
        <f>INT(Tableau_Effectifs_Dept[[#This Row],[GardDteDebut]])</f>
        <v>44762</v>
      </c>
      <c r="D95" s="72">
        <f>ROUND(MOD(Tableau_Effectifs_Dept[[#This Row],[GardDteDebut]],1),5)</f>
        <v>0.29166999999999998</v>
      </c>
      <c r="E95" s="72">
        <f>ROUND(MOD(Tableau_Effectifs_Dept[[#This Row],[GardDteFin]],1),5)</f>
        <v>0.29166999999999998</v>
      </c>
      <c r="F95" t="s">
        <v>74</v>
      </c>
      <c r="G95" t="s">
        <v>23</v>
      </c>
      <c r="H95" t="s">
        <v>32</v>
      </c>
      <c r="I95" t="s">
        <v>26</v>
      </c>
      <c r="J9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Garde£24H£PRO£CCC£44762</v>
      </c>
      <c r="K9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9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9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95" s="72">
        <f>MAX(IF(Tableau_Effectifs_Dept[[#This Row],[Créneau TOT]]&gt;0,Tableau_Effectifs_Dept[[#This Row],[Créneau TOT]]-Tableau_Effectifs_Dept[[#This Row],[Créneau J ]],0),0)</f>
        <v>0</v>
      </c>
    </row>
    <row r="96" spans="1:14" x14ac:dyDescent="0.25">
      <c r="A96" s="23">
        <v>44763.291666666664</v>
      </c>
      <c r="B96" s="23">
        <v>44764.291666666664</v>
      </c>
      <c r="C96" s="71">
        <f>INT(Tableau_Effectifs_Dept[[#This Row],[GardDteDebut]])</f>
        <v>44763</v>
      </c>
      <c r="D96" s="72">
        <f>ROUND(MOD(Tableau_Effectifs_Dept[[#This Row],[GardDteDebut]],1),5)</f>
        <v>0.29166999999999998</v>
      </c>
      <c r="E96" s="72">
        <f>ROUND(MOD(Tableau_Effectifs_Dept[[#This Row],[GardDteFin]],1),5)</f>
        <v>0.29166999999999998</v>
      </c>
      <c r="F96" t="s">
        <v>72</v>
      </c>
      <c r="G96" t="s">
        <v>23</v>
      </c>
      <c r="H96" t="s">
        <v>31</v>
      </c>
      <c r="I96" t="s">
        <v>26</v>
      </c>
      <c r="J9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Garde£24H£VOL£AAA£44763</v>
      </c>
      <c r="K9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9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9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96" s="72">
        <f>MAX(IF(Tableau_Effectifs_Dept[[#This Row],[Créneau TOT]]&gt;0,Tableau_Effectifs_Dept[[#This Row],[Créneau TOT]]-Tableau_Effectifs_Dept[[#This Row],[Créneau J ]],0),0)</f>
        <v>0</v>
      </c>
    </row>
    <row r="97" spans="1:14" x14ac:dyDescent="0.25">
      <c r="A97" s="23">
        <v>44763.291666666664</v>
      </c>
      <c r="B97" s="23">
        <v>44764.291666666664</v>
      </c>
      <c r="C97" s="71">
        <f>INT(Tableau_Effectifs_Dept[[#This Row],[GardDteDebut]])</f>
        <v>44763</v>
      </c>
      <c r="D97" s="72">
        <f>ROUND(MOD(Tableau_Effectifs_Dept[[#This Row],[GardDteDebut]],1),5)</f>
        <v>0.29166999999999998</v>
      </c>
      <c r="E97" s="72">
        <f>ROUND(MOD(Tableau_Effectifs_Dept[[#This Row],[GardDteFin]],1),5)</f>
        <v>0.29166999999999998</v>
      </c>
      <c r="F97" t="s">
        <v>72</v>
      </c>
      <c r="G97" t="s">
        <v>23</v>
      </c>
      <c r="H97" t="s">
        <v>32</v>
      </c>
      <c r="I97" t="s">
        <v>26</v>
      </c>
      <c r="J9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Garde£24H£PRO£AAA£44763</v>
      </c>
      <c r="K9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9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9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97" s="72">
        <f>MAX(IF(Tableau_Effectifs_Dept[[#This Row],[Créneau TOT]]&gt;0,Tableau_Effectifs_Dept[[#This Row],[Créneau TOT]]-Tableau_Effectifs_Dept[[#This Row],[Créneau J ]],0),0)</f>
        <v>0</v>
      </c>
    </row>
    <row r="98" spans="1:14" x14ac:dyDescent="0.25">
      <c r="A98" s="23">
        <v>44763.291666666664</v>
      </c>
      <c r="B98" s="23">
        <v>44764.291666666664</v>
      </c>
      <c r="C98" s="71">
        <f>INT(Tableau_Effectifs_Dept[[#This Row],[GardDteDebut]])</f>
        <v>44763</v>
      </c>
      <c r="D98" s="72">
        <f>ROUND(MOD(Tableau_Effectifs_Dept[[#This Row],[GardDteDebut]],1),5)</f>
        <v>0.29166999999999998</v>
      </c>
      <c r="E98" s="72">
        <f>ROUND(MOD(Tableau_Effectifs_Dept[[#This Row],[GardDteFin]],1),5)</f>
        <v>0.29166999999999998</v>
      </c>
      <c r="F98" t="s">
        <v>72</v>
      </c>
      <c r="G98" t="s">
        <v>23</v>
      </c>
      <c r="H98" t="s">
        <v>32</v>
      </c>
      <c r="I98" t="s">
        <v>26</v>
      </c>
      <c r="J9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Garde£24H£PRO£AAA£44763</v>
      </c>
      <c r="K9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9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9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98" s="72">
        <f>MAX(IF(Tableau_Effectifs_Dept[[#This Row],[Créneau TOT]]&gt;0,Tableau_Effectifs_Dept[[#This Row],[Créneau TOT]]-Tableau_Effectifs_Dept[[#This Row],[Créneau J ]],0),0)</f>
        <v>0</v>
      </c>
    </row>
    <row r="99" spans="1:14" x14ac:dyDescent="0.25">
      <c r="A99" s="23">
        <v>44763.291666666664</v>
      </c>
      <c r="B99" s="23">
        <v>44764.291666666664</v>
      </c>
      <c r="C99" s="71">
        <f>INT(Tableau_Effectifs_Dept[[#This Row],[GardDteDebut]])</f>
        <v>44763</v>
      </c>
      <c r="D99" s="72">
        <f>ROUND(MOD(Tableau_Effectifs_Dept[[#This Row],[GardDteDebut]],1),5)</f>
        <v>0.29166999999999998</v>
      </c>
      <c r="E99" s="72">
        <f>ROUND(MOD(Tableau_Effectifs_Dept[[#This Row],[GardDteFin]],1),5)</f>
        <v>0.29166999999999998</v>
      </c>
      <c r="F99" t="s">
        <v>72</v>
      </c>
      <c r="G99" t="s">
        <v>23</v>
      </c>
      <c r="H99" t="s">
        <v>32</v>
      </c>
      <c r="I99" t="s">
        <v>26</v>
      </c>
      <c r="J9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Garde£24H£PRO£AAA£44763</v>
      </c>
      <c r="K9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9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9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99" s="72">
        <f>MAX(IF(Tableau_Effectifs_Dept[[#This Row],[Créneau TOT]]&gt;0,Tableau_Effectifs_Dept[[#This Row],[Créneau TOT]]-Tableau_Effectifs_Dept[[#This Row],[Créneau J ]],0),0)</f>
        <v>0</v>
      </c>
    </row>
    <row r="100" spans="1:14" x14ac:dyDescent="0.25">
      <c r="A100" s="23">
        <v>44763.291666666664</v>
      </c>
      <c r="B100" s="23">
        <v>44764.291666666664</v>
      </c>
      <c r="C100" s="71">
        <f>INT(Tableau_Effectifs_Dept[[#This Row],[GardDteDebut]])</f>
        <v>44763</v>
      </c>
      <c r="D100" s="72">
        <f>ROUND(MOD(Tableau_Effectifs_Dept[[#This Row],[GardDteDebut]],1),5)</f>
        <v>0.29166999999999998</v>
      </c>
      <c r="E100" s="72">
        <f>ROUND(MOD(Tableau_Effectifs_Dept[[#This Row],[GardDteFin]],1),5)</f>
        <v>0.29166999999999998</v>
      </c>
      <c r="F100" t="s">
        <v>72</v>
      </c>
      <c r="G100" t="s">
        <v>23</v>
      </c>
      <c r="H100" t="s">
        <v>32</v>
      </c>
      <c r="I100" t="s">
        <v>26</v>
      </c>
      <c r="J10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Garde£24H£PRO£AAA£44763</v>
      </c>
      <c r="K10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0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0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00" s="72">
        <f>MAX(IF(Tableau_Effectifs_Dept[[#This Row],[Créneau TOT]]&gt;0,Tableau_Effectifs_Dept[[#This Row],[Créneau TOT]]-Tableau_Effectifs_Dept[[#This Row],[Créneau J ]],0),0)</f>
        <v>0</v>
      </c>
    </row>
    <row r="101" spans="1:14" x14ac:dyDescent="0.25">
      <c r="A101" s="23">
        <v>44763.291666666664</v>
      </c>
      <c r="B101" s="23">
        <v>44764.291666666664</v>
      </c>
      <c r="C101" s="71">
        <f>INT(Tableau_Effectifs_Dept[[#This Row],[GardDteDebut]])</f>
        <v>44763</v>
      </c>
      <c r="D101" s="72">
        <f>ROUND(MOD(Tableau_Effectifs_Dept[[#This Row],[GardDteDebut]],1),5)</f>
        <v>0.29166999999999998</v>
      </c>
      <c r="E101" s="72">
        <f>ROUND(MOD(Tableau_Effectifs_Dept[[#This Row],[GardDteFin]],1),5)</f>
        <v>0.29166999999999998</v>
      </c>
      <c r="F101" t="s">
        <v>72</v>
      </c>
      <c r="G101" t="s">
        <v>23</v>
      </c>
      <c r="H101" t="s">
        <v>32</v>
      </c>
      <c r="I101" t="s">
        <v>26</v>
      </c>
      <c r="J10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Garde£24H£PRO£AAA£44763</v>
      </c>
      <c r="K10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0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0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01" s="72">
        <f>MAX(IF(Tableau_Effectifs_Dept[[#This Row],[Créneau TOT]]&gt;0,Tableau_Effectifs_Dept[[#This Row],[Créneau TOT]]-Tableau_Effectifs_Dept[[#This Row],[Créneau J ]],0),0)</f>
        <v>0</v>
      </c>
    </row>
    <row r="102" spans="1:14" x14ac:dyDescent="0.25">
      <c r="A102" s="23">
        <v>44763.291666666664</v>
      </c>
      <c r="B102" s="23">
        <v>44764.291666666664</v>
      </c>
      <c r="C102" s="71">
        <f>INT(Tableau_Effectifs_Dept[[#This Row],[GardDteDebut]])</f>
        <v>44763</v>
      </c>
      <c r="D102" s="72">
        <f>ROUND(MOD(Tableau_Effectifs_Dept[[#This Row],[GardDteDebut]],1),5)</f>
        <v>0.29166999999999998</v>
      </c>
      <c r="E102" s="72">
        <f>ROUND(MOD(Tableau_Effectifs_Dept[[#This Row],[GardDteFin]],1),5)</f>
        <v>0.29166999999999998</v>
      </c>
      <c r="F102" t="s">
        <v>72</v>
      </c>
      <c r="G102" t="s">
        <v>23</v>
      </c>
      <c r="H102" t="s">
        <v>32</v>
      </c>
      <c r="I102" t="s">
        <v>26</v>
      </c>
      <c r="J10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Garde£24H£PRO£AAA£44763</v>
      </c>
      <c r="K10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0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0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02" s="72">
        <f>MAX(IF(Tableau_Effectifs_Dept[[#This Row],[Créneau TOT]]&gt;0,Tableau_Effectifs_Dept[[#This Row],[Créneau TOT]]-Tableau_Effectifs_Dept[[#This Row],[Créneau J ]],0),0)</f>
        <v>0</v>
      </c>
    </row>
    <row r="103" spans="1:14" x14ac:dyDescent="0.25">
      <c r="A103" s="23">
        <v>44763.291666666664</v>
      </c>
      <c r="B103" s="23">
        <v>44764.291666666664</v>
      </c>
      <c r="C103" s="71">
        <f>INT(Tableau_Effectifs_Dept[[#This Row],[GardDteDebut]])</f>
        <v>44763</v>
      </c>
      <c r="D103" s="72">
        <f>ROUND(MOD(Tableau_Effectifs_Dept[[#This Row],[GardDteDebut]],1),5)</f>
        <v>0.29166999999999998</v>
      </c>
      <c r="E103" s="72">
        <f>ROUND(MOD(Tableau_Effectifs_Dept[[#This Row],[GardDteFin]],1),5)</f>
        <v>0.29166999999999998</v>
      </c>
      <c r="F103" t="s">
        <v>72</v>
      </c>
      <c r="G103" t="s">
        <v>23</v>
      </c>
      <c r="H103" t="s">
        <v>32</v>
      </c>
      <c r="I103" t="s">
        <v>26</v>
      </c>
      <c r="J10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Garde£24H£PRO£AAA£44763</v>
      </c>
      <c r="K10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0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0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03" s="72">
        <f>MAX(IF(Tableau_Effectifs_Dept[[#This Row],[Créneau TOT]]&gt;0,Tableau_Effectifs_Dept[[#This Row],[Créneau TOT]]-Tableau_Effectifs_Dept[[#This Row],[Créneau J ]],0),0)</f>
        <v>0</v>
      </c>
    </row>
    <row r="104" spans="1:14" x14ac:dyDescent="0.25">
      <c r="A104" s="23">
        <v>44763.291666666664</v>
      </c>
      <c r="B104" s="23">
        <v>44764.291666666664</v>
      </c>
      <c r="C104" s="71">
        <f>INT(Tableau_Effectifs_Dept[[#This Row],[GardDteDebut]])</f>
        <v>44763</v>
      </c>
      <c r="D104" s="72">
        <f>ROUND(MOD(Tableau_Effectifs_Dept[[#This Row],[GardDteDebut]],1),5)</f>
        <v>0.29166999999999998</v>
      </c>
      <c r="E104" s="72">
        <f>ROUND(MOD(Tableau_Effectifs_Dept[[#This Row],[GardDteFin]],1),5)</f>
        <v>0.29166999999999998</v>
      </c>
      <c r="F104" t="s">
        <v>74</v>
      </c>
      <c r="G104" t="s">
        <v>23</v>
      </c>
      <c r="H104" t="s">
        <v>32</v>
      </c>
      <c r="I104" t="s">
        <v>26</v>
      </c>
      <c r="J10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Garde£24H£PRO£CCC£44763</v>
      </c>
      <c r="K10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0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0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04" s="72">
        <f>MAX(IF(Tableau_Effectifs_Dept[[#This Row],[Créneau TOT]]&gt;0,Tableau_Effectifs_Dept[[#This Row],[Créneau TOT]]-Tableau_Effectifs_Dept[[#This Row],[Créneau J ]],0),0)</f>
        <v>0</v>
      </c>
    </row>
    <row r="105" spans="1:14" x14ac:dyDescent="0.25">
      <c r="A105" s="23">
        <v>44763.291666666664</v>
      </c>
      <c r="B105" s="23">
        <v>44764.291666666664</v>
      </c>
      <c r="C105" s="71">
        <f>INT(Tableau_Effectifs_Dept[[#This Row],[GardDteDebut]])</f>
        <v>44763</v>
      </c>
      <c r="D105" s="72">
        <f>ROUND(MOD(Tableau_Effectifs_Dept[[#This Row],[GardDteDebut]],1),5)</f>
        <v>0.29166999999999998</v>
      </c>
      <c r="E105" s="72">
        <f>ROUND(MOD(Tableau_Effectifs_Dept[[#This Row],[GardDteFin]],1),5)</f>
        <v>0.29166999999999998</v>
      </c>
      <c r="F105" t="s">
        <v>74</v>
      </c>
      <c r="G105" t="s">
        <v>23</v>
      </c>
      <c r="H105" t="s">
        <v>32</v>
      </c>
      <c r="I105" t="s">
        <v>26</v>
      </c>
      <c r="J10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Garde£24H£PRO£CCC£44763</v>
      </c>
      <c r="K10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0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0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05" s="72">
        <f>MAX(IF(Tableau_Effectifs_Dept[[#This Row],[Créneau TOT]]&gt;0,Tableau_Effectifs_Dept[[#This Row],[Créneau TOT]]-Tableau_Effectifs_Dept[[#This Row],[Créneau J ]],0),0)</f>
        <v>0</v>
      </c>
    </row>
    <row r="106" spans="1:14" x14ac:dyDescent="0.25">
      <c r="A106" s="23">
        <v>44763.291666666664</v>
      </c>
      <c r="B106" s="23">
        <v>44764.291666666664</v>
      </c>
      <c r="C106" s="71">
        <f>INT(Tableau_Effectifs_Dept[[#This Row],[GardDteDebut]])</f>
        <v>44763</v>
      </c>
      <c r="D106" s="72">
        <f>ROUND(MOD(Tableau_Effectifs_Dept[[#This Row],[GardDteDebut]],1),5)</f>
        <v>0.29166999999999998</v>
      </c>
      <c r="E106" s="72">
        <f>ROUND(MOD(Tableau_Effectifs_Dept[[#This Row],[GardDteFin]],1),5)</f>
        <v>0.29166999999999998</v>
      </c>
      <c r="F106" t="s">
        <v>74</v>
      </c>
      <c r="G106" t="s">
        <v>23</v>
      </c>
      <c r="H106" t="s">
        <v>31</v>
      </c>
      <c r="I106" t="s">
        <v>26</v>
      </c>
      <c r="J10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Garde£24H£VOL£CCC£44763</v>
      </c>
      <c r="K10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0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0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06" s="72">
        <f>MAX(IF(Tableau_Effectifs_Dept[[#This Row],[Créneau TOT]]&gt;0,Tableau_Effectifs_Dept[[#This Row],[Créneau TOT]]-Tableau_Effectifs_Dept[[#This Row],[Créneau J ]],0),0)</f>
        <v>0</v>
      </c>
    </row>
    <row r="107" spans="1:14" x14ac:dyDescent="0.25">
      <c r="A107" s="23">
        <v>44763.291666666664</v>
      </c>
      <c r="B107" s="23">
        <v>44764.291666666664</v>
      </c>
      <c r="C107" s="71">
        <f>INT(Tableau_Effectifs_Dept[[#This Row],[GardDteDebut]])</f>
        <v>44763</v>
      </c>
      <c r="D107" s="72">
        <f>ROUND(MOD(Tableau_Effectifs_Dept[[#This Row],[GardDteDebut]],1),5)</f>
        <v>0.29166999999999998</v>
      </c>
      <c r="E107" s="72">
        <f>ROUND(MOD(Tableau_Effectifs_Dept[[#This Row],[GardDteFin]],1),5)</f>
        <v>0.29166999999999998</v>
      </c>
      <c r="F107" t="s">
        <v>74</v>
      </c>
      <c r="G107" t="s">
        <v>23</v>
      </c>
      <c r="H107" t="s">
        <v>31</v>
      </c>
      <c r="I107" t="s">
        <v>26</v>
      </c>
      <c r="J10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Garde£24H£VOL£CCC£44763</v>
      </c>
      <c r="K10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0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0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07" s="72">
        <f>MAX(IF(Tableau_Effectifs_Dept[[#This Row],[Créneau TOT]]&gt;0,Tableau_Effectifs_Dept[[#This Row],[Créneau TOT]]-Tableau_Effectifs_Dept[[#This Row],[Créneau J ]],0),0)</f>
        <v>0</v>
      </c>
    </row>
    <row r="108" spans="1:14" x14ac:dyDescent="0.25">
      <c r="A108" s="23">
        <v>44764.291666666664</v>
      </c>
      <c r="B108" s="23">
        <v>44765.291666666664</v>
      </c>
      <c r="C108" s="71">
        <f>INT(Tableau_Effectifs_Dept[[#This Row],[GardDteDebut]])</f>
        <v>44764</v>
      </c>
      <c r="D108" s="72">
        <f>ROUND(MOD(Tableau_Effectifs_Dept[[#This Row],[GardDteDebut]],1),5)</f>
        <v>0.29166999999999998</v>
      </c>
      <c r="E108" s="72">
        <f>ROUND(MOD(Tableau_Effectifs_Dept[[#This Row],[GardDteFin]],1),5)</f>
        <v>0.29166999999999998</v>
      </c>
      <c r="F108" t="s">
        <v>73</v>
      </c>
      <c r="G108" t="s">
        <v>23</v>
      </c>
      <c r="H108" t="s">
        <v>31</v>
      </c>
      <c r="I108" t="s">
        <v>26</v>
      </c>
      <c r="J10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Garde£24H£VOL£BBB£44764</v>
      </c>
      <c r="K10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0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0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08" s="72">
        <f>MAX(IF(Tableau_Effectifs_Dept[[#This Row],[Créneau TOT]]&gt;0,Tableau_Effectifs_Dept[[#This Row],[Créneau TOT]]-Tableau_Effectifs_Dept[[#This Row],[Créneau J ]],0),0)</f>
        <v>0</v>
      </c>
    </row>
    <row r="109" spans="1:14" x14ac:dyDescent="0.25">
      <c r="A109" s="23">
        <v>44764.291666666664</v>
      </c>
      <c r="B109" s="23">
        <v>44765.291666666664</v>
      </c>
      <c r="C109" s="71">
        <f>INT(Tableau_Effectifs_Dept[[#This Row],[GardDteDebut]])</f>
        <v>44764</v>
      </c>
      <c r="D109" s="72">
        <f>ROUND(MOD(Tableau_Effectifs_Dept[[#This Row],[GardDteDebut]],1),5)</f>
        <v>0.29166999999999998</v>
      </c>
      <c r="E109" s="72">
        <f>ROUND(MOD(Tableau_Effectifs_Dept[[#This Row],[GardDteFin]],1),5)</f>
        <v>0.29166999999999998</v>
      </c>
      <c r="F109" t="s">
        <v>72</v>
      </c>
      <c r="G109" t="s">
        <v>23</v>
      </c>
      <c r="H109" t="s">
        <v>31</v>
      </c>
      <c r="I109" t="s">
        <v>26</v>
      </c>
      <c r="J10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Garde£24H£VOL£AAA£44764</v>
      </c>
      <c r="K10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0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0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09" s="72">
        <f>MAX(IF(Tableau_Effectifs_Dept[[#This Row],[Créneau TOT]]&gt;0,Tableau_Effectifs_Dept[[#This Row],[Créneau TOT]]-Tableau_Effectifs_Dept[[#This Row],[Créneau J ]],0),0)</f>
        <v>0</v>
      </c>
    </row>
    <row r="110" spans="1:14" x14ac:dyDescent="0.25">
      <c r="A110" s="23">
        <v>44764.291666666664</v>
      </c>
      <c r="B110" s="23">
        <v>44765.291666666664</v>
      </c>
      <c r="C110" s="71">
        <f>INT(Tableau_Effectifs_Dept[[#This Row],[GardDteDebut]])</f>
        <v>44764</v>
      </c>
      <c r="D110" s="72">
        <f>ROUND(MOD(Tableau_Effectifs_Dept[[#This Row],[GardDteDebut]],1),5)</f>
        <v>0.29166999999999998</v>
      </c>
      <c r="E110" s="72">
        <f>ROUND(MOD(Tableau_Effectifs_Dept[[#This Row],[GardDteFin]],1),5)</f>
        <v>0.29166999999999998</v>
      </c>
      <c r="F110" t="s">
        <v>72</v>
      </c>
      <c r="G110" t="s">
        <v>23</v>
      </c>
      <c r="H110" t="s">
        <v>32</v>
      </c>
      <c r="I110" t="s">
        <v>26</v>
      </c>
      <c r="J11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Garde£24H£PRO£AAA£44764</v>
      </c>
      <c r="K11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1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1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10" s="72">
        <f>MAX(IF(Tableau_Effectifs_Dept[[#This Row],[Créneau TOT]]&gt;0,Tableau_Effectifs_Dept[[#This Row],[Créneau TOT]]-Tableau_Effectifs_Dept[[#This Row],[Créneau J ]],0),0)</f>
        <v>0</v>
      </c>
    </row>
    <row r="111" spans="1:14" x14ac:dyDescent="0.25">
      <c r="A111" s="23">
        <v>44764.291666666664</v>
      </c>
      <c r="B111" s="23">
        <v>44765.291666666664</v>
      </c>
      <c r="C111" s="71">
        <f>INT(Tableau_Effectifs_Dept[[#This Row],[GardDteDebut]])</f>
        <v>44764</v>
      </c>
      <c r="D111" s="72">
        <f>ROUND(MOD(Tableau_Effectifs_Dept[[#This Row],[GardDteDebut]],1),5)</f>
        <v>0.29166999999999998</v>
      </c>
      <c r="E111" s="72">
        <f>ROUND(MOD(Tableau_Effectifs_Dept[[#This Row],[GardDteFin]],1),5)</f>
        <v>0.29166999999999998</v>
      </c>
      <c r="F111" t="s">
        <v>72</v>
      </c>
      <c r="G111" t="s">
        <v>23</v>
      </c>
      <c r="H111" t="s">
        <v>31</v>
      </c>
      <c r="I111" t="s">
        <v>26</v>
      </c>
      <c r="J11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Garde£24H£VOL£AAA£44764</v>
      </c>
      <c r="K11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1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1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11" s="72">
        <f>MAX(IF(Tableau_Effectifs_Dept[[#This Row],[Créneau TOT]]&gt;0,Tableau_Effectifs_Dept[[#This Row],[Créneau TOT]]-Tableau_Effectifs_Dept[[#This Row],[Créneau J ]],0),0)</f>
        <v>0</v>
      </c>
    </row>
    <row r="112" spans="1:14" x14ac:dyDescent="0.25">
      <c r="A112" s="23">
        <v>44764.291666666664</v>
      </c>
      <c r="B112" s="23">
        <v>44765.291666666664</v>
      </c>
      <c r="C112" s="71">
        <f>INT(Tableau_Effectifs_Dept[[#This Row],[GardDteDebut]])</f>
        <v>44764</v>
      </c>
      <c r="D112" s="72">
        <f>ROUND(MOD(Tableau_Effectifs_Dept[[#This Row],[GardDteDebut]],1),5)</f>
        <v>0.29166999999999998</v>
      </c>
      <c r="E112" s="72">
        <f>ROUND(MOD(Tableau_Effectifs_Dept[[#This Row],[GardDteFin]],1),5)</f>
        <v>0.29166999999999998</v>
      </c>
      <c r="F112" t="s">
        <v>72</v>
      </c>
      <c r="G112" t="s">
        <v>23</v>
      </c>
      <c r="H112" t="s">
        <v>32</v>
      </c>
      <c r="I112" t="s">
        <v>26</v>
      </c>
      <c r="J11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Garde£24H£PRO£AAA£44764</v>
      </c>
      <c r="K11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1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1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12" s="72">
        <f>MAX(IF(Tableau_Effectifs_Dept[[#This Row],[Créneau TOT]]&gt;0,Tableau_Effectifs_Dept[[#This Row],[Créneau TOT]]-Tableau_Effectifs_Dept[[#This Row],[Créneau J ]],0),0)</f>
        <v>0</v>
      </c>
    </row>
    <row r="113" spans="1:14" x14ac:dyDescent="0.25">
      <c r="A113" s="23">
        <v>44764.291666666664</v>
      </c>
      <c r="B113" s="23">
        <v>44765.291666666664</v>
      </c>
      <c r="C113" s="71">
        <f>INT(Tableau_Effectifs_Dept[[#This Row],[GardDteDebut]])</f>
        <v>44764</v>
      </c>
      <c r="D113" s="72">
        <f>ROUND(MOD(Tableau_Effectifs_Dept[[#This Row],[GardDteDebut]],1),5)</f>
        <v>0.29166999999999998</v>
      </c>
      <c r="E113" s="72">
        <f>ROUND(MOD(Tableau_Effectifs_Dept[[#This Row],[GardDteFin]],1),5)</f>
        <v>0.29166999999999998</v>
      </c>
      <c r="F113" t="s">
        <v>72</v>
      </c>
      <c r="G113" t="s">
        <v>23</v>
      </c>
      <c r="H113" t="s">
        <v>31</v>
      </c>
      <c r="I113" t="s">
        <v>26</v>
      </c>
      <c r="J11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Garde£24H£VOL£AAA£44764</v>
      </c>
      <c r="K11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1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1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13" s="72">
        <f>MAX(IF(Tableau_Effectifs_Dept[[#This Row],[Créneau TOT]]&gt;0,Tableau_Effectifs_Dept[[#This Row],[Créneau TOT]]-Tableau_Effectifs_Dept[[#This Row],[Créneau J ]],0),0)</f>
        <v>0</v>
      </c>
    </row>
    <row r="114" spans="1:14" x14ac:dyDescent="0.25">
      <c r="A114" s="23">
        <v>44764.291666666664</v>
      </c>
      <c r="B114" s="23">
        <v>44765.291666666664</v>
      </c>
      <c r="C114" s="71">
        <f>INT(Tableau_Effectifs_Dept[[#This Row],[GardDteDebut]])</f>
        <v>44764</v>
      </c>
      <c r="D114" s="72">
        <f>ROUND(MOD(Tableau_Effectifs_Dept[[#This Row],[GardDteDebut]],1),5)</f>
        <v>0.29166999999999998</v>
      </c>
      <c r="E114" s="72">
        <f>ROUND(MOD(Tableau_Effectifs_Dept[[#This Row],[GardDteFin]],1),5)</f>
        <v>0.29166999999999998</v>
      </c>
      <c r="F114" t="s">
        <v>72</v>
      </c>
      <c r="G114" t="s">
        <v>23</v>
      </c>
      <c r="H114" t="s">
        <v>32</v>
      </c>
      <c r="I114" t="s">
        <v>26</v>
      </c>
      <c r="J11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Garde£24H£PRO£AAA£44764</v>
      </c>
      <c r="K11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1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1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14" s="72">
        <f>MAX(IF(Tableau_Effectifs_Dept[[#This Row],[Créneau TOT]]&gt;0,Tableau_Effectifs_Dept[[#This Row],[Créneau TOT]]-Tableau_Effectifs_Dept[[#This Row],[Créneau J ]],0),0)</f>
        <v>0</v>
      </c>
    </row>
    <row r="115" spans="1:14" x14ac:dyDescent="0.25">
      <c r="A115" s="23">
        <v>44764.291666666664</v>
      </c>
      <c r="B115" s="23">
        <v>44765.291666666664</v>
      </c>
      <c r="C115" s="71">
        <f>INT(Tableau_Effectifs_Dept[[#This Row],[GardDteDebut]])</f>
        <v>44764</v>
      </c>
      <c r="D115" s="72">
        <f>ROUND(MOD(Tableau_Effectifs_Dept[[#This Row],[GardDteDebut]],1),5)</f>
        <v>0.29166999999999998</v>
      </c>
      <c r="E115" s="72">
        <f>ROUND(MOD(Tableau_Effectifs_Dept[[#This Row],[GardDteFin]],1),5)</f>
        <v>0.29166999999999998</v>
      </c>
      <c r="F115" t="s">
        <v>72</v>
      </c>
      <c r="G115" t="s">
        <v>23</v>
      </c>
      <c r="H115" t="s">
        <v>32</v>
      </c>
      <c r="I115" t="s">
        <v>26</v>
      </c>
      <c r="J11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Garde£24H£PRO£AAA£44764</v>
      </c>
      <c r="K11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1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1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15" s="72">
        <f>MAX(IF(Tableau_Effectifs_Dept[[#This Row],[Créneau TOT]]&gt;0,Tableau_Effectifs_Dept[[#This Row],[Créneau TOT]]-Tableau_Effectifs_Dept[[#This Row],[Créneau J ]],0),0)</f>
        <v>0</v>
      </c>
    </row>
    <row r="116" spans="1:14" x14ac:dyDescent="0.25">
      <c r="A116" s="23">
        <v>44764.291666666664</v>
      </c>
      <c r="B116" s="23">
        <v>44765.291666666664</v>
      </c>
      <c r="C116" s="71">
        <f>INT(Tableau_Effectifs_Dept[[#This Row],[GardDteDebut]])</f>
        <v>44764</v>
      </c>
      <c r="D116" s="72">
        <f>ROUND(MOD(Tableau_Effectifs_Dept[[#This Row],[GardDteDebut]],1),5)</f>
        <v>0.29166999999999998</v>
      </c>
      <c r="E116" s="72">
        <f>ROUND(MOD(Tableau_Effectifs_Dept[[#This Row],[GardDteFin]],1),5)</f>
        <v>0.29166999999999998</v>
      </c>
      <c r="F116" t="s">
        <v>74</v>
      </c>
      <c r="G116" t="s">
        <v>23</v>
      </c>
      <c r="H116" t="s">
        <v>32</v>
      </c>
      <c r="I116" t="s">
        <v>26</v>
      </c>
      <c r="J11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Garde£24H£PRO£CCC£44764</v>
      </c>
      <c r="K11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1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1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16" s="72">
        <f>MAX(IF(Tableau_Effectifs_Dept[[#This Row],[Créneau TOT]]&gt;0,Tableau_Effectifs_Dept[[#This Row],[Créneau TOT]]-Tableau_Effectifs_Dept[[#This Row],[Créneau J ]],0),0)</f>
        <v>0</v>
      </c>
    </row>
    <row r="117" spans="1:14" x14ac:dyDescent="0.25">
      <c r="A117" s="23">
        <v>44764.291666666664</v>
      </c>
      <c r="B117" s="23">
        <v>44765.291666666664</v>
      </c>
      <c r="C117" s="71">
        <f>INT(Tableau_Effectifs_Dept[[#This Row],[GardDteDebut]])</f>
        <v>44764</v>
      </c>
      <c r="D117" s="72">
        <f>ROUND(MOD(Tableau_Effectifs_Dept[[#This Row],[GardDteDebut]],1),5)</f>
        <v>0.29166999999999998</v>
      </c>
      <c r="E117" s="72">
        <f>ROUND(MOD(Tableau_Effectifs_Dept[[#This Row],[GardDteFin]],1),5)</f>
        <v>0.29166999999999998</v>
      </c>
      <c r="F117" t="s">
        <v>74</v>
      </c>
      <c r="G117" t="s">
        <v>23</v>
      </c>
      <c r="H117" t="s">
        <v>32</v>
      </c>
      <c r="I117" t="s">
        <v>26</v>
      </c>
      <c r="J11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Garde£24H£PRO£CCC£44764</v>
      </c>
      <c r="K11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1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1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17" s="72">
        <f>MAX(IF(Tableau_Effectifs_Dept[[#This Row],[Créneau TOT]]&gt;0,Tableau_Effectifs_Dept[[#This Row],[Créneau TOT]]-Tableau_Effectifs_Dept[[#This Row],[Créneau J ]],0),0)</f>
        <v>0</v>
      </c>
    </row>
    <row r="118" spans="1:14" x14ac:dyDescent="0.25">
      <c r="A118" s="23">
        <v>44764.291666666664</v>
      </c>
      <c r="B118" s="23">
        <v>44765.291666666664</v>
      </c>
      <c r="C118" s="71">
        <f>INT(Tableau_Effectifs_Dept[[#This Row],[GardDteDebut]])</f>
        <v>44764</v>
      </c>
      <c r="D118" s="72">
        <f>ROUND(MOD(Tableau_Effectifs_Dept[[#This Row],[GardDteDebut]],1),5)</f>
        <v>0.29166999999999998</v>
      </c>
      <c r="E118" s="72">
        <f>ROUND(MOD(Tableau_Effectifs_Dept[[#This Row],[GardDteFin]],1),5)</f>
        <v>0.29166999999999998</v>
      </c>
      <c r="F118" t="s">
        <v>74</v>
      </c>
      <c r="G118" t="s">
        <v>23</v>
      </c>
      <c r="H118" t="s">
        <v>32</v>
      </c>
      <c r="I118" t="s">
        <v>26</v>
      </c>
      <c r="J11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Garde£24H£PRO£CCC£44764</v>
      </c>
      <c r="K11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1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1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18" s="72">
        <f>MAX(IF(Tableau_Effectifs_Dept[[#This Row],[Créneau TOT]]&gt;0,Tableau_Effectifs_Dept[[#This Row],[Créneau TOT]]-Tableau_Effectifs_Dept[[#This Row],[Créneau J ]],0),0)</f>
        <v>0</v>
      </c>
    </row>
    <row r="119" spans="1:14" x14ac:dyDescent="0.25">
      <c r="A119" s="23">
        <v>44765.291666666664</v>
      </c>
      <c r="B119" s="23">
        <v>44766.291666666664</v>
      </c>
      <c r="C119" s="71">
        <f>INT(Tableau_Effectifs_Dept[[#This Row],[GardDteDebut]])</f>
        <v>44765</v>
      </c>
      <c r="D119" s="72">
        <f>ROUND(MOD(Tableau_Effectifs_Dept[[#This Row],[GardDteDebut]],1),5)</f>
        <v>0.29166999999999998</v>
      </c>
      <c r="E119" s="72">
        <f>ROUND(MOD(Tableau_Effectifs_Dept[[#This Row],[GardDteFin]],1),5)</f>
        <v>0.29166999999999998</v>
      </c>
      <c r="F119" t="s">
        <v>72</v>
      </c>
      <c r="G119" t="s">
        <v>23</v>
      </c>
      <c r="H119" t="s">
        <v>32</v>
      </c>
      <c r="I119" t="s">
        <v>26</v>
      </c>
      <c r="J11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Garde£24H£PRO£AAA£44765</v>
      </c>
      <c r="K11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1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1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19" s="72">
        <f>MAX(IF(Tableau_Effectifs_Dept[[#This Row],[Créneau TOT]]&gt;0,Tableau_Effectifs_Dept[[#This Row],[Créneau TOT]]-Tableau_Effectifs_Dept[[#This Row],[Créneau J ]],0),0)</f>
        <v>0</v>
      </c>
    </row>
    <row r="120" spans="1:14" x14ac:dyDescent="0.25">
      <c r="A120" s="23">
        <v>44765.291666666664</v>
      </c>
      <c r="B120" s="23">
        <v>44766.291666666664</v>
      </c>
      <c r="C120" s="71">
        <f>INT(Tableau_Effectifs_Dept[[#This Row],[GardDteDebut]])</f>
        <v>44765</v>
      </c>
      <c r="D120" s="72">
        <f>ROUND(MOD(Tableau_Effectifs_Dept[[#This Row],[GardDteDebut]],1),5)</f>
        <v>0.29166999999999998</v>
      </c>
      <c r="E120" s="72">
        <f>ROUND(MOD(Tableau_Effectifs_Dept[[#This Row],[GardDteFin]],1),5)</f>
        <v>0.29166999999999998</v>
      </c>
      <c r="F120" t="s">
        <v>72</v>
      </c>
      <c r="G120" t="s">
        <v>23</v>
      </c>
      <c r="H120" t="s">
        <v>31</v>
      </c>
      <c r="I120" t="s">
        <v>26</v>
      </c>
      <c r="J12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Garde£24H£VOL£AAA£44765</v>
      </c>
      <c r="K12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2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2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20" s="72">
        <f>MAX(IF(Tableau_Effectifs_Dept[[#This Row],[Créneau TOT]]&gt;0,Tableau_Effectifs_Dept[[#This Row],[Créneau TOT]]-Tableau_Effectifs_Dept[[#This Row],[Créneau J ]],0),0)</f>
        <v>0</v>
      </c>
    </row>
    <row r="121" spans="1:14" x14ac:dyDescent="0.25">
      <c r="A121" s="23">
        <v>44765.291666666664</v>
      </c>
      <c r="B121" s="23">
        <v>44766.291666666664</v>
      </c>
      <c r="C121" s="71">
        <f>INT(Tableau_Effectifs_Dept[[#This Row],[GardDteDebut]])</f>
        <v>44765</v>
      </c>
      <c r="D121" s="72">
        <f>ROUND(MOD(Tableau_Effectifs_Dept[[#This Row],[GardDteDebut]],1),5)</f>
        <v>0.29166999999999998</v>
      </c>
      <c r="E121" s="72">
        <f>ROUND(MOD(Tableau_Effectifs_Dept[[#This Row],[GardDteFin]],1),5)</f>
        <v>0.29166999999999998</v>
      </c>
      <c r="F121" t="s">
        <v>72</v>
      </c>
      <c r="G121" t="s">
        <v>23</v>
      </c>
      <c r="H121" t="s">
        <v>32</v>
      </c>
      <c r="I121" t="s">
        <v>26</v>
      </c>
      <c r="J12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Garde£24H£PRO£AAA£44765</v>
      </c>
      <c r="K12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2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2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21" s="72">
        <f>MAX(IF(Tableau_Effectifs_Dept[[#This Row],[Créneau TOT]]&gt;0,Tableau_Effectifs_Dept[[#This Row],[Créneau TOT]]-Tableau_Effectifs_Dept[[#This Row],[Créneau J ]],0),0)</f>
        <v>0</v>
      </c>
    </row>
    <row r="122" spans="1:14" x14ac:dyDescent="0.25">
      <c r="A122" s="23">
        <v>44765.291666666664</v>
      </c>
      <c r="B122" s="23">
        <v>44766.291666666664</v>
      </c>
      <c r="C122" s="71">
        <f>INT(Tableau_Effectifs_Dept[[#This Row],[GardDteDebut]])</f>
        <v>44765</v>
      </c>
      <c r="D122" s="72">
        <f>ROUND(MOD(Tableau_Effectifs_Dept[[#This Row],[GardDteDebut]],1),5)</f>
        <v>0.29166999999999998</v>
      </c>
      <c r="E122" s="72">
        <f>ROUND(MOD(Tableau_Effectifs_Dept[[#This Row],[GardDteFin]],1),5)</f>
        <v>0.29166999999999998</v>
      </c>
      <c r="F122" t="s">
        <v>72</v>
      </c>
      <c r="G122" t="s">
        <v>23</v>
      </c>
      <c r="H122" t="s">
        <v>32</v>
      </c>
      <c r="I122" t="s">
        <v>26</v>
      </c>
      <c r="J12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Garde£24H£PRO£AAA£44765</v>
      </c>
      <c r="K12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2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2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22" s="72">
        <f>MAX(IF(Tableau_Effectifs_Dept[[#This Row],[Créneau TOT]]&gt;0,Tableau_Effectifs_Dept[[#This Row],[Créneau TOT]]-Tableau_Effectifs_Dept[[#This Row],[Créneau J ]],0),0)</f>
        <v>0</v>
      </c>
    </row>
    <row r="123" spans="1:14" x14ac:dyDescent="0.25">
      <c r="A123" s="23">
        <v>44765.291666666664</v>
      </c>
      <c r="B123" s="23">
        <v>44766.291666666664</v>
      </c>
      <c r="C123" s="71">
        <f>INT(Tableau_Effectifs_Dept[[#This Row],[GardDteDebut]])</f>
        <v>44765</v>
      </c>
      <c r="D123" s="72">
        <f>ROUND(MOD(Tableau_Effectifs_Dept[[#This Row],[GardDteDebut]],1),5)</f>
        <v>0.29166999999999998</v>
      </c>
      <c r="E123" s="72">
        <f>ROUND(MOD(Tableau_Effectifs_Dept[[#This Row],[GardDteFin]],1),5)</f>
        <v>0.29166999999999998</v>
      </c>
      <c r="F123" t="s">
        <v>72</v>
      </c>
      <c r="G123" t="s">
        <v>23</v>
      </c>
      <c r="H123" t="s">
        <v>32</v>
      </c>
      <c r="I123" t="s">
        <v>26</v>
      </c>
      <c r="J12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Garde£24H£PRO£AAA£44765</v>
      </c>
      <c r="K12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2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2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23" s="72">
        <f>MAX(IF(Tableau_Effectifs_Dept[[#This Row],[Créneau TOT]]&gt;0,Tableau_Effectifs_Dept[[#This Row],[Créneau TOT]]-Tableau_Effectifs_Dept[[#This Row],[Créneau J ]],0),0)</f>
        <v>0</v>
      </c>
    </row>
    <row r="124" spans="1:14" x14ac:dyDescent="0.25">
      <c r="A124" s="23">
        <v>44765.291666666664</v>
      </c>
      <c r="B124" s="23">
        <v>44766.291666666664</v>
      </c>
      <c r="C124" s="71">
        <f>INT(Tableau_Effectifs_Dept[[#This Row],[GardDteDebut]])</f>
        <v>44765</v>
      </c>
      <c r="D124" s="72">
        <f>ROUND(MOD(Tableau_Effectifs_Dept[[#This Row],[GardDteDebut]],1),5)</f>
        <v>0.29166999999999998</v>
      </c>
      <c r="E124" s="72">
        <f>ROUND(MOD(Tableau_Effectifs_Dept[[#This Row],[GardDteFin]],1),5)</f>
        <v>0.29166999999999998</v>
      </c>
      <c r="F124" t="s">
        <v>72</v>
      </c>
      <c r="G124" t="s">
        <v>23</v>
      </c>
      <c r="H124" t="s">
        <v>31</v>
      </c>
      <c r="I124" t="s">
        <v>26</v>
      </c>
      <c r="J12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Garde£24H£VOL£AAA£44765</v>
      </c>
      <c r="K12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2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2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24" s="72">
        <f>MAX(IF(Tableau_Effectifs_Dept[[#This Row],[Créneau TOT]]&gt;0,Tableau_Effectifs_Dept[[#This Row],[Créneau TOT]]-Tableau_Effectifs_Dept[[#This Row],[Créneau J ]],0),0)</f>
        <v>0</v>
      </c>
    </row>
    <row r="125" spans="1:14" x14ac:dyDescent="0.25">
      <c r="A125" s="23">
        <v>44765.291666666664</v>
      </c>
      <c r="B125" s="23">
        <v>44766.291666666664</v>
      </c>
      <c r="C125" s="71">
        <f>INT(Tableau_Effectifs_Dept[[#This Row],[GardDteDebut]])</f>
        <v>44765</v>
      </c>
      <c r="D125" s="72">
        <f>ROUND(MOD(Tableau_Effectifs_Dept[[#This Row],[GardDteDebut]],1),5)</f>
        <v>0.29166999999999998</v>
      </c>
      <c r="E125" s="72">
        <f>ROUND(MOD(Tableau_Effectifs_Dept[[#This Row],[GardDteFin]],1),5)</f>
        <v>0.29166999999999998</v>
      </c>
      <c r="F125" t="s">
        <v>72</v>
      </c>
      <c r="G125" t="s">
        <v>23</v>
      </c>
      <c r="H125" t="s">
        <v>32</v>
      </c>
      <c r="I125" t="s">
        <v>26</v>
      </c>
      <c r="J12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Garde£24H£PRO£AAA£44765</v>
      </c>
      <c r="K12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2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2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25" s="72">
        <f>MAX(IF(Tableau_Effectifs_Dept[[#This Row],[Créneau TOT]]&gt;0,Tableau_Effectifs_Dept[[#This Row],[Créneau TOT]]-Tableau_Effectifs_Dept[[#This Row],[Créneau J ]],0),0)</f>
        <v>0</v>
      </c>
    </row>
    <row r="126" spans="1:14" x14ac:dyDescent="0.25">
      <c r="A126" s="23">
        <v>44765.291666666664</v>
      </c>
      <c r="B126" s="23">
        <v>44766.291666666664</v>
      </c>
      <c r="C126" s="71">
        <f>INT(Tableau_Effectifs_Dept[[#This Row],[GardDteDebut]])</f>
        <v>44765</v>
      </c>
      <c r="D126" s="72">
        <f>ROUND(MOD(Tableau_Effectifs_Dept[[#This Row],[GardDteDebut]],1),5)</f>
        <v>0.29166999999999998</v>
      </c>
      <c r="E126" s="72">
        <f>ROUND(MOD(Tableau_Effectifs_Dept[[#This Row],[GardDteFin]],1),5)</f>
        <v>0.29166999999999998</v>
      </c>
      <c r="F126" t="s">
        <v>72</v>
      </c>
      <c r="G126" t="s">
        <v>23</v>
      </c>
      <c r="H126" t="s">
        <v>32</v>
      </c>
      <c r="I126" t="s">
        <v>26</v>
      </c>
      <c r="J12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Garde£24H£PRO£AAA£44765</v>
      </c>
      <c r="K12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2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2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26" s="72">
        <f>MAX(IF(Tableau_Effectifs_Dept[[#This Row],[Créneau TOT]]&gt;0,Tableau_Effectifs_Dept[[#This Row],[Créneau TOT]]-Tableau_Effectifs_Dept[[#This Row],[Créneau J ]],0),0)</f>
        <v>0</v>
      </c>
    </row>
    <row r="127" spans="1:14" x14ac:dyDescent="0.25">
      <c r="A127" s="23">
        <v>44765.291666666664</v>
      </c>
      <c r="B127" s="23">
        <v>44766.291666666664</v>
      </c>
      <c r="C127" s="71">
        <f>INT(Tableau_Effectifs_Dept[[#This Row],[GardDteDebut]])</f>
        <v>44765</v>
      </c>
      <c r="D127" s="72">
        <f>ROUND(MOD(Tableau_Effectifs_Dept[[#This Row],[GardDteDebut]],1),5)</f>
        <v>0.29166999999999998</v>
      </c>
      <c r="E127" s="72">
        <f>ROUND(MOD(Tableau_Effectifs_Dept[[#This Row],[GardDteFin]],1),5)</f>
        <v>0.29166999999999998</v>
      </c>
      <c r="F127" t="s">
        <v>74</v>
      </c>
      <c r="G127" t="s">
        <v>23</v>
      </c>
      <c r="H127" t="s">
        <v>31</v>
      </c>
      <c r="I127" t="s">
        <v>26</v>
      </c>
      <c r="J12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Garde£24H£VOL£CCC£44765</v>
      </c>
      <c r="K12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2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2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27" s="72">
        <f>MAX(IF(Tableau_Effectifs_Dept[[#This Row],[Créneau TOT]]&gt;0,Tableau_Effectifs_Dept[[#This Row],[Créneau TOT]]-Tableau_Effectifs_Dept[[#This Row],[Créneau J ]],0),0)</f>
        <v>0</v>
      </c>
    </row>
    <row r="128" spans="1:14" x14ac:dyDescent="0.25">
      <c r="A128" s="23">
        <v>44765.291666666664</v>
      </c>
      <c r="B128" s="23">
        <v>44766.291666666664</v>
      </c>
      <c r="C128" s="71">
        <f>INT(Tableau_Effectifs_Dept[[#This Row],[GardDteDebut]])</f>
        <v>44765</v>
      </c>
      <c r="D128" s="72">
        <f>ROUND(MOD(Tableau_Effectifs_Dept[[#This Row],[GardDteDebut]],1),5)</f>
        <v>0.29166999999999998</v>
      </c>
      <c r="E128" s="72">
        <f>ROUND(MOD(Tableau_Effectifs_Dept[[#This Row],[GardDteFin]],1),5)</f>
        <v>0.29166999999999998</v>
      </c>
      <c r="F128" t="s">
        <v>74</v>
      </c>
      <c r="G128" t="s">
        <v>23</v>
      </c>
      <c r="H128" t="s">
        <v>32</v>
      </c>
      <c r="I128" t="s">
        <v>26</v>
      </c>
      <c r="J12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Garde£24H£PRO£CCC£44765</v>
      </c>
      <c r="K12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2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2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28" s="72">
        <f>MAX(IF(Tableau_Effectifs_Dept[[#This Row],[Créneau TOT]]&gt;0,Tableau_Effectifs_Dept[[#This Row],[Créneau TOT]]-Tableau_Effectifs_Dept[[#This Row],[Créneau J ]],0),0)</f>
        <v>0</v>
      </c>
    </row>
    <row r="129" spans="1:14" x14ac:dyDescent="0.25">
      <c r="A129" s="23">
        <v>44765.291666666664</v>
      </c>
      <c r="B129" s="23">
        <v>44766.291666666664</v>
      </c>
      <c r="C129" s="71">
        <f>INT(Tableau_Effectifs_Dept[[#This Row],[GardDteDebut]])</f>
        <v>44765</v>
      </c>
      <c r="D129" s="72">
        <f>ROUND(MOD(Tableau_Effectifs_Dept[[#This Row],[GardDteDebut]],1),5)</f>
        <v>0.29166999999999998</v>
      </c>
      <c r="E129" s="72">
        <f>ROUND(MOD(Tableau_Effectifs_Dept[[#This Row],[GardDteFin]],1),5)</f>
        <v>0.29166999999999998</v>
      </c>
      <c r="F129" t="s">
        <v>74</v>
      </c>
      <c r="G129" t="s">
        <v>23</v>
      </c>
      <c r="H129" t="s">
        <v>31</v>
      </c>
      <c r="I129" t="s">
        <v>26</v>
      </c>
      <c r="J12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Garde£24H£VOL£CCC£44765</v>
      </c>
      <c r="K12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2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2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29" s="72">
        <f>MAX(IF(Tableau_Effectifs_Dept[[#This Row],[Créneau TOT]]&gt;0,Tableau_Effectifs_Dept[[#This Row],[Créneau TOT]]-Tableau_Effectifs_Dept[[#This Row],[Créneau J ]],0),0)</f>
        <v>0</v>
      </c>
    </row>
    <row r="130" spans="1:14" x14ac:dyDescent="0.25">
      <c r="A130" s="23">
        <v>44765.291666666664</v>
      </c>
      <c r="B130" s="23">
        <v>44766.291666666664</v>
      </c>
      <c r="C130" s="71">
        <f>INT(Tableau_Effectifs_Dept[[#This Row],[GardDteDebut]])</f>
        <v>44765</v>
      </c>
      <c r="D130" s="72">
        <f>ROUND(MOD(Tableau_Effectifs_Dept[[#This Row],[GardDteDebut]],1),5)</f>
        <v>0.29166999999999998</v>
      </c>
      <c r="E130" s="72">
        <f>ROUND(MOD(Tableau_Effectifs_Dept[[#This Row],[GardDteFin]],1),5)</f>
        <v>0.29166999999999998</v>
      </c>
      <c r="F130" t="s">
        <v>74</v>
      </c>
      <c r="G130" t="s">
        <v>23</v>
      </c>
      <c r="H130" t="s">
        <v>32</v>
      </c>
      <c r="I130" t="s">
        <v>26</v>
      </c>
      <c r="J13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Garde£24H£PRO£CCC£44765</v>
      </c>
      <c r="K13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3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3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30" s="72">
        <f>MAX(IF(Tableau_Effectifs_Dept[[#This Row],[Créneau TOT]]&gt;0,Tableau_Effectifs_Dept[[#This Row],[Créneau TOT]]-Tableau_Effectifs_Dept[[#This Row],[Créneau J ]],0),0)</f>
        <v>0</v>
      </c>
    </row>
    <row r="131" spans="1:14" x14ac:dyDescent="0.25">
      <c r="A131" s="23">
        <v>44765.291666666664</v>
      </c>
      <c r="B131" s="23">
        <v>44766.291666666664</v>
      </c>
      <c r="C131" s="71">
        <f>INT(Tableau_Effectifs_Dept[[#This Row],[GardDteDebut]])</f>
        <v>44765</v>
      </c>
      <c r="D131" s="72">
        <f>ROUND(MOD(Tableau_Effectifs_Dept[[#This Row],[GardDteDebut]],1),5)</f>
        <v>0.29166999999999998</v>
      </c>
      <c r="E131" s="72">
        <f>ROUND(MOD(Tableau_Effectifs_Dept[[#This Row],[GardDteFin]],1),5)</f>
        <v>0.29166999999999998</v>
      </c>
      <c r="F131" t="s">
        <v>74</v>
      </c>
      <c r="G131" t="s">
        <v>23</v>
      </c>
      <c r="H131" t="s">
        <v>32</v>
      </c>
      <c r="I131" t="s">
        <v>26</v>
      </c>
      <c r="J13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Garde£24H£PRO£CCC£44765</v>
      </c>
      <c r="K13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3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3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31" s="72">
        <f>MAX(IF(Tableau_Effectifs_Dept[[#This Row],[Créneau TOT]]&gt;0,Tableau_Effectifs_Dept[[#This Row],[Créneau TOT]]-Tableau_Effectifs_Dept[[#This Row],[Créneau J ]],0),0)</f>
        <v>0</v>
      </c>
    </row>
    <row r="132" spans="1:14" x14ac:dyDescent="0.25">
      <c r="A132" s="23">
        <v>44765.291666666664</v>
      </c>
      <c r="B132" s="23">
        <v>44766.291666666664</v>
      </c>
      <c r="C132" s="71">
        <f>INT(Tableau_Effectifs_Dept[[#This Row],[GardDteDebut]])</f>
        <v>44765</v>
      </c>
      <c r="D132" s="72">
        <f>ROUND(MOD(Tableau_Effectifs_Dept[[#This Row],[GardDteDebut]],1),5)</f>
        <v>0.29166999999999998</v>
      </c>
      <c r="E132" s="72">
        <f>ROUND(MOD(Tableau_Effectifs_Dept[[#This Row],[GardDteFin]],1),5)</f>
        <v>0.29166999999999998</v>
      </c>
      <c r="F132" t="s">
        <v>74</v>
      </c>
      <c r="G132" t="s">
        <v>23</v>
      </c>
      <c r="H132" t="s">
        <v>32</v>
      </c>
      <c r="I132" t="s">
        <v>26</v>
      </c>
      <c r="J13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Garde£24H£PRO£CCC£44765</v>
      </c>
      <c r="K13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3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3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32" s="72">
        <f>MAX(IF(Tableau_Effectifs_Dept[[#This Row],[Créneau TOT]]&gt;0,Tableau_Effectifs_Dept[[#This Row],[Créneau TOT]]-Tableau_Effectifs_Dept[[#This Row],[Créneau J ]],0),0)</f>
        <v>0</v>
      </c>
    </row>
    <row r="133" spans="1:14" x14ac:dyDescent="0.25">
      <c r="A133" s="23">
        <v>44765.291666666664</v>
      </c>
      <c r="B133" s="23">
        <v>44766.291666666664</v>
      </c>
      <c r="C133" s="71">
        <f>INT(Tableau_Effectifs_Dept[[#This Row],[GardDteDebut]])</f>
        <v>44765</v>
      </c>
      <c r="D133" s="72">
        <f>ROUND(MOD(Tableau_Effectifs_Dept[[#This Row],[GardDteDebut]],1),5)</f>
        <v>0.29166999999999998</v>
      </c>
      <c r="E133" s="72">
        <f>ROUND(MOD(Tableau_Effectifs_Dept[[#This Row],[GardDteFin]],1),5)</f>
        <v>0.29166999999999998</v>
      </c>
      <c r="F133" t="s">
        <v>74</v>
      </c>
      <c r="G133" t="s">
        <v>23</v>
      </c>
      <c r="H133" t="s">
        <v>31</v>
      </c>
      <c r="I133" t="s">
        <v>26</v>
      </c>
      <c r="J13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Garde£24H£VOL£CCC£44765</v>
      </c>
      <c r="K13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3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3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33" s="72">
        <f>MAX(IF(Tableau_Effectifs_Dept[[#This Row],[Créneau TOT]]&gt;0,Tableau_Effectifs_Dept[[#This Row],[Créneau TOT]]-Tableau_Effectifs_Dept[[#This Row],[Créneau J ]],0),0)</f>
        <v>0</v>
      </c>
    </row>
    <row r="134" spans="1:14" x14ac:dyDescent="0.25">
      <c r="A134" s="23">
        <v>44766.291666666664</v>
      </c>
      <c r="B134" s="23">
        <v>44767.291666666664</v>
      </c>
      <c r="C134" s="71">
        <f>INT(Tableau_Effectifs_Dept[[#This Row],[GardDteDebut]])</f>
        <v>44766</v>
      </c>
      <c r="D134" s="72">
        <f>ROUND(MOD(Tableau_Effectifs_Dept[[#This Row],[GardDteDebut]],1),5)</f>
        <v>0.29166999999999998</v>
      </c>
      <c r="E134" s="72">
        <f>ROUND(MOD(Tableau_Effectifs_Dept[[#This Row],[GardDteFin]],1),5)</f>
        <v>0.29166999999999998</v>
      </c>
      <c r="F134" t="s">
        <v>73</v>
      </c>
      <c r="G134" t="s">
        <v>23</v>
      </c>
      <c r="H134" t="s">
        <v>31</v>
      </c>
      <c r="I134" t="s">
        <v>26</v>
      </c>
      <c r="J13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Garde£24H£VOL£BBB£44766</v>
      </c>
      <c r="K13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3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3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34" s="72">
        <f>MAX(IF(Tableau_Effectifs_Dept[[#This Row],[Créneau TOT]]&gt;0,Tableau_Effectifs_Dept[[#This Row],[Créneau TOT]]-Tableau_Effectifs_Dept[[#This Row],[Créneau J ]],0),0)</f>
        <v>0</v>
      </c>
    </row>
    <row r="135" spans="1:14" x14ac:dyDescent="0.25">
      <c r="A135" s="23">
        <v>44766.291666666664</v>
      </c>
      <c r="B135" s="23">
        <v>44767.291666666664</v>
      </c>
      <c r="C135" s="71">
        <f>INT(Tableau_Effectifs_Dept[[#This Row],[GardDteDebut]])</f>
        <v>44766</v>
      </c>
      <c r="D135" s="72">
        <f>ROUND(MOD(Tableau_Effectifs_Dept[[#This Row],[GardDteDebut]],1),5)</f>
        <v>0.29166999999999998</v>
      </c>
      <c r="E135" s="72">
        <f>ROUND(MOD(Tableau_Effectifs_Dept[[#This Row],[GardDteFin]],1),5)</f>
        <v>0.29166999999999998</v>
      </c>
      <c r="F135" t="s">
        <v>72</v>
      </c>
      <c r="G135" t="s">
        <v>23</v>
      </c>
      <c r="H135" t="s">
        <v>32</v>
      </c>
      <c r="I135" t="s">
        <v>26</v>
      </c>
      <c r="J13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Garde£24H£PRO£AAA£44766</v>
      </c>
      <c r="K13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3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3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35" s="72">
        <f>MAX(IF(Tableau_Effectifs_Dept[[#This Row],[Créneau TOT]]&gt;0,Tableau_Effectifs_Dept[[#This Row],[Créneau TOT]]-Tableau_Effectifs_Dept[[#This Row],[Créneau J ]],0),0)</f>
        <v>0</v>
      </c>
    </row>
    <row r="136" spans="1:14" x14ac:dyDescent="0.25">
      <c r="A136" s="23">
        <v>44766.291666666664</v>
      </c>
      <c r="B136" s="23">
        <v>44767.291666666664</v>
      </c>
      <c r="C136" s="71">
        <f>INT(Tableau_Effectifs_Dept[[#This Row],[GardDteDebut]])</f>
        <v>44766</v>
      </c>
      <c r="D136" s="72">
        <f>ROUND(MOD(Tableau_Effectifs_Dept[[#This Row],[GardDteDebut]],1),5)</f>
        <v>0.29166999999999998</v>
      </c>
      <c r="E136" s="72">
        <f>ROUND(MOD(Tableau_Effectifs_Dept[[#This Row],[GardDteFin]],1),5)</f>
        <v>0.29166999999999998</v>
      </c>
      <c r="F136" t="s">
        <v>72</v>
      </c>
      <c r="G136" t="s">
        <v>23</v>
      </c>
      <c r="H136" t="s">
        <v>31</v>
      </c>
      <c r="I136" t="s">
        <v>26</v>
      </c>
      <c r="J13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Garde£24H£VOL£AAA£44766</v>
      </c>
      <c r="K13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3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3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36" s="72">
        <f>MAX(IF(Tableau_Effectifs_Dept[[#This Row],[Créneau TOT]]&gt;0,Tableau_Effectifs_Dept[[#This Row],[Créneau TOT]]-Tableau_Effectifs_Dept[[#This Row],[Créneau J ]],0),0)</f>
        <v>0</v>
      </c>
    </row>
    <row r="137" spans="1:14" x14ac:dyDescent="0.25">
      <c r="A137" s="23">
        <v>44766.291666666664</v>
      </c>
      <c r="B137" s="23">
        <v>44767.291666666664</v>
      </c>
      <c r="C137" s="71">
        <f>INT(Tableau_Effectifs_Dept[[#This Row],[GardDteDebut]])</f>
        <v>44766</v>
      </c>
      <c r="D137" s="72">
        <f>ROUND(MOD(Tableau_Effectifs_Dept[[#This Row],[GardDteDebut]],1),5)</f>
        <v>0.29166999999999998</v>
      </c>
      <c r="E137" s="72">
        <f>ROUND(MOD(Tableau_Effectifs_Dept[[#This Row],[GardDteFin]],1),5)</f>
        <v>0.29166999999999998</v>
      </c>
      <c r="F137" t="s">
        <v>72</v>
      </c>
      <c r="G137" t="s">
        <v>23</v>
      </c>
      <c r="H137" t="s">
        <v>31</v>
      </c>
      <c r="I137" t="s">
        <v>26</v>
      </c>
      <c r="J13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Garde£24H£VOL£AAA£44766</v>
      </c>
      <c r="K13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3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3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37" s="72">
        <f>MAX(IF(Tableau_Effectifs_Dept[[#This Row],[Créneau TOT]]&gt;0,Tableau_Effectifs_Dept[[#This Row],[Créneau TOT]]-Tableau_Effectifs_Dept[[#This Row],[Créneau J ]],0),0)</f>
        <v>0</v>
      </c>
    </row>
    <row r="138" spans="1:14" x14ac:dyDescent="0.25">
      <c r="A138" s="23">
        <v>44766.291666666664</v>
      </c>
      <c r="B138" s="23">
        <v>44767.291666666664</v>
      </c>
      <c r="C138" s="71">
        <f>INT(Tableau_Effectifs_Dept[[#This Row],[GardDteDebut]])</f>
        <v>44766</v>
      </c>
      <c r="D138" s="72">
        <f>ROUND(MOD(Tableau_Effectifs_Dept[[#This Row],[GardDteDebut]],1),5)</f>
        <v>0.29166999999999998</v>
      </c>
      <c r="E138" s="72">
        <f>ROUND(MOD(Tableau_Effectifs_Dept[[#This Row],[GardDteFin]],1),5)</f>
        <v>0.29166999999999998</v>
      </c>
      <c r="F138" t="s">
        <v>72</v>
      </c>
      <c r="G138" t="s">
        <v>23</v>
      </c>
      <c r="H138" t="s">
        <v>31</v>
      </c>
      <c r="I138" t="s">
        <v>26</v>
      </c>
      <c r="J13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Garde£24H£VOL£AAA£44766</v>
      </c>
      <c r="K13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3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3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38" s="72">
        <f>MAX(IF(Tableau_Effectifs_Dept[[#This Row],[Créneau TOT]]&gt;0,Tableau_Effectifs_Dept[[#This Row],[Créneau TOT]]-Tableau_Effectifs_Dept[[#This Row],[Créneau J ]],0),0)</f>
        <v>0</v>
      </c>
    </row>
    <row r="139" spans="1:14" x14ac:dyDescent="0.25">
      <c r="A139" s="23">
        <v>44766.291666666664</v>
      </c>
      <c r="B139" s="23">
        <v>44767.291666666664</v>
      </c>
      <c r="C139" s="71">
        <f>INT(Tableau_Effectifs_Dept[[#This Row],[GardDteDebut]])</f>
        <v>44766</v>
      </c>
      <c r="D139" s="72">
        <f>ROUND(MOD(Tableau_Effectifs_Dept[[#This Row],[GardDteDebut]],1),5)</f>
        <v>0.29166999999999998</v>
      </c>
      <c r="E139" s="72">
        <f>ROUND(MOD(Tableau_Effectifs_Dept[[#This Row],[GardDteFin]],1),5)</f>
        <v>0.29166999999999998</v>
      </c>
      <c r="F139" t="s">
        <v>72</v>
      </c>
      <c r="G139" t="s">
        <v>23</v>
      </c>
      <c r="H139" t="s">
        <v>31</v>
      </c>
      <c r="I139" t="s">
        <v>26</v>
      </c>
      <c r="J13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Garde£24H£VOL£AAA£44766</v>
      </c>
      <c r="K13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3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3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39" s="72">
        <f>MAX(IF(Tableau_Effectifs_Dept[[#This Row],[Créneau TOT]]&gt;0,Tableau_Effectifs_Dept[[#This Row],[Créneau TOT]]-Tableau_Effectifs_Dept[[#This Row],[Créneau J ]],0),0)</f>
        <v>0</v>
      </c>
    </row>
    <row r="140" spans="1:14" x14ac:dyDescent="0.25">
      <c r="A140" s="23">
        <v>44766.291666666664</v>
      </c>
      <c r="B140" s="23">
        <v>44767.291666666664</v>
      </c>
      <c r="C140" s="71">
        <f>INT(Tableau_Effectifs_Dept[[#This Row],[GardDteDebut]])</f>
        <v>44766</v>
      </c>
      <c r="D140" s="72">
        <f>ROUND(MOD(Tableau_Effectifs_Dept[[#This Row],[GardDteDebut]],1),5)</f>
        <v>0.29166999999999998</v>
      </c>
      <c r="E140" s="72">
        <f>ROUND(MOD(Tableau_Effectifs_Dept[[#This Row],[GardDteFin]],1),5)</f>
        <v>0.29166999999999998</v>
      </c>
      <c r="F140" t="s">
        <v>72</v>
      </c>
      <c r="G140" t="s">
        <v>23</v>
      </c>
      <c r="H140" t="s">
        <v>32</v>
      </c>
      <c r="I140" t="s">
        <v>26</v>
      </c>
      <c r="J14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Garde£24H£PRO£AAA£44766</v>
      </c>
      <c r="K14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4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4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40" s="72">
        <f>MAX(IF(Tableau_Effectifs_Dept[[#This Row],[Créneau TOT]]&gt;0,Tableau_Effectifs_Dept[[#This Row],[Créneau TOT]]-Tableau_Effectifs_Dept[[#This Row],[Créneau J ]],0),0)</f>
        <v>0</v>
      </c>
    </row>
    <row r="141" spans="1:14" x14ac:dyDescent="0.25">
      <c r="A141" s="23">
        <v>44766.291666666664</v>
      </c>
      <c r="B141" s="23">
        <v>44767.291666666664</v>
      </c>
      <c r="C141" s="71">
        <f>INT(Tableau_Effectifs_Dept[[#This Row],[GardDteDebut]])</f>
        <v>44766</v>
      </c>
      <c r="D141" s="72">
        <f>ROUND(MOD(Tableau_Effectifs_Dept[[#This Row],[GardDteDebut]],1),5)</f>
        <v>0.29166999999999998</v>
      </c>
      <c r="E141" s="72">
        <f>ROUND(MOD(Tableau_Effectifs_Dept[[#This Row],[GardDteFin]],1),5)</f>
        <v>0.29166999999999998</v>
      </c>
      <c r="F141" t="s">
        <v>72</v>
      </c>
      <c r="G141" t="s">
        <v>23</v>
      </c>
      <c r="H141" t="s">
        <v>32</v>
      </c>
      <c r="I141" t="s">
        <v>26</v>
      </c>
      <c r="J14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Garde£24H£PRO£AAA£44766</v>
      </c>
      <c r="K14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4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4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41" s="72">
        <f>MAX(IF(Tableau_Effectifs_Dept[[#This Row],[Créneau TOT]]&gt;0,Tableau_Effectifs_Dept[[#This Row],[Créneau TOT]]-Tableau_Effectifs_Dept[[#This Row],[Créneau J ]],0),0)</f>
        <v>0</v>
      </c>
    </row>
    <row r="142" spans="1:14" x14ac:dyDescent="0.25">
      <c r="A142" s="23">
        <v>44766.291666666664</v>
      </c>
      <c r="B142" s="23">
        <v>44767.291666666664</v>
      </c>
      <c r="C142" s="71">
        <f>INT(Tableau_Effectifs_Dept[[#This Row],[GardDteDebut]])</f>
        <v>44766</v>
      </c>
      <c r="D142" s="72">
        <f>ROUND(MOD(Tableau_Effectifs_Dept[[#This Row],[GardDteDebut]],1),5)</f>
        <v>0.29166999999999998</v>
      </c>
      <c r="E142" s="72">
        <f>ROUND(MOD(Tableau_Effectifs_Dept[[#This Row],[GardDteFin]],1),5)</f>
        <v>0.29166999999999998</v>
      </c>
      <c r="F142" t="s">
        <v>72</v>
      </c>
      <c r="G142" t="s">
        <v>23</v>
      </c>
      <c r="H142" t="s">
        <v>32</v>
      </c>
      <c r="I142" t="s">
        <v>26</v>
      </c>
      <c r="J14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Garde£24H£PRO£AAA£44766</v>
      </c>
      <c r="K14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4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4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42" s="72">
        <f>MAX(IF(Tableau_Effectifs_Dept[[#This Row],[Créneau TOT]]&gt;0,Tableau_Effectifs_Dept[[#This Row],[Créneau TOT]]-Tableau_Effectifs_Dept[[#This Row],[Créneau J ]],0),0)</f>
        <v>0</v>
      </c>
    </row>
    <row r="143" spans="1:14" x14ac:dyDescent="0.25">
      <c r="A143" s="23">
        <v>44766.291666666664</v>
      </c>
      <c r="B143" s="23">
        <v>44767.291666666664</v>
      </c>
      <c r="C143" s="71">
        <f>INT(Tableau_Effectifs_Dept[[#This Row],[GardDteDebut]])</f>
        <v>44766</v>
      </c>
      <c r="D143" s="72">
        <f>ROUND(MOD(Tableau_Effectifs_Dept[[#This Row],[GardDteDebut]],1),5)</f>
        <v>0.29166999999999998</v>
      </c>
      <c r="E143" s="72">
        <f>ROUND(MOD(Tableau_Effectifs_Dept[[#This Row],[GardDteFin]],1),5)</f>
        <v>0.29166999999999998</v>
      </c>
      <c r="F143" t="s">
        <v>74</v>
      </c>
      <c r="G143" t="s">
        <v>23</v>
      </c>
      <c r="H143" t="s">
        <v>32</v>
      </c>
      <c r="I143" t="s">
        <v>26</v>
      </c>
      <c r="J14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Garde£24H£PRO£CCC£44766</v>
      </c>
      <c r="K14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4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4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43" s="72">
        <f>MAX(IF(Tableau_Effectifs_Dept[[#This Row],[Créneau TOT]]&gt;0,Tableau_Effectifs_Dept[[#This Row],[Créneau TOT]]-Tableau_Effectifs_Dept[[#This Row],[Créneau J ]],0),0)</f>
        <v>0</v>
      </c>
    </row>
    <row r="144" spans="1:14" x14ac:dyDescent="0.25">
      <c r="A144" s="23">
        <v>44766.291666666664</v>
      </c>
      <c r="B144" s="23">
        <v>44767.291666666664</v>
      </c>
      <c r="C144" s="71">
        <f>INT(Tableau_Effectifs_Dept[[#This Row],[GardDteDebut]])</f>
        <v>44766</v>
      </c>
      <c r="D144" s="72">
        <f>ROUND(MOD(Tableau_Effectifs_Dept[[#This Row],[GardDteDebut]],1),5)</f>
        <v>0.29166999999999998</v>
      </c>
      <c r="E144" s="72">
        <f>ROUND(MOD(Tableau_Effectifs_Dept[[#This Row],[GardDteFin]],1),5)</f>
        <v>0.29166999999999998</v>
      </c>
      <c r="F144" t="s">
        <v>74</v>
      </c>
      <c r="G144" t="s">
        <v>23</v>
      </c>
      <c r="H144" t="s">
        <v>31</v>
      </c>
      <c r="I144" t="s">
        <v>26</v>
      </c>
      <c r="J14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Garde£24H£VOL£CCC£44766</v>
      </c>
      <c r="K14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4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4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44" s="72">
        <f>MAX(IF(Tableau_Effectifs_Dept[[#This Row],[Créneau TOT]]&gt;0,Tableau_Effectifs_Dept[[#This Row],[Créneau TOT]]-Tableau_Effectifs_Dept[[#This Row],[Créneau J ]],0),0)</f>
        <v>0</v>
      </c>
    </row>
    <row r="145" spans="1:14" x14ac:dyDescent="0.25">
      <c r="A145" s="23">
        <v>44766.291666666664</v>
      </c>
      <c r="B145" s="23">
        <v>44767.291666666664</v>
      </c>
      <c r="C145" s="71">
        <f>INT(Tableau_Effectifs_Dept[[#This Row],[GardDteDebut]])</f>
        <v>44766</v>
      </c>
      <c r="D145" s="72">
        <f>ROUND(MOD(Tableau_Effectifs_Dept[[#This Row],[GardDteDebut]],1),5)</f>
        <v>0.29166999999999998</v>
      </c>
      <c r="E145" s="72">
        <f>ROUND(MOD(Tableau_Effectifs_Dept[[#This Row],[GardDteFin]],1),5)</f>
        <v>0.29166999999999998</v>
      </c>
      <c r="F145" t="s">
        <v>74</v>
      </c>
      <c r="G145" t="s">
        <v>23</v>
      </c>
      <c r="H145" t="s">
        <v>32</v>
      </c>
      <c r="I145" t="s">
        <v>26</v>
      </c>
      <c r="J14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Garde£24H£PRO£CCC£44766</v>
      </c>
      <c r="K14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4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4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45" s="72">
        <f>MAX(IF(Tableau_Effectifs_Dept[[#This Row],[Créneau TOT]]&gt;0,Tableau_Effectifs_Dept[[#This Row],[Créneau TOT]]-Tableau_Effectifs_Dept[[#This Row],[Créneau J ]],0),0)</f>
        <v>0</v>
      </c>
    </row>
    <row r="146" spans="1:14" x14ac:dyDescent="0.25">
      <c r="A146" s="23">
        <v>44766.291666666664</v>
      </c>
      <c r="B146" s="23">
        <v>44767.291666666664</v>
      </c>
      <c r="C146" s="71">
        <f>INT(Tableau_Effectifs_Dept[[#This Row],[GardDteDebut]])</f>
        <v>44766</v>
      </c>
      <c r="D146" s="72">
        <f>ROUND(MOD(Tableau_Effectifs_Dept[[#This Row],[GardDteDebut]],1),5)</f>
        <v>0.29166999999999998</v>
      </c>
      <c r="E146" s="72">
        <f>ROUND(MOD(Tableau_Effectifs_Dept[[#This Row],[GardDteFin]],1),5)</f>
        <v>0.29166999999999998</v>
      </c>
      <c r="F146" t="s">
        <v>74</v>
      </c>
      <c r="G146" t="s">
        <v>23</v>
      </c>
      <c r="H146" t="s">
        <v>32</v>
      </c>
      <c r="I146" t="s">
        <v>26</v>
      </c>
      <c r="J14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Garde£24H£PRO£CCC£44766</v>
      </c>
      <c r="K14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4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4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46" s="72">
        <f>MAX(IF(Tableau_Effectifs_Dept[[#This Row],[Créneau TOT]]&gt;0,Tableau_Effectifs_Dept[[#This Row],[Créneau TOT]]-Tableau_Effectifs_Dept[[#This Row],[Créneau J ]],0),0)</f>
        <v>0</v>
      </c>
    </row>
    <row r="147" spans="1:14" x14ac:dyDescent="0.25">
      <c r="A147" s="23">
        <v>44767.291666666664</v>
      </c>
      <c r="B147" s="23">
        <v>44768.291666666664</v>
      </c>
      <c r="C147" s="71">
        <f>INT(Tableau_Effectifs_Dept[[#This Row],[GardDteDebut]])</f>
        <v>44767</v>
      </c>
      <c r="D147" s="72">
        <f>ROUND(MOD(Tableau_Effectifs_Dept[[#This Row],[GardDteDebut]],1),5)</f>
        <v>0.29166999999999998</v>
      </c>
      <c r="E147" s="72">
        <f>ROUND(MOD(Tableau_Effectifs_Dept[[#This Row],[GardDteFin]],1),5)</f>
        <v>0.29166999999999998</v>
      </c>
      <c r="F147" t="s">
        <v>72</v>
      </c>
      <c r="G147" t="s">
        <v>23</v>
      </c>
      <c r="H147" t="s">
        <v>32</v>
      </c>
      <c r="I147" t="s">
        <v>26</v>
      </c>
      <c r="J14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Garde£24H£PRO£AAA£44767</v>
      </c>
      <c r="K14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4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4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47" s="72">
        <f>MAX(IF(Tableau_Effectifs_Dept[[#This Row],[Créneau TOT]]&gt;0,Tableau_Effectifs_Dept[[#This Row],[Créneau TOT]]-Tableau_Effectifs_Dept[[#This Row],[Créneau J ]],0),0)</f>
        <v>0</v>
      </c>
    </row>
    <row r="148" spans="1:14" x14ac:dyDescent="0.25">
      <c r="A148" s="23">
        <v>44767.291666666664</v>
      </c>
      <c r="B148" s="23">
        <v>44768.291666666664</v>
      </c>
      <c r="C148" s="71">
        <f>INT(Tableau_Effectifs_Dept[[#This Row],[GardDteDebut]])</f>
        <v>44767</v>
      </c>
      <c r="D148" s="72">
        <f>ROUND(MOD(Tableau_Effectifs_Dept[[#This Row],[GardDteDebut]],1),5)</f>
        <v>0.29166999999999998</v>
      </c>
      <c r="E148" s="72">
        <f>ROUND(MOD(Tableau_Effectifs_Dept[[#This Row],[GardDteFin]],1),5)</f>
        <v>0.29166999999999998</v>
      </c>
      <c r="F148" t="s">
        <v>72</v>
      </c>
      <c r="G148" t="s">
        <v>23</v>
      </c>
      <c r="H148" t="s">
        <v>32</v>
      </c>
      <c r="I148" t="s">
        <v>26</v>
      </c>
      <c r="J14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Garde£24H£PRO£AAA£44767</v>
      </c>
      <c r="K14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4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4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48" s="72">
        <f>MAX(IF(Tableau_Effectifs_Dept[[#This Row],[Créneau TOT]]&gt;0,Tableau_Effectifs_Dept[[#This Row],[Créneau TOT]]-Tableau_Effectifs_Dept[[#This Row],[Créneau J ]],0),0)</f>
        <v>0</v>
      </c>
    </row>
    <row r="149" spans="1:14" x14ac:dyDescent="0.25">
      <c r="A149" s="23">
        <v>44767.291666666664</v>
      </c>
      <c r="B149" s="23">
        <v>44768.291666666664</v>
      </c>
      <c r="C149" s="71">
        <f>INT(Tableau_Effectifs_Dept[[#This Row],[GardDteDebut]])</f>
        <v>44767</v>
      </c>
      <c r="D149" s="72">
        <f>ROUND(MOD(Tableau_Effectifs_Dept[[#This Row],[GardDteDebut]],1),5)</f>
        <v>0.29166999999999998</v>
      </c>
      <c r="E149" s="72">
        <f>ROUND(MOD(Tableau_Effectifs_Dept[[#This Row],[GardDteFin]],1),5)</f>
        <v>0.29166999999999998</v>
      </c>
      <c r="F149" t="s">
        <v>72</v>
      </c>
      <c r="G149" t="s">
        <v>23</v>
      </c>
      <c r="H149" t="s">
        <v>32</v>
      </c>
      <c r="I149" t="s">
        <v>26</v>
      </c>
      <c r="J14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Garde£24H£PRO£AAA£44767</v>
      </c>
      <c r="K14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4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4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49" s="72">
        <f>MAX(IF(Tableau_Effectifs_Dept[[#This Row],[Créneau TOT]]&gt;0,Tableau_Effectifs_Dept[[#This Row],[Créneau TOT]]-Tableau_Effectifs_Dept[[#This Row],[Créneau J ]],0),0)</f>
        <v>0</v>
      </c>
    </row>
    <row r="150" spans="1:14" x14ac:dyDescent="0.25">
      <c r="A150" s="23">
        <v>44767.291666666664</v>
      </c>
      <c r="B150" s="23">
        <v>44768.291666666664</v>
      </c>
      <c r="C150" s="71">
        <f>INT(Tableau_Effectifs_Dept[[#This Row],[GardDteDebut]])</f>
        <v>44767</v>
      </c>
      <c r="D150" s="72">
        <f>ROUND(MOD(Tableau_Effectifs_Dept[[#This Row],[GardDteDebut]],1),5)</f>
        <v>0.29166999999999998</v>
      </c>
      <c r="E150" s="72">
        <f>ROUND(MOD(Tableau_Effectifs_Dept[[#This Row],[GardDteFin]],1),5)</f>
        <v>0.29166999999999998</v>
      </c>
      <c r="F150" t="s">
        <v>72</v>
      </c>
      <c r="G150" t="s">
        <v>23</v>
      </c>
      <c r="H150" t="s">
        <v>31</v>
      </c>
      <c r="I150" t="s">
        <v>26</v>
      </c>
      <c r="J15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Garde£24H£VOL£AAA£44767</v>
      </c>
      <c r="K15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5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5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50" s="72">
        <f>MAX(IF(Tableau_Effectifs_Dept[[#This Row],[Créneau TOT]]&gt;0,Tableau_Effectifs_Dept[[#This Row],[Créneau TOT]]-Tableau_Effectifs_Dept[[#This Row],[Créneau J ]],0),0)</f>
        <v>0</v>
      </c>
    </row>
    <row r="151" spans="1:14" x14ac:dyDescent="0.25">
      <c r="A151" s="23">
        <v>44767.291666666664</v>
      </c>
      <c r="B151" s="23">
        <v>44768.291666666664</v>
      </c>
      <c r="C151" s="71">
        <f>INT(Tableau_Effectifs_Dept[[#This Row],[GardDteDebut]])</f>
        <v>44767</v>
      </c>
      <c r="D151" s="72">
        <f>ROUND(MOD(Tableau_Effectifs_Dept[[#This Row],[GardDteDebut]],1),5)</f>
        <v>0.29166999999999998</v>
      </c>
      <c r="E151" s="72">
        <f>ROUND(MOD(Tableau_Effectifs_Dept[[#This Row],[GardDteFin]],1),5)</f>
        <v>0.29166999999999998</v>
      </c>
      <c r="F151" t="s">
        <v>72</v>
      </c>
      <c r="G151" t="s">
        <v>23</v>
      </c>
      <c r="H151" t="s">
        <v>32</v>
      </c>
      <c r="I151" t="s">
        <v>26</v>
      </c>
      <c r="J15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Garde£24H£PRO£AAA£44767</v>
      </c>
      <c r="K15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5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5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51" s="72">
        <f>MAX(IF(Tableau_Effectifs_Dept[[#This Row],[Créneau TOT]]&gt;0,Tableau_Effectifs_Dept[[#This Row],[Créneau TOT]]-Tableau_Effectifs_Dept[[#This Row],[Créneau J ]],0),0)</f>
        <v>0</v>
      </c>
    </row>
    <row r="152" spans="1:14" x14ac:dyDescent="0.25">
      <c r="A152" s="23">
        <v>44767.291666666664</v>
      </c>
      <c r="B152" s="23">
        <v>44768.291666666664</v>
      </c>
      <c r="C152" s="71">
        <f>INT(Tableau_Effectifs_Dept[[#This Row],[GardDteDebut]])</f>
        <v>44767</v>
      </c>
      <c r="D152" s="72">
        <f>ROUND(MOD(Tableau_Effectifs_Dept[[#This Row],[GardDteDebut]],1),5)</f>
        <v>0.29166999999999998</v>
      </c>
      <c r="E152" s="72">
        <f>ROUND(MOD(Tableau_Effectifs_Dept[[#This Row],[GardDteFin]],1),5)</f>
        <v>0.29166999999999998</v>
      </c>
      <c r="F152" t="s">
        <v>72</v>
      </c>
      <c r="G152" t="s">
        <v>23</v>
      </c>
      <c r="H152" t="s">
        <v>31</v>
      </c>
      <c r="I152" t="s">
        <v>26</v>
      </c>
      <c r="J15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Garde£24H£VOL£AAA£44767</v>
      </c>
      <c r="K15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5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5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52" s="72">
        <f>MAX(IF(Tableau_Effectifs_Dept[[#This Row],[Créneau TOT]]&gt;0,Tableau_Effectifs_Dept[[#This Row],[Créneau TOT]]-Tableau_Effectifs_Dept[[#This Row],[Créneau J ]],0),0)</f>
        <v>0</v>
      </c>
    </row>
    <row r="153" spans="1:14" x14ac:dyDescent="0.25">
      <c r="A153" s="23">
        <v>44767.291666666664</v>
      </c>
      <c r="B153" s="23">
        <v>44768.291666666664</v>
      </c>
      <c r="C153" s="71">
        <f>INT(Tableau_Effectifs_Dept[[#This Row],[GardDteDebut]])</f>
        <v>44767</v>
      </c>
      <c r="D153" s="72">
        <f>ROUND(MOD(Tableau_Effectifs_Dept[[#This Row],[GardDteDebut]],1),5)</f>
        <v>0.29166999999999998</v>
      </c>
      <c r="E153" s="72">
        <f>ROUND(MOD(Tableau_Effectifs_Dept[[#This Row],[GardDteFin]],1),5)</f>
        <v>0.29166999999999998</v>
      </c>
      <c r="F153" t="s">
        <v>72</v>
      </c>
      <c r="G153" t="s">
        <v>23</v>
      </c>
      <c r="H153" t="s">
        <v>32</v>
      </c>
      <c r="I153" t="s">
        <v>26</v>
      </c>
      <c r="J15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Garde£24H£PRO£AAA£44767</v>
      </c>
      <c r="K15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5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5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53" s="72">
        <f>MAX(IF(Tableau_Effectifs_Dept[[#This Row],[Créneau TOT]]&gt;0,Tableau_Effectifs_Dept[[#This Row],[Créneau TOT]]-Tableau_Effectifs_Dept[[#This Row],[Créneau J ]],0),0)</f>
        <v>0</v>
      </c>
    </row>
    <row r="154" spans="1:14" x14ac:dyDescent="0.25">
      <c r="A154" s="23">
        <v>44767.291666666664</v>
      </c>
      <c r="B154" s="23">
        <v>44768.291666666664</v>
      </c>
      <c r="C154" s="71">
        <f>INT(Tableau_Effectifs_Dept[[#This Row],[GardDteDebut]])</f>
        <v>44767</v>
      </c>
      <c r="D154" s="72">
        <f>ROUND(MOD(Tableau_Effectifs_Dept[[#This Row],[GardDteDebut]],1),5)</f>
        <v>0.29166999999999998</v>
      </c>
      <c r="E154" s="72">
        <f>ROUND(MOD(Tableau_Effectifs_Dept[[#This Row],[GardDteFin]],1),5)</f>
        <v>0.29166999999999998</v>
      </c>
      <c r="F154" t="s">
        <v>72</v>
      </c>
      <c r="G154" t="s">
        <v>23</v>
      </c>
      <c r="H154" t="s">
        <v>31</v>
      </c>
      <c r="I154" t="s">
        <v>26</v>
      </c>
      <c r="J15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Garde£24H£VOL£AAA£44767</v>
      </c>
      <c r="K15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5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5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54" s="72">
        <f>MAX(IF(Tableau_Effectifs_Dept[[#This Row],[Créneau TOT]]&gt;0,Tableau_Effectifs_Dept[[#This Row],[Créneau TOT]]-Tableau_Effectifs_Dept[[#This Row],[Créneau J ]],0),0)</f>
        <v>0</v>
      </c>
    </row>
    <row r="155" spans="1:14" x14ac:dyDescent="0.25">
      <c r="A155" s="23">
        <v>44767.291666666664</v>
      </c>
      <c r="B155" s="23">
        <v>44768.291666666664</v>
      </c>
      <c r="C155" s="71">
        <f>INT(Tableau_Effectifs_Dept[[#This Row],[GardDteDebut]])</f>
        <v>44767</v>
      </c>
      <c r="D155" s="72">
        <f>ROUND(MOD(Tableau_Effectifs_Dept[[#This Row],[GardDteDebut]],1),5)</f>
        <v>0.29166999999999998</v>
      </c>
      <c r="E155" s="72">
        <f>ROUND(MOD(Tableau_Effectifs_Dept[[#This Row],[GardDteFin]],1),5)</f>
        <v>0.29166999999999998</v>
      </c>
      <c r="F155" t="s">
        <v>74</v>
      </c>
      <c r="G155" t="s">
        <v>23</v>
      </c>
      <c r="H155" t="s">
        <v>32</v>
      </c>
      <c r="I155" t="s">
        <v>26</v>
      </c>
      <c r="J15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Garde£24H£PRO£CCC£44767</v>
      </c>
      <c r="K15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5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5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55" s="72">
        <f>MAX(IF(Tableau_Effectifs_Dept[[#This Row],[Créneau TOT]]&gt;0,Tableau_Effectifs_Dept[[#This Row],[Créneau TOT]]-Tableau_Effectifs_Dept[[#This Row],[Créneau J ]],0),0)</f>
        <v>0</v>
      </c>
    </row>
    <row r="156" spans="1:14" x14ac:dyDescent="0.25">
      <c r="A156" s="23">
        <v>44767.291666666664</v>
      </c>
      <c r="B156" s="23">
        <v>44768.291666666664</v>
      </c>
      <c r="C156" s="71">
        <f>INT(Tableau_Effectifs_Dept[[#This Row],[GardDteDebut]])</f>
        <v>44767</v>
      </c>
      <c r="D156" s="72">
        <f>ROUND(MOD(Tableau_Effectifs_Dept[[#This Row],[GardDteDebut]],1),5)</f>
        <v>0.29166999999999998</v>
      </c>
      <c r="E156" s="72">
        <f>ROUND(MOD(Tableau_Effectifs_Dept[[#This Row],[GardDteFin]],1),5)</f>
        <v>0.29166999999999998</v>
      </c>
      <c r="F156" t="s">
        <v>74</v>
      </c>
      <c r="G156" t="s">
        <v>23</v>
      </c>
      <c r="H156" t="s">
        <v>32</v>
      </c>
      <c r="I156" t="s">
        <v>26</v>
      </c>
      <c r="J15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Garde£24H£PRO£CCC£44767</v>
      </c>
      <c r="K15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5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5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56" s="72">
        <f>MAX(IF(Tableau_Effectifs_Dept[[#This Row],[Créneau TOT]]&gt;0,Tableau_Effectifs_Dept[[#This Row],[Créneau TOT]]-Tableau_Effectifs_Dept[[#This Row],[Créneau J ]],0),0)</f>
        <v>0</v>
      </c>
    </row>
    <row r="157" spans="1:14" x14ac:dyDescent="0.25">
      <c r="A157" s="23">
        <v>44767.291666666664</v>
      </c>
      <c r="B157" s="23">
        <v>44768.291666666664</v>
      </c>
      <c r="C157" s="71">
        <f>INT(Tableau_Effectifs_Dept[[#This Row],[GardDteDebut]])</f>
        <v>44767</v>
      </c>
      <c r="D157" s="72">
        <f>ROUND(MOD(Tableau_Effectifs_Dept[[#This Row],[GardDteDebut]],1),5)</f>
        <v>0.29166999999999998</v>
      </c>
      <c r="E157" s="72">
        <f>ROUND(MOD(Tableau_Effectifs_Dept[[#This Row],[GardDteFin]],1),5)</f>
        <v>0.29166999999999998</v>
      </c>
      <c r="F157" t="s">
        <v>74</v>
      </c>
      <c r="G157" t="s">
        <v>23</v>
      </c>
      <c r="H157" t="s">
        <v>31</v>
      </c>
      <c r="I157" t="s">
        <v>26</v>
      </c>
      <c r="J15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Garde£24H£VOL£CCC£44767</v>
      </c>
      <c r="K15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5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5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57" s="72">
        <f>MAX(IF(Tableau_Effectifs_Dept[[#This Row],[Créneau TOT]]&gt;0,Tableau_Effectifs_Dept[[#This Row],[Créneau TOT]]-Tableau_Effectifs_Dept[[#This Row],[Créneau J ]],0),0)</f>
        <v>0</v>
      </c>
    </row>
    <row r="158" spans="1:14" x14ac:dyDescent="0.25">
      <c r="A158" s="23">
        <v>44767.291666666664</v>
      </c>
      <c r="B158" s="23">
        <v>44768.291666666664</v>
      </c>
      <c r="C158" s="71">
        <f>INT(Tableau_Effectifs_Dept[[#This Row],[GardDteDebut]])</f>
        <v>44767</v>
      </c>
      <c r="D158" s="72">
        <f>ROUND(MOD(Tableau_Effectifs_Dept[[#This Row],[GardDteDebut]],1),5)</f>
        <v>0.29166999999999998</v>
      </c>
      <c r="E158" s="72">
        <f>ROUND(MOD(Tableau_Effectifs_Dept[[#This Row],[GardDteFin]],1),5)</f>
        <v>0.29166999999999998</v>
      </c>
      <c r="F158" t="s">
        <v>74</v>
      </c>
      <c r="G158" t="s">
        <v>23</v>
      </c>
      <c r="H158" t="s">
        <v>32</v>
      </c>
      <c r="I158" t="s">
        <v>26</v>
      </c>
      <c r="J15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Garde£24H£PRO£CCC£44767</v>
      </c>
      <c r="K15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5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5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58" s="72">
        <f>MAX(IF(Tableau_Effectifs_Dept[[#This Row],[Créneau TOT]]&gt;0,Tableau_Effectifs_Dept[[#This Row],[Créneau TOT]]-Tableau_Effectifs_Dept[[#This Row],[Créneau J ]],0),0)</f>
        <v>0</v>
      </c>
    </row>
    <row r="159" spans="1:14" x14ac:dyDescent="0.25">
      <c r="A159" s="23">
        <v>44767.291666666664</v>
      </c>
      <c r="B159" s="23">
        <v>44768.291666666664</v>
      </c>
      <c r="C159" s="71">
        <f>INT(Tableau_Effectifs_Dept[[#This Row],[GardDteDebut]])</f>
        <v>44767</v>
      </c>
      <c r="D159" s="72">
        <f>ROUND(MOD(Tableau_Effectifs_Dept[[#This Row],[GardDteDebut]],1),5)</f>
        <v>0.29166999999999998</v>
      </c>
      <c r="E159" s="72">
        <f>ROUND(MOD(Tableau_Effectifs_Dept[[#This Row],[GardDteFin]],1),5)</f>
        <v>0.29166999999999998</v>
      </c>
      <c r="F159" t="s">
        <v>74</v>
      </c>
      <c r="G159" t="s">
        <v>23</v>
      </c>
      <c r="H159" t="s">
        <v>31</v>
      </c>
      <c r="I159" t="s">
        <v>26</v>
      </c>
      <c r="J15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Garde£24H£VOL£CCC£44767</v>
      </c>
      <c r="K15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5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5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59" s="72">
        <f>MAX(IF(Tableau_Effectifs_Dept[[#This Row],[Créneau TOT]]&gt;0,Tableau_Effectifs_Dept[[#This Row],[Créneau TOT]]-Tableau_Effectifs_Dept[[#This Row],[Créneau J ]],0),0)</f>
        <v>0</v>
      </c>
    </row>
    <row r="160" spans="1:14" x14ac:dyDescent="0.25">
      <c r="A160" s="23">
        <v>44768.291666666664</v>
      </c>
      <c r="B160" s="23">
        <v>44769.291666666664</v>
      </c>
      <c r="C160" s="71">
        <f>INT(Tableau_Effectifs_Dept[[#This Row],[GardDteDebut]])</f>
        <v>44768</v>
      </c>
      <c r="D160" s="72">
        <f>ROUND(MOD(Tableau_Effectifs_Dept[[#This Row],[GardDteDebut]],1),5)</f>
        <v>0.29166999999999998</v>
      </c>
      <c r="E160" s="72">
        <f>ROUND(MOD(Tableau_Effectifs_Dept[[#This Row],[GardDteFin]],1),5)</f>
        <v>0.29166999999999998</v>
      </c>
      <c r="F160" t="s">
        <v>73</v>
      </c>
      <c r="G160" t="s">
        <v>23</v>
      </c>
      <c r="H160" t="s">
        <v>31</v>
      </c>
      <c r="I160" t="s">
        <v>26</v>
      </c>
      <c r="J16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Garde£24H£VOL£BBB£44768</v>
      </c>
      <c r="K16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6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6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60" s="72">
        <f>MAX(IF(Tableau_Effectifs_Dept[[#This Row],[Créneau TOT]]&gt;0,Tableau_Effectifs_Dept[[#This Row],[Créneau TOT]]-Tableau_Effectifs_Dept[[#This Row],[Créneau J ]],0),0)</f>
        <v>0</v>
      </c>
    </row>
    <row r="161" spans="1:14" x14ac:dyDescent="0.25">
      <c r="A161" s="23">
        <v>44768.291666666664</v>
      </c>
      <c r="B161" s="23">
        <v>44769.291666666664</v>
      </c>
      <c r="C161" s="71">
        <f>INT(Tableau_Effectifs_Dept[[#This Row],[GardDteDebut]])</f>
        <v>44768</v>
      </c>
      <c r="D161" s="72">
        <f>ROUND(MOD(Tableau_Effectifs_Dept[[#This Row],[GardDteDebut]],1),5)</f>
        <v>0.29166999999999998</v>
      </c>
      <c r="E161" s="72">
        <f>ROUND(MOD(Tableau_Effectifs_Dept[[#This Row],[GardDteFin]],1),5)</f>
        <v>0.29166999999999998</v>
      </c>
      <c r="F161" t="s">
        <v>72</v>
      </c>
      <c r="G161" t="s">
        <v>23</v>
      </c>
      <c r="H161" t="s">
        <v>32</v>
      </c>
      <c r="I161" t="s">
        <v>26</v>
      </c>
      <c r="J16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Garde£24H£PRO£AAA£44768</v>
      </c>
      <c r="K16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6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6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61" s="72">
        <f>MAX(IF(Tableau_Effectifs_Dept[[#This Row],[Créneau TOT]]&gt;0,Tableau_Effectifs_Dept[[#This Row],[Créneau TOT]]-Tableau_Effectifs_Dept[[#This Row],[Créneau J ]],0),0)</f>
        <v>0</v>
      </c>
    </row>
    <row r="162" spans="1:14" x14ac:dyDescent="0.25">
      <c r="A162" s="23">
        <v>44768.291666666664</v>
      </c>
      <c r="B162" s="23">
        <v>44769.291666666664</v>
      </c>
      <c r="C162" s="71">
        <f>INT(Tableau_Effectifs_Dept[[#This Row],[GardDteDebut]])</f>
        <v>44768</v>
      </c>
      <c r="D162" s="72">
        <f>ROUND(MOD(Tableau_Effectifs_Dept[[#This Row],[GardDteDebut]],1),5)</f>
        <v>0.29166999999999998</v>
      </c>
      <c r="E162" s="72">
        <f>ROUND(MOD(Tableau_Effectifs_Dept[[#This Row],[GardDteFin]],1),5)</f>
        <v>0.29166999999999998</v>
      </c>
      <c r="F162" t="s">
        <v>72</v>
      </c>
      <c r="G162" t="s">
        <v>23</v>
      </c>
      <c r="H162" t="s">
        <v>32</v>
      </c>
      <c r="I162" t="s">
        <v>26</v>
      </c>
      <c r="J16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Garde£24H£PRO£AAA£44768</v>
      </c>
      <c r="K16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6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6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62" s="72">
        <f>MAX(IF(Tableau_Effectifs_Dept[[#This Row],[Créneau TOT]]&gt;0,Tableau_Effectifs_Dept[[#This Row],[Créneau TOT]]-Tableau_Effectifs_Dept[[#This Row],[Créneau J ]],0),0)</f>
        <v>0</v>
      </c>
    </row>
    <row r="163" spans="1:14" x14ac:dyDescent="0.25">
      <c r="A163" s="23">
        <v>44768.291666666664</v>
      </c>
      <c r="B163" s="23">
        <v>44769.291666666664</v>
      </c>
      <c r="C163" s="71">
        <f>INT(Tableau_Effectifs_Dept[[#This Row],[GardDteDebut]])</f>
        <v>44768</v>
      </c>
      <c r="D163" s="72">
        <f>ROUND(MOD(Tableau_Effectifs_Dept[[#This Row],[GardDteDebut]],1),5)</f>
        <v>0.29166999999999998</v>
      </c>
      <c r="E163" s="72">
        <f>ROUND(MOD(Tableau_Effectifs_Dept[[#This Row],[GardDteFin]],1),5)</f>
        <v>0.29166999999999998</v>
      </c>
      <c r="F163" t="s">
        <v>72</v>
      </c>
      <c r="G163" t="s">
        <v>23</v>
      </c>
      <c r="H163" t="s">
        <v>32</v>
      </c>
      <c r="I163" t="s">
        <v>26</v>
      </c>
      <c r="J16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Garde£24H£PRO£AAA£44768</v>
      </c>
      <c r="K16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6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6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63" s="72">
        <f>MAX(IF(Tableau_Effectifs_Dept[[#This Row],[Créneau TOT]]&gt;0,Tableau_Effectifs_Dept[[#This Row],[Créneau TOT]]-Tableau_Effectifs_Dept[[#This Row],[Créneau J ]],0),0)</f>
        <v>0</v>
      </c>
    </row>
    <row r="164" spans="1:14" x14ac:dyDescent="0.25">
      <c r="A164" s="23">
        <v>44768.291666666664</v>
      </c>
      <c r="B164" s="23">
        <v>44769.291666666664</v>
      </c>
      <c r="C164" s="71">
        <f>INT(Tableau_Effectifs_Dept[[#This Row],[GardDteDebut]])</f>
        <v>44768</v>
      </c>
      <c r="D164" s="72">
        <f>ROUND(MOD(Tableau_Effectifs_Dept[[#This Row],[GardDteDebut]],1),5)</f>
        <v>0.29166999999999998</v>
      </c>
      <c r="E164" s="72">
        <f>ROUND(MOD(Tableau_Effectifs_Dept[[#This Row],[GardDteFin]],1),5)</f>
        <v>0.29166999999999998</v>
      </c>
      <c r="F164" t="s">
        <v>72</v>
      </c>
      <c r="G164" t="s">
        <v>23</v>
      </c>
      <c r="H164" t="s">
        <v>32</v>
      </c>
      <c r="I164" t="s">
        <v>26</v>
      </c>
      <c r="J16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Garde£24H£PRO£AAA£44768</v>
      </c>
      <c r="K16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6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6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64" s="72">
        <f>MAX(IF(Tableau_Effectifs_Dept[[#This Row],[Créneau TOT]]&gt;0,Tableau_Effectifs_Dept[[#This Row],[Créneau TOT]]-Tableau_Effectifs_Dept[[#This Row],[Créneau J ]],0),0)</f>
        <v>0</v>
      </c>
    </row>
    <row r="165" spans="1:14" x14ac:dyDescent="0.25">
      <c r="A165" s="23">
        <v>44768.291666666664</v>
      </c>
      <c r="B165" s="23">
        <v>44769.291666666664</v>
      </c>
      <c r="C165" s="71">
        <f>INT(Tableau_Effectifs_Dept[[#This Row],[GardDteDebut]])</f>
        <v>44768</v>
      </c>
      <c r="D165" s="72">
        <f>ROUND(MOD(Tableau_Effectifs_Dept[[#This Row],[GardDteDebut]],1),5)</f>
        <v>0.29166999999999998</v>
      </c>
      <c r="E165" s="72">
        <f>ROUND(MOD(Tableau_Effectifs_Dept[[#This Row],[GardDteFin]],1),5)</f>
        <v>0.29166999999999998</v>
      </c>
      <c r="F165" t="s">
        <v>72</v>
      </c>
      <c r="G165" t="s">
        <v>23</v>
      </c>
      <c r="H165" t="s">
        <v>32</v>
      </c>
      <c r="I165" t="s">
        <v>26</v>
      </c>
      <c r="J16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Garde£24H£PRO£AAA£44768</v>
      </c>
      <c r="K16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6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6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65" s="72">
        <f>MAX(IF(Tableau_Effectifs_Dept[[#This Row],[Créneau TOT]]&gt;0,Tableau_Effectifs_Dept[[#This Row],[Créneau TOT]]-Tableau_Effectifs_Dept[[#This Row],[Créneau J ]],0),0)</f>
        <v>0</v>
      </c>
    </row>
    <row r="166" spans="1:14" x14ac:dyDescent="0.25">
      <c r="A166" s="23">
        <v>44768.291666666664</v>
      </c>
      <c r="B166" s="23">
        <v>44769.291666666664</v>
      </c>
      <c r="C166" s="71">
        <f>INT(Tableau_Effectifs_Dept[[#This Row],[GardDteDebut]])</f>
        <v>44768</v>
      </c>
      <c r="D166" s="72">
        <f>ROUND(MOD(Tableau_Effectifs_Dept[[#This Row],[GardDteDebut]],1),5)</f>
        <v>0.29166999999999998</v>
      </c>
      <c r="E166" s="72">
        <f>ROUND(MOD(Tableau_Effectifs_Dept[[#This Row],[GardDteFin]],1),5)</f>
        <v>0.29166999999999998</v>
      </c>
      <c r="F166" t="s">
        <v>72</v>
      </c>
      <c r="G166" t="s">
        <v>23</v>
      </c>
      <c r="H166" t="s">
        <v>32</v>
      </c>
      <c r="I166" t="s">
        <v>26</v>
      </c>
      <c r="J16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Garde£24H£PRO£AAA£44768</v>
      </c>
      <c r="K16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6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6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66" s="72">
        <f>MAX(IF(Tableau_Effectifs_Dept[[#This Row],[Créneau TOT]]&gt;0,Tableau_Effectifs_Dept[[#This Row],[Créneau TOT]]-Tableau_Effectifs_Dept[[#This Row],[Créneau J ]],0),0)</f>
        <v>0</v>
      </c>
    </row>
    <row r="167" spans="1:14" x14ac:dyDescent="0.25">
      <c r="A167" s="23">
        <v>44768.291666666664</v>
      </c>
      <c r="B167" s="23">
        <v>44769.291666666664</v>
      </c>
      <c r="C167" s="71">
        <f>INT(Tableau_Effectifs_Dept[[#This Row],[GardDteDebut]])</f>
        <v>44768</v>
      </c>
      <c r="D167" s="72">
        <f>ROUND(MOD(Tableau_Effectifs_Dept[[#This Row],[GardDteDebut]],1),5)</f>
        <v>0.29166999999999998</v>
      </c>
      <c r="E167" s="72">
        <f>ROUND(MOD(Tableau_Effectifs_Dept[[#This Row],[GardDteFin]],1),5)</f>
        <v>0.29166999999999998</v>
      </c>
      <c r="F167" t="s">
        <v>72</v>
      </c>
      <c r="G167" t="s">
        <v>23</v>
      </c>
      <c r="H167" t="s">
        <v>32</v>
      </c>
      <c r="I167" t="s">
        <v>26</v>
      </c>
      <c r="J16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Garde£24H£PRO£AAA£44768</v>
      </c>
      <c r="K16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6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6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67" s="72">
        <f>MAX(IF(Tableau_Effectifs_Dept[[#This Row],[Créneau TOT]]&gt;0,Tableau_Effectifs_Dept[[#This Row],[Créneau TOT]]-Tableau_Effectifs_Dept[[#This Row],[Créneau J ]],0),0)</f>
        <v>0</v>
      </c>
    </row>
    <row r="168" spans="1:14" x14ac:dyDescent="0.25">
      <c r="A168" s="23">
        <v>44768.291666666664</v>
      </c>
      <c r="B168" s="23">
        <v>44769.291666666664</v>
      </c>
      <c r="C168" s="71">
        <f>INT(Tableau_Effectifs_Dept[[#This Row],[GardDteDebut]])</f>
        <v>44768</v>
      </c>
      <c r="D168" s="72">
        <f>ROUND(MOD(Tableau_Effectifs_Dept[[#This Row],[GardDteDebut]],1),5)</f>
        <v>0.29166999999999998</v>
      </c>
      <c r="E168" s="72">
        <f>ROUND(MOD(Tableau_Effectifs_Dept[[#This Row],[GardDteFin]],1),5)</f>
        <v>0.29166999999999998</v>
      </c>
      <c r="F168" t="s">
        <v>72</v>
      </c>
      <c r="G168" t="s">
        <v>23</v>
      </c>
      <c r="H168" t="s">
        <v>32</v>
      </c>
      <c r="I168" t="s">
        <v>26</v>
      </c>
      <c r="J16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Garde£24H£PRO£AAA£44768</v>
      </c>
      <c r="K16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6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6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68" s="72">
        <f>MAX(IF(Tableau_Effectifs_Dept[[#This Row],[Créneau TOT]]&gt;0,Tableau_Effectifs_Dept[[#This Row],[Créneau TOT]]-Tableau_Effectifs_Dept[[#This Row],[Créneau J ]],0),0)</f>
        <v>0</v>
      </c>
    </row>
    <row r="169" spans="1:14" x14ac:dyDescent="0.25">
      <c r="A169" s="23">
        <v>44768.291666666664</v>
      </c>
      <c r="B169" s="23">
        <v>44769.291666666664</v>
      </c>
      <c r="C169" s="71">
        <f>INT(Tableau_Effectifs_Dept[[#This Row],[GardDteDebut]])</f>
        <v>44768</v>
      </c>
      <c r="D169" s="72">
        <f>ROUND(MOD(Tableau_Effectifs_Dept[[#This Row],[GardDteDebut]],1),5)</f>
        <v>0.29166999999999998</v>
      </c>
      <c r="E169" s="72">
        <f>ROUND(MOD(Tableau_Effectifs_Dept[[#This Row],[GardDteFin]],1),5)</f>
        <v>0.29166999999999998</v>
      </c>
      <c r="F169" t="s">
        <v>74</v>
      </c>
      <c r="G169" t="s">
        <v>23</v>
      </c>
      <c r="H169" t="s">
        <v>31</v>
      </c>
      <c r="I169" t="s">
        <v>26</v>
      </c>
      <c r="J16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Garde£24H£VOL£CCC£44768</v>
      </c>
      <c r="K16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6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6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69" s="72">
        <f>MAX(IF(Tableau_Effectifs_Dept[[#This Row],[Créneau TOT]]&gt;0,Tableau_Effectifs_Dept[[#This Row],[Créneau TOT]]-Tableau_Effectifs_Dept[[#This Row],[Créneau J ]],0),0)</f>
        <v>0</v>
      </c>
    </row>
    <row r="170" spans="1:14" x14ac:dyDescent="0.25">
      <c r="A170" s="23">
        <v>44768.291666666664</v>
      </c>
      <c r="B170" s="23">
        <v>44769.291666666664</v>
      </c>
      <c r="C170" s="71">
        <f>INT(Tableau_Effectifs_Dept[[#This Row],[GardDteDebut]])</f>
        <v>44768</v>
      </c>
      <c r="D170" s="72">
        <f>ROUND(MOD(Tableau_Effectifs_Dept[[#This Row],[GardDteDebut]],1),5)</f>
        <v>0.29166999999999998</v>
      </c>
      <c r="E170" s="72">
        <f>ROUND(MOD(Tableau_Effectifs_Dept[[#This Row],[GardDteFin]],1),5)</f>
        <v>0.29166999999999998</v>
      </c>
      <c r="F170" t="s">
        <v>74</v>
      </c>
      <c r="G170" t="s">
        <v>23</v>
      </c>
      <c r="H170" t="s">
        <v>31</v>
      </c>
      <c r="I170" t="s">
        <v>26</v>
      </c>
      <c r="J17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Garde£24H£VOL£CCC£44768</v>
      </c>
      <c r="K17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7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7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70" s="72">
        <f>MAX(IF(Tableau_Effectifs_Dept[[#This Row],[Créneau TOT]]&gt;0,Tableau_Effectifs_Dept[[#This Row],[Créneau TOT]]-Tableau_Effectifs_Dept[[#This Row],[Créneau J ]],0),0)</f>
        <v>0</v>
      </c>
    </row>
    <row r="171" spans="1:14" x14ac:dyDescent="0.25">
      <c r="A171" s="23">
        <v>44768.291666666664</v>
      </c>
      <c r="B171" s="23">
        <v>44769.291666666664</v>
      </c>
      <c r="C171" s="71">
        <f>INT(Tableau_Effectifs_Dept[[#This Row],[GardDteDebut]])</f>
        <v>44768</v>
      </c>
      <c r="D171" s="72">
        <f>ROUND(MOD(Tableau_Effectifs_Dept[[#This Row],[GardDteDebut]],1),5)</f>
        <v>0.29166999999999998</v>
      </c>
      <c r="E171" s="72">
        <f>ROUND(MOD(Tableau_Effectifs_Dept[[#This Row],[GardDteFin]],1),5)</f>
        <v>0.29166999999999998</v>
      </c>
      <c r="F171" t="s">
        <v>74</v>
      </c>
      <c r="G171" t="s">
        <v>23</v>
      </c>
      <c r="H171" t="s">
        <v>31</v>
      </c>
      <c r="I171" t="s">
        <v>26</v>
      </c>
      <c r="J17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Garde£24H£VOL£CCC£44768</v>
      </c>
      <c r="K17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7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7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71" s="72">
        <f>MAX(IF(Tableau_Effectifs_Dept[[#This Row],[Créneau TOT]]&gt;0,Tableau_Effectifs_Dept[[#This Row],[Créneau TOT]]-Tableau_Effectifs_Dept[[#This Row],[Créneau J ]],0),0)</f>
        <v>0</v>
      </c>
    </row>
    <row r="172" spans="1:14" x14ac:dyDescent="0.25">
      <c r="A172" s="23">
        <v>44768.291666666664</v>
      </c>
      <c r="B172" s="23">
        <v>44769.291666666664</v>
      </c>
      <c r="C172" s="71">
        <f>INT(Tableau_Effectifs_Dept[[#This Row],[GardDteDebut]])</f>
        <v>44768</v>
      </c>
      <c r="D172" s="72">
        <f>ROUND(MOD(Tableau_Effectifs_Dept[[#This Row],[GardDteDebut]],1),5)</f>
        <v>0.29166999999999998</v>
      </c>
      <c r="E172" s="72">
        <f>ROUND(MOD(Tableau_Effectifs_Dept[[#This Row],[GardDteFin]],1),5)</f>
        <v>0.29166999999999998</v>
      </c>
      <c r="F172" t="s">
        <v>74</v>
      </c>
      <c r="G172" t="s">
        <v>23</v>
      </c>
      <c r="H172" t="s">
        <v>31</v>
      </c>
      <c r="I172" t="s">
        <v>26</v>
      </c>
      <c r="J17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Garde£24H£VOL£CCC£44768</v>
      </c>
      <c r="K17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7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7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72" s="72">
        <f>MAX(IF(Tableau_Effectifs_Dept[[#This Row],[Créneau TOT]]&gt;0,Tableau_Effectifs_Dept[[#This Row],[Créneau TOT]]-Tableau_Effectifs_Dept[[#This Row],[Créneau J ]],0),0)</f>
        <v>0</v>
      </c>
    </row>
    <row r="173" spans="1:14" x14ac:dyDescent="0.25">
      <c r="A173" s="23">
        <v>44768.291666666664</v>
      </c>
      <c r="B173" s="23">
        <v>44769.291666666664</v>
      </c>
      <c r="C173" s="71">
        <f>INT(Tableau_Effectifs_Dept[[#This Row],[GardDteDebut]])</f>
        <v>44768</v>
      </c>
      <c r="D173" s="72">
        <f>ROUND(MOD(Tableau_Effectifs_Dept[[#This Row],[GardDteDebut]],1),5)</f>
        <v>0.29166999999999998</v>
      </c>
      <c r="E173" s="72">
        <f>ROUND(MOD(Tableau_Effectifs_Dept[[#This Row],[GardDteFin]],1),5)</f>
        <v>0.29166999999999998</v>
      </c>
      <c r="F173" t="s">
        <v>74</v>
      </c>
      <c r="G173" t="s">
        <v>23</v>
      </c>
      <c r="H173" t="s">
        <v>32</v>
      </c>
      <c r="I173" t="s">
        <v>26</v>
      </c>
      <c r="J17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Garde£24H£PRO£CCC£44768</v>
      </c>
      <c r="K17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7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7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73" s="72">
        <f>MAX(IF(Tableau_Effectifs_Dept[[#This Row],[Créneau TOT]]&gt;0,Tableau_Effectifs_Dept[[#This Row],[Créneau TOT]]-Tableau_Effectifs_Dept[[#This Row],[Créneau J ]],0),0)</f>
        <v>0</v>
      </c>
    </row>
    <row r="174" spans="1:14" x14ac:dyDescent="0.25">
      <c r="A174" s="23">
        <v>44768.291666666664</v>
      </c>
      <c r="B174" s="23">
        <v>44769.291666666664</v>
      </c>
      <c r="C174" s="71">
        <f>INT(Tableau_Effectifs_Dept[[#This Row],[GardDteDebut]])</f>
        <v>44768</v>
      </c>
      <c r="D174" s="72">
        <f>ROUND(MOD(Tableau_Effectifs_Dept[[#This Row],[GardDteDebut]],1),5)</f>
        <v>0.29166999999999998</v>
      </c>
      <c r="E174" s="72">
        <f>ROUND(MOD(Tableau_Effectifs_Dept[[#This Row],[GardDteFin]],1),5)</f>
        <v>0.29166999999999998</v>
      </c>
      <c r="F174" t="s">
        <v>74</v>
      </c>
      <c r="G174" t="s">
        <v>23</v>
      </c>
      <c r="H174" t="s">
        <v>32</v>
      </c>
      <c r="I174" t="s">
        <v>26</v>
      </c>
      <c r="J17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Garde£24H£PRO£CCC£44768</v>
      </c>
      <c r="K17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7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7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74" s="72">
        <f>MAX(IF(Tableau_Effectifs_Dept[[#This Row],[Créneau TOT]]&gt;0,Tableau_Effectifs_Dept[[#This Row],[Créneau TOT]]-Tableau_Effectifs_Dept[[#This Row],[Créneau J ]],0),0)</f>
        <v>0</v>
      </c>
    </row>
    <row r="175" spans="1:14" x14ac:dyDescent="0.25">
      <c r="A175" s="23">
        <v>44768.291666666664</v>
      </c>
      <c r="B175" s="23">
        <v>44769.291666666664</v>
      </c>
      <c r="C175" s="71">
        <f>INT(Tableau_Effectifs_Dept[[#This Row],[GardDteDebut]])</f>
        <v>44768</v>
      </c>
      <c r="D175" s="72">
        <f>ROUND(MOD(Tableau_Effectifs_Dept[[#This Row],[GardDteDebut]],1),5)</f>
        <v>0.29166999999999998</v>
      </c>
      <c r="E175" s="72">
        <f>ROUND(MOD(Tableau_Effectifs_Dept[[#This Row],[GardDteFin]],1),5)</f>
        <v>0.29166999999999998</v>
      </c>
      <c r="F175" t="s">
        <v>74</v>
      </c>
      <c r="G175" t="s">
        <v>23</v>
      </c>
      <c r="H175" t="s">
        <v>32</v>
      </c>
      <c r="I175" t="s">
        <v>26</v>
      </c>
      <c r="J17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Garde£24H£PRO£CCC£44768</v>
      </c>
      <c r="K17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7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7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75" s="72">
        <f>MAX(IF(Tableau_Effectifs_Dept[[#This Row],[Créneau TOT]]&gt;0,Tableau_Effectifs_Dept[[#This Row],[Créneau TOT]]-Tableau_Effectifs_Dept[[#This Row],[Créneau J ]],0),0)</f>
        <v>0</v>
      </c>
    </row>
    <row r="176" spans="1:14" x14ac:dyDescent="0.25">
      <c r="A176" s="23">
        <v>44769.291666666664</v>
      </c>
      <c r="B176" s="23">
        <v>44770.291666666664</v>
      </c>
      <c r="C176" s="71">
        <f>INT(Tableau_Effectifs_Dept[[#This Row],[GardDteDebut]])</f>
        <v>44769</v>
      </c>
      <c r="D176" s="72">
        <f>ROUND(MOD(Tableau_Effectifs_Dept[[#This Row],[GardDteDebut]],1),5)</f>
        <v>0.29166999999999998</v>
      </c>
      <c r="E176" s="72">
        <f>ROUND(MOD(Tableau_Effectifs_Dept[[#This Row],[GardDteFin]],1),5)</f>
        <v>0.29166999999999998</v>
      </c>
      <c r="F176" t="s">
        <v>72</v>
      </c>
      <c r="G176" t="s">
        <v>23</v>
      </c>
      <c r="H176" t="s">
        <v>31</v>
      </c>
      <c r="I176" t="s">
        <v>26</v>
      </c>
      <c r="J17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Garde£24H£VOL£AAA£44769</v>
      </c>
      <c r="K17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7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7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76" s="72">
        <f>MAX(IF(Tableau_Effectifs_Dept[[#This Row],[Créneau TOT]]&gt;0,Tableau_Effectifs_Dept[[#This Row],[Créneau TOT]]-Tableau_Effectifs_Dept[[#This Row],[Créneau J ]],0),0)</f>
        <v>0</v>
      </c>
    </row>
    <row r="177" spans="1:14" x14ac:dyDescent="0.25">
      <c r="A177" s="23">
        <v>44769.291666666664</v>
      </c>
      <c r="B177" s="23">
        <v>44770.291666666664</v>
      </c>
      <c r="C177" s="71">
        <f>INT(Tableau_Effectifs_Dept[[#This Row],[GardDteDebut]])</f>
        <v>44769</v>
      </c>
      <c r="D177" s="72">
        <f>ROUND(MOD(Tableau_Effectifs_Dept[[#This Row],[GardDteDebut]],1),5)</f>
        <v>0.29166999999999998</v>
      </c>
      <c r="E177" s="72">
        <f>ROUND(MOD(Tableau_Effectifs_Dept[[#This Row],[GardDteFin]],1),5)</f>
        <v>0.29166999999999998</v>
      </c>
      <c r="F177" t="s">
        <v>72</v>
      </c>
      <c r="G177" t="s">
        <v>23</v>
      </c>
      <c r="H177" t="s">
        <v>32</v>
      </c>
      <c r="I177" t="s">
        <v>26</v>
      </c>
      <c r="J17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Garde£24H£PRO£AAA£44769</v>
      </c>
      <c r="K17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7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7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77" s="72">
        <f>MAX(IF(Tableau_Effectifs_Dept[[#This Row],[Créneau TOT]]&gt;0,Tableau_Effectifs_Dept[[#This Row],[Créneau TOT]]-Tableau_Effectifs_Dept[[#This Row],[Créneau J ]],0),0)</f>
        <v>0</v>
      </c>
    </row>
    <row r="178" spans="1:14" x14ac:dyDescent="0.25">
      <c r="A178" s="23">
        <v>44769.291666666664</v>
      </c>
      <c r="B178" s="23">
        <v>44770.291666666664</v>
      </c>
      <c r="C178" s="71">
        <f>INT(Tableau_Effectifs_Dept[[#This Row],[GardDteDebut]])</f>
        <v>44769</v>
      </c>
      <c r="D178" s="72">
        <f>ROUND(MOD(Tableau_Effectifs_Dept[[#This Row],[GardDteDebut]],1),5)</f>
        <v>0.29166999999999998</v>
      </c>
      <c r="E178" s="72">
        <f>ROUND(MOD(Tableau_Effectifs_Dept[[#This Row],[GardDteFin]],1),5)</f>
        <v>0.29166999999999998</v>
      </c>
      <c r="F178" t="s">
        <v>72</v>
      </c>
      <c r="G178" t="s">
        <v>23</v>
      </c>
      <c r="H178" t="s">
        <v>32</v>
      </c>
      <c r="I178" t="s">
        <v>26</v>
      </c>
      <c r="J17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Garde£24H£PRO£AAA£44769</v>
      </c>
      <c r="K17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7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7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78" s="72">
        <f>MAX(IF(Tableau_Effectifs_Dept[[#This Row],[Créneau TOT]]&gt;0,Tableau_Effectifs_Dept[[#This Row],[Créneau TOT]]-Tableau_Effectifs_Dept[[#This Row],[Créneau J ]],0),0)</f>
        <v>0</v>
      </c>
    </row>
    <row r="179" spans="1:14" x14ac:dyDescent="0.25">
      <c r="A179" s="23">
        <v>44769.291666666664</v>
      </c>
      <c r="B179" s="23">
        <v>44770.291666666664</v>
      </c>
      <c r="C179" s="71">
        <f>INT(Tableau_Effectifs_Dept[[#This Row],[GardDteDebut]])</f>
        <v>44769</v>
      </c>
      <c r="D179" s="72">
        <f>ROUND(MOD(Tableau_Effectifs_Dept[[#This Row],[GardDteDebut]],1),5)</f>
        <v>0.29166999999999998</v>
      </c>
      <c r="E179" s="72">
        <f>ROUND(MOD(Tableau_Effectifs_Dept[[#This Row],[GardDteFin]],1),5)</f>
        <v>0.29166999999999998</v>
      </c>
      <c r="F179" t="s">
        <v>72</v>
      </c>
      <c r="G179" t="s">
        <v>23</v>
      </c>
      <c r="H179" t="s">
        <v>32</v>
      </c>
      <c r="I179" t="s">
        <v>26</v>
      </c>
      <c r="J17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Garde£24H£PRO£AAA£44769</v>
      </c>
      <c r="K17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7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7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79" s="72">
        <f>MAX(IF(Tableau_Effectifs_Dept[[#This Row],[Créneau TOT]]&gt;0,Tableau_Effectifs_Dept[[#This Row],[Créneau TOT]]-Tableau_Effectifs_Dept[[#This Row],[Créneau J ]],0),0)</f>
        <v>0</v>
      </c>
    </row>
    <row r="180" spans="1:14" x14ac:dyDescent="0.25">
      <c r="A180" s="23">
        <v>44769.291666666664</v>
      </c>
      <c r="B180" s="23">
        <v>44770.291666666664</v>
      </c>
      <c r="C180" s="71">
        <f>INT(Tableau_Effectifs_Dept[[#This Row],[GardDteDebut]])</f>
        <v>44769</v>
      </c>
      <c r="D180" s="72">
        <f>ROUND(MOD(Tableau_Effectifs_Dept[[#This Row],[GardDteDebut]],1),5)</f>
        <v>0.29166999999999998</v>
      </c>
      <c r="E180" s="72">
        <f>ROUND(MOD(Tableau_Effectifs_Dept[[#This Row],[GardDteFin]],1),5)</f>
        <v>0.29166999999999998</v>
      </c>
      <c r="F180" t="s">
        <v>72</v>
      </c>
      <c r="G180" t="s">
        <v>23</v>
      </c>
      <c r="H180" t="s">
        <v>32</v>
      </c>
      <c r="I180" t="s">
        <v>26</v>
      </c>
      <c r="J18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Garde£24H£PRO£AAA£44769</v>
      </c>
      <c r="K18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8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8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80" s="72">
        <f>MAX(IF(Tableau_Effectifs_Dept[[#This Row],[Créneau TOT]]&gt;0,Tableau_Effectifs_Dept[[#This Row],[Créneau TOT]]-Tableau_Effectifs_Dept[[#This Row],[Créneau J ]],0),0)</f>
        <v>0</v>
      </c>
    </row>
    <row r="181" spans="1:14" x14ac:dyDescent="0.25">
      <c r="A181" s="23">
        <v>44769.291666666664</v>
      </c>
      <c r="B181" s="23">
        <v>44770.291666666664</v>
      </c>
      <c r="C181" s="71">
        <f>INT(Tableau_Effectifs_Dept[[#This Row],[GardDteDebut]])</f>
        <v>44769</v>
      </c>
      <c r="D181" s="72">
        <f>ROUND(MOD(Tableau_Effectifs_Dept[[#This Row],[GardDteDebut]],1),5)</f>
        <v>0.29166999999999998</v>
      </c>
      <c r="E181" s="72">
        <f>ROUND(MOD(Tableau_Effectifs_Dept[[#This Row],[GardDteFin]],1),5)</f>
        <v>0.29166999999999998</v>
      </c>
      <c r="F181" t="s">
        <v>72</v>
      </c>
      <c r="G181" t="s">
        <v>23</v>
      </c>
      <c r="H181" t="s">
        <v>31</v>
      </c>
      <c r="I181" t="s">
        <v>26</v>
      </c>
      <c r="J18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Garde£24H£VOL£AAA£44769</v>
      </c>
      <c r="K18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8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8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81" s="72">
        <f>MAX(IF(Tableau_Effectifs_Dept[[#This Row],[Créneau TOT]]&gt;0,Tableau_Effectifs_Dept[[#This Row],[Créneau TOT]]-Tableau_Effectifs_Dept[[#This Row],[Créneau J ]],0),0)</f>
        <v>0</v>
      </c>
    </row>
    <row r="182" spans="1:14" x14ac:dyDescent="0.25">
      <c r="A182" s="23">
        <v>44769.291666666664</v>
      </c>
      <c r="B182" s="23">
        <v>44770.291666666664</v>
      </c>
      <c r="C182" s="71">
        <f>INT(Tableau_Effectifs_Dept[[#This Row],[GardDteDebut]])</f>
        <v>44769</v>
      </c>
      <c r="D182" s="72">
        <f>ROUND(MOD(Tableau_Effectifs_Dept[[#This Row],[GardDteDebut]],1),5)</f>
        <v>0.29166999999999998</v>
      </c>
      <c r="E182" s="72">
        <f>ROUND(MOD(Tableau_Effectifs_Dept[[#This Row],[GardDteFin]],1),5)</f>
        <v>0.29166999999999998</v>
      </c>
      <c r="F182" t="s">
        <v>72</v>
      </c>
      <c r="G182" t="s">
        <v>23</v>
      </c>
      <c r="H182" t="s">
        <v>31</v>
      </c>
      <c r="I182" t="s">
        <v>26</v>
      </c>
      <c r="J18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Garde£24H£VOL£AAA£44769</v>
      </c>
      <c r="K18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8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8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82" s="72">
        <f>MAX(IF(Tableau_Effectifs_Dept[[#This Row],[Créneau TOT]]&gt;0,Tableau_Effectifs_Dept[[#This Row],[Créneau TOT]]-Tableau_Effectifs_Dept[[#This Row],[Créneau J ]],0),0)</f>
        <v>0</v>
      </c>
    </row>
    <row r="183" spans="1:14" x14ac:dyDescent="0.25">
      <c r="A183" s="23">
        <v>44769.291666666664</v>
      </c>
      <c r="B183" s="23">
        <v>44770.291666666664</v>
      </c>
      <c r="C183" s="71">
        <f>INT(Tableau_Effectifs_Dept[[#This Row],[GardDteDebut]])</f>
        <v>44769</v>
      </c>
      <c r="D183" s="72">
        <f>ROUND(MOD(Tableau_Effectifs_Dept[[#This Row],[GardDteDebut]],1),5)</f>
        <v>0.29166999999999998</v>
      </c>
      <c r="E183" s="72">
        <f>ROUND(MOD(Tableau_Effectifs_Dept[[#This Row],[GardDteFin]],1),5)</f>
        <v>0.29166999999999998</v>
      </c>
      <c r="F183" t="s">
        <v>74</v>
      </c>
      <c r="G183" t="s">
        <v>23</v>
      </c>
      <c r="H183" t="s">
        <v>32</v>
      </c>
      <c r="I183" t="s">
        <v>26</v>
      </c>
      <c r="J18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Garde£24H£PRO£CCC£44769</v>
      </c>
      <c r="K18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8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8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83" s="72">
        <f>MAX(IF(Tableau_Effectifs_Dept[[#This Row],[Créneau TOT]]&gt;0,Tableau_Effectifs_Dept[[#This Row],[Créneau TOT]]-Tableau_Effectifs_Dept[[#This Row],[Créneau J ]],0),0)</f>
        <v>0</v>
      </c>
    </row>
    <row r="184" spans="1:14" x14ac:dyDescent="0.25">
      <c r="A184" s="23">
        <v>44769.291666666664</v>
      </c>
      <c r="B184" s="23">
        <v>44770.291666666664</v>
      </c>
      <c r="C184" s="71">
        <f>INT(Tableau_Effectifs_Dept[[#This Row],[GardDteDebut]])</f>
        <v>44769</v>
      </c>
      <c r="D184" s="72">
        <f>ROUND(MOD(Tableau_Effectifs_Dept[[#This Row],[GardDteDebut]],1),5)</f>
        <v>0.29166999999999998</v>
      </c>
      <c r="E184" s="72">
        <f>ROUND(MOD(Tableau_Effectifs_Dept[[#This Row],[GardDteFin]],1),5)</f>
        <v>0.29166999999999998</v>
      </c>
      <c r="F184" t="s">
        <v>74</v>
      </c>
      <c r="G184" t="s">
        <v>23</v>
      </c>
      <c r="H184" t="s">
        <v>32</v>
      </c>
      <c r="I184" t="s">
        <v>26</v>
      </c>
      <c r="J18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Garde£24H£PRO£CCC£44769</v>
      </c>
      <c r="K18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8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8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84" s="72">
        <f>MAX(IF(Tableau_Effectifs_Dept[[#This Row],[Créneau TOT]]&gt;0,Tableau_Effectifs_Dept[[#This Row],[Créneau TOT]]-Tableau_Effectifs_Dept[[#This Row],[Créneau J ]],0),0)</f>
        <v>0</v>
      </c>
    </row>
    <row r="185" spans="1:14" x14ac:dyDescent="0.25">
      <c r="A185" s="23">
        <v>44769.291666666664</v>
      </c>
      <c r="B185" s="23">
        <v>44770.291666666664</v>
      </c>
      <c r="C185" s="71">
        <f>INT(Tableau_Effectifs_Dept[[#This Row],[GardDteDebut]])</f>
        <v>44769</v>
      </c>
      <c r="D185" s="72">
        <f>ROUND(MOD(Tableau_Effectifs_Dept[[#This Row],[GardDteDebut]],1),5)</f>
        <v>0.29166999999999998</v>
      </c>
      <c r="E185" s="72">
        <f>ROUND(MOD(Tableau_Effectifs_Dept[[#This Row],[GardDteFin]],1),5)</f>
        <v>0.29166999999999998</v>
      </c>
      <c r="F185" t="s">
        <v>74</v>
      </c>
      <c r="G185" t="s">
        <v>23</v>
      </c>
      <c r="H185" t="s">
        <v>31</v>
      </c>
      <c r="I185" t="s">
        <v>26</v>
      </c>
      <c r="J18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Garde£24H£VOL£CCC£44769</v>
      </c>
      <c r="K18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8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8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85" s="72">
        <f>MAX(IF(Tableau_Effectifs_Dept[[#This Row],[Créneau TOT]]&gt;0,Tableau_Effectifs_Dept[[#This Row],[Créneau TOT]]-Tableau_Effectifs_Dept[[#This Row],[Créneau J ]],0),0)</f>
        <v>0</v>
      </c>
    </row>
    <row r="186" spans="1:14" x14ac:dyDescent="0.25">
      <c r="A186" s="23">
        <v>44769.291666666664</v>
      </c>
      <c r="B186" s="23">
        <v>44770.291666666664</v>
      </c>
      <c r="C186" s="71">
        <f>INT(Tableau_Effectifs_Dept[[#This Row],[GardDteDebut]])</f>
        <v>44769</v>
      </c>
      <c r="D186" s="72">
        <f>ROUND(MOD(Tableau_Effectifs_Dept[[#This Row],[GardDteDebut]],1),5)</f>
        <v>0.29166999999999998</v>
      </c>
      <c r="E186" s="72">
        <f>ROUND(MOD(Tableau_Effectifs_Dept[[#This Row],[GardDteFin]],1),5)</f>
        <v>0.29166999999999998</v>
      </c>
      <c r="F186" t="s">
        <v>74</v>
      </c>
      <c r="G186" t="s">
        <v>23</v>
      </c>
      <c r="H186" t="s">
        <v>31</v>
      </c>
      <c r="I186" t="s">
        <v>26</v>
      </c>
      <c r="J18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Garde£24H£VOL£CCC£44769</v>
      </c>
      <c r="K18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8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8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86" s="72">
        <f>MAX(IF(Tableau_Effectifs_Dept[[#This Row],[Créneau TOT]]&gt;0,Tableau_Effectifs_Dept[[#This Row],[Créneau TOT]]-Tableau_Effectifs_Dept[[#This Row],[Créneau J ]],0),0)</f>
        <v>0</v>
      </c>
    </row>
    <row r="187" spans="1:14" x14ac:dyDescent="0.25">
      <c r="A187" s="23">
        <v>44769.291666666664</v>
      </c>
      <c r="B187" s="23">
        <v>44770.291666666664</v>
      </c>
      <c r="C187" s="71">
        <f>INT(Tableau_Effectifs_Dept[[#This Row],[GardDteDebut]])</f>
        <v>44769</v>
      </c>
      <c r="D187" s="72">
        <f>ROUND(MOD(Tableau_Effectifs_Dept[[#This Row],[GardDteDebut]],1),5)</f>
        <v>0.29166999999999998</v>
      </c>
      <c r="E187" s="72">
        <f>ROUND(MOD(Tableau_Effectifs_Dept[[#This Row],[GardDteFin]],1),5)</f>
        <v>0.29166999999999998</v>
      </c>
      <c r="F187" t="s">
        <v>74</v>
      </c>
      <c r="G187" t="s">
        <v>23</v>
      </c>
      <c r="H187" t="s">
        <v>32</v>
      </c>
      <c r="I187" t="s">
        <v>26</v>
      </c>
      <c r="J18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Garde£24H£PRO£CCC£44769</v>
      </c>
      <c r="K18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8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8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87" s="72">
        <f>MAX(IF(Tableau_Effectifs_Dept[[#This Row],[Créneau TOT]]&gt;0,Tableau_Effectifs_Dept[[#This Row],[Créneau TOT]]-Tableau_Effectifs_Dept[[#This Row],[Créneau J ]],0),0)</f>
        <v>0</v>
      </c>
    </row>
    <row r="188" spans="1:14" x14ac:dyDescent="0.25">
      <c r="A188" s="23">
        <v>44770.291666666664</v>
      </c>
      <c r="B188" s="23">
        <v>44771.291666666664</v>
      </c>
      <c r="C188" s="71">
        <f>INT(Tableau_Effectifs_Dept[[#This Row],[GardDteDebut]])</f>
        <v>44770</v>
      </c>
      <c r="D188" s="72">
        <f>ROUND(MOD(Tableau_Effectifs_Dept[[#This Row],[GardDteDebut]],1),5)</f>
        <v>0.29166999999999998</v>
      </c>
      <c r="E188" s="72">
        <f>ROUND(MOD(Tableau_Effectifs_Dept[[#This Row],[GardDteFin]],1),5)</f>
        <v>0.29166999999999998</v>
      </c>
      <c r="F188" t="s">
        <v>72</v>
      </c>
      <c r="G188" t="s">
        <v>23</v>
      </c>
      <c r="H188" t="s">
        <v>32</v>
      </c>
      <c r="I188" t="s">
        <v>26</v>
      </c>
      <c r="J18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Garde£24H£PRO£AAA£44770</v>
      </c>
      <c r="K18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8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8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88" s="72">
        <f>MAX(IF(Tableau_Effectifs_Dept[[#This Row],[Créneau TOT]]&gt;0,Tableau_Effectifs_Dept[[#This Row],[Créneau TOT]]-Tableau_Effectifs_Dept[[#This Row],[Créneau J ]],0),0)</f>
        <v>0</v>
      </c>
    </row>
    <row r="189" spans="1:14" x14ac:dyDescent="0.25">
      <c r="A189" s="23">
        <v>44770.291666666664</v>
      </c>
      <c r="B189" s="23">
        <v>44771.291666666664</v>
      </c>
      <c r="C189" s="71">
        <f>INT(Tableau_Effectifs_Dept[[#This Row],[GardDteDebut]])</f>
        <v>44770</v>
      </c>
      <c r="D189" s="72">
        <f>ROUND(MOD(Tableau_Effectifs_Dept[[#This Row],[GardDteDebut]],1),5)</f>
        <v>0.29166999999999998</v>
      </c>
      <c r="E189" s="72">
        <f>ROUND(MOD(Tableau_Effectifs_Dept[[#This Row],[GardDteFin]],1),5)</f>
        <v>0.29166999999999998</v>
      </c>
      <c r="F189" t="s">
        <v>72</v>
      </c>
      <c r="G189" t="s">
        <v>23</v>
      </c>
      <c r="H189" t="s">
        <v>31</v>
      </c>
      <c r="I189" t="s">
        <v>26</v>
      </c>
      <c r="J18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Garde£24H£VOL£AAA£44770</v>
      </c>
      <c r="K18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8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8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89" s="72">
        <f>MAX(IF(Tableau_Effectifs_Dept[[#This Row],[Créneau TOT]]&gt;0,Tableau_Effectifs_Dept[[#This Row],[Créneau TOT]]-Tableau_Effectifs_Dept[[#This Row],[Créneau J ]],0),0)</f>
        <v>0</v>
      </c>
    </row>
    <row r="190" spans="1:14" x14ac:dyDescent="0.25">
      <c r="A190" s="23">
        <v>44770.291666666664</v>
      </c>
      <c r="B190" s="23">
        <v>44771.291666666664</v>
      </c>
      <c r="C190" s="71">
        <f>INT(Tableau_Effectifs_Dept[[#This Row],[GardDteDebut]])</f>
        <v>44770</v>
      </c>
      <c r="D190" s="72">
        <f>ROUND(MOD(Tableau_Effectifs_Dept[[#This Row],[GardDteDebut]],1),5)</f>
        <v>0.29166999999999998</v>
      </c>
      <c r="E190" s="72">
        <f>ROUND(MOD(Tableau_Effectifs_Dept[[#This Row],[GardDteFin]],1),5)</f>
        <v>0.29166999999999998</v>
      </c>
      <c r="F190" t="s">
        <v>72</v>
      </c>
      <c r="G190" t="s">
        <v>23</v>
      </c>
      <c r="H190" t="s">
        <v>32</v>
      </c>
      <c r="I190" t="s">
        <v>26</v>
      </c>
      <c r="J19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Garde£24H£PRO£AAA£44770</v>
      </c>
      <c r="K19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9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9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90" s="72">
        <f>MAX(IF(Tableau_Effectifs_Dept[[#This Row],[Créneau TOT]]&gt;0,Tableau_Effectifs_Dept[[#This Row],[Créneau TOT]]-Tableau_Effectifs_Dept[[#This Row],[Créneau J ]],0),0)</f>
        <v>0</v>
      </c>
    </row>
    <row r="191" spans="1:14" x14ac:dyDescent="0.25">
      <c r="A191" s="23">
        <v>44770.291666666664</v>
      </c>
      <c r="B191" s="23">
        <v>44771.291666666664</v>
      </c>
      <c r="C191" s="71">
        <f>INT(Tableau_Effectifs_Dept[[#This Row],[GardDteDebut]])</f>
        <v>44770</v>
      </c>
      <c r="D191" s="72">
        <f>ROUND(MOD(Tableau_Effectifs_Dept[[#This Row],[GardDteDebut]],1),5)</f>
        <v>0.29166999999999998</v>
      </c>
      <c r="E191" s="72">
        <f>ROUND(MOD(Tableau_Effectifs_Dept[[#This Row],[GardDteFin]],1),5)</f>
        <v>0.29166999999999998</v>
      </c>
      <c r="F191" t="s">
        <v>72</v>
      </c>
      <c r="G191" t="s">
        <v>23</v>
      </c>
      <c r="H191" t="s">
        <v>31</v>
      </c>
      <c r="I191" t="s">
        <v>26</v>
      </c>
      <c r="J19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Garde£24H£VOL£AAA£44770</v>
      </c>
      <c r="K19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9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9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91" s="72">
        <f>MAX(IF(Tableau_Effectifs_Dept[[#This Row],[Créneau TOT]]&gt;0,Tableau_Effectifs_Dept[[#This Row],[Créneau TOT]]-Tableau_Effectifs_Dept[[#This Row],[Créneau J ]],0),0)</f>
        <v>0</v>
      </c>
    </row>
    <row r="192" spans="1:14" x14ac:dyDescent="0.25">
      <c r="A192" s="23">
        <v>44770.291666666664</v>
      </c>
      <c r="B192" s="23">
        <v>44771.291666666664</v>
      </c>
      <c r="C192" s="71">
        <f>INT(Tableau_Effectifs_Dept[[#This Row],[GardDteDebut]])</f>
        <v>44770</v>
      </c>
      <c r="D192" s="72">
        <f>ROUND(MOD(Tableau_Effectifs_Dept[[#This Row],[GardDteDebut]],1),5)</f>
        <v>0.29166999999999998</v>
      </c>
      <c r="E192" s="72">
        <f>ROUND(MOD(Tableau_Effectifs_Dept[[#This Row],[GardDteFin]],1),5)</f>
        <v>0.29166999999999998</v>
      </c>
      <c r="F192" t="s">
        <v>72</v>
      </c>
      <c r="G192" t="s">
        <v>23</v>
      </c>
      <c r="H192" t="s">
        <v>32</v>
      </c>
      <c r="I192" t="s">
        <v>26</v>
      </c>
      <c r="J19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Garde£24H£PRO£AAA£44770</v>
      </c>
      <c r="K19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9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9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92" s="72">
        <f>MAX(IF(Tableau_Effectifs_Dept[[#This Row],[Créneau TOT]]&gt;0,Tableau_Effectifs_Dept[[#This Row],[Créneau TOT]]-Tableau_Effectifs_Dept[[#This Row],[Créneau J ]],0),0)</f>
        <v>0</v>
      </c>
    </row>
    <row r="193" spans="1:14" x14ac:dyDescent="0.25">
      <c r="A193" s="23">
        <v>44770.291666666664</v>
      </c>
      <c r="B193" s="23">
        <v>44771.291666666664</v>
      </c>
      <c r="C193" s="71">
        <f>INT(Tableau_Effectifs_Dept[[#This Row],[GardDteDebut]])</f>
        <v>44770</v>
      </c>
      <c r="D193" s="72">
        <f>ROUND(MOD(Tableau_Effectifs_Dept[[#This Row],[GardDteDebut]],1),5)</f>
        <v>0.29166999999999998</v>
      </c>
      <c r="E193" s="72">
        <f>ROUND(MOD(Tableau_Effectifs_Dept[[#This Row],[GardDteFin]],1),5)</f>
        <v>0.29166999999999998</v>
      </c>
      <c r="F193" t="s">
        <v>72</v>
      </c>
      <c r="G193" t="s">
        <v>23</v>
      </c>
      <c r="H193" t="s">
        <v>32</v>
      </c>
      <c r="I193" t="s">
        <v>26</v>
      </c>
      <c r="J19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Garde£24H£PRO£AAA£44770</v>
      </c>
      <c r="K19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9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9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93" s="72">
        <f>MAX(IF(Tableau_Effectifs_Dept[[#This Row],[Créneau TOT]]&gt;0,Tableau_Effectifs_Dept[[#This Row],[Créneau TOT]]-Tableau_Effectifs_Dept[[#This Row],[Créneau J ]],0),0)</f>
        <v>0</v>
      </c>
    </row>
    <row r="194" spans="1:14" x14ac:dyDescent="0.25">
      <c r="A194" s="23">
        <v>44770.291666666664</v>
      </c>
      <c r="B194" s="23">
        <v>44771.291666666664</v>
      </c>
      <c r="C194" s="71">
        <f>INT(Tableau_Effectifs_Dept[[#This Row],[GardDteDebut]])</f>
        <v>44770</v>
      </c>
      <c r="D194" s="72">
        <f>ROUND(MOD(Tableau_Effectifs_Dept[[#This Row],[GardDteDebut]],1),5)</f>
        <v>0.29166999999999998</v>
      </c>
      <c r="E194" s="72">
        <f>ROUND(MOD(Tableau_Effectifs_Dept[[#This Row],[GardDteFin]],1),5)</f>
        <v>0.29166999999999998</v>
      </c>
      <c r="F194" t="s">
        <v>74</v>
      </c>
      <c r="G194" t="s">
        <v>23</v>
      </c>
      <c r="H194" t="s">
        <v>32</v>
      </c>
      <c r="I194" t="s">
        <v>26</v>
      </c>
      <c r="J19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Garde£24H£PRO£CCC£44770</v>
      </c>
      <c r="K19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9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9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94" s="72">
        <f>MAX(IF(Tableau_Effectifs_Dept[[#This Row],[Créneau TOT]]&gt;0,Tableau_Effectifs_Dept[[#This Row],[Créneau TOT]]-Tableau_Effectifs_Dept[[#This Row],[Créneau J ]],0),0)</f>
        <v>0</v>
      </c>
    </row>
    <row r="195" spans="1:14" x14ac:dyDescent="0.25">
      <c r="A195" s="23">
        <v>44770.291666666664</v>
      </c>
      <c r="B195" s="23">
        <v>44771.291666666664</v>
      </c>
      <c r="C195" s="71">
        <f>INT(Tableau_Effectifs_Dept[[#This Row],[GardDteDebut]])</f>
        <v>44770</v>
      </c>
      <c r="D195" s="72">
        <f>ROUND(MOD(Tableau_Effectifs_Dept[[#This Row],[GardDteDebut]],1),5)</f>
        <v>0.29166999999999998</v>
      </c>
      <c r="E195" s="72">
        <f>ROUND(MOD(Tableau_Effectifs_Dept[[#This Row],[GardDteFin]],1),5)</f>
        <v>0.29166999999999998</v>
      </c>
      <c r="F195" t="s">
        <v>74</v>
      </c>
      <c r="G195" t="s">
        <v>23</v>
      </c>
      <c r="H195" t="s">
        <v>32</v>
      </c>
      <c r="I195" t="s">
        <v>26</v>
      </c>
      <c r="J19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Garde£24H£PRO£CCC£44770</v>
      </c>
      <c r="K19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9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9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95" s="72">
        <f>MAX(IF(Tableau_Effectifs_Dept[[#This Row],[Créneau TOT]]&gt;0,Tableau_Effectifs_Dept[[#This Row],[Créneau TOT]]-Tableau_Effectifs_Dept[[#This Row],[Créneau J ]],0),0)</f>
        <v>0</v>
      </c>
    </row>
    <row r="196" spans="1:14" x14ac:dyDescent="0.25">
      <c r="A196" s="23">
        <v>44770.291666666664</v>
      </c>
      <c r="B196" s="23">
        <v>44771.291666666664</v>
      </c>
      <c r="C196" s="71">
        <f>INT(Tableau_Effectifs_Dept[[#This Row],[GardDteDebut]])</f>
        <v>44770</v>
      </c>
      <c r="D196" s="72">
        <f>ROUND(MOD(Tableau_Effectifs_Dept[[#This Row],[GardDteDebut]],1),5)</f>
        <v>0.29166999999999998</v>
      </c>
      <c r="E196" s="72">
        <f>ROUND(MOD(Tableau_Effectifs_Dept[[#This Row],[GardDteFin]],1),5)</f>
        <v>0.29166999999999998</v>
      </c>
      <c r="F196" t="s">
        <v>74</v>
      </c>
      <c r="G196" t="s">
        <v>23</v>
      </c>
      <c r="H196" t="s">
        <v>32</v>
      </c>
      <c r="I196" t="s">
        <v>26</v>
      </c>
      <c r="J19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Garde£24H£PRO£CCC£44770</v>
      </c>
      <c r="K19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9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9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96" s="72">
        <f>MAX(IF(Tableau_Effectifs_Dept[[#This Row],[Créneau TOT]]&gt;0,Tableau_Effectifs_Dept[[#This Row],[Créneau TOT]]-Tableau_Effectifs_Dept[[#This Row],[Créneau J ]],0),0)</f>
        <v>0</v>
      </c>
    </row>
    <row r="197" spans="1:14" x14ac:dyDescent="0.25">
      <c r="A197" s="23">
        <v>44770.291666666664</v>
      </c>
      <c r="B197" s="23">
        <v>44771.291666666664</v>
      </c>
      <c r="C197" s="71">
        <f>INT(Tableau_Effectifs_Dept[[#This Row],[GardDteDebut]])</f>
        <v>44770</v>
      </c>
      <c r="D197" s="72">
        <f>ROUND(MOD(Tableau_Effectifs_Dept[[#This Row],[GardDteDebut]],1),5)</f>
        <v>0.29166999999999998</v>
      </c>
      <c r="E197" s="72">
        <f>ROUND(MOD(Tableau_Effectifs_Dept[[#This Row],[GardDteFin]],1),5)</f>
        <v>0.29166999999999998</v>
      </c>
      <c r="F197" t="s">
        <v>74</v>
      </c>
      <c r="G197" t="s">
        <v>23</v>
      </c>
      <c r="H197" t="s">
        <v>31</v>
      </c>
      <c r="I197" t="s">
        <v>26</v>
      </c>
      <c r="J19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Garde£24H£VOL£CCC£44770</v>
      </c>
      <c r="K19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9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9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97" s="72">
        <f>MAX(IF(Tableau_Effectifs_Dept[[#This Row],[Créneau TOT]]&gt;0,Tableau_Effectifs_Dept[[#This Row],[Créneau TOT]]-Tableau_Effectifs_Dept[[#This Row],[Créneau J ]],0),0)</f>
        <v>0</v>
      </c>
    </row>
    <row r="198" spans="1:14" x14ac:dyDescent="0.25">
      <c r="A198" s="23">
        <v>44771.291666666664</v>
      </c>
      <c r="B198" s="23">
        <v>44772.291666666664</v>
      </c>
      <c r="C198" s="71">
        <f>INT(Tableau_Effectifs_Dept[[#This Row],[GardDteDebut]])</f>
        <v>44771</v>
      </c>
      <c r="D198" s="72">
        <f>ROUND(MOD(Tableau_Effectifs_Dept[[#This Row],[GardDteDebut]],1),5)</f>
        <v>0.29166999999999998</v>
      </c>
      <c r="E198" s="72">
        <f>ROUND(MOD(Tableau_Effectifs_Dept[[#This Row],[GardDteFin]],1),5)</f>
        <v>0.29166999999999998</v>
      </c>
      <c r="F198" t="s">
        <v>73</v>
      </c>
      <c r="G198" t="s">
        <v>23</v>
      </c>
      <c r="H198" t="s">
        <v>31</v>
      </c>
      <c r="I198" t="s">
        <v>26</v>
      </c>
      <c r="J19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Garde£24H£VOL£BBB£44771</v>
      </c>
      <c r="K19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9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9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98" s="72">
        <f>MAX(IF(Tableau_Effectifs_Dept[[#This Row],[Créneau TOT]]&gt;0,Tableau_Effectifs_Dept[[#This Row],[Créneau TOT]]-Tableau_Effectifs_Dept[[#This Row],[Créneau J ]],0),0)</f>
        <v>0</v>
      </c>
    </row>
    <row r="199" spans="1:14" x14ac:dyDescent="0.25">
      <c r="A199" s="23">
        <v>44771.291666666664</v>
      </c>
      <c r="B199" s="23">
        <v>44772.291666666664</v>
      </c>
      <c r="C199" s="71">
        <f>INT(Tableau_Effectifs_Dept[[#This Row],[GardDteDebut]])</f>
        <v>44771</v>
      </c>
      <c r="D199" s="72">
        <f>ROUND(MOD(Tableau_Effectifs_Dept[[#This Row],[GardDteDebut]],1),5)</f>
        <v>0.29166999999999998</v>
      </c>
      <c r="E199" s="72">
        <f>ROUND(MOD(Tableau_Effectifs_Dept[[#This Row],[GardDteFin]],1),5)</f>
        <v>0.29166999999999998</v>
      </c>
      <c r="F199" t="s">
        <v>72</v>
      </c>
      <c r="G199" t="s">
        <v>23</v>
      </c>
      <c r="H199" t="s">
        <v>32</v>
      </c>
      <c r="I199" t="s">
        <v>26</v>
      </c>
      <c r="J19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Garde£24H£PRO£AAA£44771</v>
      </c>
      <c r="K19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19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19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199" s="72">
        <f>MAX(IF(Tableau_Effectifs_Dept[[#This Row],[Créneau TOT]]&gt;0,Tableau_Effectifs_Dept[[#This Row],[Créneau TOT]]-Tableau_Effectifs_Dept[[#This Row],[Créneau J ]],0),0)</f>
        <v>0</v>
      </c>
    </row>
    <row r="200" spans="1:14" x14ac:dyDescent="0.25">
      <c r="A200" s="23">
        <v>44771.291666666664</v>
      </c>
      <c r="B200" s="23">
        <v>44772.291666666664</v>
      </c>
      <c r="C200" s="71">
        <f>INT(Tableau_Effectifs_Dept[[#This Row],[GardDteDebut]])</f>
        <v>44771</v>
      </c>
      <c r="D200" s="72">
        <f>ROUND(MOD(Tableau_Effectifs_Dept[[#This Row],[GardDteDebut]],1),5)</f>
        <v>0.29166999999999998</v>
      </c>
      <c r="E200" s="72">
        <f>ROUND(MOD(Tableau_Effectifs_Dept[[#This Row],[GardDteFin]],1),5)</f>
        <v>0.29166999999999998</v>
      </c>
      <c r="F200" t="s">
        <v>72</v>
      </c>
      <c r="G200" t="s">
        <v>23</v>
      </c>
      <c r="H200" t="s">
        <v>31</v>
      </c>
      <c r="I200" t="s">
        <v>26</v>
      </c>
      <c r="J20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Garde£24H£VOL£AAA£44771</v>
      </c>
      <c r="K20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0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0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00" s="72">
        <f>MAX(IF(Tableau_Effectifs_Dept[[#This Row],[Créneau TOT]]&gt;0,Tableau_Effectifs_Dept[[#This Row],[Créneau TOT]]-Tableau_Effectifs_Dept[[#This Row],[Créneau J ]],0),0)</f>
        <v>0</v>
      </c>
    </row>
    <row r="201" spans="1:14" x14ac:dyDescent="0.25">
      <c r="A201" s="23">
        <v>44771.291666666664</v>
      </c>
      <c r="B201" s="23">
        <v>44772.291666666664</v>
      </c>
      <c r="C201" s="71">
        <f>INT(Tableau_Effectifs_Dept[[#This Row],[GardDteDebut]])</f>
        <v>44771</v>
      </c>
      <c r="D201" s="72">
        <f>ROUND(MOD(Tableau_Effectifs_Dept[[#This Row],[GardDteDebut]],1),5)</f>
        <v>0.29166999999999998</v>
      </c>
      <c r="E201" s="72">
        <f>ROUND(MOD(Tableau_Effectifs_Dept[[#This Row],[GardDteFin]],1),5)</f>
        <v>0.29166999999999998</v>
      </c>
      <c r="F201" t="s">
        <v>72</v>
      </c>
      <c r="G201" t="s">
        <v>23</v>
      </c>
      <c r="H201" t="s">
        <v>31</v>
      </c>
      <c r="I201" t="s">
        <v>26</v>
      </c>
      <c r="J20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Garde£24H£VOL£AAA£44771</v>
      </c>
      <c r="K20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0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0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01" s="72">
        <f>MAX(IF(Tableau_Effectifs_Dept[[#This Row],[Créneau TOT]]&gt;0,Tableau_Effectifs_Dept[[#This Row],[Créneau TOT]]-Tableau_Effectifs_Dept[[#This Row],[Créneau J ]],0),0)</f>
        <v>0</v>
      </c>
    </row>
    <row r="202" spans="1:14" x14ac:dyDescent="0.25">
      <c r="A202" s="23">
        <v>44771.291666666664</v>
      </c>
      <c r="B202" s="23">
        <v>44772.291666666664</v>
      </c>
      <c r="C202" s="71">
        <f>INT(Tableau_Effectifs_Dept[[#This Row],[GardDteDebut]])</f>
        <v>44771</v>
      </c>
      <c r="D202" s="72">
        <f>ROUND(MOD(Tableau_Effectifs_Dept[[#This Row],[GardDteDebut]],1),5)</f>
        <v>0.29166999999999998</v>
      </c>
      <c r="E202" s="72">
        <f>ROUND(MOD(Tableau_Effectifs_Dept[[#This Row],[GardDteFin]],1),5)</f>
        <v>0.29166999999999998</v>
      </c>
      <c r="F202" t="s">
        <v>72</v>
      </c>
      <c r="G202" t="s">
        <v>23</v>
      </c>
      <c r="H202" t="s">
        <v>32</v>
      </c>
      <c r="I202" t="s">
        <v>26</v>
      </c>
      <c r="J20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Garde£24H£PRO£AAA£44771</v>
      </c>
      <c r="K20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0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0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02" s="72">
        <f>MAX(IF(Tableau_Effectifs_Dept[[#This Row],[Créneau TOT]]&gt;0,Tableau_Effectifs_Dept[[#This Row],[Créneau TOT]]-Tableau_Effectifs_Dept[[#This Row],[Créneau J ]],0),0)</f>
        <v>0</v>
      </c>
    </row>
    <row r="203" spans="1:14" x14ac:dyDescent="0.25">
      <c r="A203" s="23">
        <v>44771.291666666664</v>
      </c>
      <c r="B203" s="23">
        <v>44772.291666666664</v>
      </c>
      <c r="C203" s="71">
        <f>INT(Tableau_Effectifs_Dept[[#This Row],[GardDteDebut]])</f>
        <v>44771</v>
      </c>
      <c r="D203" s="72">
        <f>ROUND(MOD(Tableau_Effectifs_Dept[[#This Row],[GardDteDebut]],1),5)</f>
        <v>0.29166999999999998</v>
      </c>
      <c r="E203" s="72">
        <f>ROUND(MOD(Tableau_Effectifs_Dept[[#This Row],[GardDteFin]],1),5)</f>
        <v>0.29166999999999998</v>
      </c>
      <c r="F203" t="s">
        <v>72</v>
      </c>
      <c r="G203" t="s">
        <v>23</v>
      </c>
      <c r="H203" t="s">
        <v>32</v>
      </c>
      <c r="I203" t="s">
        <v>26</v>
      </c>
      <c r="J20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Garde£24H£PRO£AAA£44771</v>
      </c>
      <c r="K20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0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0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03" s="72">
        <f>MAX(IF(Tableau_Effectifs_Dept[[#This Row],[Créneau TOT]]&gt;0,Tableau_Effectifs_Dept[[#This Row],[Créneau TOT]]-Tableau_Effectifs_Dept[[#This Row],[Créneau J ]],0),0)</f>
        <v>0</v>
      </c>
    </row>
    <row r="204" spans="1:14" x14ac:dyDescent="0.25">
      <c r="A204" s="23">
        <v>44771.291666666664</v>
      </c>
      <c r="B204" s="23">
        <v>44772.291666666664</v>
      </c>
      <c r="C204" s="71">
        <f>INT(Tableau_Effectifs_Dept[[#This Row],[GardDteDebut]])</f>
        <v>44771</v>
      </c>
      <c r="D204" s="72">
        <f>ROUND(MOD(Tableau_Effectifs_Dept[[#This Row],[GardDteDebut]],1),5)</f>
        <v>0.29166999999999998</v>
      </c>
      <c r="E204" s="72">
        <f>ROUND(MOD(Tableau_Effectifs_Dept[[#This Row],[GardDteFin]],1),5)</f>
        <v>0.29166999999999998</v>
      </c>
      <c r="F204" t="s">
        <v>72</v>
      </c>
      <c r="G204" t="s">
        <v>23</v>
      </c>
      <c r="H204" t="s">
        <v>32</v>
      </c>
      <c r="I204" t="s">
        <v>26</v>
      </c>
      <c r="J20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Garde£24H£PRO£AAA£44771</v>
      </c>
      <c r="K20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0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0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04" s="72">
        <f>MAX(IF(Tableau_Effectifs_Dept[[#This Row],[Créneau TOT]]&gt;0,Tableau_Effectifs_Dept[[#This Row],[Créneau TOT]]-Tableau_Effectifs_Dept[[#This Row],[Créneau J ]],0),0)</f>
        <v>0</v>
      </c>
    </row>
    <row r="205" spans="1:14" x14ac:dyDescent="0.25">
      <c r="A205" s="23">
        <v>44771.291666666664</v>
      </c>
      <c r="B205" s="23">
        <v>44772.291666666664</v>
      </c>
      <c r="C205" s="71">
        <f>INT(Tableau_Effectifs_Dept[[#This Row],[GardDteDebut]])</f>
        <v>44771</v>
      </c>
      <c r="D205" s="72">
        <f>ROUND(MOD(Tableau_Effectifs_Dept[[#This Row],[GardDteDebut]],1),5)</f>
        <v>0.29166999999999998</v>
      </c>
      <c r="E205" s="72">
        <f>ROUND(MOD(Tableau_Effectifs_Dept[[#This Row],[GardDteFin]],1),5)</f>
        <v>0.29166999999999998</v>
      </c>
      <c r="F205" t="s">
        <v>74</v>
      </c>
      <c r="G205" t="s">
        <v>23</v>
      </c>
      <c r="H205" t="s">
        <v>32</v>
      </c>
      <c r="I205" t="s">
        <v>26</v>
      </c>
      <c r="J20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Garde£24H£PRO£CCC£44771</v>
      </c>
      <c r="K20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0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0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05" s="72">
        <f>MAX(IF(Tableau_Effectifs_Dept[[#This Row],[Créneau TOT]]&gt;0,Tableau_Effectifs_Dept[[#This Row],[Créneau TOT]]-Tableau_Effectifs_Dept[[#This Row],[Créneau J ]],0),0)</f>
        <v>0</v>
      </c>
    </row>
    <row r="206" spans="1:14" x14ac:dyDescent="0.25">
      <c r="A206" s="23">
        <v>44771.291666666664</v>
      </c>
      <c r="B206" s="23">
        <v>44772.291666666664</v>
      </c>
      <c r="C206" s="71">
        <f>INT(Tableau_Effectifs_Dept[[#This Row],[GardDteDebut]])</f>
        <v>44771</v>
      </c>
      <c r="D206" s="72">
        <f>ROUND(MOD(Tableau_Effectifs_Dept[[#This Row],[GardDteDebut]],1),5)</f>
        <v>0.29166999999999998</v>
      </c>
      <c r="E206" s="72">
        <f>ROUND(MOD(Tableau_Effectifs_Dept[[#This Row],[GardDteFin]],1),5)</f>
        <v>0.29166999999999998</v>
      </c>
      <c r="F206" t="s">
        <v>74</v>
      </c>
      <c r="G206" t="s">
        <v>23</v>
      </c>
      <c r="H206" t="s">
        <v>32</v>
      </c>
      <c r="I206" t="s">
        <v>26</v>
      </c>
      <c r="J20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Garde£24H£PRO£CCC£44771</v>
      </c>
      <c r="K20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0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0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06" s="72">
        <f>MAX(IF(Tableau_Effectifs_Dept[[#This Row],[Créneau TOT]]&gt;0,Tableau_Effectifs_Dept[[#This Row],[Créneau TOT]]-Tableau_Effectifs_Dept[[#This Row],[Créneau J ]],0),0)</f>
        <v>0</v>
      </c>
    </row>
    <row r="207" spans="1:14" x14ac:dyDescent="0.25">
      <c r="A207" s="23">
        <v>44771.291666666664</v>
      </c>
      <c r="B207" s="23">
        <v>44772.291666666664</v>
      </c>
      <c r="C207" s="71">
        <f>INT(Tableau_Effectifs_Dept[[#This Row],[GardDteDebut]])</f>
        <v>44771</v>
      </c>
      <c r="D207" s="72">
        <f>ROUND(MOD(Tableau_Effectifs_Dept[[#This Row],[GardDteDebut]],1),5)</f>
        <v>0.29166999999999998</v>
      </c>
      <c r="E207" s="72">
        <f>ROUND(MOD(Tableau_Effectifs_Dept[[#This Row],[GardDteFin]],1),5)</f>
        <v>0.29166999999999998</v>
      </c>
      <c r="F207" t="s">
        <v>74</v>
      </c>
      <c r="G207" t="s">
        <v>23</v>
      </c>
      <c r="H207" t="s">
        <v>31</v>
      </c>
      <c r="I207" t="s">
        <v>26</v>
      </c>
      <c r="J20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Garde£24H£VOL£CCC£44771</v>
      </c>
      <c r="K20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0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0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07" s="72">
        <f>MAX(IF(Tableau_Effectifs_Dept[[#This Row],[Créneau TOT]]&gt;0,Tableau_Effectifs_Dept[[#This Row],[Créneau TOT]]-Tableau_Effectifs_Dept[[#This Row],[Créneau J ]],0),0)</f>
        <v>0</v>
      </c>
    </row>
    <row r="208" spans="1:14" x14ac:dyDescent="0.25">
      <c r="A208" s="23">
        <v>44771.291666666664</v>
      </c>
      <c r="B208" s="23">
        <v>44772.291666666664</v>
      </c>
      <c r="C208" s="71">
        <f>INT(Tableau_Effectifs_Dept[[#This Row],[GardDteDebut]])</f>
        <v>44771</v>
      </c>
      <c r="D208" s="72">
        <f>ROUND(MOD(Tableau_Effectifs_Dept[[#This Row],[GardDteDebut]],1),5)</f>
        <v>0.29166999999999998</v>
      </c>
      <c r="E208" s="72">
        <f>ROUND(MOD(Tableau_Effectifs_Dept[[#This Row],[GardDteFin]],1),5)</f>
        <v>0.29166999999999998</v>
      </c>
      <c r="F208" t="s">
        <v>74</v>
      </c>
      <c r="G208" t="s">
        <v>23</v>
      </c>
      <c r="H208" t="s">
        <v>32</v>
      </c>
      <c r="I208" t="s">
        <v>26</v>
      </c>
      <c r="J20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Garde£24H£PRO£CCC£44771</v>
      </c>
      <c r="K20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0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0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08" s="72">
        <f>MAX(IF(Tableau_Effectifs_Dept[[#This Row],[Créneau TOT]]&gt;0,Tableau_Effectifs_Dept[[#This Row],[Créneau TOT]]-Tableau_Effectifs_Dept[[#This Row],[Créneau J ]],0),0)</f>
        <v>0</v>
      </c>
    </row>
    <row r="209" spans="1:14" x14ac:dyDescent="0.25">
      <c r="A209" s="23">
        <v>44757.291666666664</v>
      </c>
      <c r="B209" s="23">
        <v>44757.791666666664</v>
      </c>
      <c r="C209" s="71">
        <f>INT(Tableau_Effectifs_Dept[[#This Row],[GardDteDebut]])</f>
        <v>44757</v>
      </c>
      <c r="D209" s="72">
        <f>ROUND(MOD(Tableau_Effectifs_Dept[[#This Row],[GardDteDebut]],1),5)</f>
        <v>0.29166999999999998</v>
      </c>
      <c r="E209" s="72">
        <f>ROUND(MOD(Tableau_Effectifs_Dept[[#This Row],[GardDteFin]],1),5)</f>
        <v>0.79166999999999998</v>
      </c>
      <c r="F209" t="s">
        <v>73</v>
      </c>
      <c r="G209" t="s">
        <v>23</v>
      </c>
      <c r="H209" t="s">
        <v>31</v>
      </c>
      <c r="I209" t="s">
        <v>25</v>
      </c>
      <c r="J20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Garde£JOUR£VOL£BBB£44757</v>
      </c>
      <c r="K20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0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0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09" s="72">
        <f>MAX(IF(Tableau_Effectifs_Dept[[#This Row],[Créneau TOT]]&gt;0,Tableau_Effectifs_Dept[[#This Row],[Créneau TOT]]-Tableau_Effectifs_Dept[[#This Row],[Créneau J ]],0),0)</f>
        <v>0</v>
      </c>
    </row>
    <row r="210" spans="1:14" x14ac:dyDescent="0.25">
      <c r="A210" s="23">
        <v>44757.291666666664</v>
      </c>
      <c r="B210" s="23">
        <v>44757.791666666664</v>
      </c>
      <c r="C210" s="71">
        <f>INT(Tableau_Effectifs_Dept[[#This Row],[GardDteDebut]])</f>
        <v>44757</v>
      </c>
      <c r="D210" s="72">
        <f>ROUND(MOD(Tableau_Effectifs_Dept[[#This Row],[GardDteDebut]],1),5)</f>
        <v>0.29166999999999998</v>
      </c>
      <c r="E210" s="72">
        <f>ROUND(MOD(Tableau_Effectifs_Dept[[#This Row],[GardDteFin]],1),5)</f>
        <v>0.79166999999999998</v>
      </c>
      <c r="F210" t="s">
        <v>73</v>
      </c>
      <c r="G210" t="s">
        <v>23</v>
      </c>
      <c r="H210" t="s">
        <v>31</v>
      </c>
      <c r="I210" t="s">
        <v>25</v>
      </c>
      <c r="J21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Garde£JOUR£VOL£BBB£44757</v>
      </c>
      <c r="K21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1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1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10" s="72">
        <f>MAX(IF(Tableau_Effectifs_Dept[[#This Row],[Créneau TOT]]&gt;0,Tableau_Effectifs_Dept[[#This Row],[Créneau TOT]]-Tableau_Effectifs_Dept[[#This Row],[Créneau J ]],0),0)</f>
        <v>0</v>
      </c>
    </row>
    <row r="211" spans="1:14" x14ac:dyDescent="0.25">
      <c r="A211" s="23">
        <v>44757.291666666664</v>
      </c>
      <c r="B211" s="23">
        <v>44757.791666666664</v>
      </c>
      <c r="C211" s="71">
        <f>INT(Tableau_Effectifs_Dept[[#This Row],[GardDteDebut]])</f>
        <v>44757</v>
      </c>
      <c r="D211" s="72">
        <f>ROUND(MOD(Tableau_Effectifs_Dept[[#This Row],[GardDteDebut]],1),5)</f>
        <v>0.29166999999999998</v>
      </c>
      <c r="E211" s="72">
        <f>ROUND(MOD(Tableau_Effectifs_Dept[[#This Row],[GardDteFin]],1),5)</f>
        <v>0.79166999999999998</v>
      </c>
      <c r="F211" t="s">
        <v>72</v>
      </c>
      <c r="G211" t="s">
        <v>23</v>
      </c>
      <c r="H211" t="s">
        <v>31</v>
      </c>
      <c r="I211" t="s">
        <v>25</v>
      </c>
      <c r="J21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Garde£JOUR£VOL£AAA£44757</v>
      </c>
      <c r="K21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1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1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11" s="72">
        <f>MAX(IF(Tableau_Effectifs_Dept[[#This Row],[Créneau TOT]]&gt;0,Tableau_Effectifs_Dept[[#This Row],[Créneau TOT]]-Tableau_Effectifs_Dept[[#This Row],[Créneau J ]],0),0)</f>
        <v>0</v>
      </c>
    </row>
    <row r="212" spans="1:14" x14ac:dyDescent="0.25">
      <c r="A212" s="23">
        <v>44757.291666666664</v>
      </c>
      <c r="B212" s="23">
        <v>44757.791666666664</v>
      </c>
      <c r="C212" s="71">
        <f>INT(Tableau_Effectifs_Dept[[#This Row],[GardDteDebut]])</f>
        <v>44757</v>
      </c>
      <c r="D212" s="72">
        <f>ROUND(MOD(Tableau_Effectifs_Dept[[#This Row],[GardDteDebut]],1),5)</f>
        <v>0.29166999999999998</v>
      </c>
      <c r="E212" s="72">
        <f>ROUND(MOD(Tableau_Effectifs_Dept[[#This Row],[GardDteFin]],1),5)</f>
        <v>0.79166999999999998</v>
      </c>
      <c r="F212" t="s">
        <v>72</v>
      </c>
      <c r="G212" t="s">
        <v>23</v>
      </c>
      <c r="H212" t="s">
        <v>32</v>
      </c>
      <c r="I212" t="s">
        <v>25</v>
      </c>
      <c r="J21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Garde£JOUR£PRO£AAA£44757</v>
      </c>
      <c r="K21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1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1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12" s="72">
        <f>MAX(IF(Tableau_Effectifs_Dept[[#This Row],[Créneau TOT]]&gt;0,Tableau_Effectifs_Dept[[#This Row],[Créneau TOT]]-Tableau_Effectifs_Dept[[#This Row],[Créneau J ]],0),0)</f>
        <v>0</v>
      </c>
    </row>
    <row r="213" spans="1:14" x14ac:dyDescent="0.25">
      <c r="A213" s="23">
        <v>44757.291666666664</v>
      </c>
      <c r="B213" s="23">
        <v>44757.791666666664</v>
      </c>
      <c r="C213" s="71">
        <f>INT(Tableau_Effectifs_Dept[[#This Row],[GardDteDebut]])</f>
        <v>44757</v>
      </c>
      <c r="D213" s="72">
        <f>ROUND(MOD(Tableau_Effectifs_Dept[[#This Row],[GardDteDebut]],1),5)</f>
        <v>0.29166999999999998</v>
      </c>
      <c r="E213" s="72">
        <f>ROUND(MOD(Tableau_Effectifs_Dept[[#This Row],[GardDteFin]],1),5)</f>
        <v>0.79166999999999998</v>
      </c>
      <c r="F213" t="s">
        <v>72</v>
      </c>
      <c r="G213" t="s">
        <v>23</v>
      </c>
      <c r="H213" t="s">
        <v>31</v>
      </c>
      <c r="I213" t="s">
        <v>25</v>
      </c>
      <c r="J21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Garde£JOUR£VOL£AAA£44757</v>
      </c>
      <c r="K21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1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1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13" s="72">
        <f>MAX(IF(Tableau_Effectifs_Dept[[#This Row],[Créneau TOT]]&gt;0,Tableau_Effectifs_Dept[[#This Row],[Créneau TOT]]-Tableau_Effectifs_Dept[[#This Row],[Créneau J ]],0),0)</f>
        <v>0</v>
      </c>
    </row>
    <row r="214" spans="1:14" x14ac:dyDescent="0.25">
      <c r="A214" s="23">
        <v>44757.291666666664</v>
      </c>
      <c r="B214" s="23">
        <v>44757.791666666664</v>
      </c>
      <c r="C214" s="71">
        <f>INT(Tableau_Effectifs_Dept[[#This Row],[GardDteDebut]])</f>
        <v>44757</v>
      </c>
      <c r="D214" s="72">
        <f>ROUND(MOD(Tableau_Effectifs_Dept[[#This Row],[GardDteDebut]],1),5)</f>
        <v>0.29166999999999998</v>
      </c>
      <c r="E214" s="72">
        <f>ROUND(MOD(Tableau_Effectifs_Dept[[#This Row],[GardDteFin]],1),5)</f>
        <v>0.79166999999999998</v>
      </c>
      <c r="F214" t="s">
        <v>72</v>
      </c>
      <c r="G214" t="s">
        <v>23</v>
      </c>
      <c r="H214" t="s">
        <v>32</v>
      </c>
      <c r="I214" t="s">
        <v>25</v>
      </c>
      <c r="J21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Garde£JOUR£PRO£AAA£44757</v>
      </c>
      <c r="K21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1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1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14" s="72">
        <f>MAX(IF(Tableau_Effectifs_Dept[[#This Row],[Créneau TOT]]&gt;0,Tableau_Effectifs_Dept[[#This Row],[Créneau TOT]]-Tableau_Effectifs_Dept[[#This Row],[Créneau J ]],0),0)</f>
        <v>0</v>
      </c>
    </row>
    <row r="215" spans="1:14" x14ac:dyDescent="0.25">
      <c r="A215" s="23">
        <v>44757.291666666664</v>
      </c>
      <c r="B215" s="23">
        <v>44757.791666666664</v>
      </c>
      <c r="C215" s="71">
        <f>INT(Tableau_Effectifs_Dept[[#This Row],[GardDteDebut]])</f>
        <v>44757</v>
      </c>
      <c r="D215" s="72">
        <f>ROUND(MOD(Tableau_Effectifs_Dept[[#This Row],[GardDteDebut]],1),5)</f>
        <v>0.29166999999999998</v>
      </c>
      <c r="E215" s="72">
        <f>ROUND(MOD(Tableau_Effectifs_Dept[[#This Row],[GardDteFin]],1),5)</f>
        <v>0.79166999999999998</v>
      </c>
      <c r="F215" t="s">
        <v>72</v>
      </c>
      <c r="G215" t="s">
        <v>23</v>
      </c>
      <c r="H215" t="s">
        <v>32</v>
      </c>
      <c r="I215" t="s">
        <v>25</v>
      </c>
      <c r="J21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Garde£JOUR£PRO£AAA£44757</v>
      </c>
      <c r="K21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1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1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15" s="72">
        <f>MAX(IF(Tableau_Effectifs_Dept[[#This Row],[Créneau TOT]]&gt;0,Tableau_Effectifs_Dept[[#This Row],[Créneau TOT]]-Tableau_Effectifs_Dept[[#This Row],[Créneau J ]],0),0)</f>
        <v>0</v>
      </c>
    </row>
    <row r="216" spans="1:14" x14ac:dyDescent="0.25">
      <c r="A216" s="23">
        <v>44757.291666666664</v>
      </c>
      <c r="B216" s="23">
        <v>44757.791666666664</v>
      </c>
      <c r="C216" s="71">
        <f>INT(Tableau_Effectifs_Dept[[#This Row],[GardDteDebut]])</f>
        <v>44757</v>
      </c>
      <c r="D216" s="72">
        <f>ROUND(MOD(Tableau_Effectifs_Dept[[#This Row],[GardDteDebut]],1),5)</f>
        <v>0.29166999999999998</v>
      </c>
      <c r="E216" s="72">
        <f>ROUND(MOD(Tableau_Effectifs_Dept[[#This Row],[GardDteFin]],1),5)</f>
        <v>0.79166999999999998</v>
      </c>
      <c r="F216" t="s">
        <v>72</v>
      </c>
      <c r="G216" t="s">
        <v>23</v>
      </c>
      <c r="H216" t="s">
        <v>31</v>
      </c>
      <c r="I216" t="s">
        <v>25</v>
      </c>
      <c r="J21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Garde£JOUR£VOL£AAA£44757</v>
      </c>
      <c r="K21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1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1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16" s="72">
        <f>MAX(IF(Tableau_Effectifs_Dept[[#This Row],[Créneau TOT]]&gt;0,Tableau_Effectifs_Dept[[#This Row],[Créneau TOT]]-Tableau_Effectifs_Dept[[#This Row],[Créneau J ]],0),0)</f>
        <v>0</v>
      </c>
    </row>
    <row r="217" spans="1:14" x14ac:dyDescent="0.25">
      <c r="A217" s="23">
        <v>44757.291666666664</v>
      </c>
      <c r="B217" s="23">
        <v>44757.791666666664</v>
      </c>
      <c r="C217" s="71">
        <f>INT(Tableau_Effectifs_Dept[[#This Row],[GardDteDebut]])</f>
        <v>44757</v>
      </c>
      <c r="D217" s="72">
        <f>ROUND(MOD(Tableau_Effectifs_Dept[[#This Row],[GardDteDebut]],1),5)</f>
        <v>0.29166999999999998</v>
      </c>
      <c r="E217" s="72">
        <f>ROUND(MOD(Tableau_Effectifs_Dept[[#This Row],[GardDteFin]],1),5)</f>
        <v>0.79166999999999998</v>
      </c>
      <c r="F217" t="s">
        <v>74</v>
      </c>
      <c r="G217" t="s">
        <v>23</v>
      </c>
      <c r="H217" t="s">
        <v>31</v>
      </c>
      <c r="I217" t="s">
        <v>25</v>
      </c>
      <c r="J21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Garde£JOUR£VOL£CCC£44757</v>
      </c>
      <c r="K21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1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1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17" s="72">
        <f>MAX(IF(Tableau_Effectifs_Dept[[#This Row],[Créneau TOT]]&gt;0,Tableau_Effectifs_Dept[[#This Row],[Créneau TOT]]-Tableau_Effectifs_Dept[[#This Row],[Créneau J ]],0),0)</f>
        <v>0</v>
      </c>
    </row>
    <row r="218" spans="1:14" x14ac:dyDescent="0.25">
      <c r="A218" s="23">
        <v>44757.291666666664</v>
      </c>
      <c r="B218" s="23">
        <v>44757.791666666664</v>
      </c>
      <c r="C218" s="71">
        <f>INT(Tableau_Effectifs_Dept[[#This Row],[GardDteDebut]])</f>
        <v>44757</v>
      </c>
      <c r="D218" s="72">
        <f>ROUND(MOD(Tableau_Effectifs_Dept[[#This Row],[GardDteDebut]],1),5)</f>
        <v>0.29166999999999998</v>
      </c>
      <c r="E218" s="72">
        <f>ROUND(MOD(Tableau_Effectifs_Dept[[#This Row],[GardDteFin]],1),5)</f>
        <v>0.79166999999999998</v>
      </c>
      <c r="F218" t="s">
        <v>74</v>
      </c>
      <c r="G218" t="s">
        <v>23</v>
      </c>
      <c r="H218" t="s">
        <v>32</v>
      </c>
      <c r="I218" t="s">
        <v>25</v>
      </c>
      <c r="J21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Garde£JOUR£PRO£CCC£44757</v>
      </c>
      <c r="K21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1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1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18" s="72">
        <f>MAX(IF(Tableau_Effectifs_Dept[[#This Row],[Créneau TOT]]&gt;0,Tableau_Effectifs_Dept[[#This Row],[Créneau TOT]]-Tableau_Effectifs_Dept[[#This Row],[Créneau J ]],0),0)</f>
        <v>0</v>
      </c>
    </row>
    <row r="219" spans="1:14" x14ac:dyDescent="0.25">
      <c r="A219" s="23">
        <v>44757.291666666664</v>
      </c>
      <c r="B219" s="23">
        <v>44757.791666666664</v>
      </c>
      <c r="C219" s="71">
        <f>INT(Tableau_Effectifs_Dept[[#This Row],[GardDteDebut]])</f>
        <v>44757</v>
      </c>
      <c r="D219" s="72">
        <f>ROUND(MOD(Tableau_Effectifs_Dept[[#This Row],[GardDteDebut]],1),5)</f>
        <v>0.29166999999999998</v>
      </c>
      <c r="E219" s="72">
        <f>ROUND(MOD(Tableau_Effectifs_Dept[[#This Row],[GardDteFin]],1),5)</f>
        <v>0.79166999999999998</v>
      </c>
      <c r="F219" t="s">
        <v>74</v>
      </c>
      <c r="G219" t="s">
        <v>23</v>
      </c>
      <c r="H219" t="s">
        <v>31</v>
      </c>
      <c r="I219" t="s">
        <v>25</v>
      </c>
      <c r="J21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Garde£JOUR£VOL£CCC£44757</v>
      </c>
      <c r="K21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1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1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19" s="72">
        <f>MAX(IF(Tableau_Effectifs_Dept[[#This Row],[Créneau TOT]]&gt;0,Tableau_Effectifs_Dept[[#This Row],[Créneau TOT]]-Tableau_Effectifs_Dept[[#This Row],[Créneau J ]],0),0)</f>
        <v>0</v>
      </c>
    </row>
    <row r="220" spans="1:14" x14ac:dyDescent="0.25">
      <c r="A220" s="23">
        <v>44758.291666666664</v>
      </c>
      <c r="B220" s="23">
        <v>44758.791666666664</v>
      </c>
      <c r="C220" s="71">
        <f>INT(Tableau_Effectifs_Dept[[#This Row],[GardDteDebut]])</f>
        <v>44758</v>
      </c>
      <c r="D220" s="72">
        <f>ROUND(MOD(Tableau_Effectifs_Dept[[#This Row],[GardDteDebut]],1),5)</f>
        <v>0.29166999999999998</v>
      </c>
      <c r="E220" s="72">
        <f>ROUND(MOD(Tableau_Effectifs_Dept[[#This Row],[GardDteFin]],1),5)</f>
        <v>0.79166999999999998</v>
      </c>
      <c r="F220" t="s">
        <v>72</v>
      </c>
      <c r="G220" t="s">
        <v>23</v>
      </c>
      <c r="H220" t="s">
        <v>32</v>
      </c>
      <c r="I220" t="s">
        <v>25</v>
      </c>
      <c r="J22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Garde£JOUR£PRO£AAA£44758</v>
      </c>
      <c r="K22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2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2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20" s="72">
        <f>MAX(IF(Tableau_Effectifs_Dept[[#This Row],[Créneau TOT]]&gt;0,Tableau_Effectifs_Dept[[#This Row],[Créneau TOT]]-Tableau_Effectifs_Dept[[#This Row],[Créneau J ]],0),0)</f>
        <v>0</v>
      </c>
    </row>
    <row r="221" spans="1:14" x14ac:dyDescent="0.25">
      <c r="A221" s="23">
        <v>44758.291666666664</v>
      </c>
      <c r="B221" s="23">
        <v>44758.791666666664</v>
      </c>
      <c r="C221" s="71">
        <f>INT(Tableau_Effectifs_Dept[[#This Row],[GardDteDebut]])</f>
        <v>44758</v>
      </c>
      <c r="D221" s="72">
        <f>ROUND(MOD(Tableau_Effectifs_Dept[[#This Row],[GardDteDebut]],1),5)</f>
        <v>0.29166999999999998</v>
      </c>
      <c r="E221" s="72">
        <f>ROUND(MOD(Tableau_Effectifs_Dept[[#This Row],[GardDteFin]],1),5)</f>
        <v>0.79166999999999998</v>
      </c>
      <c r="F221" t="s">
        <v>72</v>
      </c>
      <c r="G221" t="s">
        <v>23</v>
      </c>
      <c r="H221" t="s">
        <v>32</v>
      </c>
      <c r="I221" t="s">
        <v>25</v>
      </c>
      <c r="J22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Garde£JOUR£PRO£AAA£44758</v>
      </c>
      <c r="K22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2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2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21" s="72">
        <f>MAX(IF(Tableau_Effectifs_Dept[[#This Row],[Créneau TOT]]&gt;0,Tableau_Effectifs_Dept[[#This Row],[Créneau TOT]]-Tableau_Effectifs_Dept[[#This Row],[Créneau J ]],0),0)</f>
        <v>0</v>
      </c>
    </row>
    <row r="222" spans="1:14" x14ac:dyDescent="0.25">
      <c r="A222" s="23">
        <v>44758.291666666664</v>
      </c>
      <c r="B222" s="23">
        <v>44758.791666666664</v>
      </c>
      <c r="C222" s="71">
        <f>INT(Tableau_Effectifs_Dept[[#This Row],[GardDteDebut]])</f>
        <v>44758</v>
      </c>
      <c r="D222" s="72">
        <f>ROUND(MOD(Tableau_Effectifs_Dept[[#This Row],[GardDteDebut]],1),5)</f>
        <v>0.29166999999999998</v>
      </c>
      <c r="E222" s="72">
        <f>ROUND(MOD(Tableau_Effectifs_Dept[[#This Row],[GardDteFin]],1),5)</f>
        <v>0.79166999999999998</v>
      </c>
      <c r="F222" t="s">
        <v>72</v>
      </c>
      <c r="G222" t="s">
        <v>23</v>
      </c>
      <c r="H222" t="s">
        <v>31</v>
      </c>
      <c r="I222" t="s">
        <v>25</v>
      </c>
      <c r="J22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Garde£JOUR£VOL£AAA£44758</v>
      </c>
      <c r="K22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2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2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22" s="72">
        <f>MAX(IF(Tableau_Effectifs_Dept[[#This Row],[Créneau TOT]]&gt;0,Tableau_Effectifs_Dept[[#This Row],[Créneau TOT]]-Tableau_Effectifs_Dept[[#This Row],[Créneau J ]],0),0)</f>
        <v>0</v>
      </c>
    </row>
    <row r="223" spans="1:14" x14ac:dyDescent="0.25">
      <c r="A223" s="23">
        <v>44758.291666666664</v>
      </c>
      <c r="B223" s="23">
        <v>44758.791666666664</v>
      </c>
      <c r="C223" s="71">
        <f>INT(Tableau_Effectifs_Dept[[#This Row],[GardDteDebut]])</f>
        <v>44758</v>
      </c>
      <c r="D223" s="72">
        <f>ROUND(MOD(Tableau_Effectifs_Dept[[#This Row],[GardDteDebut]],1),5)</f>
        <v>0.29166999999999998</v>
      </c>
      <c r="E223" s="72">
        <f>ROUND(MOD(Tableau_Effectifs_Dept[[#This Row],[GardDteFin]],1),5)</f>
        <v>0.79166999999999998</v>
      </c>
      <c r="F223" t="s">
        <v>74</v>
      </c>
      <c r="G223" t="s">
        <v>23</v>
      </c>
      <c r="H223" t="s">
        <v>31</v>
      </c>
      <c r="I223" t="s">
        <v>25</v>
      </c>
      <c r="J22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Garde£JOUR£VOL£CCC£44758</v>
      </c>
      <c r="K22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2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2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23" s="72">
        <f>MAX(IF(Tableau_Effectifs_Dept[[#This Row],[Créneau TOT]]&gt;0,Tableau_Effectifs_Dept[[#This Row],[Créneau TOT]]-Tableau_Effectifs_Dept[[#This Row],[Créneau J ]],0),0)</f>
        <v>0</v>
      </c>
    </row>
    <row r="224" spans="1:14" x14ac:dyDescent="0.25">
      <c r="A224" s="23">
        <v>44758.291666666664</v>
      </c>
      <c r="B224" s="23">
        <v>44758.791666666664</v>
      </c>
      <c r="C224" s="71">
        <f>INT(Tableau_Effectifs_Dept[[#This Row],[GardDteDebut]])</f>
        <v>44758</v>
      </c>
      <c r="D224" s="72">
        <f>ROUND(MOD(Tableau_Effectifs_Dept[[#This Row],[GardDteDebut]],1),5)</f>
        <v>0.29166999999999998</v>
      </c>
      <c r="E224" s="72">
        <f>ROUND(MOD(Tableau_Effectifs_Dept[[#This Row],[GardDteFin]],1),5)</f>
        <v>0.79166999999999998</v>
      </c>
      <c r="F224" t="s">
        <v>74</v>
      </c>
      <c r="G224" t="s">
        <v>23</v>
      </c>
      <c r="H224" t="s">
        <v>32</v>
      </c>
      <c r="I224" t="s">
        <v>25</v>
      </c>
      <c r="J22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Garde£JOUR£PRO£CCC£44758</v>
      </c>
      <c r="K22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2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2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24" s="72">
        <f>MAX(IF(Tableau_Effectifs_Dept[[#This Row],[Créneau TOT]]&gt;0,Tableau_Effectifs_Dept[[#This Row],[Créneau TOT]]-Tableau_Effectifs_Dept[[#This Row],[Créneau J ]],0),0)</f>
        <v>0</v>
      </c>
    </row>
    <row r="225" spans="1:14" x14ac:dyDescent="0.25">
      <c r="A225" s="23">
        <v>44758.291666666664</v>
      </c>
      <c r="B225" s="23">
        <v>44758.791666666664</v>
      </c>
      <c r="C225" s="71">
        <f>INT(Tableau_Effectifs_Dept[[#This Row],[GardDteDebut]])</f>
        <v>44758</v>
      </c>
      <c r="D225" s="72">
        <f>ROUND(MOD(Tableau_Effectifs_Dept[[#This Row],[GardDteDebut]],1),5)</f>
        <v>0.29166999999999998</v>
      </c>
      <c r="E225" s="72">
        <f>ROUND(MOD(Tableau_Effectifs_Dept[[#This Row],[GardDteFin]],1),5)</f>
        <v>0.79166999999999998</v>
      </c>
      <c r="F225" t="s">
        <v>74</v>
      </c>
      <c r="G225" t="s">
        <v>23</v>
      </c>
      <c r="H225" t="s">
        <v>31</v>
      </c>
      <c r="I225" t="s">
        <v>25</v>
      </c>
      <c r="J22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Garde£JOUR£VOL£CCC£44758</v>
      </c>
      <c r="K22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2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2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25" s="72">
        <f>MAX(IF(Tableau_Effectifs_Dept[[#This Row],[Créneau TOT]]&gt;0,Tableau_Effectifs_Dept[[#This Row],[Créneau TOT]]-Tableau_Effectifs_Dept[[#This Row],[Créneau J ]],0),0)</f>
        <v>0</v>
      </c>
    </row>
    <row r="226" spans="1:14" x14ac:dyDescent="0.25">
      <c r="A226" s="23">
        <v>44759.291666666664</v>
      </c>
      <c r="B226" s="23">
        <v>44759.791666666664</v>
      </c>
      <c r="C226" s="71">
        <f>INT(Tableau_Effectifs_Dept[[#This Row],[GardDteDebut]])</f>
        <v>44759</v>
      </c>
      <c r="D226" s="72">
        <f>ROUND(MOD(Tableau_Effectifs_Dept[[#This Row],[GardDteDebut]],1),5)</f>
        <v>0.29166999999999998</v>
      </c>
      <c r="E226" s="72">
        <f>ROUND(MOD(Tableau_Effectifs_Dept[[#This Row],[GardDteFin]],1),5)</f>
        <v>0.79166999999999998</v>
      </c>
      <c r="F226" t="s">
        <v>72</v>
      </c>
      <c r="G226" t="s">
        <v>23</v>
      </c>
      <c r="H226" t="s">
        <v>31</v>
      </c>
      <c r="I226" t="s">
        <v>25</v>
      </c>
      <c r="J22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Garde£JOUR£VOL£AAA£44759</v>
      </c>
      <c r="K22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2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2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26" s="72">
        <f>MAX(IF(Tableau_Effectifs_Dept[[#This Row],[Créneau TOT]]&gt;0,Tableau_Effectifs_Dept[[#This Row],[Créneau TOT]]-Tableau_Effectifs_Dept[[#This Row],[Créneau J ]],0),0)</f>
        <v>0</v>
      </c>
    </row>
    <row r="227" spans="1:14" x14ac:dyDescent="0.25">
      <c r="A227" s="23">
        <v>44759.291666666664</v>
      </c>
      <c r="B227" s="23">
        <v>44759.791666666664</v>
      </c>
      <c r="C227" s="71">
        <f>INT(Tableau_Effectifs_Dept[[#This Row],[GardDteDebut]])</f>
        <v>44759</v>
      </c>
      <c r="D227" s="72">
        <f>ROUND(MOD(Tableau_Effectifs_Dept[[#This Row],[GardDteDebut]],1),5)</f>
        <v>0.29166999999999998</v>
      </c>
      <c r="E227" s="72">
        <f>ROUND(MOD(Tableau_Effectifs_Dept[[#This Row],[GardDteFin]],1),5)</f>
        <v>0.79166999999999998</v>
      </c>
      <c r="F227" t="s">
        <v>72</v>
      </c>
      <c r="G227" t="s">
        <v>23</v>
      </c>
      <c r="H227" t="s">
        <v>31</v>
      </c>
      <c r="I227" t="s">
        <v>25</v>
      </c>
      <c r="J22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Garde£JOUR£VOL£AAA£44759</v>
      </c>
      <c r="K22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2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2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27" s="72">
        <f>MAX(IF(Tableau_Effectifs_Dept[[#This Row],[Créneau TOT]]&gt;0,Tableau_Effectifs_Dept[[#This Row],[Créneau TOT]]-Tableau_Effectifs_Dept[[#This Row],[Créneau J ]],0),0)</f>
        <v>0</v>
      </c>
    </row>
    <row r="228" spans="1:14" x14ac:dyDescent="0.25">
      <c r="A228" s="23">
        <v>44759.291666666664</v>
      </c>
      <c r="B228" s="23">
        <v>44759.791666666664</v>
      </c>
      <c r="C228" s="71">
        <f>INT(Tableau_Effectifs_Dept[[#This Row],[GardDteDebut]])</f>
        <v>44759</v>
      </c>
      <c r="D228" s="72">
        <f>ROUND(MOD(Tableau_Effectifs_Dept[[#This Row],[GardDteDebut]],1),5)</f>
        <v>0.29166999999999998</v>
      </c>
      <c r="E228" s="72">
        <f>ROUND(MOD(Tableau_Effectifs_Dept[[#This Row],[GardDteFin]],1),5)</f>
        <v>0.79166999999999998</v>
      </c>
      <c r="F228" t="s">
        <v>72</v>
      </c>
      <c r="G228" t="s">
        <v>23</v>
      </c>
      <c r="H228" t="s">
        <v>31</v>
      </c>
      <c r="I228" t="s">
        <v>25</v>
      </c>
      <c r="J22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Garde£JOUR£VOL£AAA£44759</v>
      </c>
      <c r="K22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2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2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28" s="72">
        <f>MAX(IF(Tableau_Effectifs_Dept[[#This Row],[Créneau TOT]]&gt;0,Tableau_Effectifs_Dept[[#This Row],[Créneau TOT]]-Tableau_Effectifs_Dept[[#This Row],[Créneau J ]],0),0)</f>
        <v>0</v>
      </c>
    </row>
    <row r="229" spans="1:14" x14ac:dyDescent="0.25">
      <c r="A229" s="23">
        <v>44759.291666666664</v>
      </c>
      <c r="B229" s="23">
        <v>44759.791666666664</v>
      </c>
      <c r="C229" s="71">
        <f>INT(Tableau_Effectifs_Dept[[#This Row],[GardDteDebut]])</f>
        <v>44759</v>
      </c>
      <c r="D229" s="72">
        <f>ROUND(MOD(Tableau_Effectifs_Dept[[#This Row],[GardDteDebut]],1),5)</f>
        <v>0.29166999999999998</v>
      </c>
      <c r="E229" s="72">
        <f>ROUND(MOD(Tableau_Effectifs_Dept[[#This Row],[GardDteFin]],1),5)</f>
        <v>0.79166999999999998</v>
      </c>
      <c r="F229" t="s">
        <v>72</v>
      </c>
      <c r="G229" t="s">
        <v>23</v>
      </c>
      <c r="H229" t="s">
        <v>32</v>
      </c>
      <c r="I229" t="s">
        <v>25</v>
      </c>
      <c r="J22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Garde£JOUR£PRO£AAA£44759</v>
      </c>
      <c r="K22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2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2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29" s="72">
        <f>MAX(IF(Tableau_Effectifs_Dept[[#This Row],[Créneau TOT]]&gt;0,Tableau_Effectifs_Dept[[#This Row],[Créneau TOT]]-Tableau_Effectifs_Dept[[#This Row],[Créneau J ]],0),0)</f>
        <v>0</v>
      </c>
    </row>
    <row r="230" spans="1:14" x14ac:dyDescent="0.25">
      <c r="A230" s="23">
        <v>44759.291666666664</v>
      </c>
      <c r="B230" s="23">
        <v>44759.791666666664</v>
      </c>
      <c r="C230" s="71">
        <f>INT(Tableau_Effectifs_Dept[[#This Row],[GardDteDebut]])</f>
        <v>44759</v>
      </c>
      <c r="D230" s="72">
        <f>ROUND(MOD(Tableau_Effectifs_Dept[[#This Row],[GardDteDebut]],1),5)</f>
        <v>0.29166999999999998</v>
      </c>
      <c r="E230" s="72">
        <f>ROUND(MOD(Tableau_Effectifs_Dept[[#This Row],[GardDteFin]],1),5)</f>
        <v>0.79166999999999998</v>
      </c>
      <c r="F230" t="s">
        <v>74</v>
      </c>
      <c r="G230" t="s">
        <v>23</v>
      </c>
      <c r="H230" t="s">
        <v>31</v>
      </c>
      <c r="I230" t="s">
        <v>25</v>
      </c>
      <c r="J23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Garde£JOUR£VOL£CCC£44759</v>
      </c>
      <c r="K23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3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3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30" s="72">
        <f>MAX(IF(Tableau_Effectifs_Dept[[#This Row],[Créneau TOT]]&gt;0,Tableau_Effectifs_Dept[[#This Row],[Créneau TOT]]-Tableau_Effectifs_Dept[[#This Row],[Créneau J ]],0),0)</f>
        <v>0</v>
      </c>
    </row>
    <row r="231" spans="1:14" x14ac:dyDescent="0.25">
      <c r="A231" s="23">
        <v>44759.291666666664</v>
      </c>
      <c r="B231" s="23">
        <v>44759.791666666664</v>
      </c>
      <c r="C231" s="71">
        <f>INT(Tableau_Effectifs_Dept[[#This Row],[GardDteDebut]])</f>
        <v>44759</v>
      </c>
      <c r="D231" s="72">
        <f>ROUND(MOD(Tableau_Effectifs_Dept[[#This Row],[GardDteDebut]],1),5)</f>
        <v>0.29166999999999998</v>
      </c>
      <c r="E231" s="72">
        <f>ROUND(MOD(Tableau_Effectifs_Dept[[#This Row],[GardDteFin]],1),5)</f>
        <v>0.79166999999999998</v>
      </c>
      <c r="F231" t="s">
        <v>74</v>
      </c>
      <c r="G231" t="s">
        <v>23</v>
      </c>
      <c r="H231" t="s">
        <v>31</v>
      </c>
      <c r="I231" t="s">
        <v>25</v>
      </c>
      <c r="J23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Garde£JOUR£VOL£CCC£44759</v>
      </c>
      <c r="K23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3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3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31" s="72">
        <f>MAX(IF(Tableau_Effectifs_Dept[[#This Row],[Créneau TOT]]&gt;0,Tableau_Effectifs_Dept[[#This Row],[Créneau TOT]]-Tableau_Effectifs_Dept[[#This Row],[Créneau J ]],0),0)</f>
        <v>0</v>
      </c>
    </row>
    <row r="232" spans="1:14" x14ac:dyDescent="0.25">
      <c r="A232" s="23">
        <v>44759.291666666664</v>
      </c>
      <c r="B232" s="23">
        <v>44759.791666666664</v>
      </c>
      <c r="C232" s="71">
        <f>INT(Tableau_Effectifs_Dept[[#This Row],[GardDteDebut]])</f>
        <v>44759</v>
      </c>
      <c r="D232" s="72">
        <f>ROUND(MOD(Tableau_Effectifs_Dept[[#This Row],[GardDteDebut]],1),5)</f>
        <v>0.29166999999999998</v>
      </c>
      <c r="E232" s="72">
        <f>ROUND(MOD(Tableau_Effectifs_Dept[[#This Row],[GardDteFin]],1),5)</f>
        <v>0.79166999999999998</v>
      </c>
      <c r="F232" t="s">
        <v>74</v>
      </c>
      <c r="G232" t="s">
        <v>23</v>
      </c>
      <c r="H232" t="s">
        <v>31</v>
      </c>
      <c r="I232" t="s">
        <v>25</v>
      </c>
      <c r="J23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Garde£JOUR£VOL£CCC£44759</v>
      </c>
      <c r="K23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3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3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32" s="72">
        <f>MAX(IF(Tableau_Effectifs_Dept[[#This Row],[Créneau TOT]]&gt;0,Tableau_Effectifs_Dept[[#This Row],[Créneau TOT]]-Tableau_Effectifs_Dept[[#This Row],[Créneau J ]],0),0)</f>
        <v>0</v>
      </c>
    </row>
    <row r="233" spans="1:14" x14ac:dyDescent="0.25">
      <c r="A233" s="23">
        <v>44760.291666666664</v>
      </c>
      <c r="B233" s="23">
        <v>44760.791666666664</v>
      </c>
      <c r="C233" s="71">
        <f>INT(Tableau_Effectifs_Dept[[#This Row],[GardDteDebut]])</f>
        <v>44760</v>
      </c>
      <c r="D233" s="72">
        <f>ROUND(MOD(Tableau_Effectifs_Dept[[#This Row],[GardDteDebut]],1),5)</f>
        <v>0.29166999999999998</v>
      </c>
      <c r="E233" s="72">
        <f>ROUND(MOD(Tableau_Effectifs_Dept[[#This Row],[GardDteFin]],1),5)</f>
        <v>0.79166999999999998</v>
      </c>
      <c r="F233" t="s">
        <v>73</v>
      </c>
      <c r="G233" t="s">
        <v>23</v>
      </c>
      <c r="H233" t="s">
        <v>31</v>
      </c>
      <c r="I233" t="s">
        <v>25</v>
      </c>
      <c r="J23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Garde£JOUR£VOL£BBB£44760</v>
      </c>
      <c r="K23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3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3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33" s="72">
        <f>MAX(IF(Tableau_Effectifs_Dept[[#This Row],[Créneau TOT]]&gt;0,Tableau_Effectifs_Dept[[#This Row],[Créneau TOT]]-Tableau_Effectifs_Dept[[#This Row],[Créneau J ]],0),0)</f>
        <v>0</v>
      </c>
    </row>
    <row r="234" spans="1:14" x14ac:dyDescent="0.25">
      <c r="A234" s="23">
        <v>44760.291666666664</v>
      </c>
      <c r="B234" s="23">
        <v>44760.791666666664</v>
      </c>
      <c r="C234" s="71">
        <f>INT(Tableau_Effectifs_Dept[[#This Row],[GardDteDebut]])</f>
        <v>44760</v>
      </c>
      <c r="D234" s="72">
        <f>ROUND(MOD(Tableau_Effectifs_Dept[[#This Row],[GardDteDebut]],1),5)</f>
        <v>0.29166999999999998</v>
      </c>
      <c r="E234" s="72">
        <f>ROUND(MOD(Tableau_Effectifs_Dept[[#This Row],[GardDteFin]],1),5)</f>
        <v>0.79166999999999998</v>
      </c>
      <c r="F234" t="s">
        <v>72</v>
      </c>
      <c r="G234" t="s">
        <v>23</v>
      </c>
      <c r="H234" t="s">
        <v>31</v>
      </c>
      <c r="I234" t="s">
        <v>25</v>
      </c>
      <c r="J23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Garde£JOUR£VOL£AAA£44760</v>
      </c>
      <c r="K23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3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3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34" s="72">
        <f>MAX(IF(Tableau_Effectifs_Dept[[#This Row],[Créneau TOT]]&gt;0,Tableau_Effectifs_Dept[[#This Row],[Créneau TOT]]-Tableau_Effectifs_Dept[[#This Row],[Créneau J ]],0),0)</f>
        <v>0</v>
      </c>
    </row>
    <row r="235" spans="1:14" x14ac:dyDescent="0.25">
      <c r="A235" s="23">
        <v>44760.291666666664</v>
      </c>
      <c r="B235" s="23">
        <v>44760.791666666664</v>
      </c>
      <c r="C235" s="71">
        <f>INT(Tableau_Effectifs_Dept[[#This Row],[GardDteDebut]])</f>
        <v>44760</v>
      </c>
      <c r="D235" s="72">
        <f>ROUND(MOD(Tableau_Effectifs_Dept[[#This Row],[GardDteDebut]],1),5)</f>
        <v>0.29166999999999998</v>
      </c>
      <c r="E235" s="72">
        <f>ROUND(MOD(Tableau_Effectifs_Dept[[#This Row],[GardDteFin]],1),5)</f>
        <v>0.79166999999999998</v>
      </c>
      <c r="F235" t="s">
        <v>72</v>
      </c>
      <c r="G235" t="s">
        <v>23</v>
      </c>
      <c r="H235" t="s">
        <v>31</v>
      </c>
      <c r="I235" t="s">
        <v>25</v>
      </c>
      <c r="J23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Garde£JOUR£VOL£AAA£44760</v>
      </c>
      <c r="K23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3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3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35" s="72">
        <f>MAX(IF(Tableau_Effectifs_Dept[[#This Row],[Créneau TOT]]&gt;0,Tableau_Effectifs_Dept[[#This Row],[Créneau TOT]]-Tableau_Effectifs_Dept[[#This Row],[Créneau J ]],0),0)</f>
        <v>0</v>
      </c>
    </row>
    <row r="236" spans="1:14" x14ac:dyDescent="0.25">
      <c r="A236" s="23">
        <v>44760.291666666664</v>
      </c>
      <c r="B236" s="23">
        <v>44760.791666666664</v>
      </c>
      <c r="C236" s="71">
        <f>INT(Tableau_Effectifs_Dept[[#This Row],[GardDteDebut]])</f>
        <v>44760</v>
      </c>
      <c r="D236" s="72">
        <f>ROUND(MOD(Tableau_Effectifs_Dept[[#This Row],[GardDteDebut]],1),5)</f>
        <v>0.29166999999999998</v>
      </c>
      <c r="E236" s="72">
        <f>ROUND(MOD(Tableau_Effectifs_Dept[[#This Row],[GardDteFin]],1),5)</f>
        <v>0.79166999999999998</v>
      </c>
      <c r="F236" t="s">
        <v>72</v>
      </c>
      <c r="G236" t="s">
        <v>23</v>
      </c>
      <c r="H236" t="s">
        <v>32</v>
      </c>
      <c r="I236" t="s">
        <v>25</v>
      </c>
      <c r="J23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Garde£JOUR£PRO£AAA£44760</v>
      </c>
      <c r="K23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3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3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36" s="72">
        <f>MAX(IF(Tableau_Effectifs_Dept[[#This Row],[Créneau TOT]]&gt;0,Tableau_Effectifs_Dept[[#This Row],[Créneau TOT]]-Tableau_Effectifs_Dept[[#This Row],[Créneau J ]],0),0)</f>
        <v>0</v>
      </c>
    </row>
    <row r="237" spans="1:14" x14ac:dyDescent="0.25">
      <c r="A237" s="23">
        <v>44760.291666666664</v>
      </c>
      <c r="B237" s="23">
        <v>44760.791666666664</v>
      </c>
      <c r="C237" s="71">
        <f>INT(Tableau_Effectifs_Dept[[#This Row],[GardDteDebut]])</f>
        <v>44760</v>
      </c>
      <c r="D237" s="72">
        <f>ROUND(MOD(Tableau_Effectifs_Dept[[#This Row],[GardDteDebut]],1),5)</f>
        <v>0.29166999999999998</v>
      </c>
      <c r="E237" s="72">
        <f>ROUND(MOD(Tableau_Effectifs_Dept[[#This Row],[GardDteFin]],1),5)</f>
        <v>0.79166999999999998</v>
      </c>
      <c r="F237" t="s">
        <v>72</v>
      </c>
      <c r="G237" t="s">
        <v>23</v>
      </c>
      <c r="H237" t="s">
        <v>31</v>
      </c>
      <c r="I237" t="s">
        <v>25</v>
      </c>
      <c r="J23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Garde£JOUR£VOL£AAA£44760</v>
      </c>
      <c r="K23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3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3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37" s="72">
        <f>MAX(IF(Tableau_Effectifs_Dept[[#This Row],[Créneau TOT]]&gt;0,Tableau_Effectifs_Dept[[#This Row],[Créneau TOT]]-Tableau_Effectifs_Dept[[#This Row],[Créneau J ]],0),0)</f>
        <v>0</v>
      </c>
    </row>
    <row r="238" spans="1:14" x14ac:dyDescent="0.25">
      <c r="A238" s="23">
        <v>44760.291666666664</v>
      </c>
      <c r="B238" s="23">
        <v>44760.791666666664</v>
      </c>
      <c r="C238" s="71">
        <f>INT(Tableau_Effectifs_Dept[[#This Row],[GardDteDebut]])</f>
        <v>44760</v>
      </c>
      <c r="D238" s="72">
        <f>ROUND(MOD(Tableau_Effectifs_Dept[[#This Row],[GardDteDebut]],1),5)</f>
        <v>0.29166999999999998</v>
      </c>
      <c r="E238" s="72">
        <f>ROUND(MOD(Tableau_Effectifs_Dept[[#This Row],[GardDteFin]],1),5)</f>
        <v>0.79166999999999998</v>
      </c>
      <c r="F238" t="s">
        <v>74</v>
      </c>
      <c r="G238" t="s">
        <v>23</v>
      </c>
      <c r="H238" t="s">
        <v>32</v>
      </c>
      <c r="I238" t="s">
        <v>25</v>
      </c>
      <c r="J23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Garde£JOUR£PRO£CCC£44760</v>
      </c>
      <c r="K23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3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3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38" s="72">
        <f>MAX(IF(Tableau_Effectifs_Dept[[#This Row],[Créneau TOT]]&gt;0,Tableau_Effectifs_Dept[[#This Row],[Créneau TOT]]-Tableau_Effectifs_Dept[[#This Row],[Créneau J ]],0),0)</f>
        <v>0</v>
      </c>
    </row>
    <row r="239" spans="1:14" x14ac:dyDescent="0.25">
      <c r="A239" s="23">
        <v>44760.291666666664</v>
      </c>
      <c r="B239" s="23">
        <v>44760.791666666664</v>
      </c>
      <c r="C239" s="71">
        <f>INT(Tableau_Effectifs_Dept[[#This Row],[GardDteDebut]])</f>
        <v>44760</v>
      </c>
      <c r="D239" s="72">
        <f>ROUND(MOD(Tableau_Effectifs_Dept[[#This Row],[GardDteDebut]],1),5)</f>
        <v>0.29166999999999998</v>
      </c>
      <c r="E239" s="72">
        <f>ROUND(MOD(Tableau_Effectifs_Dept[[#This Row],[GardDteFin]],1),5)</f>
        <v>0.79166999999999998</v>
      </c>
      <c r="F239" t="s">
        <v>74</v>
      </c>
      <c r="G239" t="s">
        <v>23</v>
      </c>
      <c r="H239" t="s">
        <v>31</v>
      </c>
      <c r="I239" t="s">
        <v>25</v>
      </c>
      <c r="J23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Garde£JOUR£VOL£CCC£44760</v>
      </c>
      <c r="K23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3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3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39" s="72">
        <f>MAX(IF(Tableau_Effectifs_Dept[[#This Row],[Créneau TOT]]&gt;0,Tableau_Effectifs_Dept[[#This Row],[Créneau TOT]]-Tableau_Effectifs_Dept[[#This Row],[Créneau J ]],0),0)</f>
        <v>0</v>
      </c>
    </row>
    <row r="240" spans="1:14" x14ac:dyDescent="0.25">
      <c r="A240" s="23">
        <v>44761.291666666664</v>
      </c>
      <c r="B240" s="23">
        <v>44761.791666666664</v>
      </c>
      <c r="C240" s="71">
        <f>INT(Tableau_Effectifs_Dept[[#This Row],[GardDteDebut]])</f>
        <v>44761</v>
      </c>
      <c r="D240" s="72">
        <f>ROUND(MOD(Tableau_Effectifs_Dept[[#This Row],[GardDteDebut]],1),5)</f>
        <v>0.29166999999999998</v>
      </c>
      <c r="E240" s="72">
        <f>ROUND(MOD(Tableau_Effectifs_Dept[[#This Row],[GardDteFin]],1),5)</f>
        <v>0.79166999999999998</v>
      </c>
      <c r="F240" t="s">
        <v>73</v>
      </c>
      <c r="G240" t="s">
        <v>23</v>
      </c>
      <c r="H240" t="s">
        <v>31</v>
      </c>
      <c r="I240" t="s">
        <v>25</v>
      </c>
      <c r="J24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Garde£JOUR£VOL£BBB£44761</v>
      </c>
      <c r="K24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4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4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40" s="72">
        <f>MAX(IF(Tableau_Effectifs_Dept[[#This Row],[Créneau TOT]]&gt;0,Tableau_Effectifs_Dept[[#This Row],[Créneau TOT]]-Tableau_Effectifs_Dept[[#This Row],[Créneau J ]],0),0)</f>
        <v>0</v>
      </c>
    </row>
    <row r="241" spans="1:14" x14ac:dyDescent="0.25">
      <c r="A241" s="23">
        <v>44761.291666666664</v>
      </c>
      <c r="B241" s="23">
        <v>44761.791666666664</v>
      </c>
      <c r="C241" s="71">
        <f>INT(Tableau_Effectifs_Dept[[#This Row],[GardDteDebut]])</f>
        <v>44761</v>
      </c>
      <c r="D241" s="72">
        <f>ROUND(MOD(Tableau_Effectifs_Dept[[#This Row],[GardDteDebut]],1),5)</f>
        <v>0.29166999999999998</v>
      </c>
      <c r="E241" s="72">
        <f>ROUND(MOD(Tableau_Effectifs_Dept[[#This Row],[GardDteFin]],1),5)</f>
        <v>0.79166999999999998</v>
      </c>
      <c r="F241" t="s">
        <v>72</v>
      </c>
      <c r="G241" t="s">
        <v>23</v>
      </c>
      <c r="H241" t="s">
        <v>31</v>
      </c>
      <c r="I241" t="s">
        <v>25</v>
      </c>
      <c r="J24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Garde£JOUR£VOL£AAA£44761</v>
      </c>
      <c r="K24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4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4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41" s="72">
        <f>MAX(IF(Tableau_Effectifs_Dept[[#This Row],[Créneau TOT]]&gt;0,Tableau_Effectifs_Dept[[#This Row],[Créneau TOT]]-Tableau_Effectifs_Dept[[#This Row],[Créneau J ]],0),0)</f>
        <v>0</v>
      </c>
    </row>
    <row r="242" spans="1:14" x14ac:dyDescent="0.25">
      <c r="A242" s="23">
        <v>44761.291666666664</v>
      </c>
      <c r="B242" s="23">
        <v>44761.791666666664</v>
      </c>
      <c r="C242" s="71">
        <f>INT(Tableau_Effectifs_Dept[[#This Row],[GardDteDebut]])</f>
        <v>44761</v>
      </c>
      <c r="D242" s="72">
        <f>ROUND(MOD(Tableau_Effectifs_Dept[[#This Row],[GardDteDebut]],1),5)</f>
        <v>0.29166999999999998</v>
      </c>
      <c r="E242" s="72">
        <f>ROUND(MOD(Tableau_Effectifs_Dept[[#This Row],[GardDteFin]],1),5)</f>
        <v>0.79166999999999998</v>
      </c>
      <c r="F242" t="s">
        <v>72</v>
      </c>
      <c r="G242" t="s">
        <v>23</v>
      </c>
      <c r="H242" t="s">
        <v>31</v>
      </c>
      <c r="I242" t="s">
        <v>25</v>
      </c>
      <c r="J24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Garde£JOUR£VOL£AAA£44761</v>
      </c>
      <c r="K24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4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4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42" s="72">
        <f>MAX(IF(Tableau_Effectifs_Dept[[#This Row],[Créneau TOT]]&gt;0,Tableau_Effectifs_Dept[[#This Row],[Créneau TOT]]-Tableau_Effectifs_Dept[[#This Row],[Créneau J ]],0),0)</f>
        <v>0</v>
      </c>
    </row>
    <row r="243" spans="1:14" x14ac:dyDescent="0.25">
      <c r="A243" s="23">
        <v>44761.291666666664</v>
      </c>
      <c r="B243" s="23">
        <v>44761.791666666664</v>
      </c>
      <c r="C243" s="71">
        <f>INT(Tableau_Effectifs_Dept[[#This Row],[GardDteDebut]])</f>
        <v>44761</v>
      </c>
      <c r="D243" s="72">
        <f>ROUND(MOD(Tableau_Effectifs_Dept[[#This Row],[GardDteDebut]],1),5)</f>
        <v>0.29166999999999998</v>
      </c>
      <c r="E243" s="72">
        <f>ROUND(MOD(Tableau_Effectifs_Dept[[#This Row],[GardDteFin]],1),5)</f>
        <v>0.79166999999999998</v>
      </c>
      <c r="F243" t="s">
        <v>72</v>
      </c>
      <c r="G243" t="s">
        <v>23</v>
      </c>
      <c r="H243" t="s">
        <v>32</v>
      </c>
      <c r="I243" t="s">
        <v>25</v>
      </c>
      <c r="J24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Garde£JOUR£PRO£AAA£44761</v>
      </c>
      <c r="K24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4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4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43" s="72">
        <f>MAX(IF(Tableau_Effectifs_Dept[[#This Row],[Créneau TOT]]&gt;0,Tableau_Effectifs_Dept[[#This Row],[Créneau TOT]]-Tableau_Effectifs_Dept[[#This Row],[Créneau J ]],0),0)</f>
        <v>0</v>
      </c>
    </row>
    <row r="244" spans="1:14" x14ac:dyDescent="0.25">
      <c r="A244" s="23">
        <v>44761.291666666664</v>
      </c>
      <c r="B244" s="23">
        <v>44761.791666666664</v>
      </c>
      <c r="C244" s="71">
        <f>INT(Tableau_Effectifs_Dept[[#This Row],[GardDteDebut]])</f>
        <v>44761</v>
      </c>
      <c r="D244" s="72">
        <f>ROUND(MOD(Tableau_Effectifs_Dept[[#This Row],[GardDteDebut]],1),5)</f>
        <v>0.29166999999999998</v>
      </c>
      <c r="E244" s="72">
        <f>ROUND(MOD(Tableau_Effectifs_Dept[[#This Row],[GardDteFin]],1),5)</f>
        <v>0.79166999999999998</v>
      </c>
      <c r="F244" t="s">
        <v>72</v>
      </c>
      <c r="G244" t="s">
        <v>23</v>
      </c>
      <c r="H244" t="s">
        <v>31</v>
      </c>
      <c r="I244" t="s">
        <v>25</v>
      </c>
      <c r="J24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Garde£JOUR£VOL£AAA£44761</v>
      </c>
      <c r="K24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4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4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44" s="72">
        <f>MAX(IF(Tableau_Effectifs_Dept[[#This Row],[Créneau TOT]]&gt;0,Tableau_Effectifs_Dept[[#This Row],[Créneau TOT]]-Tableau_Effectifs_Dept[[#This Row],[Créneau J ]],0),0)</f>
        <v>0</v>
      </c>
    </row>
    <row r="245" spans="1:14" x14ac:dyDescent="0.25">
      <c r="A245" s="23">
        <v>44761.291666666664</v>
      </c>
      <c r="B245" s="23">
        <v>44761.791666666664</v>
      </c>
      <c r="C245" s="71">
        <f>INT(Tableau_Effectifs_Dept[[#This Row],[GardDteDebut]])</f>
        <v>44761</v>
      </c>
      <c r="D245" s="72">
        <f>ROUND(MOD(Tableau_Effectifs_Dept[[#This Row],[GardDteDebut]],1),5)</f>
        <v>0.29166999999999998</v>
      </c>
      <c r="E245" s="72">
        <f>ROUND(MOD(Tableau_Effectifs_Dept[[#This Row],[GardDteFin]],1),5)</f>
        <v>0.79166999999999998</v>
      </c>
      <c r="F245" t="s">
        <v>72</v>
      </c>
      <c r="G245" t="s">
        <v>23</v>
      </c>
      <c r="H245" t="s">
        <v>32</v>
      </c>
      <c r="I245" t="s">
        <v>25</v>
      </c>
      <c r="J24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Garde£JOUR£PRO£AAA£44761</v>
      </c>
      <c r="K24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4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4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45" s="72">
        <f>MAX(IF(Tableau_Effectifs_Dept[[#This Row],[Créneau TOT]]&gt;0,Tableau_Effectifs_Dept[[#This Row],[Créneau TOT]]-Tableau_Effectifs_Dept[[#This Row],[Créneau J ]],0),0)</f>
        <v>0</v>
      </c>
    </row>
    <row r="246" spans="1:14" x14ac:dyDescent="0.25">
      <c r="A246" s="23">
        <v>44761.291666666664</v>
      </c>
      <c r="B246" s="23">
        <v>44761.791666666664</v>
      </c>
      <c r="C246" s="71">
        <f>INT(Tableau_Effectifs_Dept[[#This Row],[GardDteDebut]])</f>
        <v>44761</v>
      </c>
      <c r="D246" s="72">
        <f>ROUND(MOD(Tableau_Effectifs_Dept[[#This Row],[GardDteDebut]],1),5)</f>
        <v>0.29166999999999998</v>
      </c>
      <c r="E246" s="72">
        <f>ROUND(MOD(Tableau_Effectifs_Dept[[#This Row],[GardDteFin]],1),5)</f>
        <v>0.79166999999999998</v>
      </c>
      <c r="F246" t="s">
        <v>72</v>
      </c>
      <c r="G246" t="s">
        <v>23</v>
      </c>
      <c r="H246" t="s">
        <v>32</v>
      </c>
      <c r="I246" t="s">
        <v>25</v>
      </c>
      <c r="J24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Garde£JOUR£PRO£AAA£44761</v>
      </c>
      <c r="K24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4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4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46" s="72">
        <f>MAX(IF(Tableau_Effectifs_Dept[[#This Row],[Créneau TOT]]&gt;0,Tableau_Effectifs_Dept[[#This Row],[Créneau TOT]]-Tableau_Effectifs_Dept[[#This Row],[Créneau J ]],0),0)</f>
        <v>0</v>
      </c>
    </row>
    <row r="247" spans="1:14" x14ac:dyDescent="0.25">
      <c r="A247" s="23">
        <v>44761.291666666664</v>
      </c>
      <c r="B247" s="23">
        <v>44761.791666666664</v>
      </c>
      <c r="C247" s="71">
        <f>INT(Tableau_Effectifs_Dept[[#This Row],[GardDteDebut]])</f>
        <v>44761</v>
      </c>
      <c r="D247" s="72">
        <f>ROUND(MOD(Tableau_Effectifs_Dept[[#This Row],[GardDteDebut]],1),5)</f>
        <v>0.29166999999999998</v>
      </c>
      <c r="E247" s="72">
        <f>ROUND(MOD(Tableau_Effectifs_Dept[[#This Row],[GardDteFin]],1),5)</f>
        <v>0.79166999999999998</v>
      </c>
      <c r="F247" t="s">
        <v>74</v>
      </c>
      <c r="G247" t="s">
        <v>23</v>
      </c>
      <c r="H247" t="s">
        <v>32</v>
      </c>
      <c r="I247" t="s">
        <v>25</v>
      </c>
      <c r="J24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Garde£JOUR£PRO£CCC£44761</v>
      </c>
      <c r="K24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4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4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47" s="72">
        <f>MAX(IF(Tableau_Effectifs_Dept[[#This Row],[Créneau TOT]]&gt;0,Tableau_Effectifs_Dept[[#This Row],[Créneau TOT]]-Tableau_Effectifs_Dept[[#This Row],[Créneau J ]],0),0)</f>
        <v>0</v>
      </c>
    </row>
    <row r="248" spans="1:14" x14ac:dyDescent="0.25">
      <c r="A248" s="23">
        <v>44761.291666666664</v>
      </c>
      <c r="B248" s="23">
        <v>44761.791666666664</v>
      </c>
      <c r="C248" s="71">
        <f>INT(Tableau_Effectifs_Dept[[#This Row],[GardDteDebut]])</f>
        <v>44761</v>
      </c>
      <c r="D248" s="72">
        <f>ROUND(MOD(Tableau_Effectifs_Dept[[#This Row],[GardDteDebut]],1),5)</f>
        <v>0.29166999999999998</v>
      </c>
      <c r="E248" s="72">
        <f>ROUND(MOD(Tableau_Effectifs_Dept[[#This Row],[GardDteFin]],1),5)</f>
        <v>0.79166999999999998</v>
      </c>
      <c r="F248" t="s">
        <v>74</v>
      </c>
      <c r="G248" t="s">
        <v>23</v>
      </c>
      <c r="H248" t="s">
        <v>31</v>
      </c>
      <c r="I248" t="s">
        <v>25</v>
      </c>
      <c r="J24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Garde£JOUR£VOL£CCC£44761</v>
      </c>
      <c r="K24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4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4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48" s="72">
        <f>MAX(IF(Tableau_Effectifs_Dept[[#This Row],[Créneau TOT]]&gt;0,Tableau_Effectifs_Dept[[#This Row],[Créneau TOT]]-Tableau_Effectifs_Dept[[#This Row],[Créneau J ]],0),0)</f>
        <v>0</v>
      </c>
    </row>
    <row r="249" spans="1:14" x14ac:dyDescent="0.25">
      <c r="A249" s="23">
        <v>44761.291666666664</v>
      </c>
      <c r="B249" s="23">
        <v>44761.791666666664</v>
      </c>
      <c r="C249" s="71">
        <f>INT(Tableau_Effectifs_Dept[[#This Row],[GardDteDebut]])</f>
        <v>44761</v>
      </c>
      <c r="D249" s="72">
        <f>ROUND(MOD(Tableau_Effectifs_Dept[[#This Row],[GardDteDebut]],1),5)</f>
        <v>0.29166999999999998</v>
      </c>
      <c r="E249" s="72">
        <f>ROUND(MOD(Tableau_Effectifs_Dept[[#This Row],[GardDteFin]],1),5)</f>
        <v>0.79166999999999998</v>
      </c>
      <c r="F249" t="s">
        <v>74</v>
      </c>
      <c r="G249" t="s">
        <v>23</v>
      </c>
      <c r="H249" t="s">
        <v>32</v>
      </c>
      <c r="I249" t="s">
        <v>25</v>
      </c>
      <c r="J24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Garde£JOUR£PRO£CCC£44761</v>
      </c>
      <c r="K24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4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4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49" s="72">
        <f>MAX(IF(Tableau_Effectifs_Dept[[#This Row],[Créneau TOT]]&gt;0,Tableau_Effectifs_Dept[[#This Row],[Créneau TOT]]-Tableau_Effectifs_Dept[[#This Row],[Créneau J ]],0),0)</f>
        <v>0</v>
      </c>
    </row>
    <row r="250" spans="1:14" x14ac:dyDescent="0.25">
      <c r="A250" s="23">
        <v>44762.291666666664</v>
      </c>
      <c r="B250" s="23">
        <v>44762.791666666664</v>
      </c>
      <c r="C250" s="71">
        <f>INT(Tableau_Effectifs_Dept[[#This Row],[GardDteDebut]])</f>
        <v>44762</v>
      </c>
      <c r="D250" s="72">
        <f>ROUND(MOD(Tableau_Effectifs_Dept[[#This Row],[GardDteDebut]],1),5)</f>
        <v>0.29166999999999998</v>
      </c>
      <c r="E250" s="72">
        <f>ROUND(MOD(Tableau_Effectifs_Dept[[#This Row],[GardDteFin]],1),5)</f>
        <v>0.79166999999999998</v>
      </c>
      <c r="F250" t="s">
        <v>73</v>
      </c>
      <c r="G250" t="s">
        <v>23</v>
      </c>
      <c r="H250" t="s">
        <v>31</v>
      </c>
      <c r="I250" t="s">
        <v>25</v>
      </c>
      <c r="J25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Garde£JOUR£VOL£BBB£44762</v>
      </c>
      <c r="K25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5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5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50" s="72">
        <f>MAX(IF(Tableau_Effectifs_Dept[[#This Row],[Créneau TOT]]&gt;0,Tableau_Effectifs_Dept[[#This Row],[Créneau TOT]]-Tableau_Effectifs_Dept[[#This Row],[Créneau J ]],0),0)</f>
        <v>0</v>
      </c>
    </row>
    <row r="251" spans="1:14" x14ac:dyDescent="0.25">
      <c r="A251" s="23">
        <v>44762.291666666664</v>
      </c>
      <c r="B251" s="23">
        <v>44762.791666666664</v>
      </c>
      <c r="C251" s="71">
        <f>INT(Tableau_Effectifs_Dept[[#This Row],[GardDteDebut]])</f>
        <v>44762</v>
      </c>
      <c r="D251" s="72">
        <f>ROUND(MOD(Tableau_Effectifs_Dept[[#This Row],[GardDteDebut]],1),5)</f>
        <v>0.29166999999999998</v>
      </c>
      <c r="E251" s="72">
        <f>ROUND(MOD(Tableau_Effectifs_Dept[[#This Row],[GardDteFin]],1),5)</f>
        <v>0.79166999999999998</v>
      </c>
      <c r="F251" t="s">
        <v>73</v>
      </c>
      <c r="G251" t="s">
        <v>23</v>
      </c>
      <c r="H251" t="s">
        <v>31</v>
      </c>
      <c r="I251" t="s">
        <v>25</v>
      </c>
      <c r="J25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Garde£JOUR£VOL£BBB£44762</v>
      </c>
      <c r="K25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5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5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51" s="72">
        <f>MAX(IF(Tableau_Effectifs_Dept[[#This Row],[Créneau TOT]]&gt;0,Tableau_Effectifs_Dept[[#This Row],[Créneau TOT]]-Tableau_Effectifs_Dept[[#This Row],[Créneau J ]],0),0)</f>
        <v>0</v>
      </c>
    </row>
    <row r="252" spans="1:14" x14ac:dyDescent="0.25">
      <c r="A252" s="23">
        <v>44762.291666666664</v>
      </c>
      <c r="B252" s="23">
        <v>44762.791666666664</v>
      </c>
      <c r="C252" s="71">
        <f>INT(Tableau_Effectifs_Dept[[#This Row],[GardDteDebut]])</f>
        <v>44762</v>
      </c>
      <c r="D252" s="72">
        <f>ROUND(MOD(Tableau_Effectifs_Dept[[#This Row],[GardDteDebut]],1),5)</f>
        <v>0.29166999999999998</v>
      </c>
      <c r="E252" s="72">
        <f>ROUND(MOD(Tableau_Effectifs_Dept[[#This Row],[GardDteFin]],1),5)</f>
        <v>0.79166999999999998</v>
      </c>
      <c r="F252" t="s">
        <v>72</v>
      </c>
      <c r="G252" t="s">
        <v>23</v>
      </c>
      <c r="H252" t="s">
        <v>32</v>
      </c>
      <c r="I252" t="s">
        <v>25</v>
      </c>
      <c r="J25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Garde£JOUR£PRO£AAA£44762</v>
      </c>
      <c r="K25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5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5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52" s="72">
        <f>MAX(IF(Tableau_Effectifs_Dept[[#This Row],[Créneau TOT]]&gt;0,Tableau_Effectifs_Dept[[#This Row],[Créneau TOT]]-Tableau_Effectifs_Dept[[#This Row],[Créneau J ]],0),0)</f>
        <v>0</v>
      </c>
    </row>
    <row r="253" spans="1:14" x14ac:dyDescent="0.25">
      <c r="A253" s="23">
        <v>44762.291666666664</v>
      </c>
      <c r="B253" s="23">
        <v>44762.791666666664</v>
      </c>
      <c r="C253" s="71">
        <f>INT(Tableau_Effectifs_Dept[[#This Row],[GardDteDebut]])</f>
        <v>44762</v>
      </c>
      <c r="D253" s="72">
        <f>ROUND(MOD(Tableau_Effectifs_Dept[[#This Row],[GardDteDebut]],1),5)</f>
        <v>0.29166999999999998</v>
      </c>
      <c r="E253" s="72">
        <f>ROUND(MOD(Tableau_Effectifs_Dept[[#This Row],[GardDteFin]],1),5)</f>
        <v>0.79166999999999998</v>
      </c>
      <c r="F253" t="s">
        <v>72</v>
      </c>
      <c r="G253" t="s">
        <v>23</v>
      </c>
      <c r="H253" t="s">
        <v>32</v>
      </c>
      <c r="I253" t="s">
        <v>25</v>
      </c>
      <c r="J25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Garde£JOUR£PRO£AAA£44762</v>
      </c>
      <c r="K25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5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5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53" s="72">
        <f>MAX(IF(Tableau_Effectifs_Dept[[#This Row],[Créneau TOT]]&gt;0,Tableau_Effectifs_Dept[[#This Row],[Créneau TOT]]-Tableau_Effectifs_Dept[[#This Row],[Créneau J ]],0),0)</f>
        <v>0</v>
      </c>
    </row>
    <row r="254" spans="1:14" x14ac:dyDescent="0.25">
      <c r="A254" s="23">
        <v>44762.291666666664</v>
      </c>
      <c r="B254" s="23">
        <v>44762.791666666664</v>
      </c>
      <c r="C254" s="71">
        <f>INT(Tableau_Effectifs_Dept[[#This Row],[GardDteDebut]])</f>
        <v>44762</v>
      </c>
      <c r="D254" s="72">
        <f>ROUND(MOD(Tableau_Effectifs_Dept[[#This Row],[GardDteDebut]],1),5)</f>
        <v>0.29166999999999998</v>
      </c>
      <c r="E254" s="72">
        <f>ROUND(MOD(Tableau_Effectifs_Dept[[#This Row],[GardDteFin]],1),5)</f>
        <v>0.79166999999999998</v>
      </c>
      <c r="F254" t="s">
        <v>72</v>
      </c>
      <c r="G254" t="s">
        <v>23</v>
      </c>
      <c r="H254" t="s">
        <v>32</v>
      </c>
      <c r="I254" t="s">
        <v>25</v>
      </c>
      <c r="J25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Garde£JOUR£PRO£AAA£44762</v>
      </c>
      <c r="K25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5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5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54" s="72">
        <f>MAX(IF(Tableau_Effectifs_Dept[[#This Row],[Créneau TOT]]&gt;0,Tableau_Effectifs_Dept[[#This Row],[Créneau TOT]]-Tableau_Effectifs_Dept[[#This Row],[Créneau J ]],0),0)</f>
        <v>0</v>
      </c>
    </row>
    <row r="255" spans="1:14" x14ac:dyDescent="0.25">
      <c r="A255" s="23">
        <v>44762.291666666664</v>
      </c>
      <c r="B255" s="23">
        <v>44762.791666666664</v>
      </c>
      <c r="C255" s="71">
        <f>INT(Tableau_Effectifs_Dept[[#This Row],[GardDteDebut]])</f>
        <v>44762</v>
      </c>
      <c r="D255" s="72">
        <f>ROUND(MOD(Tableau_Effectifs_Dept[[#This Row],[GardDteDebut]],1),5)</f>
        <v>0.29166999999999998</v>
      </c>
      <c r="E255" s="72">
        <f>ROUND(MOD(Tableau_Effectifs_Dept[[#This Row],[GardDteFin]],1),5)</f>
        <v>0.79166999999999998</v>
      </c>
      <c r="F255" t="s">
        <v>72</v>
      </c>
      <c r="G255" t="s">
        <v>23</v>
      </c>
      <c r="H255" t="s">
        <v>31</v>
      </c>
      <c r="I255" t="s">
        <v>25</v>
      </c>
      <c r="J25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Garde£JOUR£VOL£AAA£44762</v>
      </c>
      <c r="K25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5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5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55" s="72">
        <f>MAX(IF(Tableau_Effectifs_Dept[[#This Row],[Créneau TOT]]&gt;0,Tableau_Effectifs_Dept[[#This Row],[Créneau TOT]]-Tableau_Effectifs_Dept[[#This Row],[Créneau J ]],0),0)</f>
        <v>0</v>
      </c>
    </row>
    <row r="256" spans="1:14" x14ac:dyDescent="0.25">
      <c r="A256" s="23">
        <v>44762.291666666664</v>
      </c>
      <c r="B256" s="23">
        <v>44762.791666666664</v>
      </c>
      <c r="C256" s="71">
        <f>INT(Tableau_Effectifs_Dept[[#This Row],[GardDteDebut]])</f>
        <v>44762</v>
      </c>
      <c r="D256" s="72">
        <f>ROUND(MOD(Tableau_Effectifs_Dept[[#This Row],[GardDteDebut]],1),5)</f>
        <v>0.29166999999999998</v>
      </c>
      <c r="E256" s="72">
        <f>ROUND(MOD(Tableau_Effectifs_Dept[[#This Row],[GardDteFin]],1),5)</f>
        <v>0.79166999999999998</v>
      </c>
      <c r="F256" t="s">
        <v>72</v>
      </c>
      <c r="G256" t="s">
        <v>23</v>
      </c>
      <c r="H256" t="s">
        <v>31</v>
      </c>
      <c r="I256" t="s">
        <v>25</v>
      </c>
      <c r="J25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Garde£JOUR£VOL£AAA£44762</v>
      </c>
      <c r="K25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5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5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56" s="72">
        <f>MAX(IF(Tableau_Effectifs_Dept[[#This Row],[Créneau TOT]]&gt;0,Tableau_Effectifs_Dept[[#This Row],[Créneau TOT]]-Tableau_Effectifs_Dept[[#This Row],[Créneau J ]],0),0)</f>
        <v>0</v>
      </c>
    </row>
    <row r="257" spans="1:14" x14ac:dyDescent="0.25">
      <c r="A257" s="23">
        <v>44762.291666666664</v>
      </c>
      <c r="B257" s="23">
        <v>44762.791666666664</v>
      </c>
      <c r="C257" s="71">
        <f>INT(Tableau_Effectifs_Dept[[#This Row],[GardDteDebut]])</f>
        <v>44762</v>
      </c>
      <c r="D257" s="72">
        <f>ROUND(MOD(Tableau_Effectifs_Dept[[#This Row],[GardDteDebut]],1),5)</f>
        <v>0.29166999999999998</v>
      </c>
      <c r="E257" s="72">
        <f>ROUND(MOD(Tableau_Effectifs_Dept[[#This Row],[GardDteFin]],1),5)</f>
        <v>0.79166999999999998</v>
      </c>
      <c r="F257" t="s">
        <v>74</v>
      </c>
      <c r="G257" t="s">
        <v>23</v>
      </c>
      <c r="H257" t="s">
        <v>32</v>
      </c>
      <c r="I257" t="s">
        <v>25</v>
      </c>
      <c r="J25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Garde£JOUR£PRO£CCC£44762</v>
      </c>
      <c r="K25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5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5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57" s="72">
        <f>MAX(IF(Tableau_Effectifs_Dept[[#This Row],[Créneau TOT]]&gt;0,Tableau_Effectifs_Dept[[#This Row],[Créneau TOT]]-Tableau_Effectifs_Dept[[#This Row],[Créneau J ]],0),0)</f>
        <v>0</v>
      </c>
    </row>
    <row r="258" spans="1:14" x14ac:dyDescent="0.25">
      <c r="A258" s="23">
        <v>44762.291666666664</v>
      </c>
      <c r="B258" s="23">
        <v>44762.791666666664</v>
      </c>
      <c r="C258" s="71">
        <f>INT(Tableau_Effectifs_Dept[[#This Row],[GardDteDebut]])</f>
        <v>44762</v>
      </c>
      <c r="D258" s="72">
        <f>ROUND(MOD(Tableau_Effectifs_Dept[[#This Row],[GardDteDebut]],1),5)</f>
        <v>0.29166999999999998</v>
      </c>
      <c r="E258" s="72">
        <f>ROUND(MOD(Tableau_Effectifs_Dept[[#This Row],[GardDteFin]],1),5)</f>
        <v>0.79166999999999998</v>
      </c>
      <c r="F258" t="s">
        <v>74</v>
      </c>
      <c r="G258" t="s">
        <v>23</v>
      </c>
      <c r="H258" t="s">
        <v>32</v>
      </c>
      <c r="I258" t="s">
        <v>25</v>
      </c>
      <c r="J25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Garde£JOUR£PRO£CCC£44762</v>
      </c>
      <c r="K25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5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5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58" s="72">
        <f>MAX(IF(Tableau_Effectifs_Dept[[#This Row],[Créneau TOT]]&gt;0,Tableau_Effectifs_Dept[[#This Row],[Créneau TOT]]-Tableau_Effectifs_Dept[[#This Row],[Créneau J ]],0),0)</f>
        <v>0</v>
      </c>
    </row>
    <row r="259" spans="1:14" x14ac:dyDescent="0.25">
      <c r="A259" s="23">
        <v>44762.291666666664</v>
      </c>
      <c r="B259" s="23">
        <v>44762.791666666664</v>
      </c>
      <c r="C259" s="71">
        <f>INT(Tableau_Effectifs_Dept[[#This Row],[GardDteDebut]])</f>
        <v>44762</v>
      </c>
      <c r="D259" s="72">
        <f>ROUND(MOD(Tableau_Effectifs_Dept[[#This Row],[GardDteDebut]],1),5)</f>
        <v>0.29166999999999998</v>
      </c>
      <c r="E259" s="72">
        <f>ROUND(MOD(Tableau_Effectifs_Dept[[#This Row],[GardDteFin]],1),5)</f>
        <v>0.79166999999999998</v>
      </c>
      <c r="F259" t="s">
        <v>74</v>
      </c>
      <c r="G259" t="s">
        <v>23</v>
      </c>
      <c r="H259" t="s">
        <v>31</v>
      </c>
      <c r="I259" t="s">
        <v>25</v>
      </c>
      <c r="J25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Garde£JOUR£VOL£CCC£44762</v>
      </c>
      <c r="K25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5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5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59" s="72">
        <f>MAX(IF(Tableau_Effectifs_Dept[[#This Row],[Créneau TOT]]&gt;0,Tableau_Effectifs_Dept[[#This Row],[Créneau TOT]]-Tableau_Effectifs_Dept[[#This Row],[Créneau J ]],0),0)</f>
        <v>0</v>
      </c>
    </row>
    <row r="260" spans="1:14" x14ac:dyDescent="0.25">
      <c r="A260" s="23">
        <v>44763.291666666664</v>
      </c>
      <c r="B260" s="23">
        <v>44763.791666666664</v>
      </c>
      <c r="C260" s="71">
        <f>INT(Tableau_Effectifs_Dept[[#This Row],[GardDteDebut]])</f>
        <v>44763</v>
      </c>
      <c r="D260" s="72">
        <f>ROUND(MOD(Tableau_Effectifs_Dept[[#This Row],[GardDteDebut]],1),5)</f>
        <v>0.29166999999999998</v>
      </c>
      <c r="E260" s="72">
        <f>ROUND(MOD(Tableau_Effectifs_Dept[[#This Row],[GardDteFin]],1),5)</f>
        <v>0.79166999999999998</v>
      </c>
      <c r="F260" t="s">
        <v>73</v>
      </c>
      <c r="G260" t="s">
        <v>23</v>
      </c>
      <c r="H260" t="s">
        <v>31</v>
      </c>
      <c r="I260" t="s">
        <v>25</v>
      </c>
      <c r="J26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Garde£JOUR£VOL£BBB£44763</v>
      </c>
      <c r="K26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6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6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60" s="72">
        <f>MAX(IF(Tableau_Effectifs_Dept[[#This Row],[Créneau TOT]]&gt;0,Tableau_Effectifs_Dept[[#This Row],[Créneau TOT]]-Tableau_Effectifs_Dept[[#This Row],[Créneau J ]],0),0)</f>
        <v>0</v>
      </c>
    </row>
    <row r="261" spans="1:14" x14ac:dyDescent="0.25">
      <c r="A261" s="23">
        <v>44763.291666666664</v>
      </c>
      <c r="B261" s="23">
        <v>44763.791666666664</v>
      </c>
      <c r="C261" s="71">
        <f>INT(Tableau_Effectifs_Dept[[#This Row],[GardDteDebut]])</f>
        <v>44763</v>
      </c>
      <c r="D261" s="72">
        <f>ROUND(MOD(Tableau_Effectifs_Dept[[#This Row],[GardDteDebut]],1),5)</f>
        <v>0.29166999999999998</v>
      </c>
      <c r="E261" s="72">
        <f>ROUND(MOD(Tableau_Effectifs_Dept[[#This Row],[GardDteFin]],1),5)</f>
        <v>0.79166999999999998</v>
      </c>
      <c r="F261" t="s">
        <v>73</v>
      </c>
      <c r="G261" t="s">
        <v>23</v>
      </c>
      <c r="H261" t="s">
        <v>31</v>
      </c>
      <c r="I261" t="s">
        <v>25</v>
      </c>
      <c r="J26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Garde£JOUR£VOL£BBB£44763</v>
      </c>
      <c r="K26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6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6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61" s="72">
        <f>MAX(IF(Tableau_Effectifs_Dept[[#This Row],[Créneau TOT]]&gt;0,Tableau_Effectifs_Dept[[#This Row],[Créneau TOT]]-Tableau_Effectifs_Dept[[#This Row],[Créneau J ]],0),0)</f>
        <v>0</v>
      </c>
    </row>
    <row r="262" spans="1:14" x14ac:dyDescent="0.25">
      <c r="A262" s="23">
        <v>44763.291666666664</v>
      </c>
      <c r="B262" s="23">
        <v>44763.791666666664</v>
      </c>
      <c r="C262" s="71">
        <f>INT(Tableau_Effectifs_Dept[[#This Row],[GardDteDebut]])</f>
        <v>44763</v>
      </c>
      <c r="D262" s="72">
        <f>ROUND(MOD(Tableau_Effectifs_Dept[[#This Row],[GardDteDebut]],1),5)</f>
        <v>0.29166999999999998</v>
      </c>
      <c r="E262" s="72">
        <f>ROUND(MOD(Tableau_Effectifs_Dept[[#This Row],[GardDteFin]],1),5)</f>
        <v>0.79166999999999998</v>
      </c>
      <c r="F262" t="s">
        <v>72</v>
      </c>
      <c r="G262" t="s">
        <v>23</v>
      </c>
      <c r="H262" t="s">
        <v>31</v>
      </c>
      <c r="I262" t="s">
        <v>25</v>
      </c>
      <c r="J26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Garde£JOUR£VOL£AAA£44763</v>
      </c>
      <c r="K26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6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6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62" s="72">
        <f>MAX(IF(Tableau_Effectifs_Dept[[#This Row],[Créneau TOT]]&gt;0,Tableau_Effectifs_Dept[[#This Row],[Créneau TOT]]-Tableau_Effectifs_Dept[[#This Row],[Créneau J ]],0),0)</f>
        <v>0</v>
      </c>
    </row>
    <row r="263" spans="1:14" x14ac:dyDescent="0.25">
      <c r="A263" s="23">
        <v>44763.291666666664</v>
      </c>
      <c r="B263" s="23">
        <v>44763.791666666664</v>
      </c>
      <c r="C263" s="71">
        <f>INT(Tableau_Effectifs_Dept[[#This Row],[GardDteDebut]])</f>
        <v>44763</v>
      </c>
      <c r="D263" s="72">
        <f>ROUND(MOD(Tableau_Effectifs_Dept[[#This Row],[GardDteDebut]],1),5)</f>
        <v>0.29166999999999998</v>
      </c>
      <c r="E263" s="72">
        <f>ROUND(MOD(Tableau_Effectifs_Dept[[#This Row],[GardDteFin]],1),5)</f>
        <v>0.79166999999999998</v>
      </c>
      <c r="F263" t="s">
        <v>72</v>
      </c>
      <c r="G263" t="s">
        <v>23</v>
      </c>
      <c r="H263" t="s">
        <v>31</v>
      </c>
      <c r="I263" t="s">
        <v>25</v>
      </c>
      <c r="J26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Garde£JOUR£VOL£AAA£44763</v>
      </c>
      <c r="K26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6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6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63" s="72">
        <f>MAX(IF(Tableau_Effectifs_Dept[[#This Row],[Créneau TOT]]&gt;0,Tableau_Effectifs_Dept[[#This Row],[Créneau TOT]]-Tableau_Effectifs_Dept[[#This Row],[Créneau J ]],0),0)</f>
        <v>0</v>
      </c>
    </row>
    <row r="264" spans="1:14" x14ac:dyDescent="0.25">
      <c r="A264" s="23">
        <v>44763.291666666664</v>
      </c>
      <c r="B264" s="23">
        <v>44763.791666666664</v>
      </c>
      <c r="C264" s="71">
        <f>INT(Tableau_Effectifs_Dept[[#This Row],[GardDteDebut]])</f>
        <v>44763</v>
      </c>
      <c r="D264" s="72">
        <f>ROUND(MOD(Tableau_Effectifs_Dept[[#This Row],[GardDteDebut]],1),5)</f>
        <v>0.29166999999999998</v>
      </c>
      <c r="E264" s="72">
        <f>ROUND(MOD(Tableau_Effectifs_Dept[[#This Row],[GardDteFin]],1),5)</f>
        <v>0.79166999999999998</v>
      </c>
      <c r="F264" t="s">
        <v>72</v>
      </c>
      <c r="G264" t="s">
        <v>23</v>
      </c>
      <c r="H264" t="s">
        <v>32</v>
      </c>
      <c r="I264" t="s">
        <v>25</v>
      </c>
      <c r="J26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Garde£JOUR£PRO£AAA£44763</v>
      </c>
      <c r="K26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6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6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64" s="72">
        <f>MAX(IF(Tableau_Effectifs_Dept[[#This Row],[Créneau TOT]]&gt;0,Tableau_Effectifs_Dept[[#This Row],[Créneau TOT]]-Tableau_Effectifs_Dept[[#This Row],[Créneau J ]],0),0)</f>
        <v>0</v>
      </c>
    </row>
    <row r="265" spans="1:14" x14ac:dyDescent="0.25">
      <c r="A265" s="23">
        <v>44763.291666666664</v>
      </c>
      <c r="B265" s="23">
        <v>44763.791666666664</v>
      </c>
      <c r="C265" s="71">
        <f>INT(Tableau_Effectifs_Dept[[#This Row],[GardDteDebut]])</f>
        <v>44763</v>
      </c>
      <c r="D265" s="72">
        <f>ROUND(MOD(Tableau_Effectifs_Dept[[#This Row],[GardDteDebut]],1),5)</f>
        <v>0.29166999999999998</v>
      </c>
      <c r="E265" s="72">
        <f>ROUND(MOD(Tableau_Effectifs_Dept[[#This Row],[GardDteFin]],1),5)</f>
        <v>0.79166999999999998</v>
      </c>
      <c r="F265" t="s">
        <v>72</v>
      </c>
      <c r="G265" t="s">
        <v>23</v>
      </c>
      <c r="H265" t="s">
        <v>31</v>
      </c>
      <c r="I265" t="s">
        <v>25</v>
      </c>
      <c r="J26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Garde£JOUR£VOL£AAA£44763</v>
      </c>
      <c r="K26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6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6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65" s="72">
        <f>MAX(IF(Tableau_Effectifs_Dept[[#This Row],[Créneau TOT]]&gt;0,Tableau_Effectifs_Dept[[#This Row],[Créneau TOT]]-Tableau_Effectifs_Dept[[#This Row],[Créneau J ]],0),0)</f>
        <v>0</v>
      </c>
    </row>
    <row r="266" spans="1:14" x14ac:dyDescent="0.25">
      <c r="A266" s="23">
        <v>44763.291666666664</v>
      </c>
      <c r="B266" s="23">
        <v>44763.791666666664</v>
      </c>
      <c r="C266" s="71">
        <f>INT(Tableau_Effectifs_Dept[[#This Row],[GardDteDebut]])</f>
        <v>44763</v>
      </c>
      <c r="D266" s="72">
        <f>ROUND(MOD(Tableau_Effectifs_Dept[[#This Row],[GardDteDebut]],1),5)</f>
        <v>0.29166999999999998</v>
      </c>
      <c r="E266" s="72">
        <f>ROUND(MOD(Tableau_Effectifs_Dept[[#This Row],[GardDteFin]],1),5)</f>
        <v>0.79166999999999998</v>
      </c>
      <c r="F266" t="s">
        <v>74</v>
      </c>
      <c r="G266" t="s">
        <v>23</v>
      </c>
      <c r="H266" t="s">
        <v>32</v>
      </c>
      <c r="I266" t="s">
        <v>25</v>
      </c>
      <c r="J26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Garde£JOUR£PRO£CCC£44763</v>
      </c>
      <c r="K26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6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6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66" s="72">
        <f>MAX(IF(Tableau_Effectifs_Dept[[#This Row],[Créneau TOT]]&gt;0,Tableau_Effectifs_Dept[[#This Row],[Créneau TOT]]-Tableau_Effectifs_Dept[[#This Row],[Créneau J ]],0),0)</f>
        <v>0</v>
      </c>
    </row>
    <row r="267" spans="1:14" x14ac:dyDescent="0.25">
      <c r="A267" s="23">
        <v>44763.291666666664</v>
      </c>
      <c r="B267" s="23">
        <v>44763.791666666664</v>
      </c>
      <c r="C267" s="71">
        <f>INT(Tableau_Effectifs_Dept[[#This Row],[GardDteDebut]])</f>
        <v>44763</v>
      </c>
      <c r="D267" s="72">
        <f>ROUND(MOD(Tableau_Effectifs_Dept[[#This Row],[GardDteDebut]],1),5)</f>
        <v>0.29166999999999998</v>
      </c>
      <c r="E267" s="72">
        <f>ROUND(MOD(Tableau_Effectifs_Dept[[#This Row],[GardDteFin]],1),5)</f>
        <v>0.79166999999999998</v>
      </c>
      <c r="F267" t="s">
        <v>74</v>
      </c>
      <c r="G267" t="s">
        <v>23</v>
      </c>
      <c r="H267" t="s">
        <v>31</v>
      </c>
      <c r="I267" t="s">
        <v>25</v>
      </c>
      <c r="J26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Garde£JOUR£VOL£CCC£44763</v>
      </c>
      <c r="K26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6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6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67" s="72">
        <f>MAX(IF(Tableau_Effectifs_Dept[[#This Row],[Créneau TOT]]&gt;0,Tableau_Effectifs_Dept[[#This Row],[Créneau TOT]]-Tableau_Effectifs_Dept[[#This Row],[Créneau J ]],0),0)</f>
        <v>0</v>
      </c>
    </row>
    <row r="268" spans="1:14" x14ac:dyDescent="0.25">
      <c r="A268" s="23">
        <v>44764.291666666664</v>
      </c>
      <c r="B268" s="23">
        <v>44764.791666666664</v>
      </c>
      <c r="C268" s="71">
        <f>INT(Tableau_Effectifs_Dept[[#This Row],[GardDteDebut]])</f>
        <v>44764</v>
      </c>
      <c r="D268" s="72">
        <f>ROUND(MOD(Tableau_Effectifs_Dept[[#This Row],[GardDteDebut]],1),5)</f>
        <v>0.29166999999999998</v>
      </c>
      <c r="E268" s="72">
        <f>ROUND(MOD(Tableau_Effectifs_Dept[[#This Row],[GardDteFin]],1),5)</f>
        <v>0.79166999999999998</v>
      </c>
      <c r="F268" t="s">
        <v>73</v>
      </c>
      <c r="G268" t="s">
        <v>23</v>
      </c>
      <c r="H268" t="s">
        <v>31</v>
      </c>
      <c r="I268" t="s">
        <v>25</v>
      </c>
      <c r="J26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Garde£JOUR£VOL£BBB£44764</v>
      </c>
      <c r="K26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6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6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68" s="72">
        <f>MAX(IF(Tableau_Effectifs_Dept[[#This Row],[Créneau TOT]]&gt;0,Tableau_Effectifs_Dept[[#This Row],[Créneau TOT]]-Tableau_Effectifs_Dept[[#This Row],[Créneau J ]],0),0)</f>
        <v>0</v>
      </c>
    </row>
    <row r="269" spans="1:14" x14ac:dyDescent="0.25">
      <c r="A269" s="23">
        <v>44764.291666666664</v>
      </c>
      <c r="B269" s="23">
        <v>44764.791666666664</v>
      </c>
      <c r="C269" s="71">
        <f>INT(Tableau_Effectifs_Dept[[#This Row],[GardDteDebut]])</f>
        <v>44764</v>
      </c>
      <c r="D269" s="72">
        <f>ROUND(MOD(Tableau_Effectifs_Dept[[#This Row],[GardDteDebut]],1),5)</f>
        <v>0.29166999999999998</v>
      </c>
      <c r="E269" s="72">
        <f>ROUND(MOD(Tableau_Effectifs_Dept[[#This Row],[GardDteFin]],1),5)</f>
        <v>0.79166999999999998</v>
      </c>
      <c r="F269" t="s">
        <v>72</v>
      </c>
      <c r="G269" t="s">
        <v>23</v>
      </c>
      <c r="H269" t="s">
        <v>32</v>
      </c>
      <c r="I269" t="s">
        <v>25</v>
      </c>
      <c r="J26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Garde£JOUR£PRO£AAA£44764</v>
      </c>
      <c r="K26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6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6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69" s="72">
        <f>MAX(IF(Tableau_Effectifs_Dept[[#This Row],[Créneau TOT]]&gt;0,Tableau_Effectifs_Dept[[#This Row],[Créneau TOT]]-Tableau_Effectifs_Dept[[#This Row],[Créneau J ]],0),0)</f>
        <v>0</v>
      </c>
    </row>
    <row r="270" spans="1:14" x14ac:dyDescent="0.25">
      <c r="A270" s="23">
        <v>44764.291666666664</v>
      </c>
      <c r="B270" s="23">
        <v>44764.791666666664</v>
      </c>
      <c r="C270" s="71">
        <f>INT(Tableau_Effectifs_Dept[[#This Row],[GardDteDebut]])</f>
        <v>44764</v>
      </c>
      <c r="D270" s="72">
        <f>ROUND(MOD(Tableau_Effectifs_Dept[[#This Row],[GardDteDebut]],1),5)</f>
        <v>0.29166999999999998</v>
      </c>
      <c r="E270" s="72">
        <f>ROUND(MOD(Tableau_Effectifs_Dept[[#This Row],[GardDteFin]],1),5)</f>
        <v>0.79166999999999998</v>
      </c>
      <c r="F270" t="s">
        <v>72</v>
      </c>
      <c r="G270" t="s">
        <v>23</v>
      </c>
      <c r="H270" t="s">
        <v>32</v>
      </c>
      <c r="I270" t="s">
        <v>25</v>
      </c>
      <c r="J27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Garde£JOUR£PRO£AAA£44764</v>
      </c>
      <c r="K27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7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7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70" s="72">
        <f>MAX(IF(Tableau_Effectifs_Dept[[#This Row],[Créneau TOT]]&gt;0,Tableau_Effectifs_Dept[[#This Row],[Créneau TOT]]-Tableau_Effectifs_Dept[[#This Row],[Créneau J ]],0),0)</f>
        <v>0</v>
      </c>
    </row>
    <row r="271" spans="1:14" x14ac:dyDescent="0.25">
      <c r="A271" s="23">
        <v>44764.291666666664</v>
      </c>
      <c r="B271" s="23">
        <v>44764.791666666664</v>
      </c>
      <c r="C271" s="71">
        <f>INT(Tableau_Effectifs_Dept[[#This Row],[GardDteDebut]])</f>
        <v>44764</v>
      </c>
      <c r="D271" s="72">
        <f>ROUND(MOD(Tableau_Effectifs_Dept[[#This Row],[GardDteDebut]],1),5)</f>
        <v>0.29166999999999998</v>
      </c>
      <c r="E271" s="72">
        <f>ROUND(MOD(Tableau_Effectifs_Dept[[#This Row],[GardDteFin]],1),5)</f>
        <v>0.79166999999999998</v>
      </c>
      <c r="F271" t="s">
        <v>72</v>
      </c>
      <c r="G271" t="s">
        <v>23</v>
      </c>
      <c r="H271" t="s">
        <v>32</v>
      </c>
      <c r="I271" t="s">
        <v>25</v>
      </c>
      <c r="J27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Garde£JOUR£PRO£AAA£44764</v>
      </c>
      <c r="K27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7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7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71" s="72">
        <f>MAX(IF(Tableau_Effectifs_Dept[[#This Row],[Créneau TOT]]&gt;0,Tableau_Effectifs_Dept[[#This Row],[Créneau TOT]]-Tableau_Effectifs_Dept[[#This Row],[Créneau J ]],0),0)</f>
        <v>0</v>
      </c>
    </row>
    <row r="272" spans="1:14" x14ac:dyDescent="0.25">
      <c r="A272" s="23">
        <v>44764.291666666664</v>
      </c>
      <c r="B272" s="23">
        <v>44764.791666666664</v>
      </c>
      <c r="C272" s="71">
        <f>INT(Tableau_Effectifs_Dept[[#This Row],[GardDteDebut]])</f>
        <v>44764</v>
      </c>
      <c r="D272" s="72">
        <f>ROUND(MOD(Tableau_Effectifs_Dept[[#This Row],[GardDteDebut]],1),5)</f>
        <v>0.29166999999999998</v>
      </c>
      <c r="E272" s="72">
        <f>ROUND(MOD(Tableau_Effectifs_Dept[[#This Row],[GardDteFin]],1),5)</f>
        <v>0.79166999999999998</v>
      </c>
      <c r="F272" t="s">
        <v>72</v>
      </c>
      <c r="G272" t="s">
        <v>23</v>
      </c>
      <c r="H272" t="s">
        <v>31</v>
      </c>
      <c r="I272" t="s">
        <v>25</v>
      </c>
      <c r="J27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Garde£JOUR£VOL£AAA£44764</v>
      </c>
      <c r="K27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7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7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72" s="72">
        <f>MAX(IF(Tableau_Effectifs_Dept[[#This Row],[Créneau TOT]]&gt;0,Tableau_Effectifs_Dept[[#This Row],[Créneau TOT]]-Tableau_Effectifs_Dept[[#This Row],[Créneau J ]],0),0)</f>
        <v>0</v>
      </c>
    </row>
    <row r="273" spans="1:14" x14ac:dyDescent="0.25">
      <c r="A273" s="23">
        <v>44764.291666666664</v>
      </c>
      <c r="B273" s="23">
        <v>44764.791666666664</v>
      </c>
      <c r="C273" s="71">
        <f>INT(Tableau_Effectifs_Dept[[#This Row],[GardDteDebut]])</f>
        <v>44764</v>
      </c>
      <c r="D273" s="72">
        <f>ROUND(MOD(Tableau_Effectifs_Dept[[#This Row],[GardDteDebut]],1),5)</f>
        <v>0.29166999999999998</v>
      </c>
      <c r="E273" s="72">
        <f>ROUND(MOD(Tableau_Effectifs_Dept[[#This Row],[GardDteFin]],1),5)</f>
        <v>0.79166999999999998</v>
      </c>
      <c r="F273" t="s">
        <v>74</v>
      </c>
      <c r="G273" t="s">
        <v>23</v>
      </c>
      <c r="H273" t="s">
        <v>32</v>
      </c>
      <c r="I273" t="s">
        <v>25</v>
      </c>
      <c r="J27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Garde£JOUR£PRO£CCC£44764</v>
      </c>
      <c r="K27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7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7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73" s="72">
        <f>MAX(IF(Tableau_Effectifs_Dept[[#This Row],[Créneau TOT]]&gt;0,Tableau_Effectifs_Dept[[#This Row],[Créneau TOT]]-Tableau_Effectifs_Dept[[#This Row],[Créneau J ]],0),0)</f>
        <v>0</v>
      </c>
    </row>
    <row r="274" spans="1:14" x14ac:dyDescent="0.25">
      <c r="A274" s="23">
        <v>44764.291666666664</v>
      </c>
      <c r="B274" s="23">
        <v>44764.791666666664</v>
      </c>
      <c r="C274" s="71">
        <f>INT(Tableau_Effectifs_Dept[[#This Row],[GardDteDebut]])</f>
        <v>44764</v>
      </c>
      <c r="D274" s="72">
        <f>ROUND(MOD(Tableau_Effectifs_Dept[[#This Row],[GardDteDebut]],1),5)</f>
        <v>0.29166999999999998</v>
      </c>
      <c r="E274" s="72">
        <f>ROUND(MOD(Tableau_Effectifs_Dept[[#This Row],[GardDteFin]],1),5)</f>
        <v>0.79166999999999998</v>
      </c>
      <c r="F274" t="s">
        <v>74</v>
      </c>
      <c r="G274" t="s">
        <v>23</v>
      </c>
      <c r="H274" t="s">
        <v>31</v>
      </c>
      <c r="I274" t="s">
        <v>25</v>
      </c>
      <c r="J27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Garde£JOUR£VOL£CCC£44764</v>
      </c>
      <c r="K27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7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7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74" s="72">
        <f>MAX(IF(Tableau_Effectifs_Dept[[#This Row],[Créneau TOT]]&gt;0,Tableau_Effectifs_Dept[[#This Row],[Créneau TOT]]-Tableau_Effectifs_Dept[[#This Row],[Créneau J ]],0),0)</f>
        <v>0</v>
      </c>
    </row>
    <row r="275" spans="1:14" x14ac:dyDescent="0.25">
      <c r="A275" s="23">
        <v>44764.291666666664</v>
      </c>
      <c r="B275" s="23">
        <v>44764.791666666664</v>
      </c>
      <c r="C275" s="71">
        <f>INT(Tableau_Effectifs_Dept[[#This Row],[GardDteDebut]])</f>
        <v>44764</v>
      </c>
      <c r="D275" s="72">
        <f>ROUND(MOD(Tableau_Effectifs_Dept[[#This Row],[GardDteDebut]],1),5)</f>
        <v>0.29166999999999998</v>
      </c>
      <c r="E275" s="72">
        <f>ROUND(MOD(Tableau_Effectifs_Dept[[#This Row],[GardDteFin]],1),5)</f>
        <v>0.79166999999999998</v>
      </c>
      <c r="F275" t="s">
        <v>74</v>
      </c>
      <c r="G275" t="s">
        <v>23</v>
      </c>
      <c r="H275" t="s">
        <v>32</v>
      </c>
      <c r="I275" t="s">
        <v>25</v>
      </c>
      <c r="J27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Garde£JOUR£PRO£CCC£44764</v>
      </c>
      <c r="K27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7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7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75" s="72">
        <f>MAX(IF(Tableau_Effectifs_Dept[[#This Row],[Créneau TOT]]&gt;0,Tableau_Effectifs_Dept[[#This Row],[Créneau TOT]]-Tableau_Effectifs_Dept[[#This Row],[Créneau J ]],0),0)</f>
        <v>0</v>
      </c>
    </row>
    <row r="276" spans="1:14" x14ac:dyDescent="0.25">
      <c r="A276" s="23">
        <v>44764.291666666664</v>
      </c>
      <c r="B276" s="23">
        <v>44764.791666666664</v>
      </c>
      <c r="C276" s="71">
        <f>INT(Tableau_Effectifs_Dept[[#This Row],[GardDteDebut]])</f>
        <v>44764</v>
      </c>
      <c r="D276" s="72">
        <f>ROUND(MOD(Tableau_Effectifs_Dept[[#This Row],[GardDteDebut]],1),5)</f>
        <v>0.29166999999999998</v>
      </c>
      <c r="E276" s="72">
        <f>ROUND(MOD(Tableau_Effectifs_Dept[[#This Row],[GardDteFin]],1),5)</f>
        <v>0.79166999999999998</v>
      </c>
      <c r="F276" t="s">
        <v>74</v>
      </c>
      <c r="G276" t="s">
        <v>23</v>
      </c>
      <c r="H276" t="s">
        <v>31</v>
      </c>
      <c r="I276" t="s">
        <v>25</v>
      </c>
      <c r="J27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Garde£JOUR£VOL£CCC£44764</v>
      </c>
      <c r="K27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7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7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76" s="72">
        <f>MAX(IF(Tableau_Effectifs_Dept[[#This Row],[Créneau TOT]]&gt;0,Tableau_Effectifs_Dept[[#This Row],[Créneau TOT]]-Tableau_Effectifs_Dept[[#This Row],[Créneau J ]],0),0)</f>
        <v>0</v>
      </c>
    </row>
    <row r="277" spans="1:14" x14ac:dyDescent="0.25">
      <c r="A277" s="23">
        <v>44765.291666666664</v>
      </c>
      <c r="B277" s="23">
        <v>44765.791666666664</v>
      </c>
      <c r="C277" s="71">
        <f>INT(Tableau_Effectifs_Dept[[#This Row],[GardDteDebut]])</f>
        <v>44765</v>
      </c>
      <c r="D277" s="72">
        <f>ROUND(MOD(Tableau_Effectifs_Dept[[#This Row],[GardDteDebut]],1),5)</f>
        <v>0.29166999999999998</v>
      </c>
      <c r="E277" s="72">
        <f>ROUND(MOD(Tableau_Effectifs_Dept[[#This Row],[GardDteFin]],1),5)</f>
        <v>0.79166999999999998</v>
      </c>
      <c r="F277" t="s">
        <v>72</v>
      </c>
      <c r="G277" t="s">
        <v>23</v>
      </c>
      <c r="H277" t="s">
        <v>31</v>
      </c>
      <c r="I277" t="s">
        <v>25</v>
      </c>
      <c r="J27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Garde£JOUR£VOL£AAA£44765</v>
      </c>
      <c r="K27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7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7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77" s="72">
        <f>MAX(IF(Tableau_Effectifs_Dept[[#This Row],[Créneau TOT]]&gt;0,Tableau_Effectifs_Dept[[#This Row],[Créneau TOT]]-Tableau_Effectifs_Dept[[#This Row],[Créneau J ]],0),0)</f>
        <v>0</v>
      </c>
    </row>
    <row r="278" spans="1:14" x14ac:dyDescent="0.25">
      <c r="A278" s="23">
        <v>44765.291666666664</v>
      </c>
      <c r="B278" s="23">
        <v>44765.791666666664</v>
      </c>
      <c r="C278" s="71">
        <f>INT(Tableau_Effectifs_Dept[[#This Row],[GardDteDebut]])</f>
        <v>44765</v>
      </c>
      <c r="D278" s="72">
        <f>ROUND(MOD(Tableau_Effectifs_Dept[[#This Row],[GardDteDebut]],1),5)</f>
        <v>0.29166999999999998</v>
      </c>
      <c r="E278" s="72">
        <f>ROUND(MOD(Tableau_Effectifs_Dept[[#This Row],[GardDteFin]],1),5)</f>
        <v>0.79166999999999998</v>
      </c>
      <c r="F278" t="s">
        <v>72</v>
      </c>
      <c r="G278" t="s">
        <v>23</v>
      </c>
      <c r="H278" t="s">
        <v>32</v>
      </c>
      <c r="I278" t="s">
        <v>25</v>
      </c>
      <c r="J27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Garde£JOUR£PRO£AAA£44765</v>
      </c>
      <c r="K27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7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7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78" s="72">
        <f>MAX(IF(Tableau_Effectifs_Dept[[#This Row],[Créneau TOT]]&gt;0,Tableau_Effectifs_Dept[[#This Row],[Créneau TOT]]-Tableau_Effectifs_Dept[[#This Row],[Créneau J ]],0),0)</f>
        <v>0</v>
      </c>
    </row>
    <row r="279" spans="1:14" x14ac:dyDescent="0.25">
      <c r="A279" s="23">
        <v>44765.291666666664</v>
      </c>
      <c r="B279" s="23">
        <v>44765.791666666664</v>
      </c>
      <c r="C279" s="71">
        <f>INT(Tableau_Effectifs_Dept[[#This Row],[GardDteDebut]])</f>
        <v>44765</v>
      </c>
      <c r="D279" s="72">
        <f>ROUND(MOD(Tableau_Effectifs_Dept[[#This Row],[GardDteDebut]],1),5)</f>
        <v>0.29166999999999998</v>
      </c>
      <c r="E279" s="72">
        <f>ROUND(MOD(Tableau_Effectifs_Dept[[#This Row],[GardDteFin]],1),5)</f>
        <v>0.79166999999999998</v>
      </c>
      <c r="F279" t="s">
        <v>72</v>
      </c>
      <c r="G279" t="s">
        <v>23</v>
      </c>
      <c r="H279" t="s">
        <v>31</v>
      </c>
      <c r="I279" t="s">
        <v>25</v>
      </c>
      <c r="J27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Garde£JOUR£VOL£AAA£44765</v>
      </c>
      <c r="K27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7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7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79" s="72">
        <f>MAX(IF(Tableau_Effectifs_Dept[[#This Row],[Créneau TOT]]&gt;0,Tableau_Effectifs_Dept[[#This Row],[Créneau TOT]]-Tableau_Effectifs_Dept[[#This Row],[Créneau J ]],0),0)</f>
        <v>0</v>
      </c>
    </row>
    <row r="280" spans="1:14" x14ac:dyDescent="0.25">
      <c r="A280" s="23">
        <v>44765.291666666664</v>
      </c>
      <c r="B280" s="23">
        <v>44765.791666666664</v>
      </c>
      <c r="C280" s="71">
        <f>INT(Tableau_Effectifs_Dept[[#This Row],[GardDteDebut]])</f>
        <v>44765</v>
      </c>
      <c r="D280" s="72">
        <f>ROUND(MOD(Tableau_Effectifs_Dept[[#This Row],[GardDteDebut]],1),5)</f>
        <v>0.29166999999999998</v>
      </c>
      <c r="E280" s="72">
        <f>ROUND(MOD(Tableau_Effectifs_Dept[[#This Row],[GardDteFin]],1),5)</f>
        <v>0.79166999999999998</v>
      </c>
      <c r="F280" t="s">
        <v>72</v>
      </c>
      <c r="G280" t="s">
        <v>23</v>
      </c>
      <c r="H280" t="s">
        <v>31</v>
      </c>
      <c r="I280" t="s">
        <v>25</v>
      </c>
      <c r="J28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Garde£JOUR£VOL£AAA£44765</v>
      </c>
      <c r="K28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8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8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80" s="72">
        <f>MAX(IF(Tableau_Effectifs_Dept[[#This Row],[Créneau TOT]]&gt;0,Tableau_Effectifs_Dept[[#This Row],[Créneau TOT]]-Tableau_Effectifs_Dept[[#This Row],[Créneau J ]],0),0)</f>
        <v>0</v>
      </c>
    </row>
    <row r="281" spans="1:14" x14ac:dyDescent="0.25">
      <c r="A281" s="23">
        <v>44765.291666666664</v>
      </c>
      <c r="B281" s="23">
        <v>44765.791666666664</v>
      </c>
      <c r="C281" s="71">
        <f>INT(Tableau_Effectifs_Dept[[#This Row],[GardDteDebut]])</f>
        <v>44765</v>
      </c>
      <c r="D281" s="72">
        <f>ROUND(MOD(Tableau_Effectifs_Dept[[#This Row],[GardDteDebut]],1),5)</f>
        <v>0.29166999999999998</v>
      </c>
      <c r="E281" s="72">
        <f>ROUND(MOD(Tableau_Effectifs_Dept[[#This Row],[GardDteFin]],1),5)</f>
        <v>0.79166999999999998</v>
      </c>
      <c r="F281" t="s">
        <v>72</v>
      </c>
      <c r="G281" t="s">
        <v>23</v>
      </c>
      <c r="H281" t="s">
        <v>31</v>
      </c>
      <c r="I281" t="s">
        <v>25</v>
      </c>
      <c r="J28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Garde£JOUR£VOL£AAA£44765</v>
      </c>
      <c r="K28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8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8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81" s="72">
        <f>MAX(IF(Tableau_Effectifs_Dept[[#This Row],[Créneau TOT]]&gt;0,Tableau_Effectifs_Dept[[#This Row],[Créneau TOT]]-Tableau_Effectifs_Dept[[#This Row],[Créneau J ]],0),0)</f>
        <v>0</v>
      </c>
    </row>
    <row r="282" spans="1:14" x14ac:dyDescent="0.25">
      <c r="A282" s="23">
        <v>44765.291666666664</v>
      </c>
      <c r="B282" s="23">
        <v>44765.791666666664</v>
      </c>
      <c r="C282" s="71">
        <f>INT(Tableau_Effectifs_Dept[[#This Row],[GardDteDebut]])</f>
        <v>44765</v>
      </c>
      <c r="D282" s="72">
        <f>ROUND(MOD(Tableau_Effectifs_Dept[[#This Row],[GardDteDebut]],1),5)</f>
        <v>0.29166999999999998</v>
      </c>
      <c r="E282" s="72">
        <f>ROUND(MOD(Tableau_Effectifs_Dept[[#This Row],[GardDteFin]],1),5)</f>
        <v>0.79166999999999998</v>
      </c>
      <c r="F282" t="s">
        <v>74</v>
      </c>
      <c r="G282" t="s">
        <v>23</v>
      </c>
      <c r="H282" t="s">
        <v>31</v>
      </c>
      <c r="I282" t="s">
        <v>25</v>
      </c>
      <c r="J28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Garde£JOUR£VOL£CCC£44765</v>
      </c>
      <c r="K28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8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8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82" s="72">
        <f>MAX(IF(Tableau_Effectifs_Dept[[#This Row],[Créneau TOT]]&gt;0,Tableau_Effectifs_Dept[[#This Row],[Créneau TOT]]-Tableau_Effectifs_Dept[[#This Row],[Créneau J ]],0),0)</f>
        <v>0</v>
      </c>
    </row>
    <row r="283" spans="1:14" x14ac:dyDescent="0.25">
      <c r="A283" s="23">
        <v>44766.291666666664</v>
      </c>
      <c r="B283" s="23">
        <v>44766.791666666664</v>
      </c>
      <c r="C283" s="71">
        <f>INT(Tableau_Effectifs_Dept[[#This Row],[GardDteDebut]])</f>
        <v>44766</v>
      </c>
      <c r="D283" s="72">
        <f>ROUND(MOD(Tableau_Effectifs_Dept[[#This Row],[GardDteDebut]],1),5)</f>
        <v>0.29166999999999998</v>
      </c>
      <c r="E283" s="72">
        <f>ROUND(MOD(Tableau_Effectifs_Dept[[#This Row],[GardDteFin]],1),5)</f>
        <v>0.79166999999999998</v>
      </c>
      <c r="F283" t="s">
        <v>73</v>
      </c>
      <c r="G283" t="s">
        <v>23</v>
      </c>
      <c r="H283" t="s">
        <v>31</v>
      </c>
      <c r="I283" t="s">
        <v>25</v>
      </c>
      <c r="J28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Garde£JOUR£VOL£BBB£44766</v>
      </c>
      <c r="K28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8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8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83" s="72">
        <f>MAX(IF(Tableau_Effectifs_Dept[[#This Row],[Créneau TOT]]&gt;0,Tableau_Effectifs_Dept[[#This Row],[Créneau TOT]]-Tableau_Effectifs_Dept[[#This Row],[Créneau J ]],0),0)</f>
        <v>0</v>
      </c>
    </row>
    <row r="284" spans="1:14" x14ac:dyDescent="0.25">
      <c r="A284" s="23">
        <v>44766.291666666664</v>
      </c>
      <c r="B284" s="23">
        <v>44766.791666666664</v>
      </c>
      <c r="C284" s="71">
        <f>INT(Tableau_Effectifs_Dept[[#This Row],[GardDteDebut]])</f>
        <v>44766</v>
      </c>
      <c r="D284" s="72">
        <f>ROUND(MOD(Tableau_Effectifs_Dept[[#This Row],[GardDteDebut]],1),5)</f>
        <v>0.29166999999999998</v>
      </c>
      <c r="E284" s="72">
        <f>ROUND(MOD(Tableau_Effectifs_Dept[[#This Row],[GardDteFin]],1),5)</f>
        <v>0.79166999999999998</v>
      </c>
      <c r="F284" t="s">
        <v>72</v>
      </c>
      <c r="G284" t="s">
        <v>23</v>
      </c>
      <c r="H284" t="s">
        <v>31</v>
      </c>
      <c r="I284" t="s">
        <v>25</v>
      </c>
      <c r="J28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Garde£JOUR£VOL£AAA£44766</v>
      </c>
      <c r="K28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8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8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84" s="72">
        <f>MAX(IF(Tableau_Effectifs_Dept[[#This Row],[Créneau TOT]]&gt;0,Tableau_Effectifs_Dept[[#This Row],[Créneau TOT]]-Tableau_Effectifs_Dept[[#This Row],[Créneau J ]],0),0)</f>
        <v>0</v>
      </c>
    </row>
    <row r="285" spans="1:14" x14ac:dyDescent="0.25">
      <c r="A285" s="23">
        <v>44766.291666666664</v>
      </c>
      <c r="B285" s="23">
        <v>44766.791666666664</v>
      </c>
      <c r="C285" s="71">
        <f>INT(Tableau_Effectifs_Dept[[#This Row],[GardDteDebut]])</f>
        <v>44766</v>
      </c>
      <c r="D285" s="72">
        <f>ROUND(MOD(Tableau_Effectifs_Dept[[#This Row],[GardDteDebut]],1),5)</f>
        <v>0.29166999999999998</v>
      </c>
      <c r="E285" s="72">
        <f>ROUND(MOD(Tableau_Effectifs_Dept[[#This Row],[GardDteFin]],1),5)</f>
        <v>0.79166999999999998</v>
      </c>
      <c r="F285" t="s">
        <v>72</v>
      </c>
      <c r="G285" t="s">
        <v>23</v>
      </c>
      <c r="H285" t="s">
        <v>31</v>
      </c>
      <c r="I285" t="s">
        <v>25</v>
      </c>
      <c r="J28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Garde£JOUR£VOL£AAA£44766</v>
      </c>
      <c r="K28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8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8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85" s="72">
        <f>MAX(IF(Tableau_Effectifs_Dept[[#This Row],[Créneau TOT]]&gt;0,Tableau_Effectifs_Dept[[#This Row],[Créneau TOT]]-Tableau_Effectifs_Dept[[#This Row],[Créneau J ]],0),0)</f>
        <v>0</v>
      </c>
    </row>
    <row r="286" spans="1:14" x14ac:dyDescent="0.25">
      <c r="A286" s="23">
        <v>44766.291666666664</v>
      </c>
      <c r="B286" s="23">
        <v>44766.791666666664</v>
      </c>
      <c r="C286" s="71">
        <f>INT(Tableau_Effectifs_Dept[[#This Row],[GardDteDebut]])</f>
        <v>44766</v>
      </c>
      <c r="D286" s="72">
        <f>ROUND(MOD(Tableau_Effectifs_Dept[[#This Row],[GardDteDebut]],1),5)</f>
        <v>0.29166999999999998</v>
      </c>
      <c r="E286" s="72">
        <f>ROUND(MOD(Tableau_Effectifs_Dept[[#This Row],[GardDteFin]],1),5)</f>
        <v>0.79166999999999998</v>
      </c>
      <c r="F286" t="s">
        <v>72</v>
      </c>
      <c r="G286" t="s">
        <v>23</v>
      </c>
      <c r="H286" t="s">
        <v>31</v>
      </c>
      <c r="I286" t="s">
        <v>25</v>
      </c>
      <c r="J28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Garde£JOUR£VOL£AAA£44766</v>
      </c>
      <c r="K28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8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8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86" s="72">
        <f>MAX(IF(Tableau_Effectifs_Dept[[#This Row],[Créneau TOT]]&gt;0,Tableau_Effectifs_Dept[[#This Row],[Créneau TOT]]-Tableau_Effectifs_Dept[[#This Row],[Créneau J ]],0),0)</f>
        <v>0</v>
      </c>
    </row>
    <row r="287" spans="1:14" x14ac:dyDescent="0.25">
      <c r="A287" s="23">
        <v>44766.291666666664</v>
      </c>
      <c r="B287" s="23">
        <v>44766.791666666664</v>
      </c>
      <c r="C287" s="71">
        <f>INT(Tableau_Effectifs_Dept[[#This Row],[GardDteDebut]])</f>
        <v>44766</v>
      </c>
      <c r="D287" s="72">
        <f>ROUND(MOD(Tableau_Effectifs_Dept[[#This Row],[GardDteDebut]],1),5)</f>
        <v>0.29166999999999998</v>
      </c>
      <c r="E287" s="72">
        <f>ROUND(MOD(Tableau_Effectifs_Dept[[#This Row],[GardDteFin]],1),5)</f>
        <v>0.79166999999999998</v>
      </c>
      <c r="F287" t="s">
        <v>72</v>
      </c>
      <c r="G287" t="s">
        <v>23</v>
      </c>
      <c r="H287" t="s">
        <v>31</v>
      </c>
      <c r="I287" t="s">
        <v>25</v>
      </c>
      <c r="J28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Garde£JOUR£VOL£AAA£44766</v>
      </c>
      <c r="K28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8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8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87" s="72">
        <f>MAX(IF(Tableau_Effectifs_Dept[[#This Row],[Créneau TOT]]&gt;0,Tableau_Effectifs_Dept[[#This Row],[Créneau TOT]]-Tableau_Effectifs_Dept[[#This Row],[Créneau J ]],0),0)</f>
        <v>0</v>
      </c>
    </row>
    <row r="288" spans="1:14" x14ac:dyDescent="0.25">
      <c r="A288" s="23">
        <v>44766.291666666664</v>
      </c>
      <c r="B288" s="23">
        <v>44766.791666666664</v>
      </c>
      <c r="C288" s="71">
        <f>INT(Tableau_Effectifs_Dept[[#This Row],[GardDteDebut]])</f>
        <v>44766</v>
      </c>
      <c r="D288" s="72">
        <f>ROUND(MOD(Tableau_Effectifs_Dept[[#This Row],[GardDteDebut]],1),5)</f>
        <v>0.29166999999999998</v>
      </c>
      <c r="E288" s="72">
        <f>ROUND(MOD(Tableau_Effectifs_Dept[[#This Row],[GardDteFin]],1),5)</f>
        <v>0.79166999999999998</v>
      </c>
      <c r="F288" t="s">
        <v>74</v>
      </c>
      <c r="G288" t="s">
        <v>23</v>
      </c>
      <c r="H288" t="s">
        <v>31</v>
      </c>
      <c r="I288" t="s">
        <v>25</v>
      </c>
      <c r="J28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Garde£JOUR£VOL£CCC£44766</v>
      </c>
      <c r="K28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8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8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88" s="72">
        <f>MAX(IF(Tableau_Effectifs_Dept[[#This Row],[Créneau TOT]]&gt;0,Tableau_Effectifs_Dept[[#This Row],[Créneau TOT]]-Tableau_Effectifs_Dept[[#This Row],[Créneau J ]],0),0)</f>
        <v>0</v>
      </c>
    </row>
    <row r="289" spans="1:14" x14ac:dyDescent="0.25">
      <c r="A289" s="23">
        <v>44767.291666666664</v>
      </c>
      <c r="B289" s="23">
        <v>44767.791666666664</v>
      </c>
      <c r="C289" s="71">
        <f>INT(Tableau_Effectifs_Dept[[#This Row],[GardDteDebut]])</f>
        <v>44767</v>
      </c>
      <c r="D289" s="72">
        <f>ROUND(MOD(Tableau_Effectifs_Dept[[#This Row],[GardDteDebut]],1),5)</f>
        <v>0.29166999999999998</v>
      </c>
      <c r="E289" s="72">
        <f>ROUND(MOD(Tableau_Effectifs_Dept[[#This Row],[GardDteFin]],1),5)</f>
        <v>0.79166999999999998</v>
      </c>
      <c r="F289" t="s">
        <v>73</v>
      </c>
      <c r="G289" t="s">
        <v>23</v>
      </c>
      <c r="H289" t="s">
        <v>31</v>
      </c>
      <c r="I289" t="s">
        <v>25</v>
      </c>
      <c r="J28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Garde£JOUR£VOL£BBB£44767</v>
      </c>
      <c r="K28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8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8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89" s="72">
        <f>MAX(IF(Tableau_Effectifs_Dept[[#This Row],[Créneau TOT]]&gt;0,Tableau_Effectifs_Dept[[#This Row],[Créneau TOT]]-Tableau_Effectifs_Dept[[#This Row],[Créneau J ]],0),0)</f>
        <v>0</v>
      </c>
    </row>
    <row r="290" spans="1:14" x14ac:dyDescent="0.25">
      <c r="A290" s="23">
        <v>44767.291666666664</v>
      </c>
      <c r="B290" s="23">
        <v>44767.791666666664</v>
      </c>
      <c r="C290" s="71">
        <f>INT(Tableau_Effectifs_Dept[[#This Row],[GardDteDebut]])</f>
        <v>44767</v>
      </c>
      <c r="D290" s="72">
        <f>ROUND(MOD(Tableau_Effectifs_Dept[[#This Row],[GardDteDebut]],1),5)</f>
        <v>0.29166999999999998</v>
      </c>
      <c r="E290" s="72">
        <f>ROUND(MOD(Tableau_Effectifs_Dept[[#This Row],[GardDteFin]],1),5)</f>
        <v>0.79166999999999998</v>
      </c>
      <c r="F290" t="s">
        <v>72</v>
      </c>
      <c r="G290" t="s">
        <v>23</v>
      </c>
      <c r="H290" t="s">
        <v>31</v>
      </c>
      <c r="I290" t="s">
        <v>25</v>
      </c>
      <c r="J29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Garde£JOUR£VOL£AAA£44767</v>
      </c>
      <c r="K29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9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9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90" s="72">
        <f>MAX(IF(Tableau_Effectifs_Dept[[#This Row],[Créneau TOT]]&gt;0,Tableau_Effectifs_Dept[[#This Row],[Créneau TOT]]-Tableau_Effectifs_Dept[[#This Row],[Créneau J ]],0),0)</f>
        <v>0</v>
      </c>
    </row>
    <row r="291" spans="1:14" x14ac:dyDescent="0.25">
      <c r="A291" s="23">
        <v>44767.291666666664</v>
      </c>
      <c r="B291" s="23">
        <v>44767.791666666664</v>
      </c>
      <c r="C291" s="71">
        <f>INT(Tableau_Effectifs_Dept[[#This Row],[GardDteDebut]])</f>
        <v>44767</v>
      </c>
      <c r="D291" s="72">
        <f>ROUND(MOD(Tableau_Effectifs_Dept[[#This Row],[GardDteDebut]],1),5)</f>
        <v>0.29166999999999998</v>
      </c>
      <c r="E291" s="72">
        <f>ROUND(MOD(Tableau_Effectifs_Dept[[#This Row],[GardDteFin]],1),5)</f>
        <v>0.79166999999999998</v>
      </c>
      <c r="F291" t="s">
        <v>72</v>
      </c>
      <c r="G291" t="s">
        <v>23</v>
      </c>
      <c r="H291" t="s">
        <v>32</v>
      </c>
      <c r="I291" t="s">
        <v>25</v>
      </c>
      <c r="J29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Garde£JOUR£PRO£AAA£44767</v>
      </c>
      <c r="K29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9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9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91" s="72">
        <f>MAX(IF(Tableau_Effectifs_Dept[[#This Row],[Créneau TOT]]&gt;0,Tableau_Effectifs_Dept[[#This Row],[Créneau TOT]]-Tableau_Effectifs_Dept[[#This Row],[Créneau J ]],0),0)</f>
        <v>0</v>
      </c>
    </row>
    <row r="292" spans="1:14" x14ac:dyDescent="0.25">
      <c r="A292" s="23">
        <v>44767.291666666664</v>
      </c>
      <c r="B292" s="23">
        <v>44767.791666666664</v>
      </c>
      <c r="C292" s="71">
        <f>INT(Tableau_Effectifs_Dept[[#This Row],[GardDteDebut]])</f>
        <v>44767</v>
      </c>
      <c r="D292" s="72">
        <f>ROUND(MOD(Tableau_Effectifs_Dept[[#This Row],[GardDteDebut]],1),5)</f>
        <v>0.29166999999999998</v>
      </c>
      <c r="E292" s="72">
        <f>ROUND(MOD(Tableau_Effectifs_Dept[[#This Row],[GardDteFin]],1),5)</f>
        <v>0.79166999999999998</v>
      </c>
      <c r="F292" t="s">
        <v>72</v>
      </c>
      <c r="G292" t="s">
        <v>23</v>
      </c>
      <c r="H292" t="s">
        <v>31</v>
      </c>
      <c r="I292" t="s">
        <v>25</v>
      </c>
      <c r="J29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Garde£JOUR£VOL£AAA£44767</v>
      </c>
      <c r="K29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9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9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92" s="72">
        <f>MAX(IF(Tableau_Effectifs_Dept[[#This Row],[Créneau TOT]]&gt;0,Tableau_Effectifs_Dept[[#This Row],[Créneau TOT]]-Tableau_Effectifs_Dept[[#This Row],[Créneau J ]],0),0)</f>
        <v>0</v>
      </c>
    </row>
    <row r="293" spans="1:14" x14ac:dyDescent="0.25">
      <c r="A293" s="23">
        <v>44767.291666666664</v>
      </c>
      <c r="B293" s="23">
        <v>44767.791666666664</v>
      </c>
      <c r="C293" s="71">
        <f>INT(Tableau_Effectifs_Dept[[#This Row],[GardDteDebut]])</f>
        <v>44767</v>
      </c>
      <c r="D293" s="72">
        <f>ROUND(MOD(Tableau_Effectifs_Dept[[#This Row],[GardDteDebut]],1),5)</f>
        <v>0.29166999999999998</v>
      </c>
      <c r="E293" s="72">
        <f>ROUND(MOD(Tableau_Effectifs_Dept[[#This Row],[GardDteFin]],1),5)</f>
        <v>0.79166999999999998</v>
      </c>
      <c r="F293" t="s">
        <v>72</v>
      </c>
      <c r="G293" t="s">
        <v>23</v>
      </c>
      <c r="H293" t="s">
        <v>32</v>
      </c>
      <c r="I293" t="s">
        <v>25</v>
      </c>
      <c r="J29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Garde£JOUR£PRO£AAA£44767</v>
      </c>
      <c r="K29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9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9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93" s="72">
        <f>MAX(IF(Tableau_Effectifs_Dept[[#This Row],[Créneau TOT]]&gt;0,Tableau_Effectifs_Dept[[#This Row],[Créneau TOT]]-Tableau_Effectifs_Dept[[#This Row],[Créneau J ]],0),0)</f>
        <v>0</v>
      </c>
    </row>
    <row r="294" spans="1:14" x14ac:dyDescent="0.25">
      <c r="A294" s="23">
        <v>44767.291666666664</v>
      </c>
      <c r="B294" s="23">
        <v>44767.791666666664</v>
      </c>
      <c r="C294" s="71">
        <f>INT(Tableau_Effectifs_Dept[[#This Row],[GardDteDebut]])</f>
        <v>44767</v>
      </c>
      <c r="D294" s="72">
        <f>ROUND(MOD(Tableau_Effectifs_Dept[[#This Row],[GardDteDebut]],1),5)</f>
        <v>0.29166999999999998</v>
      </c>
      <c r="E294" s="72">
        <f>ROUND(MOD(Tableau_Effectifs_Dept[[#This Row],[GardDteFin]],1),5)</f>
        <v>0.79166999999999998</v>
      </c>
      <c r="F294" t="s">
        <v>74</v>
      </c>
      <c r="G294" t="s">
        <v>23</v>
      </c>
      <c r="H294" t="s">
        <v>31</v>
      </c>
      <c r="I294" t="s">
        <v>25</v>
      </c>
      <c r="J29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Garde£JOUR£VOL£CCC£44767</v>
      </c>
      <c r="K29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9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9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94" s="72">
        <f>MAX(IF(Tableau_Effectifs_Dept[[#This Row],[Créneau TOT]]&gt;0,Tableau_Effectifs_Dept[[#This Row],[Créneau TOT]]-Tableau_Effectifs_Dept[[#This Row],[Créneau J ]],0),0)</f>
        <v>0</v>
      </c>
    </row>
    <row r="295" spans="1:14" x14ac:dyDescent="0.25">
      <c r="A295" s="23">
        <v>44767.291666666664</v>
      </c>
      <c r="B295" s="23">
        <v>44767.791666666664</v>
      </c>
      <c r="C295" s="71">
        <f>INT(Tableau_Effectifs_Dept[[#This Row],[GardDteDebut]])</f>
        <v>44767</v>
      </c>
      <c r="D295" s="72">
        <f>ROUND(MOD(Tableau_Effectifs_Dept[[#This Row],[GardDteDebut]],1),5)</f>
        <v>0.29166999999999998</v>
      </c>
      <c r="E295" s="72">
        <f>ROUND(MOD(Tableau_Effectifs_Dept[[#This Row],[GardDteFin]],1),5)</f>
        <v>0.79166999999999998</v>
      </c>
      <c r="F295" t="s">
        <v>74</v>
      </c>
      <c r="G295" t="s">
        <v>23</v>
      </c>
      <c r="H295" t="s">
        <v>32</v>
      </c>
      <c r="I295" t="s">
        <v>25</v>
      </c>
      <c r="J29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Garde£JOUR£PRO£CCC£44767</v>
      </c>
      <c r="K29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9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9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95" s="72">
        <f>MAX(IF(Tableau_Effectifs_Dept[[#This Row],[Créneau TOT]]&gt;0,Tableau_Effectifs_Dept[[#This Row],[Créneau TOT]]-Tableau_Effectifs_Dept[[#This Row],[Créneau J ]],0),0)</f>
        <v>0</v>
      </c>
    </row>
    <row r="296" spans="1:14" x14ac:dyDescent="0.25">
      <c r="A296" s="23">
        <v>44767.291666666664</v>
      </c>
      <c r="B296" s="23">
        <v>44767.791666666664</v>
      </c>
      <c r="C296" s="71">
        <f>INT(Tableau_Effectifs_Dept[[#This Row],[GardDteDebut]])</f>
        <v>44767</v>
      </c>
      <c r="D296" s="72">
        <f>ROUND(MOD(Tableau_Effectifs_Dept[[#This Row],[GardDteDebut]],1),5)</f>
        <v>0.29166999999999998</v>
      </c>
      <c r="E296" s="72">
        <f>ROUND(MOD(Tableau_Effectifs_Dept[[#This Row],[GardDteFin]],1),5)</f>
        <v>0.79166999999999998</v>
      </c>
      <c r="F296" t="s">
        <v>74</v>
      </c>
      <c r="G296" t="s">
        <v>23</v>
      </c>
      <c r="H296" t="s">
        <v>32</v>
      </c>
      <c r="I296" t="s">
        <v>25</v>
      </c>
      <c r="J29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Garde£JOUR£PRO£CCC£44767</v>
      </c>
      <c r="K29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9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9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96" s="72">
        <f>MAX(IF(Tableau_Effectifs_Dept[[#This Row],[Créneau TOT]]&gt;0,Tableau_Effectifs_Dept[[#This Row],[Créneau TOT]]-Tableau_Effectifs_Dept[[#This Row],[Créneau J ]],0),0)</f>
        <v>0</v>
      </c>
    </row>
    <row r="297" spans="1:14" x14ac:dyDescent="0.25">
      <c r="A297" s="23">
        <v>44767.291666666664</v>
      </c>
      <c r="B297" s="23">
        <v>44767.791666666664</v>
      </c>
      <c r="C297" s="71">
        <f>INT(Tableau_Effectifs_Dept[[#This Row],[GardDteDebut]])</f>
        <v>44767</v>
      </c>
      <c r="D297" s="72">
        <f>ROUND(MOD(Tableau_Effectifs_Dept[[#This Row],[GardDteDebut]],1),5)</f>
        <v>0.29166999999999998</v>
      </c>
      <c r="E297" s="72">
        <f>ROUND(MOD(Tableau_Effectifs_Dept[[#This Row],[GardDteFin]],1),5)</f>
        <v>0.79166999999999998</v>
      </c>
      <c r="F297" t="s">
        <v>74</v>
      </c>
      <c r="G297" t="s">
        <v>23</v>
      </c>
      <c r="H297" t="s">
        <v>31</v>
      </c>
      <c r="I297" t="s">
        <v>25</v>
      </c>
      <c r="J29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Garde£JOUR£VOL£CCC£44767</v>
      </c>
      <c r="K29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9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9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97" s="72">
        <f>MAX(IF(Tableau_Effectifs_Dept[[#This Row],[Créneau TOT]]&gt;0,Tableau_Effectifs_Dept[[#This Row],[Créneau TOT]]-Tableau_Effectifs_Dept[[#This Row],[Créneau J ]],0),0)</f>
        <v>0</v>
      </c>
    </row>
    <row r="298" spans="1:14" x14ac:dyDescent="0.25">
      <c r="A298" s="23">
        <v>44768.291666666664</v>
      </c>
      <c r="B298" s="23">
        <v>44768.791666666664</v>
      </c>
      <c r="C298" s="71">
        <f>INT(Tableau_Effectifs_Dept[[#This Row],[GardDteDebut]])</f>
        <v>44768</v>
      </c>
      <c r="D298" s="72">
        <f>ROUND(MOD(Tableau_Effectifs_Dept[[#This Row],[GardDteDebut]],1),5)</f>
        <v>0.29166999999999998</v>
      </c>
      <c r="E298" s="72">
        <f>ROUND(MOD(Tableau_Effectifs_Dept[[#This Row],[GardDteFin]],1),5)</f>
        <v>0.79166999999999998</v>
      </c>
      <c r="F298" t="s">
        <v>73</v>
      </c>
      <c r="G298" t="s">
        <v>23</v>
      </c>
      <c r="H298" t="s">
        <v>31</v>
      </c>
      <c r="I298" t="s">
        <v>25</v>
      </c>
      <c r="J29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Garde£JOUR£VOL£BBB£44768</v>
      </c>
      <c r="K29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9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9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98" s="72">
        <f>MAX(IF(Tableau_Effectifs_Dept[[#This Row],[Créneau TOT]]&gt;0,Tableau_Effectifs_Dept[[#This Row],[Créneau TOT]]-Tableau_Effectifs_Dept[[#This Row],[Créneau J ]],0),0)</f>
        <v>0</v>
      </c>
    </row>
    <row r="299" spans="1:14" x14ac:dyDescent="0.25">
      <c r="A299" s="23">
        <v>44768.291666666664</v>
      </c>
      <c r="B299" s="23">
        <v>44768.791666666664</v>
      </c>
      <c r="C299" s="71">
        <f>INT(Tableau_Effectifs_Dept[[#This Row],[GardDteDebut]])</f>
        <v>44768</v>
      </c>
      <c r="D299" s="72">
        <f>ROUND(MOD(Tableau_Effectifs_Dept[[#This Row],[GardDteDebut]],1),5)</f>
        <v>0.29166999999999998</v>
      </c>
      <c r="E299" s="72">
        <f>ROUND(MOD(Tableau_Effectifs_Dept[[#This Row],[GardDteFin]],1),5)</f>
        <v>0.79166999999999998</v>
      </c>
      <c r="F299" t="s">
        <v>72</v>
      </c>
      <c r="G299" t="s">
        <v>23</v>
      </c>
      <c r="H299" t="s">
        <v>31</v>
      </c>
      <c r="I299" t="s">
        <v>25</v>
      </c>
      <c r="J29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Garde£JOUR£VOL£AAA£44768</v>
      </c>
      <c r="K29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29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29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299" s="72">
        <f>MAX(IF(Tableau_Effectifs_Dept[[#This Row],[Créneau TOT]]&gt;0,Tableau_Effectifs_Dept[[#This Row],[Créneau TOT]]-Tableau_Effectifs_Dept[[#This Row],[Créneau J ]],0),0)</f>
        <v>0</v>
      </c>
    </row>
    <row r="300" spans="1:14" x14ac:dyDescent="0.25">
      <c r="A300" s="23">
        <v>44768.291666666664</v>
      </c>
      <c r="B300" s="23">
        <v>44768.791666666664</v>
      </c>
      <c r="C300" s="71">
        <f>INT(Tableau_Effectifs_Dept[[#This Row],[GardDteDebut]])</f>
        <v>44768</v>
      </c>
      <c r="D300" s="72">
        <f>ROUND(MOD(Tableau_Effectifs_Dept[[#This Row],[GardDteDebut]],1),5)</f>
        <v>0.29166999999999998</v>
      </c>
      <c r="E300" s="72">
        <f>ROUND(MOD(Tableau_Effectifs_Dept[[#This Row],[GardDteFin]],1),5)</f>
        <v>0.79166999999999998</v>
      </c>
      <c r="F300" t="s">
        <v>72</v>
      </c>
      <c r="G300" t="s">
        <v>23</v>
      </c>
      <c r="H300" t="s">
        <v>32</v>
      </c>
      <c r="I300" t="s">
        <v>25</v>
      </c>
      <c r="J30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Garde£JOUR£PRO£AAA£44768</v>
      </c>
      <c r="K30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0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0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00" s="72">
        <f>MAX(IF(Tableau_Effectifs_Dept[[#This Row],[Créneau TOT]]&gt;0,Tableau_Effectifs_Dept[[#This Row],[Créneau TOT]]-Tableau_Effectifs_Dept[[#This Row],[Créneau J ]],0),0)</f>
        <v>0</v>
      </c>
    </row>
    <row r="301" spans="1:14" x14ac:dyDescent="0.25">
      <c r="A301" s="23">
        <v>44768.291666666664</v>
      </c>
      <c r="B301" s="23">
        <v>44768.791666666664</v>
      </c>
      <c r="C301" s="71">
        <f>INT(Tableau_Effectifs_Dept[[#This Row],[GardDteDebut]])</f>
        <v>44768</v>
      </c>
      <c r="D301" s="72">
        <f>ROUND(MOD(Tableau_Effectifs_Dept[[#This Row],[GardDteDebut]],1),5)</f>
        <v>0.29166999999999998</v>
      </c>
      <c r="E301" s="72">
        <f>ROUND(MOD(Tableau_Effectifs_Dept[[#This Row],[GardDteFin]],1),5)</f>
        <v>0.79166999999999998</v>
      </c>
      <c r="F301" t="s">
        <v>72</v>
      </c>
      <c r="G301" t="s">
        <v>23</v>
      </c>
      <c r="H301" t="s">
        <v>31</v>
      </c>
      <c r="I301" t="s">
        <v>25</v>
      </c>
      <c r="J30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Garde£JOUR£VOL£AAA£44768</v>
      </c>
      <c r="K30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0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0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01" s="72">
        <f>MAX(IF(Tableau_Effectifs_Dept[[#This Row],[Créneau TOT]]&gt;0,Tableau_Effectifs_Dept[[#This Row],[Créneau TOT]]-Tableau_Effectifs_Dept[[#This Row],[Créneau J ]],0),0)</f>
        <v>0</v>
      </c>
    </row>
    <row r="302" spans="1:14" x14ac:dyDescent="0.25">
      <c r="A302" s="23">
        <v>44768.291666666664</v>
      </c>
      <c r="B302" s="23">
        <v>44768.791666666664</v>
      </c>
      <c r="C302" s="71">
        <f>INT(Tableau_Effectifs_Dept[[#This Row],[GardDteDebut]])</f>
        <v>44768</v>
      </c>
      <c r="D302" s="72">
        <f>ROUND(MOD(Tableau_Effectifs_Dept[[#This Row],[GardDteDebut]],1),5)</f>
        <v>0.29166999999999998</v>
      </c>
      <c r="E302" s="72">
        <f>ROUND(MOD(Tableau_Effectifs_Dept[[#This Row],[GardDteFin]],1),5)</f>
        <v>0.79166999999999998</v>
      </c>
      <c r="F302" t="s">
        <v>74</v>
      </c>
      <c r="G302" t="s">
        <v>23</v>
      </c>
      <c r="H302" t="s">
        <v>31</v>
      </c>
      <c r="I302" t="s">
        <v>25</v>
      </c>
      <c r="J30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Garde£JOUR£VOL£CCC£44768</v>
      </c>
      <c r="K30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0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0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02" s="72">
        <f>MAX(IF(Tableau_Effectifs_Dept[[#This Row],[Créneau TOT]]&gt;0,Tableau_Effectifs_Dept[[#This Row],[Créneau TOT]]-Tableau_Effectifs_Dept[[#This Row],[Créneau J ]],0),0)</f>
        <v>0</v>
      </c>
    </row>
    <row r="303" spans="1:14" x14ac:dyDescent="0.25">
      <c r="A303" s="23">
        <v>44768.291666666664</v>
      </c>
      <c r="B303" s="23">
        <v>44768.791666666664</v>
      </c>
      <c r="C303" s="71">
        <f>INT(Tableau_Effectifs_Dept[[#This Row],[GardDteDebut]])</f>
        <v>44768</v>
      </c>
      <c r="D303" s="72">
        <f>ROUND(MOD(Tableau_Effectifs_Dept[[#This Row],[GardDteDebut]],1),5)</f>
        <v>0.29166999999999998</v>
      </c>
      <c r="E303" s="72">
        <f>ROUND(MOD(Tableau_Effectifs_Dept[[#This Row],[GardDteFin]],1),5)</f>
        <v>0.79166999999999998</v>
      </c>
      <c r="F303" t="s">
        <v>74</v>
      </c>
      <c r="G303" t="s">
        <v>23</v>
      </c>
      <c r="H303" t="s">
        <v>32</v>
      </c>
      <c r="I303" t="s">
        <v>25</v>
      </c>
      <c r="J30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Garde£JOUR£PRO£CCC£44768</v>
      </c>
      <c r="K30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0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0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03" s="72">
        <f>MAX(IF(Tableau_Effectifs_Dept[[#This Row],[Créneau TOT]]&gt;0,Tableau_Effectifs_Dept[[#This Row],[Créneau TOT]]-Tableau_Effectifs_Dept[[#This Row],[Créneau J ]],0),0)</f>
        <v>0</v>
      </c>
    </row>
    <row r="304" spans="1:14" x14ac:dyDescent="0.25">
      <c r="A304" s="23">
        <v>44769.291666666664</v>
      </c>
      <c r="B304" s="23">
        <v>44769.791666666664</v>
      </c>
      <c r="C304" s="71">
        <f>INT(Tableau_Effectifs_Dept[[#This Row],[GardDteDebut]])</f>
        <v>44769</v>
      </c>
      <c r="D304" s="72">
        <f>ROUND(MOD(Tableau_Effectifs_Dept[[#This Row],[GardDteDebut]],1),5)</f>
        <v>0.29166999999999998</v>
      </c>
      <c r="E304" s="72">
        <f>ROUND(MOD(Tableau_Effectifs_Dept[[#This Row],[GardDteFin]],1),5)</f>
        <v>0.79166999999999998</v>
      </c>
      <c r="F304" t="s">
        <v>73</v>
      </c>
      <c r="G304" t="s">
        <v>23</v>
      </c>
      <c r="H304" t="s">
        <v>31</v>
      </c>
      <c r="I304" t="s">
        <v>25</v>
      </c>
      <c r="J30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Garde£JOUR£VOL£BBB£44769</v>
      </c>
      <c r="K30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0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0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04" s="72">
        <f>MAX(IF(Tableau_Effectifs_Dept[[#This Row],[Créneau TOT]]&gt;0,Tableau_Effectifs_Dept[[#This Row],[Créneau TOT]]-Tableau_Effectifs_Dept[[#This Row],[Créneau J ]],0),0)</f>
        <v>0</v>
      </c>
    </row>
    <row r="305" spans="1:14" x14ac:dyDescent="0.25">
      <c r="A305" s="23">
        <v>44769.291666666664</v>
      </c>
      <c r="B305" s="23">
        <v>44769.791666666664</v>
      </c>
      <c r="C305" s="71">
        <f>INT(Tableau_Effectifs_Dept[[#This Row],[GardDteDebut]])</f>
        <v>44769</v>
      </c>
      <c r="D305" s="72">
        <f>ROUND(MOD(Tableau_Effectifs_Dept[[#This Row],[GardDteDebut]],1),5)</f>
        <v>0.29166999999999998</v>
      </c>
      <c r="E305" s="72">
        <f>ROUND(MOD(Tableau_Effectifs_Dept[[#This Row],[GardDteFin]],1),5)</f>
        <v>0.79166999999999998</v>
      </c>
      <c r="F305" t="s">
        <v>73</v>
      </c>
      <c r="G305" t="s">
        <v>23</v>
      </c>
      <c r="H305" t="s">
        <v>31</v>
      </c>
      <c r="I305" t="s">
        <v>25</v>
      </c>
      <c r="J30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Garde£JOUR£VOL£BBB£44769</v>
      </c>
      <c r="K30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0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0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05" s="72">
        <f>MAX(IF(Tableau_Effectifs_Dept[[#This Row],[Créneau TOT]]&gt;0,Tableau_Effectifs_Dept[[#This Row],[Créneau TOT]]-Tableau_Effectifs_Dept[[#This Row],[Créneau J ]],0),0)</f>
        <v>0</v>
      </c>
    </row>
    <row r="306" spans="1:14" x14ac:dyDescent="0.25">
      <c r="A306" s="23">
        <v>44769.291666666664</v>
      </c>
      <c r="B306" s="23">
        <v>44769.791666666664</v>
      </c>
      <c r="C306" s="71">
        <f>INT(Tableau_Effectifs_Dept[[#This Row],[GardDteDebut]])</f>
        <v>44769</v>
      </c>
      <c r="D306" s="72">
        <f>ROUND(MOD(Tableau_Effectifs_Dept[[#This Row],[GardDteDebut]],1),5)</f>
        <v>0.29166999999999998</v>
      </c>
      <c r="E306" s="72">
        <f>ROUND(MOD(Tableau_Effectifs_Dept[[#This Row],[GardDteFin]],1),5)</f>
        <v>0.79166999999999998</v>
      </c>
      <c r="F306" t="s">
        <v>72</v>
      </c>
      <c r="G306" t="s">
        <v>23</v>
      </c>
      <c r="H306" t="s">
        <v>31</v>
      </c>
      <c r="I306" t="s">
        <v>25</v>
      </c>
      <c r="J30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Garde£JOUR£VOL£AAA£44769</v>
      </c>
      <c r="K30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0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0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06" s="72">
        <f>MAX(IF(Tableau_Effectifs_Dept[[#This Row],[Créneau TOT]]&gt;0,Tableau_Effectifs_Dept[[#This Row],[Créneau TOT]]-Tableau_Effectifs_Dept[[#This Row],[Créneau J ]],0),0)</f>
        <v>0</v>
      </c>
    </row>
    <row r="307" spans="1:14" x14ac:dyDescent="0.25">
      <c r="A307" s="23">
        <v>44769.291666666664</v>
      </c>
      <c r="B307" s="23">
        <v>44769.791666666664</v>
      </c>
      <c r="C307" s="71">
        <f>INT(Tableau_Effectifs_Dept[[#This Row],[GardDteDebut]])</f>
        <v>44769</v>
      </c>
      <c r="D307" s="72">
        <f>ROUND(MOD(Tableau_Effectifs_Dept[[#This Row],[GardDteDebut]],1),5)</f>
        <v>0.29166999999999998</v>
      </c>
      <c r="E307" s="72">
        <f>ROUND(MOD(Tableau_Effectifs_Dept[[#This Row],[GardDteFin]],1),5)</f>
        <v>0.79166999999999998</v>
      </c>
      <c r="F307" t="s">
        <v>72</v>
      </c>
      <c r="G307" t="s">
        <v>23</v>
      </c>
      <c r="H307" t="s">
        <v>32</v>
      </c>
      <c r="I307" t="s">
        <v>25</v>
      </c>
      <c r="J30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Garde£JOUR£PRO£AAA£44769</v>
      </c>
      <c r="K30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0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0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07" s="72">
        <f>MAX(IF(Tableau_Effectifs_Dept[[#This Row],[Créneau TOT]]&gt;0,Tableau_Effectifs_Dept[[#This Row],[Créneau TOT]]-Tableau_Effectifs_Dept[[#This Row],[Créneau J ]],0),0)</f>
        <v>0</v>
      </c>
    </row>
    <row r="308" spans="1:14" x14ac:dyDescent="0.25">
      <c r="A308" s="23">
        <v>44769.291666666664</v>
      </c>
      <c r="B308" s="23">
        <v>44769.791666666664</v>
      </c>
      <c r="C308" s="71">
        <f>INT(Tableau_Effectifs_Dept[[#This Row],[GardDteDebut]])</f>
        <v>44769</v>
      </c>
      <c r="D308" s="72">
        <f>ROUND(MOD(Tableau_Effectifs_Dept[[#This Row],[GardDteDebut]],1),5)</f>
        <v>0.29166999999999998</v>
      </c>
      <c r="E308" s="72">
        <f>ROUND(MOD(Tableau_Effectifs_Dept[[#This Row],[GardDteFin]],1),5)</f>
        <v>0.79166999999999998</v>
      </c>
      <c r="F308" t="s">
        <v>72</v>
      </c>
      <c r="G308" t="s">
        <v>23</v>
      </c>
      <c r="H308" t="s">
        <v>32</v>
      </c>
      <c r="I308" t="s">
        <v>25</v>
      </c>
      <c r="J30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Garde£JOUR£PRO£AAA£44769</v>
      </c>
      <c r="K30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0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0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08" s="72">
        <f>MAX(IF(Tableau_Effectifs_Dept[[#This Row],[Créneau TOT]]&gt;0,Tableau_Effectifs_Dept[[#This Row],[Créneau TOT]]-Tableau_Effectifs_Dept[[#This Row],[Créneau J ]],0),0)</f>
        <v>0</v>
      </c>
    </row>
    <row r="309" spans="1:14" x14ac:dyDescent="0.25">
      <c r="A309" s="23">
        <v>44769.291666666664</v>
      </c>
      <c r="B309" s="23">
        <v>44769.791666666664</v>
      </c>
      <c r="C309" s="71">
        <f>INT(Tableau_Effectifs_Dept[[#This Row],[GardDteDebut]])</f>
        <v>44769</v>
      </c>
      <c r="D309" s="72">
        <f>ROUND(MOD(Tableau_Effectifs_Dept[[#This Row],[GardDteDebut]],1),5)</f>
        <v>0.29166999999999998</v>
      </c>
      <c r="E309" s="72">
        <f>ROUND(MOD(Tableau_Effectifs_Dept[[#This Row],[GardDteFin]],1),5)</f>
        <v>0.79166999999999998</v>
      </c>
      <c r="F309" t="s">
        <v>72</v>
      </c>
      <c r="G309" t="s">
        <v>23</v>
      </c>
      <c r="H309" t="s">
        <v>32</v>
      </c>
      <c r="I309" t="s">
        <v>25</v>
      </c>
      <c r="J30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Garde£JOUR£PRO£AAA£44769</v>
      </c>
      <c r="K30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0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0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09" s="72">
        <f>MAX(IF(Tableau_Effectifs_Dept[[#This Row],[Créneau TOT]]&gt;0,Tableau_Effectifs_Dept[[#This Row],[Créneau TOT]]-Tableau_Effectifs_Dept[[#This Row],[Créneau J ]],0),0)</f>
        <v>0</v>
      </c>
    </row>
    <row r="310" spans="1:14" x14ac:dyDescent="0.25">
      <c r="A310" s="23">
        <v>44769.291666666664</v>
      </c>
      <c r="B310" s="23">
        <v>44769.791666666664</v>
      </c>
      <c r="C310" s="71">
        <f>INT(Tableau_Effectifs_Dept[[#This Row],[GardDteDebut]])</f>
        <v>44769</v>
      </c>
      <c r="D310" s="72">
        <f>ROUND(MOD(Tableau_Effectifs_Dept[[#This Row],[GardDteDebut]],1),5)</f>
        <v>0.29166999999999998</v>
      </c>
      <c r="E310" s="72">
        <f>ROUND(MOD(Tableau_Effectifs_Dept[[#This Row],[GardDteFin]],1),5)</f>
        <v>0.79166999999999998</v>
      </c>
      <c r="F310" t="s">
        <v>74</v>
      </c>
      <c r="G310" t="s">
        <v>23</v>
      </c>
      <c r="H310" t="s">
        <v>32</v>
      </c>
      <c r="I310" t="s">
        <v>25</v>
      </c>
      <c r="J31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Garde£JOUR£PRO£CCC£44769</v>
      </c>
      <c r="K31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1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1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10" s="72">
        <f>MAX(IF(Tableau_Effectifs_Dept[[#This Row],[Créneau TOT]]&gt;0,Tableau_Effectifs_Dept[[#This Row],[Créneau TOT]]-Tableau_Effectifs_Dept[[#This Row],[Créneau J ]],0),0)</f>
        <v>0</v>
      </c>
    </row>
    <row r="311" spans="1:14" x14ac:dyDescent="0.25">
      <c r="A311" s="23">
        <v>44769.291666666664</v>
      </c>
      <c r="B311" s="23">
        <v>44769.791666666664</v>
      </c>
      <c r="C311" s="71">
        <f>INT(Tableau_Effectifs_Dept[[#This Row],[GardDteDebut]])</f>
        <v>44769</v>
      </c>
      <c r="D311" s="72">
        <f>ROUND(MOD(Tableau_Effectifs_Dept[[#This Row],[GardDteDebut]],1),5)</f>
        <v>0.29166999999999998</v>
      </c>
      <c r="E311" s="72">
        <f>ROUND(MOD(Tableau_Effectifs_Dept[[#This Row],[GardDteFin]],1),5)</f>
        <v>0.79166999999999998</v>
      </c>
      <c r="F311" t="s">
        <v>74</v>
      </c>
      <c r="G311" t="s">
        <v>23</v>
      </c>
      <c r="H311" t="s">
        <v>32</v>
      </c>
      <c r="I311" t="s">
        <v>25</v>
      </c>
      <c r="J31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Garde£JOUR£PRO£CCC£44769</v>
      </c>
      <c r="K31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1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1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11" s="72">
        <f>MAX(IF(Tableau_Effectifs_Dept[[#This Row],[Créneau TOT]]&gt;0,Tableau_Effectifs_Dept[[#This Row],[Créneau TOT]]-Tableau_Effectifs_Dept[[#This Row],[Créneau J ]],0),0)</f>
        <v>0</v>
      </c>
    </row>
    <row r="312" spans="1:14" x14ac:dyDescent="0.25">
      <c r="A312" s="23">
        <v>44770.291666666664</v>
      </c>
      <c r="B312" s="23">
        <v>44770.791666666664</v>
      </c>
      <c r="C312" s="71">
        <f>INT(Tableau_Effectifs_Dept[[#This Row],[GardDteDebut]])</f>
        <v>44770</v>
      </c>
      <c r="D312" s="72">
        <f>ROUND(MOD(Tableau_Effectifs_Dept[[#This Row],[GardDteDebut]],1),5)</f>
        <v>0.29166999999999998</v>
      </c>
      <c r="E312" s="72">
        <f>ROUND(MOD(Tableau_Effectifs_Dept[[#This Row],[GardDteFin]],1),5)</f>
        <v>0.79166999999999998</v>
      </c>
      <c r="F312" t="s">
        <v>73</v>
      </c>
      <c r="G312" t="s">
        <v>23</v>
      </c>
      <c r="H312" t="s">
        <v>31</v>
      </c>
      <c r="I312" t="s">
        <v>25</v>
      </c>
      <c r="J31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Garde£JOUR£VOL£BBB£44770</v>
      </c>
      <c r="K31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1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1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12" s="72">
        <f>MAX(IF(Tableau_Effectifs_Dept[[#This Row],[Créneau TOT]]&gt;0,Tableau_Effectifs_Dept[[#This Row],[Créneau TOT]]-Tableau_Effectifs_Dept[[#This Row],[Créneau J ]],0),0)</f>
        <v>0</v>
      </c>
    </row>
    <row r="313" spans="1:14" x14ac:dyDescent="0.25">
      <c r="A313" s="23">
        <v>44770.291666666664</v>
      </c>
      <c r="B313" s="23">
        <v>44770.791666666664</v>
      </c>
      <c r="C313" s="71">
        <f>INT(Tableau_Effectifs_Dept[[#This Row],[GardDteDebut]])</f>
        <v>44770</v>
      </c>
      <c r="D313" s="72">
        <f>ROUND(MOD(Tableau_Effectifs_Dept[[#This Row],[GardDteDebut]],1),5)</f>
        <v>0.29166999999999998</v>
      </c>
      <c r="E313" s="72">
        <f>ROUND(MOD(Tableau_Effectifs_Dept[[#This Row],[GardDteFin]],1),5)</f>
        <v>0.79166999999999998</v>
      </c>
      <c r="F313" t="s">
        <v>73</v>
      </c>
      <c r="G313" t="s">
        <v>23</v>
      </c>
      <c r="H313" t="s">
        <v>31</v>
      </c>
      <c r="I313" t="s">
        <v>25</v>
      </c>
      <c r="J31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Garde£JOUR£VOL£BBB£44770</v>
      </c>
      <c r="K31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1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1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13" s="72">
        <f>MAX(IF(Tableau_Effectifs_Dept[[#This Row],[Créneau TOT]]&gt;0,Tableau_Effectifs_Dept[[#This Row],[Créneau TOT]]-Tableau_Effectifs_Dept[[#This Row],[Créneau J ]],0),0)</f>
        <v>0</v>
      </c>
    </row>
    <row r="314" spans="1:14" x14ac:dyDescent="0.25">
      <c r="A314" s="23">
        <v>44770.291666666664</v>
      </c>
      <c r="B314" s="23">
        <v>44770.791666666664</v>
      </c>
      <c r="C314" s="71">
        <f>INT(Tableau_Effectifs_Dept[[#This Row],[GardDteDebut]])</f>
        <v>44770</v>
      </c>
      <c r="D314" s="72">
        <f>ROUND(MOD(Tableau_Effectifs_Dept[[#This Row],[GardDteDebut]],1),5)</f>
        <v>0.29166999999999998</v>
      </c>
      <c r="E314" s="72">
        <f>ROUND(MOD(Tableau_Effectifs_Dept[[#This Row],[GardDteFin]],1),5)</f>
        <v>0.79166999999999998</v>
      </c>
      <c r="F314" t="s">
        <v>72</v>
      </c>
      <c r="G314" t="s">
        <v>23</v>
      </c>
      <c r="H314" t="s">
        <v>31</v>
      </c>
      <c r="I314" t="s">
        <v>25</v>
      </c>
      <c r="J31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Garde£JOUR£VOL£AAA£44770</v>
      </c>
      <c r="K31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1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1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14" s="72">
        <f>MAX(IF(Tableau_Effectifs_Dept[[#This Row],[Créneau TOT]]&gt;0,Tableau_Effectifs_Dept[[#This Row],[Créneau TOT]]-Tableau_Effectifs_Dept[[#This Row],[Créneau J ]],0),0)</f>
        <v>0</v>
      </c>
    </row>
    <row r="315" spans="1:14" x14ac:dyDescent="0.25">
      <c r="A315" s="23">
        <v>44770.291666666664</v>
      </c>
      <c r="B315" s="23">
        <v>44770.791666666664</v>
      </c>
      <c r="C315" s="71">
        <f>INT(Tableau_Effectifs_Dept[[#This Row],[GardDteDebut]])</f>
        <v>44770</v>
      </c>
      <c r="D315" s="72">
        <f>ROUND(MOD(Tableau_Effectifs_Dept[[#This Row],[GardDteDebut]],1),5)</f>
        <v>0.29166999999999998</v>
      </c>
      <c r="E315" s="72">
        <f>ROUND(MOD(Tableau_Effectifs_Dept[[#This Row],[GardDteFin]],1),5)</f>
        <v>0.79166999999999998</v>
      </c>
      <c r="F315" t="s">
        <v>72</v>
      </c>
      <c r="G315" t="s">
        <v>23</v>
      </c>
      <c r="H315" t="s">
        <v>32</v>
      </c>
      <c r="I315" t="s">
        <v>25</v>
      </c>
      <c r="J31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Garde£JOUR£PRO£AAA£44770</v>
      </c>
      <c r="K31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1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1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15" s="72">
        <f>MAX(IF(Tableau_Effectifs_Dept[[#This Row],[Créneau TOT]]&gt;0,Tableau_Effectifs_Dept[[#This Row],[Créneau TOT]]-Tableau_Effectifs_Dept[[#This Row],[Créneau J ]],0),0)</f>
        <v>0</v>
      </c>
    </row>
    <row r="316" spans="1:14" x14ac:dyDescent="0.25">
      <c r="A316" s="23">
        <v>44770.291666666664</v>
      </c>
      <c r="B316" s="23">
        <v>44770.791666666664</v>
      </c>
      <c r="C316" s="71">
        <f>INT(Tableau_Effectifs_Dept[[#This Row],[GardDteDebut]])</f>
        <v>44770</v>
      </c>
      <c r="D316" s="72">
        <f>ROUND(MOD(Tableau_Effectifs_Dept[[#This Row],[GardDteDebut]],1),5)</f>
        <v>0.29166999999999998</v>
      </c>
      <c r="E316" s="72">
        <f>ROUND(MOD(Tableau_Effectifs_Dept[[#This Row],[GardDteFin]],1),5)</f>
        <v>0.79166999999999998</v>
      </c>
      <c r="F316" t="s">
        <v>72</v>
      </c>
      <c r="G316" t="s">
        <v>23</v>
      </c>
      <c r="H316" t="s">
        <v>32</v>
      </c>
      <c r="I316" t="s">
        <v>25</v>
      </c>
      <c r="J31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Garde£JOUR£PRO£AAA£44770</v>
      </c>
      <c r="K31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1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1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16" s="72">
        <f>MAX(IF(Tableau_Effectifs_Dept[[#This Row],[Créneau TOT]]&gt;0,Tableau_Effectifs_Dept[[#This Row],[Créneau TOT]]-Tableau_Effectifs_Dept[[#This Row],[Créneau J ]],0),0)</f>
        <v>0</v>
      </c>
    </row>
    <row r="317" spans="1:14" x14ac:dyDescent="0.25">
      <c r="A317" s="23">
        <v>44770.291666666664</v>
      </c>
      <c r="B317" s="23">
        <v>44770.791666666664</v>
      </c>
      <c r="C317" s="71">
        <f>INT(Tableau_Effectifs_Dept[[#This Row],[GardDteDebut]])</f>
        <v>44770</v>
      </c>
      <c r="D317" s="72">
        <f>ROUND(MOD(Tableau_Effectifs_Dept[[#This Row],[GardDteDebut]],1),5)</f>
        <v>0.29166999999999998</v>
      </c>
      <c r="E317" s="72">
        <f>ROUND(MOD(Tableau_Effectifs_Dept[[#This Row],[GardDteFin]],1),5)</f>
        <v>0.79166999999999998</v>
      </c>
      <c r="F317" t="s">
        <v>72</v>
      </c>
      <c r="G317" t="s">
        <v>23</v>
      </c>
      <c r="H317" t="s">
        <v>31</v>
      </c>
      <c r="I317" t="s">
        <v>25</v>
      </c>
      <c r="J31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Garde£JOUR£VOL£AAA£44770</v>
      </c>
      <c r="K31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1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1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17" s="72">
        <f>MAX(IF(Tableau_Effectifs_Dept[[#This Row],[Créneau TOT]]&gt;0,Tableau_Effectifs_Dept[[#This Row],[Créneau TOT]]-Tableau_Effectifs_Dept[[#This Row],[Créneau J ]],0),0)</f>
        <v>0</v>
      </c>
    </row>
    <row r="318" spans="1:14" x14ac:dyDescent="0.25">
      <c r="A318" s="23">
        <v>44770.291666666664</v>
      </c>
      <c r="B318" s="23">
        <v>44770.791666666664</v>
      </c>
      <c r="C318" s="71">
        <f>INT(Tableau_Effectifs_Dept[[#This Row],[GardDteDebut]])</f>
        <v>44770</v>
      </c>
      <c r="D318" s="72">
        <f>ROUND(MOD(Tableau_Effectifs_Dept[[#This Row],[GardDteDebut]],1),5)</f>
        <v>0.29166999999999998</v>
      </c>
      <c r="E318" s="72">
        <f>ROUND(MOD(Tableau_Effectifs_Dept[[#This Row],[GardDteFin]],1),5)</f>
        <v>0.79166999999999998</v>
      </c>
      <c r="F318" t="s">
        <v>72</v>
      </c>
      <c r="G318" t="s">
        <v>23</v>
      </c>
      <c r="H318" t="s">
        <v>32</v>
      </c>
      <c r="I318" t="s">
        <v>25</v>
      </c>
      <c r="J31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Garde£JOUR£PRO£AAA£44770</v>
      </c>
      <c r="K31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1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1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18" s="72">
        <f>MAX(IF(Tableau_Effectifs_Dept[[#This Row],[Créneau TOT]]&gt;0,Tableau_Effectifs_Dept[[#This Row],[Créneau TOT]]-Tableau_Effectifs_Dept[[#This Row],[Créneau J ]],0),0)</f>
        <v>0</v>
      </c>
    </row>
    <row r="319" spans="1:14" x14ac:dyDescent="0.25">
      <c r="A319" s="23">
        <v>44770.291666666664</v>
      </c>
      <c r="B319" s="23">
        <v>44770.791666666664</v>
      </c>
      <c r="C319" s="71">
        <f>INT(Tableau_Effectifs_Dept[[#This Row],[GardDteDebut]])</f>
        <v>44770</v>
      </c>
      <c r="D319" s="72">
        <f>ROUND(MOD(Tableau_Effectifs_Dept[[#This Row],[GardDteDebut]],1),5)</f>
        <v>0.29166999999999998</v>
      </c>
      <c r="E319" s="72">
        <f>ROUND(MOD(Tableau_Effectifs_Dept[[#This Row],[GardDteFin]],1),5)</f>
        <v>0.79166999999999998</v>
      </c>
      <c r="F319" t="s">
        <v>72</v>
      </c>
      <c r="G319" t="s">
        <v>23</v>
      </c>
      <c r="H319" t="s">
        <v>32</v>
      </c>
      <c r="I319" t="s">
        <v>25</v>
      </c>
      <c r="J31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Garde£JOUR£PRO£AAA£44770</v>
      </c>
      <c r="K31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1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1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19" s="72">
        <f>MAX(IF(Tableau_Effectifs_Dept[[#This Row],[Créneau TOT]]&gt;0,Tableau_Effectifs_Dept[[#This Row],[Créneau TOT]]-Tableau_Effectifs_Dept[[#This Row],[Créneau J ]],0),0)</f>
        <v>0</v>
      </c>
    </row>
    <row r="320" spans="1:14" x14ac:dyDescent="0.25">
      <c r="A320" s="23">
        <v>44770.291666666664</v>
      </c>
      <c r="B320" s="23">
        <v>44770.791666666664</v>
      </c>
      <c r="C320" s="71">
        <f>INT(Tableau_Effectifs_Dept[[#This Row],[GardDteDebut]])</f>
        <v>44770</v>
      </c>
      <c r="D320" s="72">
        <f>ROUND(MOD(Tableau_Effectifs_Dept[[#This Row],[GardDteDebut]],1),5)</f>
        <v>0.29166999999999998</v>
      </c>
      <c r="E320" s="72">
        <f>ROUND(MOD(Tableau_Effectifs_Dept[[#This Row],[GardDteFin]],1),5)</f>
        <v>0.79166999999999998</v>
      </c>
      <c r="F320" t="s">
        <v>74</v>
      </c>
      <c r="G320" t="s">
        <v>23</v>
      </c>
      <c r="H320" t="s">
        <v>32</v>
      </c>
      <c r="I320" t="s">
        <v>25</v>
      </c>
      <c r="J32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Garde£JOUR£PRO£CCC£44770</v>
      </c>
      <c r="K32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2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2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20" s="72">
        <f>MAX(IF(Tableau_Effectifs_Dept[[#This Row],[Créneau TOT]]&gt;0,Tableau_Effectifs_Dept[[#This Row],[Créneau TOT]]-Tableau_Effectifs_Dept[[#This Row],[Créneau J ]],0),0)</f>
        <v>0</v>
      </c>
    </row>
    <row r="321" spans="1:14" x14ac:dyDescent="0.25">
      <c r="A321" s="23">
        <v>44771.291666666664</v>
      </c>
      <c r="B321" s="23">
        <v>44771.791666666664</v>
      </c>
      <c r="C321" s="71">
        <f>INT(Tableau_Effectifs_Dept[[#This Row],[GardDteDebut]])</f>
        <v>44771</v>
      </c>
      <c r="D321" s="72">
        <f>ROUND(MOD(Tableau_Effectifs_Dept[[#This Row],[GardDteDebut]],1),5)</f>
        <v>0.29166999999999998</v>
      </c>
      <c r="E321" s="72">
        <f>ROUND(MOD(Tableau_Effectifs_Dept[[#This Row],[GardDteFin]],1),5)</f>
        <v>0.79166999999999998</v>
      </c>
      <c r="F321" t="s">
        <v>73</v>
      </c>
      <c r="G321" t="s">
        <v>23</v>
      </c>
      <c r="H321" t="s">
        <v>31</v>
      </c>
      <c r="I321" t="s">
        <v>25</v>
      </c>
      <c r="J32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Garde£JOUR£VOL£BBB£44771</v>
      </c>
      <c r="K32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2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2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21" s="72">
        <f>MAX(IF(Tableau_Effectifs_Dept[[#This Row],[Créneau TOT]]&gt;0,Tableau_Effectifs_Dept[[#This Row],[Créneau TOT]]-Tableau_Effectifs_Dept[[#This Row],[Créneau J ]],0),0)</f>
        <v>0</v>
      </c>
    </row>
    <row r="322" spans="1:14" x14ac:dyDescent="0.25">
      <c r="A322" s="23">
        <v>44771.291666666664</v>
      </c>
      <c r="B322" s="23">
        <v>44771.791666666664</v>
      </c>
      <c r="C322" s="71">
        <f>INT(Tableau_Effectifs_Dept[[#This Row],[GardDteDebut]])</f>
        <v>44771</v>
      </c>
      <c r="D322" s="72">
        <f>ROUND(MOD(Tableau_Effectifs_Dept[[#This Row],[GardDteDebut]],1),5)</f>
        <v>0.29166999999999998</v>
      </c>
      <c r="E322" s="72">
        <f>ROUND(MOD(Tableau_Effectifs_Dept[[#This Row],[GardDteFin]],1),5)</f>
        <v>0.79166999999999998</v>
      </c>
      <c r="F322" t="s">
        <v>72</v>
      </c>
      <c r="G322" t="s">
        <v>23</v>
      </c>
      <c r="H322" t="s">
        <v>32</v>
      </c>
      <c r="I322" t="s">
        <v>25</v>
      </c>
      <c r="J32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Garde£JOUR£PRO£AAA£44771</v>
      </c>
      <c r="K32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2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2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22" s="72">
        <f>MAX(IF(Tableau_Effectifs_Dept[[#This Row],[Créneau TOT]]&gt;0,Tableau_Effectifs_Dept[[#This Row],[Créneau TOT]]-Tableau_Effectifs_Dept[[#This Row],[Créneau J ]],0),0)</f>
        <v>0</v>
      </c>
    </row>
    <row r="323" spans="1:14" x14ac:dyDescent="0.25">
      <c r="A323" s="23">
        <v>44771.291666666664</v>
      </c>
      <c r="B323" s="23">
        <v>44771.791666666664</v>
      </c>
      <c r="C323" s="71">
        <f>INT(Tableau_Effectifs_Dept[[#This Row],[GardDteDebut]])</f>
        <v>44771</v>
      </c>
      <c r="D323" s="72">
        <f>ROUND(MOD(Tableau_Effectifs_Dept[[#This Row],[GardDteDebut]],1),5)</f>
        <v>0.29166999999999998</v>
      </c>
      <c r="E323" s="72">
        <f>ROUND(MOD(Tableau_Effectifs_Dept[[#This Row],[GardDteFin]],1),5)</f>
        <v>0.79166999999999998</v>
      </c>
      <c r="F323" t="s">
        <v>72</v>
      </c>
      <c r="G323" t="s">
        <v>23</v>
      </c>
      <c r="H323" t="s">
        <v>32</v>
      </c>
      <c r="I323" t="s">
        <v>25</v>
      </c>
      <c r="J32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Garde£JOUR£PRO£AAA£44771</v>
      </c>
      <c r="K32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2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2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23" s="72">
        <f>MAX(IF(Tableau_Effectifs_Dept[[#This Row],[Créneau TOT]]&gt;0,Tableau_Effectifs_Dept[[#This Row],[Créneau TOT]]-Tableau_Effectifs_Dept[[#This Row],[Créneau J ]],0),0)</f>
        <v>0</v>
      </c>
    </row>
    <row r="324" spans="1:14" x14ac:dyDescent="0.25">
      <c r="A324" s="23">
        <v>44771.291666666664</v>
      </c>
      <c r="B324" s="23">
        <v>44771.791666666664</v>
      </c>
      <c r="C324" s="71">
        <f>INT(Tableau_Effectifs_Dept[[#This Row],[GardDteDebut]])</f>
        <v>44771</v>
      </c>
      <c r="D324" s="72">
        <f>ROUND(MOD(Tableau_Effectifs_Dept[[#This Row],[GardDteDebut]],1),5)</f>
        <v>0.29166999999999998</v>
      </c>
      <c r="E324" s="72">
        <f>ROUND(MOD(Tableau_Effectifs_Dept[[#This Row],[GardDteFin]],1),5)</f>
        <v>0.79166999999999998</v>
      </c>
      <c r="F324" t="s">
        <v>72</v>
      </c>
      <c r="G324" t="s">
        <v>23</v>
      </c>
      <c r="H324" t="s">
        <v>32</v>
      </c>
      <c r="I324" t="s">
        <v>25</v>
      </c>
      <c r="J32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Garde£JOUR£PRO£AAA£44771</v>
      </c>
      <c r="K32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2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2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24" s="72">
        <f>MAX(IF(Tableau_Effectifs_Dept[[#This Row],[Créneau TOT]]&gt;0,Tableau_Effectifs_Dept[[#This Row],[Créneau TOT]]-Tableau_Effectifs_Dept[[#This Row],[Créneau J ]],0),0)</f>
        <v>0</v>
      </c>
    </row>
    <row r="325" spans="1:14" x14ac:dyDescent="0.25">
      <c r="A325" s="23">
        <v>44771.291666666664</v>
      </c>
      <c r="B325" s="23">
        <v>44771.791666666664</v>
      </c>
      <c r="C325" s="71">
        <f>INT(Tableau_Effectifs_Dept[[#This Row],[GardDteDebut]])</f>
        <v>44771</v>
      </c>
      <c r="D325" s="72">
        <f>ROUND(MOD(Tableau_Effectifs_Dept[[#This Row],[GardDteDebut]],1),5)</f>
        <v>0.29166999999999998</v>
      </c>
      <c r="E325" s="72">
        <f>ROUND(MOD(Tableau_Effectifs_Dept[[#This Row],[GardDteFin]],1),5)</f>
        <v>0.79166999999999998</v>
      </c>
      <c r="F325" t="s">
        <v>72</v>
      </c>
      <c r="G325" t="s">
        <v>23</v>
      </c>
      <c r="H325" t="s">
        <v>32</v>
      </c>
      <c r="I325" t="s">
        <v>25</v>
      </c>
      <c r="J32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Garde£JOUR£PRO£AAA£44771</v>
      </c>
      <c r="K32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2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2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25" s="72">
        <f>MAX(IF(Tableau_Effectifs_Dept[[#This Row],[Créneau TOT]]&gt;0,Tableau_Effectifs_Dept[[#This Row],[Créneau TOT]]-Tableau_Effectifs_Dept[[#This Row],[Créneau J ]],0),0)</f>
        <v>0</v>
      </c>
    </row>
    <row r="326" spans="1:14" x14ac:dyDescent="0.25">
      <c r="A326" s="23">
        <v>44771.291666666664</v>
      </c>
      <c r="B326" s="23">
        <v>44771.791666666664</v>
      </c>
      <c r="C326" s="71">
        <f>INT(Tableau_Effectifs_Dept[[#This Row],[GardDteDebut]])</f>
        <v>44771</v>
      </c>
      <c r="D326" s="72">
        <f>ROUND(MOD(Tableau_Effectifs_Dept[[#This Row],[GardDteDebut]],1),5)</f>
        <v>0.29166999999999998</v>
      </c>
      <c r="E326" s="72">
        <f>ROUND(MOD(Tableau_Effectifs_Dept[[#This Row],[GardDteFin]],1),5)</f>
        <v>0.79166999999999998</v>
      </c>
      <c r="F326" t="s">
        <v>72</v>
      </c>
      <c r="G326" t="s">
        <v>23</v>
      </c>
      <c r="H326" t="s">
        <v>31</v>
      </c>
      <c r="I326" t="s">
        <v>25</v>
      </c>
      <c r="J32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Garde£JOUR£VOL£AAA£44771</v>
      </c>
      <c r="K32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2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2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26" s="72">
        <f>MAX(IF(Tableau_Effectifs_Dept[[#This Row],[Créneau TOT]]&gt;0,Tableau_Effectifs_Dept[[#This Row],[Créneau TOT]]-Tableau_Effectifs_Dept[[#This Row],[Créneau J ]],0),0)</f>
        <v>0</v>
      </c>
    </row>
    <row r="327" spans="1:14" x14ac:dyDescent="0.25">
      <c r="A327" s="23">
        <v>44771.291666666664</v>
      </c>
      <c r="B327" s="23">
        <v>44771.791666666664</v>
      </c>
      <c r="C327" s="71">
        <f>INT(Tableau_Effectifs_Dept[[#This Row],[GardDteDebut]])</f>
        <v>44771</v>
      </c>
      <c r="D327" s="72">
        <f>ROUND(MOD(Tableau_Effectifs_Dept[[#This Row],[GardDteDebut]],1),5)</f>
        <v>0.29166999999999998</v>
      </c>
      <c r="E327" s="72">
        <f>ROUND(MOD(Tableau_Effectifs_Dept[[#This Row],[GardDteFin]],1),5)</f>
        <v>0.79166999999999998</v>
      </c>
      <c r="F327" t="s">
        <v>74</v>
      </c>
      <c r="G327" t="s">
        <v>23</v>
      </c>
      <c r="H327" t="s">
        <v>31</v>
      </c>
      <c r="I327" t="s">
        <v>25</v>
      </c>
      <c r="J32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Garde£JOUR£VOL£CCC£44771</v>
      </c>
      <c r="K32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2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2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27" s="72">
        <f>MAX(IF(Tableau_Effectifs_Dept[[#This Row],[Créneau TOT]]&gt;0,Tableau_Effectifs_Dept[[#This Row],[Créneau TOT]]-Tableau_Effectifs_Dept[[#This Row],[Créneau J ]],0),0)</f>
        <v>0</v>
      </c>
    </row>
    <row r="328" spans="1:14" x14ac:dyDescent="0.25">
      <c r="A328" s="23">
        <v>44771.291666666664</v>
      </c>
      <c r="B328" s="23">
        <v>44771.791666666664</v>
      </c>
      <c r="C328" s="71">
        <f>INT(Tableau_Effectifs_Dept[[#This Row],[GardDteDebut]])</f>
        <v>44771</v>
      </c>
      <c r="D328" s="72">
        <f>ROUND(MOD(Tableau_Effectifs_Dept[[#This Row],[GardDteDebut]],1),5)</f>
        <v>0.29166999999999998</v>
      </c>
      <c r="E328" s="72">
        <f>ROUND(MOD(Tableau_Effectifs_Dept[[#This Row],[GardDteFin]],1),5)</f>
        <v>0.79166999999999998</v>
      </c>
      <c r="F328" t="s">
        <v>74</v>
      </c>
      <c r="G328" t="s">
        <v>23</v>
      </c>
      <c r="H328" t="s">
        <v>32</v>
      </c>
      <c r="I328" t="s">
        <v>25</v>
      </c>
      <c r="J32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Garde£JOUR£PRO£CCC£44771</v>
      </c>
      <c r="K32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2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2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28" s="72">
        <f>MAX(IF(Tableau_Effectifs_Dept[[#This Row],[Créneau TOT]]&gt;0,Tableau_Effectifs_Dept[[#This Row],[Créneau TOT]]-Tableau_Effectifs_Dept[[#This Row],[Créneau J ]],0),0)</f>
        <v>0</v>
      </c>
    </row>
    <row r="329" spans="1:14" x14ac:dyDescent="0.25">
      <c r="A329" s="23">
        <v>44771.291666666664</v>
      </c>
      <c r="B329" s="23">
        <v>44771.791666666664</v>
      </c>
      <c r="C329" s="71">
        <f>INT(Tableau_Effectifs_Dept[[#This Row],[GardDteDebut]])</f>
        <v>44771</v>
      </c>
      <c r="D329" s="72">
        <f>ROUND(MOD(Tableau_Effectifs_Dept[[#This Row],[GardDteDebut]],1),5)</f>
        <v>0.29166999999999998</v>
      </c>
      <c r="E329" s="72">
        <f>ROUND(MOD(Tableau_Effectifs_Dept[[#This Row],[GardDteFin]],1),5)</f>
        <v>0.79166999999999998</v>
      </c>
      <c r="F329" t="s">
        <v>74</v>
      </c>
      <c r="G329" t="s">
        <v>23</v>
      </c>
      <c r="H329" t="s">
        <v>32</v>
      </c>
      <c r="I329" t="s">
        <v>25</v>
      </c>
      <c r="J32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Garde£JOUR£PRO£CCC£44771</v>
      </c>
      <c r="K32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2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2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29" s="72">
        <f>MAX(IF(Tableau_Effectifs_Dept[[#This Row],[Créneau TOT]]&gt;0,Tableau_Effectifs_Dept[[#This Row],[Créneau TOT]]-Tableau_Effectifs_Dept[[#This Row],[Créneau J ]],0),0)</f>
        <v>0</v>
      </c>
    </row>
    <row r="330" spans="1:14" x14ac:dyDescent="0.25">
      <c r="A330" s="23">
        <v>44757.791666666664</v>
      </c>
      <c r="B330" s="23">
        <v>44758.291666666664</v>
      </c>
      <c r="C330" s="71">
        <f>INT(Tableau_Effectifs_Dept[[#This Row],[GardDteDebut]])</f>
        <v>44757</v>
      </c>
      <c r="D330" s="72">
        <f>ROUND(MOD(Tableau_Effectifs_Dept[[#This Row],[GardDteDebut]],1),5)</f>
        <v>0.79166999999999998</v>
      </c>
      <c r="E330" s="72">
        <f>ROUND(MOD(Tableau_Effectifs_Dept[[#This Row],[GardDteFin]],1),5)</f>
        <v>0.29166999999999998</v>
      </c>
      <c r="F330" t="s">
        <v>73</v>
      </c>
      <c r="G330" t="s">
        <v>23</v>
      </c>
      <c r="H330" t="s">
        <v>31</v>
      </c>
      <c r="I330" t="s">
        <v>27</v>
      </c>
      <c r="J33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Garde£NUIT£VOL£BBB£44757</v>
      </c>
      <c r="K33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3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3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30" s="72">
        <f>MAX(IF(Tableau_Effectifs_Dept[[#This Row],[Créneau TOT]]&gt;0,Tableau_Effectifs_Dept[[#This Row],[Créneau TOT]]-Tableau_Effectifs_Dept[[#This Row],[Créneau J ]],0),0)</f>
        <v>0</v>
      </c>
    </row>
    <row r="331" spans="1:14" x14ac:dyDescent="0.25">
      <c r="A331" s="23">
        <v>44757.791666666664</v>
      </c>
      <c r="B331" s="23">
        <v>44758.291666666664</v>
      </c>
      <c r="C331" s="71">
        <f>INT(Tableau_Effectifs_Dept[[#This Row],[GardDteDebut]])</f>
        <v>44757</v>
      </c>
      <c r="D331" s="72">
        <f>ROUND(MOD(Tableau_Effectifs_Dept[[#This Row],[GardDteDebut]],1),5)</f>
        <v>0.79166999999999998</v>
      </c>
      <c r="E331" s="72">
        <f>ROUND(MOD(Tableau_Effectifs_Dept[[#This Row],[GardDteFin]],1),5)</f>
        <v>0.29166999999999998</v>
      </c>
      <c r="F331" t="s">
        <v>73</v>
      </c>
      <c r="G331" t="s">
        <v>23</v>
      </c>
      <c r="H331" t="s">
        <v>31</v>
      </c>
      <c r="I331" t="s">
        <v>27</v>
      </c>
      <c r="J33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Garde£NUIT£VOL£BBB£44757</v>
      </c>
      <c r="K33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3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3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31" s="72">
        <f>MAX(IF(Tableau_Effectifs_Dept[[#This Row],[Créneau TOT]]&gt;0,Tableau_Effectifs_Dept[[#This Row],[Créneau TOT]]-Tableau_Effectifs_Dept[[#This Row],[Créneau J ]],0),0)</f>
        <v>0</v>
      </c>
    </row>
    <row r="332" spans="1:14" x14ac:dyDescent="0.25">
      <c r="A332" s="23">
        <v>44757.791666666664</v>
      </c>
      <c r="B332" s="23">
        <v>44758.291666666664</v>
      </c>
      <c r="C332" s="71">
        <f>INT(Tableau_Effectifs_Dept[[#This Row],[GardDteDebut]])</f>
        <v>44757</v>
      </c>
      <c r="D332" s="72">
        <f>ROUND(MOD(Tableau_Effectifs_Dept[[#This Row],[GardDteDebut]],1),5)</f>
        <v>0.79166999999999998</v>
      </c>
      <c r="E332" s="72">
        <f>ROUND(MOD(Tableau_Effectifs_Dept[[#This Row],[GardDteFin]],1),5)</f>
        <v>0.29166999999999998</v>
      </c>
      <c r="F332" t="s">
        <v>72</v>
      </c>
      <c r="G332" t="s">
        <v>23</v>
      </c>
      <c r="H332" t="s">
        <v>31</v>
      </c>
      <c r="I332" t="s">
        <v>27</v>
      </c>
      <c r="J33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Garde£NUIT£VOL£AAA£44757</v>
      </c>
      <c r="K33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3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3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32" s="72">
        <f>MAX(IF(Tableau_Effectifs_Dept[[#This Row],[Créneau TOT]]&gt;0,Tableau_Effectifs_Dept[[#This Row],[Créneau TOT]]-Tableau_Effectifs_Dept[[#This Row],[Créneau J ]],0),0)</f>
        <v>0</v>
      </c>
    </row>
    <row r="333" spans="1:14" x14ac:dyDescent="0.25">
      <c r="A333" s="23">
        <v>44757.791666666664</v>
      </c>
      <c r="B333" s="23">
        <v>44758.291666666664</v>
      </c>
      <c r="C333" s="71">
        <f>INT(Tableau_Effectifs_Dept[[#This Row],[GardDteDebut]])</f>
        <v>44757</v>
      </c>
      <c r="D333" s="72">
        <f>ROUND(MOD(Tableau_Effectifs_Dept[[#This Row],[GardDteDebut]],1),5)</f>
        <v>0.79166999999999998</v>
      </c>
      <c r="E333" s="72">
        <f>ROUND(MOD(Tableau_Effectifs_Dept[[#This Row],[GardDteFin]],1),5)</f>
        <v>0.29166999999999998</v>
      </c>
      <c r="F333" t="s">
        <v>72</v>
      </c>
      <c r="G333" t="s">
        <v>23</v>
      </c>
      <c r="H333" t="s">
        <v>31</v>
      </c>
      <c r="I333" t="s">
        <v>27</v>
      </c>
      <c r="J33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Garde£NUIT£VOL£AAA£44757</v>
      </c>
      <c r="K33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3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3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33" s="72">
        <f>MAX(IF(Tableau_Effectifs_Dept[[#This Row],[Créneau TOT]]&gt;0,Tableau_Effectifs_Dept[[#This Row],[Créneau TOT]]-Tableau_Effectifs_Dept[[#This Row],[Créneau J ]],0),0)</f>
        <v>0</v>
      </c>
    </row>
    <row r="334" spans="1:14" x14ac:dyDescent="0.25">
      <c r="A334" s="23">
        <v>44757.791666666664</v>
      </c>
      <c r="B334" s="23">
        <v>44758.291666666664</v>
      </c>
      <c r="C334" s="71">
        <f>INT(Tableau_Effectifs_Dept[[#This Row],[GardDteDebut]])</f>
        <v>44757</v>
      </c>
      <c r="D334" s="72">
        <f>ROUND(MOD(Tableau_Effectifs_Dept[[#This Row],[GardDteDebut]],1),5)</f>
        <v>0.79166999999999998</v>
      </c>
      <c r="E334" s="72">
        <f>ROUND(MOD(Tableau_Effectifs_Dept[[#This Row],[GardDteFin]],1),5)</f>
        <v>0.29166999999999998</v>
      </c>
      <c r="F334" t="s">
        <v>72</v>
      </c>
      <c r="G334" t="s">
        <v>23</v>
      </c>
      <c r="H334" t="s">
        <v>31</v>
      </c>
      <c r="I334" t="s">
        <v>27</v>
      </c>
      <c r="J33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Garde£NUIT£VOL£AAA£44757</v>
      </c>
      <c r="K33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3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3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34" s="72">
        <f>MAX(IF(Tableau_Effectifs_Dept[[#This Row],[Créneau TOT]]&gt;0,Tableau_Effectifs_Dept[[#This Row],[Créneau TOT]]-Tableau_Effectifs_Dept[[#This Row],[Créneau J ]],0),0)</f>
        <v>0</v>
      </c>
    </row>
    <row r="335" spans="1:14" x14ac:dyDescent="0.25">
      <c r="A335" s="23">
        <v>44757.791666666664</v>
      </c>
      <c r="B335" s="23">
        <v>44758.291666666664</v>
      </c>
      <c r="C335" s="71">
        <f>INT(Tableau_Effectifs_Dept[[#This Row],[GardDteDebut]])</f>
        <v>44757</v>
      </c>
      <c r="D335" s="72">
        <f>ROUND(MOD(Tableau_Effectifs_Dept[[#This Row],[GardDteDebut]],1),5)</f>
        <v>0.79166999999999998</v>
      </c>
      <c r="E335" s="72">
        <f>ROUND(MOD(Tableau_Effectifs_Dept[[#This Row],[GardDteFin]],1),5)</f>
        <v>0.29166999999999998</v>
      </c>
      <c r="F335" t="s">
        <v>74</v>
      </c>
      <c r="G335" t="s">
        <v>28</v>
      </c>
      <c r="H335" t="s">
        <v>32</v>
      </c>
      <c r="I335" t="s">
        <v>27</v>
      </c>
      <c r="J33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Ast_logé£NUIT£PRO£CCC£44757</v>
      </c>
      <c r="K33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>Ast_logé£NUIT£PRO£44757</v>
      </c>
      <c r="L33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3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35" s="72">
        <f>MAX(IF(Tableau_Effectifs_Dept[[#This Row],[Créneau TOT]]&gt;0,Tableau_Effectifs_Dept[[#This Row],[Créneau TOT]]-Tableau_Effectifs_Dept[[#This Row],[Créneau J ]],0),0)</f>
        <v>0</v>
      </c>
    </row>
    <row r="336" spans="1:14" x14ac:dyDescent="0.25">
      <c r="A336" s="23">
        <v>44757.791666666664</v>
      </c>
      <c r="B336" s="23">
        <v>44758.291666666664</v>
      </c>
      <c r="C336" s="71">
        <f>INT(Tableau_Effectifs_Dept[[#This Row],[GardDteDebut]])</f>
        <v>44757</v>
      </c>
      <c r="D336" s="72">
        <f>ROUND(MOD(Tableau_Effectifs_Dept[[#This Row],[GardDteDebut]],1),5)</f>
        <v>0.79166999999999998</v>
      </c>
      <c r="E336" s="72">
        <f>ROUND(MOD(Tableau_Effectifs_Dept[[#This Row],[GardDteFin]],1),5)</f>
        <v>0.29166999999999998</v>
      </c>
      <c r="F336" t="s">
        <v>74</v>
      </c>
      <c r="G336" t="s">
        <v>23</v>
      </c>
      <c r="H336" t="s">
        <v>31</v>
      </c>
      <c r="I336" t="s">
        <v>27</v>
      </c>
      <c r="J33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Garde£NUIT£VOL£CCC£44757</v>
      </c>
      <c r="K33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3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3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36" s="72">
        <f>MAX(IF(Tableau_Effectifs_Dept[[#This Row],[Créneau TOT]]&gt;0,Tableau_Effectifs_Dept[[#This Row],[Créneau TOT]]-Tableau_Effectifs_Dept[[#This Row],[Créneau J ]],0),0)</f>
        <v>0</v>
      </c>
    </row>
    <row r="337" spans="1:14" x14ac:dyDescent="0.25">
      <c r="A337" s="23">
        <v>44758.791666666664</v>
      </c>
      <c r="B337" s="23">
        <v>44759.291666666664</v>
      </c>
      <c r="C337" s="71">
        <f>INT(Tableau_Effectifs_Dept[[#This Row],[GardDteDebut]])</f>
        <v>44758</v>
      </c>
      <c r="D337" s="72">
        <f>ROUND(MOD(Tableau_Effectifs_Dept[[#This Row],[GardDteDebut]],1),5)</f>
        <v>0.79166999999999998</v>
      </c>
      <c r="E337" s="72">
        <f>ROUND(MOD(Tableau_Effectifs_Dept[[#This Row],[GardDteFin]],1),5)</f>
        <v>0.29166999999999998</v>
      </c>
      <c r="F337" t="s">
        <v>73</v>
      </c>
      <c r="G337" t="s">
        <v>23</v>
      </c>
      <c r="H337" t="s">
        <v>31</v>
      </c>
      <c r="I337" t="s">
        <v>27</v>
      </c>
      <c r="J33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Garde£NUIT£VOL£BBB£44758</v>
      </c>
      <c r="K33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3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3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37" s="72">
        <f>MAX(IF(Tableau_Effectifs_Dept[[#This Row],[Créneau TOT]]&gt;0,Tableau_Effectifs_Dept[[#This Row],[Créneau TOT]]-Tableau_Effectifs_Dept[[#This Row],[Créneau J ]],0),0)</f>
        <v>0</v>
      </c>
    </row>
    <row r="338" spans="1:14" x14ac:dyDescent="0.25">
      <c r="A338" s="23">
        <v>44758.791666666664</v>
      </c>
      <c r="B338" s="23">
        <v>44759.291666666664</v>
      </c>
      <c r="C338" s="71">
        <f>INT(Tableau_Effectifs_Dept[[#This Row],[GardDteDebut]])</f>
        <v>44758</v>
      </c>
      <c r="D338" s="72">
        <f>ROUND(MOD(Tableau_Effectifs_Dept[[#This Row],[GardDteDebut]],1),5)</f>
        <v>0.79166999999999998</v>
      </c>
      <c r="E338" s="72">
        <f>ROUND(MOD(Tableau_Effectifs_Dept[[#This Row],[GardDteFin]],1),5)</f>
        <v>0.29166999999999998</v>
      </c>
      <c r="F338" t="s">
        <v>73</v>
      </c>
      <c r="G338" t="s">
        <v>23</v>
      </c>
      <c r="H338" t="s">
        <v>31</v>
      </c>
      <c r="I338" t="s">
        <v>27</v>
      </c>
      <c r="J33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Garde£NUIT£VOL£BBB£44758</v>
      </c>
      <c r="K33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3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3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38" s="72">
        <f>MAX(IF(Tableau_Effectifs_Dept[[#This Row],[Créneau TOT]]&gt;0,Tableau_Effectifs_Dept[[#This Row],[Créneau TOT]]-Tableau_Effectifs_Dept[[#This Row],[Créneau J ]],0),0)</f>
        <v>0</v>
      </c>
    </row>
    <row r="339" spans="1:14" x14ac:dyDescent="0.25">
      <c r="A339" s="23">
        <v>44758.791666666664</v>
      </c>
      <c r="B339" s="23">
        <v>44759.291666666664</v>
      </c>
      <c r="C339" s="71">
        <f>INT(Tableau_Effectifs_Dept[[#This Row],[GardDteDebut]])</f>
        <v>44758</v>
      </c>
      <c r="D339" s="72">
        <f>ROUND(MOD(Tableau_Effectifs_Dept[[#This Row],[GardDteDebut]],1),5)</f>
        <v>0.79166999999999998</v>
      </c>
      <c r="E339" s="72">
        <f>ROUND(MOD(Tableau_Effectifs_Dept[[#This Row],[GardDteFin]],1),5)</f>
        <v>0.29166999999999998</v>
      </c>
      <c r="F339" t="s">
        <v>73</v>
      </c>
      <c r="G339" t="s">
        <v>23</v>
      </c>
      <c r="H339" t="s">
        <v>31</v>
      </c>
      <c r="I339" t="s">
        <v>27</v>
      </c>
      <c r="J33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Garde£NUIT£VOL£BBB£44758</v>
      </c>
      <c r="K33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3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3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39" s="72">
        <f>MAX(IF(Tableau_Effectifs_Dept[[#This Row],[Créneau TOT]]&gt;0,Tableau_Effectifs_Dept[[#This Row],[Créneau TOT]]-Tableau_Effectifs_Dept[[#This Row],[Créneau J ]],0),0)</f>
        <v>0</v>
      </c>
    </row>
    <row r="340" spans="1:14" x14ac:dyDescent="0.25">
      <c r="A340" s="23">
        <v>44758.791666666664</v>
      </c>
      <c r="B340" s="23">
        <v>44759.291666666664</v>
      </c>
      <c r="C340" s="71">
        <f>INT(Tableau_Effectifs_Dept[[#This Row],[GardDteDebut]])</f>
        <v>44758</v>
      </c>
      <c r="D340" s="72">
        <f>ROUND(MOD(Tableau_Effectifs_Dept[[#This Row],[GardDteDebut]],1),5)</f>
        <v>0.79166999999999998</v>
      </c>
      <c r="E340" s="72">
        <f>ROUND(MOD(Tableau_Effectifs_Dept[[#This Row],[GardDteFin]],1),5)</f>
        <v>0.29166999999999998</v>
      </c>
      <c r="F340" t="s">
        <v>72</v>
      </c>
      <c r="G340" t="s">
        <v>23</v>
      </c>
      <c r="H340" t="s">
        <v>31</v>
      </c>
      <c r="I340" t="s">
        <v>27</v>
      </c>
      <c r="J34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Garde£NUIT£VOL£AAA£44758</v>
      </c>
      <c r="K34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4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4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40" s="72">
        <f>MAX(IF(Tableau_Effectifs_Dept[[#This Row],[Créneau TOT]]&gt;0,Tableau_Effectifs_Dept[[#This Row],[Créneau TOT]]-Tableau_Effectifs_Dept[[#This Row],[Créneau J ]],0),0)</f>
        <v>0</v>
      </c>
    </row>
    <row r="341" spans="1:14" x14ac:dyDescent="0.25">
      <c r="A341" s="23">
        <v>44758.791666666664</v>
      </c>
      <c r="B341" s="23">
        <v>44759.291666666664</v>
      </c>
      <c r="C341" s="71">
        <f>INT(Tableau_Effectifs_Dept[[#This Row],[GardDteDebut]])</f>
        <v>44758</v>
      </c>
      <c r="D341" s="72">
        <f>ROUND(MOD(Tableau_Effectifs_Dept[[#This Row],[GardDteDebut]],1),5)</f>
        <v>0.79166999999999998</v>
      </c>
      <c r="E341" s="72">
        <f>ROUND(MOD(Tableau_Effectifs_Dept[[#This Row],[GardDteFin]],1),5)</f>
        <v>0.29166999999999998</v>
      </c>
      <c r="F341" t="s">
        <v>74</v>
      </c>
      <c r="G341" t="s">
        <v>23</v>
      </c>
      <c r="H341" t="s">
        <v>31</v>
      </c>
      <c r="I341" t="s">
        <v>27</v>
      </c>
      <c r="J34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Garde£NUIT£VOL£CCC£44758</v>
      </c>
      <c r="K34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4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4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41" s="72">
        <f>MAX(IF(Tableau_Effectifs_Dept[[#This Row],[Créneau TOT]]&gt;0,Tableau_Effectifs_Dept[[#This Row],[Créneau TOT]]-Tableau_Effectifs_Dept[[#This Row],[Créneau J ]],0),0)</f>
        <v>0</v>
      </c>
    </row>
    <row r="342" spans="1:14" x14ac:dyDescent="0.25">
      <c r="A342" s="23">
        <v>44759.791666666664</v>
      </c>
      <c r="B342" s="23">
        <v>44760.291666666664</v>
      </c>
      <c r="C342" s="71">
        <f>INT(Tableau_Effectifs_Dept[[#This Row],[GardDteDebut]])</f>
        <v>44759</v>
      </c>
      <c r="D342" s="72">
        <f>ROUND(MOD(Tableau_Effectifs_Dept[[#This Row],[GardDteDebut]],1),5)</f>
        <v>0.79166999999999998</v>
      </c>
      <c r="E342" s="72">
        <f>ROUND(MOD(Tableau_Effectifs_Dept[[#This Row],[GardDteFin]],1),5)</f>
        <v>0.29166999999999998</v>
      </c>
      <c r="F342" t="s">
        <v>73</v>
      </c>
      <c r="G342" t="s">
        <v>23</v>
      </c>
      <c r="H342" t="s">
        <v>31</v>
      </c>
      <c r="I342" t="s">
        <v>27</v>
      </c>
      <c r="J34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Garde£NUIT£VOL£BBB£44759</v>
      </c>
      <c r="K34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4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4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42" s="72">
        <f>MAX(IF(Tableau_Effectifs_Dept[[#This Row],[Créneau TOT]]&gt;0,Tableau_Effectifs_Dept[[#This Row],[Créneau TOT]]-Tableau_Effectifs_Dept[[#This Row],[Créneau J ]],0),0)</f>
        <v>0</v>
      </c>
    </row>
    <row r="343" spans="1:14" x14ac:dyDescent="0.25">
      <c r="A343" s="23">
        <v>44759.791666666664</v>
      </c>
      <c r="B343" s="23">
        <v>44760.291666666664</v>
      </c>
      <c r="C343" s="71">
        <f>INT(Tableau_Effectifs_Dept[[#This Row],[GardDteDebut]])</f>
        <v>44759</v>
      </c>
      <c r="D343" s="72">
        <f>ROUND(MOD(Tableau_Effectifs_Dept[[#This Row],[GardDteDebut]],1),5)</f>
        <v>0.79166999999999998</v>
      </c>
      <c r="E343" s="72">
        <f>ROUND(MOD(Tableau_Effectifs_Dept[[#This Row],[GardDteFin]],1),5)</f>
        <v>0.29166999999999998</v>
      </c>
      <c r="F343" t="s">
        <v>72</v>
      </c>
      <c r="G343" t="s">
        <v>23</v>
      </c>
      <c r="H343" t="s">
        <v>31</v>
      </c>
      <c r="I343" t="s">
        <v>27</v>
      </c>
      <c r="J34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Garde£NUIT£VOL£AAA£44759</v>
      </c>
      <c r="K34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4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4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43" s="72">
        <f>MAX(IF(Tableau_Effectifs_Dept[[#This Row],[Créneau TOT]]&gt;0,Tableau_Effectifs_Dept[[#This Row],[Créneau TOT]]-Tableau_Effectifs_Dept[[#This Row],[Créneau J ]],0),0)</f>
        <v>0</v>
      </c>
    </row>
    <row r="344" spans="1:14" x14ac:dyDescent="0.25">
      <c r="A344" s="23">
        <v>44759.791666666664</v>
      </c>
      <c r="B344" s="23">
        <v>44760.291666666664</v>
      </c>
      <c r="C344" s="71">
        <f>INT(Tableau_Effectifs_Dept[[#This Row],[GardDteDebut]])</f>
        <v>44759</v>
      </c>
      <c r="D344" s="72">
        <f>ROUND(MOD(Tableau_Effectifs_Dept[[#This Row],[GardDteDebut]],1),5)</f>
        <v>0.79166999999999998</v>
      </c>
      <c r="E344" s="72">
        <f>ROUND(MOD(Tableau_Effectifs_Dept[[#This Row],[GardDteFin]],1),5)</f>
        <v>0.29166999999999998</v>
      </c>
      <c r="F344" t="s">
        <v>72</v>
      </c>
      <c r="G344" t="s">
        <v>23</v>
      </c>
      <c r="H344" t="s">
        <v>31</v>
      </c>
      <c r="I344" t="s">
        <v>27</v>
      </c>
      <c r="J34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Garde£NUIT£VOL£AAA£44759</v>
      </c>
      <c r="K34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4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4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44" s="72">
        <f>MAX(IF(Tableau_Effectifs_Dept[[#This Row],[Créneau TOT]]&gt;0,Tableau_Effectifs_Dept[[#This Row],[Créneau TOT]]-Tableau_Effectifs_Dept[[#This Row],[Créneau J ]],0),0)</f>
        <v>0</v>
      </c>
    </row>
    <row r="345" spans="1:14" x14ac:dyDescent="0.25">
      <c r="A345" s="23">
        <v>44759.791666666664</v>
      </c>
      <c r="B345" s="23">
        <v>44760.291666666664</v>
      </c>
      <c r="C345" s="71">
        <f>INT(Tableau_Effectifs_Dept[[#This Row],[GardDteDebut]])</f>
        <v>44759</v>
      </c>
      <c r="D345" s="72">
        <f>ROUND(MOD(Tableau_Effectifs_Dept[[#This Row],[GardDteDebut]],1),5)</f>
        <v>0.79166999999999998</v>
      </c>
      <c r="E345" s="72">
        <f>ROUND(MOD(Tableau_Effectifs_Dept[[#This Row],[GardDteFin]],1),5)</f>
        <v>0.29166999999999998</v>
      </c>
      <c r="F345" t="s">
        <v>74</v>
      </c>
      <c r="G345" t="s">
        <v>23</v>
      </c>
      <c r="H345" t="s">
        <v>31</v>
      </c>
      <c r="I345" t="s">
        <v>27</v>
      </c>
      <c r="J34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Garde£NUIT£VOL£CCC£44759</v>
      </c>
      <c r="K34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4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4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45" s="72">
        <f>MAX(IF(Tableau_Effectifs_Dept[[#This Row],[Créneau TOT]]&gt;0,Tableau_Effectifs_Dept[[#This Row],[Créneau TOT]]-Tableau_Effectifs_Dept[[#This Row],[Créneau J ]],0),0)</f>
        <v>0</v>
      </c>
    </row>
    <row r="346" spans="1:14" x14ac:dyDescent="0.25">
      <c r="A346" s="23">
        <v>44760.791666666664</v>
      </c>
      <c r="B346" s="23">
        <v>44761.291666666664</v>
      </c>
      <c r="C346" s="71">
        <f>INT(Tableau_Effectifs_Dept[[#This Row],[GardDteDebut]])</f>
        <v>44760</v>
      </c>
      <c r="D346" s="72">
        <f>ROUND(MOD(Tableau_Effectifs_Dept[[#This Row],[GardDteDebut]],1),5)</f>
        <v>0.79166999999999998</v>
      </c>
      <c r="E346" s="72">
        <f>ROUND(MOD(Tableau_Effectifs_Dept[[#This Row],[GardDteFin]],1),5)</f>
        <v>0.29166999999999998</v>
      </c>
      <c r="F346" t="s">
        <v>73</v>
      </c>
      <c r="G346" t="s">
        <v>23</v>
      </c>
      <c r="H346" t="s">
        <v>31</v>
      </c>
      <c r="I346" t="s">
        <v>27</v>
      </c>
      <c r="J34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Garde£NUIT£VOL£BBB£44760</v>
      </c>
      <c r="K34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4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4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46" s="72">
        <f>MAX(IF(Tableau_Effectifs_Dept[[#This Row],[Créneau TOT]]&gt;0,Tableau_Effectifs_Dept[[#This Row],[Créneau TOT]]-Tableau_Effectifs_Dept[[#This Row],[Créneau J ]],0),0)</f>
        <v>0</v>
      </c>
    </row>
    <row r="347" spans="1:14" x14ac:dyDescent="0.25">
      <c r="A347" s="23">
        <v>44760.791666666664</v>
      </c>
      <c r="B347" s="23">
        <v>44761.291666666664</v>
      </c>
      <c r="C347" s="71">
        <f>INT(Tableau_Effectifs_Dept[[#This Row],[GardDteDebut]])</f>
        <v>44760</v>
      </c>
      <c r="D347" s="72">
        <f>ROUND(MOD(Tableau_Effectifs_Dept[[#This Row],[GardDteDebut]],1),5)</f>
        <v>0.79166999999999998</v>
      </c>
      <c r="E347" s="72">
        <f>ROUND(MOD(Tableau_Effectifs_Dept[[#This Row],[GardDteFin]],1),5)</f>
        <v>0.29166999999999998</v>
      </c>
      <c r="F347" t="s">
        <v>73</v>
      </c>
      <c r="G347" t="s">
        <v>23</v>
      </c>
      <c r="H347" t="s">
        <v>31</v>
      </c>
      <c r="I347" t="s">
        <v>27</v>
      </c>
      <c r="J34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Garde£NUIT£VOL£BBB£44760</v>
      </c>
      <c r="K34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4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4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47" s="72">
        <f>MAX(IF(Tableau_Effectifs_Dept[[#This Row],[Créneau TOT]]&gt;0,Tableau_Effectifs_Dept[[#This Row],[Créneau TOT]]-Tableau_Effectifs_Dept[[#This Row],[Créneau J ]],0),0)</f>
        <v>0</v>
      </c>
    </row>
    <row r="348" spans="1:14" x14ac:dyDescent="0.25">
      <c r="A348" s="23">
        <v>44760.791666666664</v>
      </c>
      <c r="B348" s="23">
        <v>44761.291666666664</v>
      </c>
      <c r="C348" s="71">
        <f>INT(Tableau_Effectifs_Dept[[#This Row],[GardDteDebut]])</f>
        <v>44760</v>
      </c>
      <c r="D348" s="72">
        <f>ROUND(MOD(Tableau_Effectifs_Dept[[#This Row],[GardDteDebut]],1),5)</f>
        <v>0.79166999999999998</v>
      </c>
      <c r="E348" s="72">
        <f>ROUND(MOD(Tableau_Effectifs_Dept[[#This Row],[GardDteFin]],1),5)</f>
        <v>0.29166999999999998</v>
      </c>
      <c r="F348" t="s">
        <v>74</v>
      </c>
      <c r="G348" t="s">
        <v>23</v>
      </c>
      <c r="H348" t="s">
        <v>31</v>
      </c>
      <c r="I348" t="s">
        <v>27</v>
      </c>
      <c r="J34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Garde£NUIT£VOL£CCC£44760</v>
      </c>
      <c r="K34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4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4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48" s="72">
        <f>MAX(IF(Tableau_Effectifs_Dept[[#This Row],[Créneau TOT]]&gt;0,Tableau_Effectifs_Dept[[#This Row],[Créneau TOT]]-Tableau_Effectifs_Dept[[#This Row],[Créneau J ]],0),0)</f>
        <v>0</v>
      </c>
    </row>
    <row r="349" spans="1:14" x14ac:dyDescent="0.25">
      <c r="A349" s="23">
        <v>44760.791666666664</v>
      </c>
      <c r="B349" s="23">
        <v>44761.291666666664</v>
      </c>
      <c r="C349" s="71">
        <f>INT(Tableau_Effectifs_Dept[[#This Row],[GardDteDebut]])</f>
        <v>44760</v>
      </c>
      <c r="D349" s="72">
        <f>ROUND(MOD(Tableau_Effectifs_Dept[[#This Row],[GardDteDebut]],1),5)</f>
        <v>0.79166999999999998</v>
      </c>
      <c r="E349" s="72">
        <f>ROUND(MOD(Tableau_Effectifs_Dept[[#This Row],[GardDteFin]],1),5)</f>
        <v>0.29166999999999998</v>
      </c>
      <c r="F349" t="s">
        <v>74</v>
      </c>
      <c r="G349" t="s">
        <v>23</v>
      </c>
      <c r="H349" t="s">
        <v>31</v>
      </c>
      <c r="I349" t="s">
        <v>27</v>
      </c>
      <c r="J34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Garde£NUIT£VOL£CCC£44760</v>
      </c>
      <c r="K34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4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4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49" s="72">
        <f>MAX(IF(Tableau_Effectifs_Dept[[#This Row],[Créneau TOT]]&gt;0,Tableau_Effectifs_Dept[[#This Row],[Créneau TOT]]-Tableau_Effectifs_Dept[[#This Row],[Créneau J ]],0),0)</f>
        <v>0</v>
      </c>
    </row>
    <row r="350" spans="1:14" x14ac:dyDescent="0.25">
      <c r="A350" s="23">
        <v>44761.791666666664</v>
      </c>
      <c r="B350" s="23">
        <v>44762.291666666664</v>
      </c>
      <c r="C350" s="71">
        <f>INT(Tableau_Effectifs_Dept[[#This Row],[GardDteDebut]])</f>
        <v>44761</v>
      </c>
      <c r="D350" s="72">
        <f>ROUND(MOD(Tableau_Effectifs_Dept[[#This Row],[GardDteDebut]],1),5)</f>
        <v>0.79166999999999998</v>
      </c>
      <c r="E350" s="72">
        <f>ROUND(MOD(Tableau_Effectifs_Dept[[#This Row],[GardDteFin]],1),5)</f>
        <v>0.29166999999999998</v>
      </c>
      <c r="F350" t="s">
        <v>72</v>
      </c>
      <c r="G350" t="s">
        <v>23</v>
      </c>
      <c r="H350" t="s">
        <v>31</v>
      </c>
      <c r="I350" t="s">
        <v>27</v>
      </c>
      <c r="J35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Garde£NUIT£VOL£AAA£44761</v>
      </c>
      <c r="K35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5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5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50" s="72">
        <f>MAX(IF(Tableau_Effectifs_Dept[[#This Row],[Créneau TOT]]&gt;0,Tableau_Effectifs_Dept[[#This Row],[Créneau TOT]]-Tableau_Effectifs_Dept[[#This Row],[Créneau J ]],0),0)</f>
        <v>0</v>
      </c>
    </row>
    <row r="351" spans="1:14" x14ac:dyDescent="0.25">
      <c r="A351" s="23">
        <v>44761.791666666664</v>
      </c>
      <c r="B351" s="23">
        <v>44762.291666666664</v>
      </c>
      <c r="C351" s="71">
        <f>INT(Tableau_Effectifs_Dept[[#This Row],[GardDteDebut]])</f>
        <v>44761</v>
      </c>
      <c r="D351" s="72">
        <f>ROUND(MOD(Tableau_Effectifs_Dept[[#This Row],[GardDteDebut]],1),5)</f>
        <v>0.79166999999999998</v>
      </c>
      <c r="E351" s="72">
        <f>ROUND(MOD(Tableau_Effectifs_Dept[[#This Row],[GardDteFin]],1),5)</f>
        <v>0.29166999999999998</v>
      </c>
      <c r="F351" t="s">
        <v>72</v>
      </c>
      <c r="G351" t="s">
        <v>23</v>
      </c>
      <c r="H351" t="s">
        <v>31</v>
      </c>
      <c r="I351" t="s">
        <v>27</v>
      </c>
      <c r="J35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Garde£NUIT£VOL£AAA£44761</v>
      </c>
      <c r="K35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5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5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51" s="72">
        <f>MAX(IF(Tableau_Effectifs_Dept[[#This Row],[Créneau TOT]]&gt;0,Tableau_Effectifs_Dept[[#This Row],[Créneau TOT]]-Tableau_Effectifs_Dept[[#This Row],[Créneau J ]],0),0)</f>
        <v>0</v>
      </c>
    </row>
    <row r="352" spans="1:14" x14ac:dyDescent="0.25">
      <c r="A352" s="23">
        <v>44761.791666666664</v>
      </c>
      <c r="B352" s="23">
        <v>44762.291666666664</v>
      </c>
      <c r="C352" s="71">
        <f>INT(Tableau_Effectifs_Dept[[#This Row],[GardDteDebut]])</f>
        <v>44761</v>
      </c>
      <c r="D352" s="72">
        <f>ROUND(MOD(Tableau_Effectifs_Dept[[#This Row],[GardDteDebut]],1),5)</f>
        <v>0.79166999999999998</v>
      </c>
      <c r="E352" s="72">
        <f>ROUND(MOD(Tableau_Effectifs_Dept[[#This Row],[GardDteFin]],1),5)</f>
        <v>0.29166999999999998</v>
      </c>
      <c r="F352" t="s">
        <v>72</v>
      </c>
      <c r="G352" t="s">
        <v>23</v>
      </c>
      <c r="H352" t="s">
        <v>31</v>
      </c>
      <c r="I352" t="s">
        <v>27</v>
      </c>
      <c r="J35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Garde£NUIT£VOL£AAA£44761</v>
      </c>
      <c r="K35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5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5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52" s="72">
        <f>MAX(IF(Tableau_Effectifs_Dept[[#This Row],[Créneau TOT]]&gt;0,Tableau_Effectifs_Dept[[#This Row],[Créneau TOT]]-Tableau_Effectifs_Dept[[#This Row],[Créneau J ]],0),0)</f>
        <v>0</v>
      </c>
    </row>
    <row r="353" spans="1:14" x14ac:dyDescent="0.25">
      <c r="A353" s="23">
        <v>44761.791666666664</v>
      </c>
      <c r="B353" s="23">
        <v>44762.291666666664</v>
      </c>
      <c r="C353" s="71">
        <f>INT(Tableau_Effectifs_Dept[[#This Row],[GardDteDebut]])</f>
        <v>44761</v>
      </c>
      <c r="D353" s="72">
        <f>ROUND(MOD(Tableau_Effectifs_Dept[[#This Row],[GardDteDebut]],1),5)</f>
        <v>0.79166999999999998</v>
      </c>
      <c r="E353" s="72">
        <f>ROUND(MOD(Tableau_Effectifs_Dept[[#This Row],[GardDteFin]],1),5)</f>
        <v>0.29166999999999998</v>
      </c>
      <c r="F353" t="s">
        <v>72</v>
      </c>
      <c r="G353" t="s">
        <v>23</v>
      </c>
      <c r="H353" t="s">
        <v>31</v>
      </c>
      <c r="I353" t="s">
        <v>27</v>
      </c>
      <c r="J35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Garde£NUIT£VOL£AAA£44761</v>
      </c>
      <c r="K35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5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5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53" s="72">
        <f>MAX(IF(Tableau_Effectifs_Dept[[#This Row],[Créneau TOT]]&gt;0,Tableau_Effectifs_Dept[[#This Row],[Créneau TOT]]-Tableau_Effectifs_Dept[[#This Row],[Créneau J ]],0),0)</f>
        <v>0</v>
      </c>
    </row>
    <row r="354" spans="1:14" x14ac:dyDescent="0.25">
      <c r="A354" s="23">
        <v>44761.791666666664</v>
      </c>
      <c r="B354" s="23">
        <v>44762.291666666664</v>
      </c>
      <c r="C354" s="71">
        <f>INT(Tableau_Effectifs_Dept[[#This Row],[GardDteDebut]])</f>
        <v>44761</v>
      </c>
      <c r="D354" s="72">
        <f>ROUND(MOD(Tableau_Effectifs_Dept[[#This Row],[GardDteDebut]],1),5)</f>
        <v>0.79166999999999998</v>
      </c>
      <c r="E354" s="72">
        <f>ROUND(MOD(Tableau_Effectifs_Dept[[#This Row],[GardDteFin]],1),5)</f>
        <v>0.29166999999999998</v>
      </c>
      <c r="F354" t="s">
        <v>74</v>
      </c>
      <c r="G354" t="s">
        <v>23</v>
      </c>
      <c r="H354" t="s">
        <v>31</v>
      </c>
      <c r="I354" t="s">
        <v>27</v>
      </c>
      <c r="J35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Garde£NUIT£VOL£CCC£44761</v>
      </c>
      <c r="K35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5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5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54" s="72">
        <f>MAX(IF(Tableau_Effectifs_Dept[[#This Row],[Créneau TOT]]&gt;0,Tableau_Effectifs_Dept[[#This Row],[Créneau TOT]]-Tableau_Effectifs_Dept[[#This Row],[Créneau J ]],0),0)</f>
        <v>0</v>
      </c>
    </row>
    <row r="355" spans="1:14" x14ac:dyDescent="0.25">
      <c r="A355" s="23">
        <v>44761.791666666664</v>
      </c>
      <c r="B355" s="23">
        <v>44762.291666666664</v>
      </c>
      <c r="C355" s="71">
        <f>INT(Tableau_Effectifs_Dept[[#This Row],[GardDteDebut]])</f>
        <v>44761</v>
      </c>
      <c r="D355" s="72">
        <f>ROUND(MOD(Tableau_Effectifs_Dept[[#This Row],[GardDteDebut]],1),5)</f>
        <v>0.79166999999999998</v>
      </c>
      <c r="E355" s="72">
        <f>ROUND(MOD(Tableau_Effectifs_Dept[[#This Row],[GardDteFin]],1),5)</f>
        <v>0.29166999999999998</v>
      </c>
      <c r="F355" t="s">
        <v>74</v>
      </c>
      <c r="G355" t="s">
        <v>23</v>
      </c>
      <c r="H355" t="s">
        <v>31</v>
      </c>
      <c r="I355" t="s">
        <v>27</v>
      </c>
      <c r="J35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Garde£NUIT£VOL£CCC£44761</v>
      </c>
      <c r="K35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5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5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55" s="72">
        <f>MAX(IF(Tableau_Effectifs_Dept[[#This Row],[Créneau TOT]]&gt;0,Tableau_Effectifs_Dept[[#This Row],[Créneau TOT]]-Tableau_Effectifs_Dept[[#This Row],[Créneau J ]],0),0)</f>
        <v>0</v>
      </c>
    </row>
    <row r="356" spans="1:14" x14ac:dyDescent="0.25">
      <c r="A356" s="23">
        <v>44761.791666666664</v>
      </c>
      <c r="B356" s="23">
        <v>44762.291666666664</v>
      </c>
      <c r="C356" s="71">
        <f>INT(Tableau_Effectifs_Dept[[#This Row],[GardDteDebut]])</f>
        <v>44761</v>
      </c>
      <c r="D356" s="72">
        <f>ROUND(MOD(Tableau_Effectifs_Dept[[#This Row],[GardDteDebut]],1),5)</f>
        <v>0.79166999999999998</v>
      </c>
      <c r="E356" s="72">
        <f>ROUND(MOD(Tableau_Effectifs_Dept[[#This Row],[GardDteFin]],1),5)</f>
        <v>0.29166999999999998</v>
      </c>
      <c r="F356" t="s">
        <v>74</v>
      </c>
      <c r="G356" t="s">
        <v>28</v>
      </c>
      <c r="H356" t="s">
        <v>32</v>
      </c>
      <c r="I356" t="s">
        <v>27</v>
      </c>
      <c r="J35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Ast_logé£NUIT£PRO£CCC£44761</v>
      </c>
      <c r="K35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>Ast_logé£NUIT£PRO£44761</v>
      </c>
      <c r="L35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5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56" s="72">
        <f>MAX(IF(Tableau_Effectifs_Dept[[#This Row],[Créneau TOT]]&gt;0,Tableau_Effectifs_Dept[[#This Row],[Créneau TOT]]-Tableau_Effectifs_Dept[[#This Row],[Créneau J ]],0),0)</f>
        <v>0</v>
      </c>
    </row>
    <row r="357" spans="1:14" x14ac:dyDescent="0.25">
      <c r="A357" s="23">
        <v>44761.833333333336</v>
      </c>
      <c r="B357" s="23">
        <v>44762.333333333336</v>
      </c>
      <c r="C357" s="71">
        <f>INT(Tableau_Effectifs_Dept[[#This Row],[GardDteDebut]])</f>
        <v>44761</v>
      </c>
      <c r="D357" s="72">
        <f>ROUND(MOD(Tableau_Effectifs_Dept[[#This Row],[GardDteDebut]],1),5)</f>
        <v>0.83333000000000002</v>
      </c>
      <c r="E357" s="72">
        <f>ROUND(MOD(Tableau_Effectifs_Dept[[#This Row],[GardDteFin]],1),5)</f>
        <v>0.33333000000000002</v>
      </c>
      <c r="F357" t="s">
        <v>72</v>
      </c>
      <c r="G357" t="s">
        <v>28</v>
      </c>
      <c r="H357" t="s">
        <v>32</v>
      </c>
      <c r="I357" t="s">
        <v>27</v>
      </c>
      <c r="J35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Ast_logé£NUIT£PRO£AAA£44761</v>
      </c>
      <c r="K35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>Ast_logé£NUIT£PRO£44761</v>
      </c>
      <c r="L35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5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57" s="72">
        <f>MAX(IF(Tableau_Effectifs_Dept[[#This Row],[Créneau TOT]]&gt;0,Tableau_Effectifs_Dept[[#This Row],[Créneau TOT]]-Tableau_Effectifs_Dept[[#This Row],[Créneau J ]],0),0)</f>
        <v>0</v>
      </c>
    </row>
    <row r="358" spans="1:14" x14ac:dyDescent="0.25">
      <c r="A358" s="23">
        <v>44762.791666666664</v>
      </c>
      <c r="B358" s="23">
        <v>44763.291666666664</v>
      </c>
      <c r="C358" s="71">
        <f>INT(Tableau_Effectifs_Dept[[#This Row],[GardDteDebut]])</f>
        <v>44762</v>
      </c>
      <c r="D358" s="72">
        <f>ROUND(MOD(Tableau_Effectifs_Dept[[#This Row],[GardDteDebut]],1),5)</f>
        <v>0.79166999999999998</v>
      </c>
      <c r="E358" s="72">
        <f>ROUND(MOD(Tableau_Effectifs_Dept[[#This Row],[GardDteFin]],1),5)</f>
        <v>0.29166999999999998</v>
      </c>
      <c r="F358" t="s">
        <v>73</v>
      </c>
      <c r="G358" t="s">
        <v>23</v>
      </c>
      <c r="H358" t="s">
        <v>31</v>
      </c>
      <c r="I358" t="s">
        <v>27</v>
      </c>
      <c r="J35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Garde£NUIT£VOL£BBB£44762</v>
      </c>
      <c r="K35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5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5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58" s="72">
        <f>MAX(IF(Tableau_Effectifs_Dept[[#This Row],[Créneau TOT]]&gt;0,Tableau_Effectifs_Dept[[#This Row],[Créneau TOT]]-Tableau_Effectifs_Dept[[#This Row],[Créneau J ]],0),0)</f>
        <v>0</v>
      </c>
    </row>
    <row r="359" spans="1:14" x14ac:dyDescent="0.25">
      <c r="A359" s="23">
        <v>44762.791666666664</v>
      </c>
      <c r="B359" s="23">
        <v>44763.291666666664</v>
      </c>
      <c r="C359" s="71">
        <f>INT(Tableau_Effectifs_Dept[[#This Row],[GardDteDebut]])</f>
        <v>44762</v>
      </c>
      <c r="D359" s="72">
        <f>ROUND(MOD(Tableau_Effectifs_Dept[[#This Row],[GardDteDebut]],1),5)</f>
        <v>0.79166999999999998</v>
      </c>
      <c r="E359" s="72">
        <f>ROUND(MOD(Tableau_Effectifs_Dept[[#This Row],[GardDteFin]],1),5)</f>
        <v>0.29166999999999998</v>
      </c>
      <c r="F359" t="s">
        <v>72</v>
      </c>
      <c r="G359" t="s">
        <v>23</v>
      </c>
      <c r="H359" t="s">
        <v>31</v>
      </c>
      <c r="I359" t="s">
        <v>27</v>
      </c>
      <c r="J35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Garde£NUIT£VOL£AAA£44762</v>
      </c>
      <c r="K35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5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5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59" s="72">
        <f>MAX(IF(Tableau_Effectifs_Dept[[#This Row],[Créneau TOT]]&gt;0,Tableau_Effectifs_Dept[[#This Row],[Créneau TOT]]-Tableau_Effectifs_Dept[[#This Row],[Créneau J ]],0),0)</f>
        <v>0</v>
      </c>
    </row>
    <row r="360" spans="1:14" x14ac:dyDescent="0.25">
      <c r="A360" s="23">
        <v>44762.791666666664</v>
      </c>
      <c r="B360" s="23">
        <v>44763.291666666664</v>
      </c>
      <c r="C360" s="71">
        <f>INT(Tableau_Effectifs_Dept[[#This Row],[GardDteDebut]])</f>
        <v>44762</v>
      </c>
      <c r="D360" s="72">
        <f>ROUND(MOD(Tableau_Effectifs_Dept[[#This Row],[GardDteDebut]],1),5)</f>
        <v>0.79166999999999998</v>
      </c>
      <c r="E360" s="72">
        <f>ROUND(MOD(Tableau_Effectifs_Dept[[#This Row],[GardDteFin]],1),5)</f>
        <v>0.29166999999999998</v>
      </c>
      <c r="F360" t="s">
        <v>72</v>
      </c>
      <c r="G360" t="s">
        <v>23</v>
      </c>
      <c r="H360" t="s">
        <v>31</v>
      </c>
      <c r="I360" t="s">
        <v>27</v>
      </c>
      <c r="J36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Garde£NUIT£VOL£AAA£44762</v>
      </c>
      <c r="K36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6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6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60" s="72">
        <f>MAX(IF(Tableau_Effectifs_Dept[[#This Row],[Créneau TOT]]&gt;0,Tableau_Effectifs_Dept[[#This Row],[Créneau TOT]]-Tableau_Effectifs_Dept[[#This Row],[Créneau J ]],0),0)</f>
        <v>0</v>
      </c>
    </row>
    <row r="361" spans="1:14" x14ac:dyDescent="0.25">
      <c r="A361" s="23">
        <v>44762.791666666664</v>
      </c>
      <c r="B361" s="23">
        <v>44763.291666666664</v>
      </c>
      <c r="C361" s="71">
        <f>INT(Tableau_Effectifs_Dept[[#This Row],[GardDteDebut]])</f>
        <v>44762</v>
      </c>
      <c r="D361" s="72">
        <f>ROUND(MOD(Tableau_Effectifs_Dept[[#This Row],[GardDteDebut]],1),5)</f>
        <v>0.79166999999999998</v>
      </c>
      <c r="E361" s="72">
        <f>ROUND(MOD(Tableau_Effectifs_Dept[[#This Row],[GardDteFin]],1),5)</f>
        <v>0.29166999999999998</v>
      </c>
      <c r="F361" t="s">
        <v>72</v>
      </c>
      <c r="G361" t="s">
        <v>23</v>
      </c>
      <c r="H361" t="s">
        <v>31</v>
      </c>
      <c r="I361" t="s">
        <v>27</v>
      </c>
      <c r="J36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Garde£NUIT£VOL£AAA£44762</v>
      </c>
      <c r="K36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6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6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61" s="72">
        <f>MAX(IF(Tableau_Effectifs_Dept[[#This Row],[Créneau TOT]]&gt;0,Tableau_Effectifs_Dept[[#This Row],[Créneau TOT]]-Tableau_Effectifs_Dept[[#This Row],[Créneau J ]],0),0)</f>
        <v>0</v>
      </c>
    </row>
    <row r="362" spans="1:14" x14ac:dyDescent="0.25">
      <c r="A362" s="23">
        <v>44762.791666666664</v>
      </c>
      <c r="B362" s="23">
        <v>44763.291666666664</v>
      </c>
      <c r="C362" s="71">
        <f>INT(Tableau_Effectifs_Dept[[#This Row],[GardDteDebut]])</f>
        <v>44762</v>
      </c>
      <c r="D362" s="72">
        <f>ROUND(MOD(Tableau_Effectifs_Dept[[#This Row],[GardDteDebut]],1),5)</f>
        <v>0.79166999999999998</v>
      </c>
      <c r="E362" s="72">
        <f>ROUND(MOD(Tableau_Effectifs_Dept[[#This Row],[GardDteFin]],1),5)</f>
        <v>0.29166999999999998</v>
      </c>
      <c r="F362" t="s">
        <v>74</v>
      </c>
      <c r="G362" t="s">
        <v>23</v>
      </c>
      <c r="H362" t="s">
        <v>31</v>
      </c>
      <c r="I362" t="s">
        <v>27</v>
      </c>
      <c r="J36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Garde£NUIT£VOL£CCC£44762</v>
      </c>
      <c r="K36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6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6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62" s="72">
        <f>MAX(IF(Tableau_Effectifs_Dept[[#This Row],[Créneau TOT]]&gt;0,Tableau_Effectifs_Dept[[#This Row],[Créneau TOT]]-Tableau_Effectifs_Dept[[#This Row],[Créneau J ]],0),0)</f>
        <v>0</v>
      </c>
    </row>
    <row r="363" spans="1:14" x14ac:dyDescent="0.25">
      <c r="A363" s="23">
        <v>44763.791666666664</v>
      </c>
      <c r="B363" s="23">
        <v>44764.291666666664</v>
      </c>
      <c r="C363" s="71">
        <f>INT(Tableau_Effectifs_Dept[[#This Row],[GardDteDebut]])</f>
        <v>44763</v>
      </c>
      <c r="D363" s="72">
        <f>ROUND(MOD(Tableau_Effectifs_Dept[[#This Row],[GardDteDebut]],1),5)</f>
        <v>0.79166999999999998</v>
      </c>
      <c r="E363" s="72">
        <f>ROUND(MOD(Tableau_Effectifs_Dept[[#This Row],[GardDteFin]],1),5)</f>
        <v>0.29166999999999998</v>
      </c>
      <c r="F363" t="s">
        <v>73</v>
      </c>
      <c r="G363" t="s">
        <v>23</v>
      </c>
      <c r="H363" t="s">
        <v>31</v>
      </c>
      <c r="I363" t="s">
        <v>27</v>
      </c>
      <c r="J36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Garde£NUIT£VOL£BBB£44763</v>
      </c>
      <c r="K36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6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6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63" s="72">
        <f>MAX(IF(Tableau_Effectifs_Dept[[#This Row],[Créneau TOT]]&gt;0,Tableau_Effectifs_Dept[[#This Row],[Créneau TOT]]-Tableau_Effectifs_Dept[[#This Row],[Créneau J ]],0),0)</f>
        <v>0</v>
      </c>
    </row>
    <row r="364" spans="1:14" x14ac:dyDescent="0.25">
      <c r="A364" s="23">
        <v>44763.791666666664</v>
      </c>
      <c r="B364" s="23">
        <v>44764.291666666664</v>
      </c>
      <c r="C364" s="71">
        <f>INT(Tableau_Effectifs_Dept[[#This Row],[GardDteDebut]])</f>
        <v>44763</v>
      </c>
      <c r="D364" s="72">
        <f>ROUND(MOD(Tableau_Effectifs_Dept[[#This Row],[GardDteDebut]],1),5)</f>
        <v>0.79166999999999998</v>
      </c>
      <c r="E364" s="72">
        <f>ROUND(MOD(Tableau_Effectifs_Dept[[#This Row],[GardDteFin]],1),5)</f>
        <v>0.29166999999999998</v>
      </c>
      <c r="F364" t="s">
        <v>72</v>
      </c>
      <c r="G364" t="s">
        <v>23</v>
      </c>
      <c r="H364" t="s">
        <v>31</v>
      </c>
      <c r="I364" t="s">
        <v>27</v>
      </c>
      <c r="J36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Garde£NUIT£VOL£AAA£44763</v>
      </c>
      <c r="K36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6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6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64" s="72">
        <f>MAX(IF(Tableau_Effectifs_Dept[[#This Row],[Créneau TOT]]&gt;0,Tableau_Effectifs_Dept[[#This Row],[Créneau TOT]]-Tableau_Effectifs_Dept[[#This Row],[Créneau J ]],0),0)</f>
        <v>0</v>
      </c>
    </row>
    <row r="365" spans="1:14" x14ac:dyDescent="0.25">
      <c r="A365" s="23">
        <v>44763.791666666664</v>
      </c>
      <c r="B365" s="23">
        <v>44764.291666666664</v>
      </c>
      <c r="C365" s="71">
        <f>INT(Tableau_Effectifs_Dept[[#This Row],[GardDteDebut]])</f>
        <v>44763</v>
      </c>
      <c r="D365" s="72">
        <f>ROUND(MOD(Tableau_Effectifs_Dept[[#This Row],[GardDteDebut]],1),5)</f>
        <v>0.79166999999999998</v>
      </c>
      <c r="E365" s="72">
        <f>ROUND(MOD(Tableau_Effectifs_Dept[[#This Row],[GardDteFin]],1),5)</f>
        <v>0.29166999999999998</v>
      </c>
      <c r="F365" t="s">
        <v>72</v>
      </c>
      <c r="G365" t="s">
        <v>28</v>
      </c>
      <c r="H365" t="s">
        <v>32</v>
      </c>
      <c r="I365" t="s">
        <v>27</v>
      </c>
      <c r="J36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Ast_logé£NUIT£PRO£AAA£44763</v>
      </c>
      <c r="K36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>Ast_logé£NUIT£PRO£44763</v>
      </c>
      <c r="L36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6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65" s="72">
        <f>MAX(IF(Tableau_Effectifs_Dept[[#This Row],[Créneau TOT]]&gt;0,Tableau_Effectifs_Dept[[#This Row],[Créneau TOT]]-Tableau_Effectifs_Dept[[#This Row],[Créneau J ]],0),0)</f>
        <v>0</v>
      </c>
    </row>
    <row r="366" spans="1:14" x14ac:dyDescent="0.25">
      <c r="A366" s="23">
        <v>44763.791666666664</v>
      </c>
      <c r="B366" s="23">
        <v>44764.291666666664</v>
      </c>
      <c r="C366" s="71">
        <f>INT(Tableau_Effectifs_Dept[[#This Row],[GardDteDebut]])</f>
        <v>44763</v>
      </c>
      <c r="D366" s="72">
        <f>ROUND(MOD(Tableau_Effectifs_Dept[[#This Row],[GardDteDebut]],1),5)</f>
        <v>0.79166999999999998</v>
      </c>
      <c r="E366" s="72">
        <f>ROUND(MOD(Tableau_Effectifs_Dept[[#This Row],[GardDteFin]],1),5)</f>
        <v>0.29166999999999998</v>
      </c>
      <c r="F366" t="s">
        <v>74</v>
      </c>
      <c r="G366" t="s">
        <v>23</v>
      </c>
      <c r="H366" t="s">
        <v>31</v>
      </c>
      <c r="I366" t="s">
        <v>27</v>
      </c>
      <c r="J36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Garde£NUIT£VOL£CCC£44763</v>
      </c>
      <c r="K36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6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6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66" s="72">
        <f>MAX(IF(Tableau_Effectifs_Dept[[#This Row],[Créneau TOT]]&gt;0,Tableau_Effectifs_Dept[[#This Row],[Créneau TOT]]-Tableau_Effectifs_Dept[[#This Row],[Créneau J ]],0),0)</f>
        <v>0</v>
      </c>
    </row>
    <row r="367" spans="1:14" x14ac:dyDescent="0.25">
      <c r="A367" s="23">
        <v>44764.791666666664</v>
      </c>
      <c r="B367" s="23">
        <v>44765.291666666664</v>
      </c>
      <c r="C367" s="71">
        <f>INT(Tableau_Effectifs_Dept[[#This Row],[GardDteDebut]])</f>
        <v>44764</v>
      </c>
      <c r="D367" s="72">
        <f>ROUND(MOD(Tableau_Effectifs_Dept[[#This Row],[GardDteDebut]],1),5)</f>
        <v>0.79166999999999998</v>
      </c>
      <c r="E367" s="72">
        <f>ROUND(MOD(Tableau_Effectifs_Dept[[#This Row],[GardDteFin]],1),5)</f>
        <v>0.29166999999999998</v>
      </c>
      <c r="F367" t="s">
        <v>73</v>
      </c>
      <c r="G367" t="s">
        <v>23</v>
      </c>
      <c r="H367" t="s">
        <v>31</v>
      </c>
      <c r="I367" t="s">
        <v>27</v>
      </c>
      <c r="J36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Garde£NUIT£VOL£BBB£44764</v>
      </c>
      <c r="K36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6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6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67" s="72">
        <f>MAX(IF(Tableau_Effectifs_Dept[[#This Row],[Créneau TOT]]&gt;0,Tableau_Effectifs_Dept[[#This Row],[Créneau TOT]]-Tableau_Effectifs_Dept[[#This Row],[Créneau J ]],0),0)</f>
        <v>0</v>
      </c>
    </row>
    <row r="368" spans="1:14" x14ac:dyDescent="0.25">
      <c r="A368" s="23">
        <v>44764.791666666664</v>
      </c>
      <c r="B368" s="23">
        <v>44765.291666666664</v>
      </c>
      <c r="C368" s="71">
        <f>INT(Tableau_Effectifs_Dept[[#This Row],[GardDteDebut]])</f>
        <v>44764</v>
      </c>
      <c r="D368" s="72">
        <f>ROUND(MOD(Tableau_Effectifs_Dept[[#This Row],[GardDteDebut]],1),5)</f>
        <v>0.79166999999999998</v>
      </c>
      <c r="E368" s="72">
        <f>ROUND(MOD(Tableau_Effectifs_Dept[[#This Row],[GardDteFin]],1),5)</f>
        <v>0.29166999999999998</v>
      </c>
      <c r="F368" t="s">
        <v>72</v>
      </c>
      <c r="G368" t="s">
        <v>23</v>
      </c>
      <c r="H368" t="s">
        <v>31</v>
      </c>
      <c r="I368" t="s">
        <v>27</v>
      </c>
      <c r="J36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Garde£NUIT£VOL£AAA£44764</v>
      </c>
      <c r="K36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6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6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68" s="72">
        <f>MAX(IF(Tableau_Effectifs_Dept[[#This Row],[Créneau TOT]]&gt;0,Tableau_Effectifs_Dept[[#This Row],[Créneau TOT]]-Tableau_Effectifs_Dept[[#This Row],[Créneau J ]],0),0)</f>
        <v>0</v>
      </c>
    </row>
    <row r="369" spans="1:14" x14ac:dyDescent="0.25">
      <c r="A369" s="23">
        <v>44764.791666666664</v>
      </c>
      <c r="B369" s="23">
        <v>44765.291666666664</v>
      </c>
      <c r="C369" s="71">
        <f>INT(Tableau_Effectifs_Dept[[#This Row],[GardDteDebut]])</f>
        <v>44764</v>
      </c>
      <c r="D369" s="72">
        <f>ROUND(MOD(Tableau_Effectifs_Dept[[#This Row],[GardDteDebut]],1),5)</f>
        <v>0.79166999999999998</v>
      </c>
      <c r="E369" s="72">
        <f>ROUND(MOD(Tableau_Effectifs_Dept[[#This Row],[GardDteFin]],1),5)</f>
        <v>0.29166999999999998</v>
      </c>
      <c r="F369" t="s">
        <v>72</v>
      </c>
      <c r="G369" t="s">
        <v>23</v>
      </c>
      <c r="H369" t="s">
        <v>31</v>
      </c>
      <c r="I369" t="s">
        <v>27</v>
      </c>
      <c r="J36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Garde£NUIT£VOL£AAA£44764</v>
      </c>
      <c r="K36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6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6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69" s="72">
        <f>MAX(IF(Tableau_Effectifs_Dept[[#This Row],[Créneau TOT]]&gt;0,Tableau_Effectifs_Dept[[#This Row],[Créneau TOT]]-Tableau_Effectifs_Dept[[#This Row],[Créneau J ]],0),0)</f>
        <v>0</v>
      </c>
    </row>
    <row r="370" spans="1:14" x14ac:dyDescent="0.25">
      <c r="A370" s="23">
        <v>44764.791666666664</v>
      </c>
      <c r="B370" s="23">
        <v>44765.291666666664</v>
      </c>
      <c r="C370" s="71">
        <f>INT(Tableau_Effectifs_Dept[[#This Row],[GardDteDebut]])</f>
        <v>44764</v>
      </c>
      <c r="D370" s="72">
        <f>ROUND(MOD(Tableau_Effectifs_Dept[[#This Row],[GardDteDebut]],1),5)</f>
        <v>0.79166999999999998</v>
      </c>
      <c r="E370" s="72">
        <f>ROUND(MOD(Tableau_Effectifs_Dept[[#This Row],[GardDteFin]],1),5)</f>
        <v>0.29166999999999998</v>
      </c>
      <c r="F370" t="s">
        <v>72</v>
      </c>
      <c r="G370" t="s">
        <v>23</v>
      </c>
      <c r="H370" t="s">
        <v>31</v>
      </c>
      <c r="I370" t="s">
        <v>27</v>
      </c>
      <c r="J37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Garde£NUIT£VOL£AAA£44764</v>
      </c>
      <c r="K37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7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7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70" s="72">
        <f>MAX(IF(Tableau_Effectifs_Dept[[#This Row],[Créneau TOT]]&gt;0,Tableau_Effectifs_Dept[[#This Row],[Créneau TOT]]-Tableau_Effectifs_Dept[[#This Row],[Créneau J ]],0),0)</f>
        <v>0</v>
      </c>
    </row>
    <row r="371" spans="1:14" x14ac:dyDescent="0.25">
      <c r="A371" s="23">
        <v>44764.791666666664</v>
      </c>
      <c r="B371" s="23">
        <v>44765.291666666664</v>
      </c>
      <c r="C371" s="71">
        <f>INT(Tableau_Effectifs_Dept[[#This Row],[GardDteDebut]])</f>
        <v>44764</v>
      </c>
      <c r="D371" s="72">
        <f>ROUND(MOD(Tableau_Effectifs_Dept[[#This Row],[GardDteDebut]],1),5)</f>
        <v>0.79166999999999998</v>
      </c>
      <c r="E371" s="72">
        <f>ROUND(MOD(Tableau_Effectifs_Dept[[#This Row],[GardDteFin]],1),5)</f>
        <v>0.29166999999999998</v>
      </c>
      <c r="F371" t="s">
        <v>74</v>
      </c>
      <c r="G371" t="s">
        <v>28</v>
      </c>
      <c r="H371" t="s">
        <v>32</v>
      </c>
      <c r="I371" t="s">
        <v>27</v>
      </c>
      <c r="J37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Ast_logé£NUIT£PRO£CCC£44764</v>
      </c>
      <c r="K37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>Ast_logé£NUIT£PRO£44764</v>
      </c>
      <c r="L37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7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71" s="72">
        <f>MAX(IF(Tableau_Effectifs_Dept[[#This Row],[Créneau TOT]]&gt;0,Tableau_Effectifs_Dept[[#This Row],[Créneau TOT]]-Tableau_Effectifs_Dept[[#This Row],[Créneau J ]],0),0)</f>
        <v>0</v>
      </c>
    </row>
    <row r="372" spans="1:14" x14ac:dyDescent="0.25">
      <c r="A372" s="23">
        <v>44764.791666666664</v>
      </c>
      <c r="B372" s="23">
        <v>44765.291666666664</v>
      </c>
      <c r="C372" s="71">
        <f>INT(Tableau_Effectifs_Dept[[#This Row],[GardDteDebut]])</f>
        <v>44764</v>
      </c>
      <c r="D372" s="72">
        <f>ROUND(MOD(Tableau_Effectifs_Dept[[#This Row],[GardDteDebut]],1),5)</f>
        <v>0.79166999999999998</v>
      </c>
      <c r="E372" s="72">
        <f>ROUND(MOD(Tableau_Effectifs_Dept[[#This Row],[GardDteFin]],1),5)</f>
        <v>0.29166999999999998</v>
      </c>
      <c r="F372" t="s">
        <v>74</v>
      </c>
      <c r="G372" t="s">
        <v>23</v>
      </c>
      <c r="H372" t="s">
        <v>31</v>
      </c>
      <c r="I372" t="s">
        <v>27</v>
      </c>
      <c r="J37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Garde£NUIT£VOL£CCC£44764</v>
      </c>
      <c r="K37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7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7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72" s="72">
        <f>MAX(IF(Tableau_Effectifs_Dept[[#This Row],[Créneau TOT]]&gt;0,Tableau_Effectifs_Dept[[#This Row],[Créneau TOT]]-Tableau_Effectifs_Dept[[#This Row],[Créneau J ]],0),0)</f>
        <v>0</v>
      </c>
    </row>
    <row r="373" spans="1:14" x14ac:dyDescent="0.25">
      <c r="A373" s="23">
        <v>44764.791666666664</v>
      </c>
      <c r="B373" s="23">
        <v>44765.291666666664</v>
      </c>
      <c r="C373" s="71">
        <f>INT(Tableau_Effectifs_Dept[[#This Row],[GardDteDebut]])</f>
        <v>44764</v>
      </c>
      <c r="D373" s="72">
        <f>ROUND(MOD(Tableau_Effectifs_Dept[[#This Row],[GardDteDebut]],1),5)</f>
        <v>0.79166999999999998</v>
      </c>
      <c r="E373" s="72">
        <f>ROUND(MOD(Tableau_Effectifs_Dept[[#This Row],[GardDteFin]],1),5)</f>
        <v>0.29166999999999998</v>
      </c>
      <c r="F373" t="s">
        <v>74</v>
      </c>
      <c r="G373" t="s">
        <v>23</v>
      </c>
      <c r="H373" t="s">
        <v>31</v>
      </c>
      <c r="I373" t="s">
        <v>27</v>
      </c>
      <c r="J37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Garde£NUIT£VOL£CCC£44764</v>
      </c>
      <c r="K37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7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7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73" s="72">
        <f>MAX(IF(Tableau_Effectifs_Dept[[#This Row],[Créneau TOT]]&gt;0,Tableau_Effectifs_Dept[[#This Row],[Créneau TOT]]-Tableau_Effectifs_Dept[[#This Row],[Créneau J ]],0),0)</f>
        <v>0</v>
      </c>
    </row>
    <row r="374" spans="1:14" x14ac:dyDescent="0.25">
      <c r="A374" s="23">
        <v>44765.791666666664</v>
      </c>
      <c r="B374" s="23">
        <v>44766.291666666664</v>
      </c>
      <c r="C374" s="71">
        <f>INT(Tableau_Effectifs_Dept[[#This Row],[GardDteDebut]])</f>
        <v>44765</v>
      </c>
      <c r="D374" s="72">
        <f>ROUND(MOD(Tableau_Effectifs_Dept[[#This Row],[GardDteDebut]],1),5)</f>
        <v>0.79166999999999998</v>
      </c>
      <c r="E374" s="72">
        <f>ROUND(MOD(Tableau_Effectifs_Dept[[#This Row],[GardDteFin]],1),5)</f>
        <v>0.29166999999999998</v>
      </c>
      <c r="F374" t="s">
        <v>72</v>
      </c>
      <c r="G374" t="s">
        <v>23</v>
      </c>
      <c r="H374" t="s">
        <v>31</v>
      </c>
      <c r="I374" t="s">
        <v>27</v>
      </c>
      <c r="J37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Garde£NUIT£VOL£AAA£44765</v>
      </c>
      <c r="K37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7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7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74" s="72">
        <f>MAX(IF(Tableau_Effectifs_Dept[[#This Row],[Créneau TOT]]&gt;0,Tableau_Effectifs_Dept[[#This Row],[Créneau TOT]]-Tableau_Effectifs_Dept[[#This Row],[Créneau J ]],0),0)</f>
        <v>0</v>
      </c>
    </row>
    <row r="375" spans="1:14" x14ac:dyDescent="0.25">
      <c r="A375" s="23">
        <v>44765.791666666664</v>
      </c>
      <c r="B375" s="23">
        <v>44766.291666666664</v>
      </c>
      <c r="C375" s="71">
        <f>INT(Tableau_Effectifs_Dept[[#This Row],[GardDteDebut]])</f>
        <v>44765</v>
      </c>
      <c r="D375" s="72">
        <f>ROUND(MOD(Tableau_Effectifs_Dept[[#This Row],[GardDteDebut]],1),5)</f>
        <v>0.79166999999999998</v>
      </c>
      <c r="E375" s="72">
        <f>ROUND(MOD(Tableau_Effectifs_Dept[[#This Row],[GardDteFin]],1),5)</f>
        <v>0.29166999999999998</v>
      </c>
      <c r="F375" t="s">
        <v>72</v>
      </c>
      <c r="G375" t="s">
        <v>23</v>
      </c>
      <c r="H375" t="s">
        <v>31</v>
      </c>
      <c r="I375" t="s">
        <v>27</v>
      </c>
      <c r="J37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Garde£NUIT£VOL£AAA£44765</v>
      </c>
      <c r="K37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7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7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75" s="72">
        <f>MAX(IF(Tableau_Effectifs_Dept[[#This Row],[Créneau TOT]]&gt;0,Tableau_Effectifs_Dept[[#This Row],[Créneau TOT]]-Tableau_Effectifs_Dept[[#This Row],[Créneau J ]],0),0)</f>
        <v>0</v>
      </c>
    </row>
    <row r="376" spans="1:14" x14ac:dyDescent="0.25">
      <c r="A376" s="23">
        <v>44765.791666666664</v>
      </c>
      <c r="B376" s="23">
        <v>44766.291666666664</v>
      </c>
      <c r="C376" s="71">
        <f>INT(Tableau_Effectifs_Dept[[#This Row],[GardDteDebut]])</f>
        <v>44765</v>
      </c>
      <c r="D376" s="72">
        <f>ROUND(MOD(Tableau_Effectifs_Dept[[#This Row],[GardDteDebut]],1),5)</f>
        <v>0.79166999999999998</v>
      </c>
      <c r="E376" s="72">
        <f>ROUND(MOD(Tableau_Effectifs_Dept[[#This Row],[GardDteFin]],1),5)</f>
        <v>0.29166999999999998</v>
      </c>
      <c r="F376" t="s">
        <v>74</v>
      </c>
      <c r="G376" t="s">
        <v>23</v>
      </c>
      <c r="H376" t="s">
        <v>31</v>
      </c>
      <c r="I376" t="s">
        <v>27</v>
      </c>
      <c r="J37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Garde£NUIT£VOL£CCC£44765</v>
      </c>
      <c r="K37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7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7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76" s="72">
        <f>MAX(IF(Tableau_Effectifs_Dept[[#This Row],[Créneau TOT]]&gt;0,Tableau_Effectifs_Dept[[#This Row],[Créneau TOT]]-Tableau_Effectifs_Dept[[#This Row],[Créneau J ]],0),0)</f>
        <v>0</v>
      </c>
    </row>
    <row r="377" spans="1:14" x14ac:dyDescent="0.25">
      <c r="A377" s="23">
        <v>44766.791666666664</v>
      </c>
      <c r="B377" s="23">
        <v>44767.291666666664</v>
      </c>
      <c r="C377" s="71">
        <f>INT(Tableau_Effectifs_Dept[[#This Row],[GardDteDebut]])</f>
        <v>44766</v>
      </c>
      <c r="D377" s="72">
        <f>ROUND(MOD(Tableau_Effectifs_Dept[[#This Row],[GardDteDebut]],1),5)</f>
        <v>0.79166999999999998</v>
      </c>
      <c r="E377" s="72">
        <f>ROUND(MOD(Tableau_Effectifs_Dept[[#This Row],[GardDteFin]],1),5)</f>
        <v>0.29166999999999998</v>
      </c>
      <c r="F377" t="s">
        <v>72</v>
      </c>
      <c r="G377" t="s">
        <v>28</v>
      </c>
      <c r="H377" t="s">
        <v>32</v>
      </c>
      <c r="I377" t="s">
        <v>27</v>
      </c>
      <c r="J37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Ast_logé£NUIT£PRO£AAA£44766</v>
      </c>
      <c r="K37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>Ast_logé£NUIT£PRO£44766</v>
      </c>
      <c r="L37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7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77" s="72">
        <f>MAX(IF(Tableau_Effectifs_Dept[[#This Row],[Créneau TOT]]&gt;0,Tableau_Effectifs_Dept[[#This Row],[Créneau TOT]]-Tableau_Effectifs_Dept[[#This Row],[Créneau J ]],0),0)</f>
        <v>0</v>
      </c>
    </row>
    <row r="378" spans="1:14" x14ac:dyDescent="0.25">
      <c r="A378" s="23">
        <v>44766.791666666664</v>
      </c>
      <c r="B378" s="23">
        <v>44767.291666666664</v>
      </c>
      <c r="C378" s="71">
        <f>INT(Tableau_Effectifs_Dept[[#This Row],[GardDteDebut]])</f>
        <v>44766</v>
      </c>
      <c r="D378" s="72">
        <f>ROUND(MOD(Tableau_Effectifs_Dept[[#This Row],[GardDteDebut]],1),5)</f>
        <v>0.79166999999999998</v>
      </c>
      <c r="E378" s="72">
        <f>ROUND(MOD(Tableau_Effectifs_Dept[[#This Row],[GardDteFin]],1),5)</f>
        <v>0.29166999999999998</v>
      </c>
      <c r="F378" t="s">
        <v>72</v>
      </c>
      <c r="G378" t="s">
        <v>23</v>
      </c>
      <c r="H378" t="s">
        <v>31</v>
      </c>
      <c r="I378" t="s">
        <v>27</v>
      </c>
      <c r="J37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Garde£NUIT£VOL£AAA£44766</v>
      </c>
      <c r="K37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7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7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78" s="72">
        <f>MAX(IF(Tableau_Effectifs_Dept[[#This Row],[Créneau TOT]]&gt;0,Tableau_Effectifs_Dept[[#This Row],[Créneau TOT]]-Tableau_Effectifs_Dept[[#This Row],[Créneau J ]],0),0)</f>
        <v>0</v>
      </c>
    </row>
    <row r="379" spans="1:14" x14ac:dyDescent="0.25">
      <c r="A379" s="23">
        <v>44766.791666666664</v>
      </c>
      <c r="B379" s="23">
        <v>44767.291666666664</v>
      </c>
      <c r="C379" s="71">
        <f>INT(Tableau_Effectifs_Dept[[#This Row],[GardDteDebut]])</f>
        <v>44766</v>
      </c>
      <c r="D379" s="72">
        <f>ROUND(MOD(Tableau_Effectifs_Dept[[#This Row],[GardDteDebut]],1),5)</f>
        <v>0.79166999999999998</v>
      </c>
      <c r="E379" s="72">
        <f>ROUND(MOD(Tableau_Effectifs_Dept[[#This Row],[GardDteFin]],1),5)</f>
        <v>0.29166999999999998</v>
      </c>
      <c r="F379" t="s">
        <v>74</v>
      </c>
      <c r="G379" t="s">
        <v>23</v>
      </c>
      <c r="H379" t="s">
        <v>31</v>
      </c>
      <c r="I379" t="s">
        <v>27</v>
      </c>
      <c r="J37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Garde£NUIT£VOL£CCC£44766</v>
      </c>
      <c r="K37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7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7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79" s="72">
        <f>MAX(IF(Tableau_Effectifs_Dept[[#This Row],[Créneau TOT]]&gt;0,Tableau_Effectifs_Dept[[#This Row],[Créneau TOT]]-Tableau_Effectifs_Dept[[#This Row],[Créneau J ]],0),0)</f>
        <v>0</v>
      </c>
    </row>
    <row r="380" spans="1:14" x14ac:dyDescent="0.25">
      <c r="A380" s="23">
        <v>44767.791666666664</v>
      </c>
      <c r="B380" s="23">
        <v>44768.291666666664</v>
      </c>
      <c r="C380" s="71">
        <f>INT(Tableau_Effectifs_Dept[[#This Row],[GardDteDebut]])</f>
        <v>44767</v>
      </c>
      <c r="D380" s="72">
        <f>ROUND(MOD(Tableau_Effectifs_Dept[[#This Row],[GardDteDebut]],1),5)</f>
        <v>0.79166999999999998</v>
      </c>
      <c r="E380" s="72">
        <f>ROUND(MOD(Tableau_Effectifs_Dept[[#This Row],[GardDteFin]],1),5)</f>
        <v>0.29166999999999998</v>
      </c>
      <c r="F380" t="s">
        <v>72</v>
      </c>
      <c r="G380" t="s">
        <v>28</v>
      </c>
      <c r="H380" t="s">
        <v>32</v>
      </c>
      <c r="I380" t="s">
        <v>27</v>
      </c>
      <c r="J38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Ast_logé£NUIT£PRO£AAA£44767</v>
      </c>
      <c r="K38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>Ast_logé£NUIT£PRO£44767</v>
      </c>
      <c r="L38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8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80" s="72">
        <f>MAX(IF(Tableau_Effectifs_Dept[[#This Row],[Créneau TOT]]&gt;0,Tableau_Effectifs_Dept[[#This Row],[Créneau TOT]]-Tableau_Effectifs_Dept[[#This Row],[Créneau J ]],0),0)</f>
        <v>0</v>
      </c>
    </row>
    <row r="381" spans="1:14" x14ac:dyDescent="0.25">
      <c r="A381" s="23">
        <v>44767.791666666664</v>
      </c>
      <c r="B381" s="23">
        <v>44768.291666666664</v>
      </c>
      <c r="C381" s="71">
        <f>INT(Tableau_Effectifs_Dept[[#This Row],[GardDteDebut]])</f>
        <v>44767</v>
      </c>
      <c r="D381" s="72">
        <f>ROUND(MOD(Tableau_Effectifs_Dept[[#This Row],[GardDteDebut]],1),5)</f>
        <v>0.79166999999999998</v>
      </c>
      <c r="E381" s="72">
        <f>ROUND(MOD(Tableau_Effectifs_Dept[[#This Row],[GardDteFin]],1),5)</f>
        <v>0.29166999999999998</v>
      </c>
      <c r="F381" t="s">
        <v>72</v>
      </c>
      <c r="G381" t="s">
        <v>23</v>
      </c>
      <c r="H381" t="s">
        <v>31</v>
      </c>
      <c r="I381" t="s">
        <v>27</v>
      </c>
      <c r="J38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Garde£NUIT£VOL£AAA£44767</v>
      </c>
      <c r="K38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8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8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81" s="72">
        <f>MAX(IF(Tableau_Effectifs_Dept[[#This Row],[Créneau TOT]]&gt;0,Tableau_Effectifs_Dept[[#This Row],[Créneau TOT]]-Tableau_Effectifs_Dept[[#This Row],[Créneau J ]],0),0)</f>
        <v>0</v>
      </c>
    </row>
    <row r="382" spans="1:14" x14ac:dyDescent="0.25">
      <c r="A382" s="23">
        <v>44767.791666666664</v>
      </c>
      <c r="B382" s="23">
        <v>44768.291666666664</v>
      </c>
      <c r="C382" s="71">
        <f>INT(Tableau_Effectifs_Dept[[#This Row],[GardDteDebut]])</f>
        <v>44767</v>
      </c>
      <c r="D382" s="72">
        <f>ROUND(MOD(Tableau_Effectifs_Dept[[#This Row],[GardDteDebut]],1),5)</f>
        <v>0.79166999999999998</v>
      </c>
      <c r="E382" s="72">
        <f>ROUND(MOD(Tableau_Effectifs_Dept[[#This Row],[GardDteFin]],1),5)</f>
        <v>0.29166999999999998</v>
      </c>
      <c r="F382" t="s">
        <v>74</v>
      </c>
      <c r="G382" t="s">
        <v>23</v>
      </c>
      <c r="H382" t="s">
        <v>31</v>
      </c>
      <c r="I382" t="s">
        <v>27</v>
      </c>
      <c r="J38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Garde£NUIT£VOL£CCC£44767</v>
      </c>
      <c r="K38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8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8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82" s="72">
        <f>MAX(IF(Tableau_Effectifs_Dept[[#This Row],[Créneau TOT]]&gt;0,Tableau_Effectifs_Dept[[#This Row],[Créneau TOT]]-Tableau_Effectifs_Dept[[#This Row],[Créneau J ]],0),0)</f>
        <v>0</v>
      </c>
    </row>
    <row r="383" spans="1:14" x14ac:dyDescent="0.25">
      <c r="A383" s="23">
        <v>44768.791666666664</v>
      </c>
      <c r="B383" s="23">
        <v>44769.291666666664</v>
      </c>
      <c r="C383" s="71">
        <f>INT(Tableau_Effectifs_Dept[[#This Row],[GardDteDebut]])</f>
        <v>44768</v>
      </c>
      <c r="D383" s="72">
        <f>ROUND(MOD(Tableau_Effectifs_Dept[[#This Row],[GardDteDebut]],1),5)</f>
        <v>0.79166999999999998</v>
      </c>
      <c r="E383" s="72">
        <f>ROUND(MOD(Tableau_Effectifs_Dept[[#This Row],[GardDteFin]],1),5)</f>
        <v>0.29166999999999998</v>
      </c>
      <c r="F383" t="s">
        <v>73</v>
      </c>
      <c r="G383" t="s">
        <v>23</v>
      </c>
      <c r="H383" t="s">
        <v>31</v>
      </c>
      <c r="I383" t="s">
        <v>27</v>
      </c>
      <c r="J38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Garde£NUIT£VOL£BBB£44768</v>
      </c>
      <c r="K38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8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8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83" s="72">
        <f>MAX(IF(Tableau_Effectifs_Dept[[#This Row],[Créneau TOT]]&gt;0,Tableau_Effectifs_Dept[[#This Row],[Créneau TOT]]-Tableau_Effectifs_Dept[[#This Row],[Créneau J ]],0),0)</f>
        <v>0</v>
      </c>
    </row>
    <row r="384" spans="1:14" x14ac:dyDescent="0.25">
      <c r="A384" s="23">
        <v>44768.791666666664</v>
      </c>
      <c r="B384" s="23">
        <v>44769.291666666664</v>
      </c>
      <c r="C384" s="71">
        <f>INT(Tableau_Effectifs_Dept[[#This Row],[GardDteDebut]])</f>
        <v>44768</v>
      </c>
      <c r="D384" s="72">
        <f>ROUND(MOD(Tableau_Effectifs_Dept[[#This Row],[GardDteDebut]],1),5)</f>
        <v>0.79166999999999998</v>
      </c>
      <c r="E384" s="72">
        <f>ROUND(MOD(Tableau_Effectifs_Dept[[#This Row],[GardDteFin]],1),5)</f>
        <v>0.29166999999999998</v>
      </c>
      <c r="F384" t="s">
        <v>73</v>
      </c>
      <c r="G384" t="s">
        <v>23</v>
      </c>
      <c r="H384" t="s">
        <v>31</v>
      </c>
      <c r="I384" t="s">
        <v>27</v>
      </c>
      <c r="J38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Garde£NUIT£VOL£BBB£44768</v>
      </c>
      <c r="K38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8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8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84" s="72">
        <f>MAX(IF(Tableau_Effectifs_Dept[[#This Row],[Créneau TOT]]&gt;0,Tableau_Effectifs_Dept[[#This Row],[Créneau TOT]]-Tableau_Effectifs_Dept[[#This Row],[Créneau J ]],0),0)</f>
        <v>0</v>
      </c>
    </row>
    <row r="385" spans="1:14" x14ac:dyDescent="0.25">
      <c r="A385" s="23">
        <v>44768.791666666664</v>
      </c>
      <c r="B385" s="23">
        <v>44769.291666666664</v>
      </c>
      <c r="C385" s="71">
        <f>INT(Tableau_Effectifs_Dept[[#This Row],[GardDteDebut]])</f>
        <v>44768</v>
      </c>
      <c r="D385" s="72">
        <f>ROUND(MOD(Tableau_Effectifs_Dept[[#This Row],[GardDteDebut]],1),5)</f>
        <v>0.79166999999999998</v>
      </c>
      <c r="E385" s="72">
        <f>ROUND(MOD(Tableau_Effectifs_Dept[[#This Row],[GardDteFin]],1),5)</f>
        <v>0.29166999999999998</v>
      </c>
      <c r="F385" t="s">
        <v>72</v>
      </c>
      <c r="G385" t="s">
        <v>23</v>
      </c>
      <c r="H385" t="s">
        <v>31</v>
      </c>
      <c r="I385" t="s">
        <v>27</v>
      </c>
      <c r="J38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Garde£NUIT£VOL£AAA£44768</v>
      </c>
      <c r="K38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8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8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85" s="72">
        <f>MAX(IF(Tableau_Effectifs_Dept[[#This Row],[Créneau TOT]]&gt;0,Tableau_Effectifs_Dept[[#This Row],[Créneau TOT]]-Tableau_Effectifs_Dept[[#This Row],[Créneau J ]],0),0)</f>
        <v>0</v>
      </c>
    </row>
    <row r="386" spans="1:14" x14ac:dyDescent="0.25">
      <c r="A386" s="23">
        <v>44768.791666666664</v>
      </c>
      <c r="B386" s="23">
        <v>44769.291666666664</v>
      </c>
      <c r="C386" s="71">
        <f>INT(Tableau_Effectifs_Dept[[#This Row],[GardDteDebut]])</f>
        <v>44768</v>
      </c>
      <c r="D386" s="72">
        <f>ROUND(MOD(Tableau_Effectifs_Dept[[#This Row],[GardDteDebut]],1),5)</f>
        <v>0.79166999999999998</v>
      </c>
      <c r="E386" s="72">
        <f>ROUND(MOD(Tableau_Effectifs_Dept[[#This Row],[GardDteFin]],1),5)</f>
        <v>0.29166999999999998</v>
      </c>
      <c r="F386" t="s">
        <v>72</v>
      </c>
      <c r="G386" t="s">
        <v>23</v>
      </c>
      <c r="H386" t="s">
        <v>31</v>
      </c>
      <c r="I386" t="s">
        <v>27</v>
      </c>
      <c r="J38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Garde£NUIT£VOL£AAA£44768</v>
      </c>
      <c r="K38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8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8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86" s="72">
        <f>MAX(IF(Tableau_Effectifs_Dept[[#This Row],[Créneau TOT]]&gt;0,Tableau_Effectifs_Dept[[#This Row],[Créneau TOT]]-Tableau_Effectifs_Dept[[#This Row],[Créneau J ]],0),0)</f>
        <v>0</v>
      </c>
    </row>
    <row r="387" spans="1:14" x14ac:dyDescent="0.25">
      <c r="A387" s="23">
        <v>44768.791666666664</v>
      </c>
      <c r="B387" s="23">
        <v>44769.291666666664</v>
      </c>
      <c r="C387" s="71">
        <f>INT(Tableau_Effectifs_Dept[[#This Row],[GardDteDebut]])</f>
        <v>44768</v>
      </c>
      <c r="D387" s="72">
        <f>ROUND(MOD(Tableau_Effectifs_Dept[[#This Row],[GardDteDebut]],1),5)</f>
        <v>0.79166999999999998</v>
      </c>
      <c r="E387" s="72">
        <f>ROUND(MOD(Tableau_Effectifs_Dept[[#This Row],[GardDteFin]],1),5)</f>
        <v>0.29166999999999998</v>
      </c>
      <c r="F387" t="s">
        <v>74</v>
      </c>
      <c r="G387" t="s">
        <v>23</v>
      </c>
      <c r="H387" t="s">
        <v>31</v>
      </c>
      <c r="I387" t="s">
        <v>27</v>
      </c>
      <c r="J38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Garde£NUIT£VOL£CCC£44768</v>
      </c>
      <c r="K38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8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8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87" s="72">
        <f>MAX(IF(Tableau_Effectifs_Dept[[#This Row],[Créneau TOT]]&gt;0,Tableau_Effectifs_Dept[[#This Row],[Créneau TOT]]-Tableau_Effectifs_Dept[[#This Row],[Créneau J ]],0),0)</f>
        <v>0</v>
      </c>
    </row>
    <row r="388" spans="1:14" x14ac:dyDescent="0.25">
      <c r="A388" s="23">
        <v>44769.791666666664</v>
      </c>
      <c r="B388" s="23">
        <v>44770.291666666664</v>
      </c>
      <c r="C388" s="71">
        <f>INT(Tableau_Effectifs_Dept[[#This Row],[GardDteDebut]])</f>
        <v>44769</v>
      </c>
      <c r="D388" s="72">
        <f>ROUND(MOD(Tableau_Effectifs_Dept[[#This Row],[GardDteDebut]],1),5)</f>
        <v>0.79166999999999998</v>
      </c>
      <c r="E388" s="72">
        <f>ROUND(MOD(Tableau_Effectifs_Dept[[#This Row],[GardDteFin]],1),5)</f>
        <v>0.29166999999999998</v>
      </c>
      <c r="F388" t="s">
        <v>73</v>
      </c>
      <c r="G388" t="s">
        <v>23</v>
      </c>
      <c r="H388" t="s">
        <v>31</v>
      </c>
      <c r="I388" t="s">
        <v>27</v>
      </c>
      <c r="J38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Garde£NUIT£VOL£BBB£44769</v>
      </c>
      <c r="K38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8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8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88" s="72">
        <f>MAX(IF(Tableau_Effectifs_Dept[[#This Row],[Créneau TOT]]&gt;0,Tableau_Effectifs_Dept[[#This Row],[Créneau TOT]]-Tableau_Effectifs_Dept[[#This Row],[Créneau J ]],0),0)</f>
        <v>0</v>
      </c>
    </row>
    <row r="389" spans="1:14" x14ac:dyDescent="0.25">
      <c r="A389" s="23">
        <v>44769.791666666664</v>
      </c>
      <c r="B389" s="23">
        <v>44770.291666666664</v>
      </c>
      <c r="C389" s="71">
        <f>INT(Tableau_Effectifs_Dept[[#This Row],[GardDteDebut]])</f>
        <v>44769</v>
      </c>
      <c r="D389" s="72">
        <f>ROUND(MOD(Tableau_Effectifs_Dept[[#This Row],[GardDteDebut]],1),5)</f>
        <v>0.79166999999999998</v>
      </c>
      <c r="E389" s="72">
        <f>ROUND(MOD(Tableau_Effectifs_Dept[[#This Row],[GardDteFin]],1),5)</f>
        <v>0.29166999999999998</v>
      </c>
      <c r="F389" t="s">
        <v>72</v>
      </c>
      <c r="G389" t="s">
        <v>23</v>
      </c>
      <c r="H389" t="s">
        <v>31</v>
      </c>
      <c r="I389" t="s">
        <v>27</v>
      </c>
      <c r="J38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Garde£NUIT£VOL£AAA£44769</v>
      </c>
      <c r="K38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8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8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89" s="72">
        <f>MAX(IF(Tableau_Effectifs_Dept[[#This Row],[Créneau TOT]]&gt;0,Tableau_Effectifs_Dept[[#This Row],[Créneau TOT]]-Tableau_Effectifs_Dept[[#This Row],[Créneau J ]],0),0)</f>
        <v>0</v>
      </c>
    </row>
    <row r="390" spans="1:14" x14ac:dyDescent="0.25">
      <c r="A390" s="23">
        <v>44769.791666666664</v>
      </c>
      <c r="B390" s="23">
        <v>44770.291666666664</v>
      </c>
      <c r="C390" s="71">
        <f>INT(Tableau_Effectifs_Dept[[#This Row],[GardDteDebut]])</f>
        <v>44769</v>
      </c>
      <c r="D390" s="72">
        <f>ROUND(MOD(Tableau_Effectifs_Dept[[#This Row],[GardDteDebut]],1),5)</f>
        <v>0.79166999999999998</v>
      </c>
      <c r="E390" s="72">
        <f>ROUND(MOD(Tableau_Effectifs_Dept[[#This Row],[GardDteFin]],1),5)</f>
        <v>0.29166999999999998</v>
      </c>
      <c r="F390" t="s">
        <v>72</v>
      </c>
      <c r="G390" t="s">
        <v>23</v>
      </c>
      <c r="H390" t="s">
        <v>31</v>
      </c>
      <c r="I390" t="s">
        <v>27</v>
      </c>
      <c r="J39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Garde£NUIT£VOL£AAA£44769</v>
      </c>
      <c r="K39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9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9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90" s="72">
        <f>MAX(IF(Tableau_Effectifs_Dept[[#This Row],[Créneau TOT]]&gt;0,Tableau_Effectifs_Dept[[#This Row],[Créneau TOT]]-Tableau_Effectifs_Dept[[#This Row],[Créneau J ]],0),0)</f>
        <v>0</v>
      </c>
    </row>
    <row r="391" spans="1:14" x14ac:dyDescent="0.25">
      <c r="A391" s="23">
        <v>44769.791666666664</v>
      </c>
      <c r="B391" s="23">
        <v>44770.291666666664</v>
      </c>
      <c r="C391" s="71">
        <f>INT(Tableau_Effectifs_Dept[[#This Row],[GardDteDebut]])</f>
        <v>44769</v>
      </c>
      <c r="D391" s="72">
        <f>ROUND(MOD(Tableau_Effectifs_Dept[[#This Row],[GardDteDebut]],1),5)</f>
        <v>0.79166999999999998</v>
      </c>
      <c r="E391" s="72">
        <f>ROUND(MOD(Tableau_Effectifs_Dept[[#This Row],[GardDteFin]],1),5)</f>
        <v>0.29166999999999998</v>
      </c>
      <c r="F391" t="s">
        <v>72</v>
      </c>
      <c r="G391" t="s">
        <v>28</v>
      </c>
      <c r="H391" t="s">
        <v>32</v>
      </c>
      <c r="I391" t="s">
        <v>27</v>
      </c>
      <c r="J39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Ast_logé£NUIT£PRO£AAA£44769</v>
      </c>
      <c r="K39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>Ast_logé£NUIT£PRO£44769</v>
      </c>
      <c r="L39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9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91" s="72">
        <f>MAX(IF(Tableau_Effectifs_Dept[[#This Row],[Créneau TOT]]&gt;0,Tableau_Effectifs_Dept[[#This Row],[Créneau TOT]]-Tableau_Effectifs_Dept[[#This Row],[Créneau J ]],0),0)</f>
        <v>0</v>
      </c>
    </row>
    <row r="392" spans="1:14" x14ac:dyDescent="0.25">
      <c r="A392" s="23">
        <v>44769.791666666664</v>
      </c>
      <c r="B392" s="23">
        <v>44770.291666666664</v>
      </c>
      <c r="C392" s="71">
        <f>INT(Tableau_Effectifs_Dept[[#This Row],[GardDteDebut]])</f>
        <v>44769</v>
      </c>
      <c r="D392" s="72">
        <f>ROUND(MOD(Tableau_Effectifs_Dept[[#This Row],[GardDteDebut]],1),5)</f>
        <v>0.79166999999999998</v>
      </c>
      <c r="E392" s="72">
        <f>ROUND(MOD(Tableau_Effectifs_Dept[[#This Row],[GardDteFin]],1),5)</f>
        <v>0.29166999999999998</v>
      </c>
      <c r="F392" t="s">
        <v>72</v>
      </c>
      <c r="G392" t="s">
        <v>23</v>
      </c>
      <c r="H392" t="s">
        <v>31</v>
      </c>
      <c r="I392" t="s">
        <v>27</v>
      </c>
      <c r="J392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Garde£NUIT£VOL£AAA£44769</v>
      </c>
      <c r="K392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9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9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92" s="72">
        <f>MAX(IF(Tableau_Effectifs_Dept[[#This Row],[Créneau TOT]]&gt;0,Tableau_Effectifs_Dept[[#This Row],[Créneau TOT]]-Tableau_Effectifs_Dept[[#This Row],[Créneau J ]],0),0)</f>
        <v>0</v>
      </c>
    </row>
    <row r="393" spans="1:14" x14ac:dyDescent="0.25">
      <c r="A393" s="23">
        <v>44770.791666666664</v>
      </c>
      <c r="B393" s="23">
        <v>44771.291666666664</v>
      </c>
      <c r="C393" s="71">
        <f>INT(Tableau_Effectifs_Dept[[#This Row],[GardDteDebut]])</f>
        <v>44770</v>
      </c>
      <c r="D393" s="72">
        <f>ROUND(MOD(Tableau_Effectifs_Dept[[#This Row],[GardDteDebut]],1),5)</f>
        <v>0.79166999999999998</v>
      </c>
      <c r="E393" s="72">
        <f>ROUND(MOD(Tableau_Effectifs_Dept[[#This Row],[GardDteFin]],1),5)</f>
        <v>0.29166999999999998</v>
      </c>
      <c r="F393" t="s">
        <v>73</v>
      </c>
      <c r="G393" t="s">
        <v>23</v>
      </c>
      <c r="H393" t="s">
        <v>31</v>
      </c>
      <c r="I393" t="s">
        <v>27</v>
      </c>
      <c r="J393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Garde£NUIT£VOL£BBB£44770</v>
      </c>
      <c r="K393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9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9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93" s="72">
        <f>MAX(IF(Tableau_Effectifs_Dept[[#This Row],[Créneau TOT]]&gt;0,Tableau_Effectifs_Dept[[#This Row],[Créneau TOT]]-Tableau_Effectifs_Dept[[#This Row],[Créneau J ]],0),0)</f>
        <v>0</v>
      </c>
    </row>
    <row r="394" spans="1:14" x14ac:dyDescent="0.25">
      <c r="A394" s="23">
        <v>44770.791666666664</v>
      </c>
      <c r="B394" s="23">
        <v>44771.291666666664</v>
      </c>
      <c r="C394" s="71">
        <f>INT(Tableau_Effectifs_Dept[[#This Row],[GardDteDebut]])</f>
        <v>44770</v>
      </c>
      <c r="D394" s="72">
        <f>ROUND(MOD(Tableau_Effectifs_Dept[[#This Row],[GardDteDebut]],1),5)</f>
        <v>0.79166999999999998</v>
      </c>
      <c r="E394" s="72">
        <f>ROUND(MOD(Tableau_Effectifs_Dept[[#This Row],[GardDteFin]],1),5)</f>
        <v>0.29166999999999998</v>
      </c>
      <c r="F394" t="s">
        <v>73</v>
      </c>
      <c r="G394" t="s">
        <v>23</v>
      </c>
      <c r="H394" t="s">
        <v>31</v>
      </c>
      <c r="I394" t="s">
        <v>27</v>
      </c>
      <c r="J394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Garde£NUIT£VOL£BBB£44770</v>
      </c>
      <c r="K394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9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9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94" s="72">
        <f>MAX(IF(Tableau_Effectifs_Dept[[#This Row],[Créneau TOT]]&gt;0,Tableau_Effectifs_Dept[[#This Row],[Créneau TOT]]-Tableau_Effectifs_Dept[[#This Row],[Créneau J ]],0),0)</f>
        <v>0</v>
      </c>
    </row>
    <row r="395" spans="1:14" x14ac:dyDescent="0.25">
      <c r="A395" s="23">
        <v>44770.791666666664</v>
      </c>
      <c r="B395" s="23">
        <v>44771.291666666664</v>
      </c>
      <c r="C395" s="71">
        <f>INT(Tableau_Effectifs_Dept[[#This Row],[GardDteDebut]])</f>
        <v>44770</v>
      </c>
      <c r="D395" s="72">
        <f>ROUND(MOD(Tableau_Effectifs_Dept[[#This Row],[GardDteDebut]],1),5)</f>
        <v>0.79166999999999998</v>
      </c>
      <c r="E395" s="72">
        <f>ROUND(MOD(Tableau_Effectifs_Dept[[#This Row],[GardDteFin]],1),5)</f>
        <v>0.29166999999999998</v>
      </c>
      <c r="F395" t="s">
        <v>72</v>
      </c>
      <c r="G395" t="s">
        <v>23</v>
      </c>
      <c r="H395" t="s">
        <v>31</v>
      </c>
      <c r="I395" t="s">
        <v>27</v>
      </c>
      <c r="J395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Garde£NUIT£VOL£AAA£44770</v>
      </c>
      <c r="K395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9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9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95" s="72">
        <f>MAX(IF(Tableau_Effectifs_Dept[[#This Row],[Créneau TOT]]&gt;0,Tableau_Effectifs_Dept[[#This Row],[Créneau TOT]]-Tableau_Effectifs_Dept[[#This Row],[Créneau J ]],0),0)</f>
        <v>0</v>
      </c>
    </row>
    <row r="396" spans="1:14" x14ac:dyDescent="0.25">
      <c r="A396" s="23">
        <v>44770.791666666664</v>
      </c>
      <c r="B396" s="23">
        <v>44771.291666666664</v>
      </c>
      <c r="C396" s="71">
        <f>INT(Tableau_Effectifs_Dept[[#This Row],[GardDteDebut]])</f>
        <v>44770</v>
      </c>
      <c r="D396" s="72">
        <f>ROUND(MOD(Tableau_Effectifs_Dept[[#This Row],[GardDteDebut]],1),5)</f>
        <v>0.79166999999999998</v>
      </c>
      <c r="E396" s="72">
        <f>ROUND(MOD(Tableau_Effectifs_Dept[[#This Row],[GardDteFin]],1),5)</f>
        <v>0.29166999999999998</v>
      </c>
      <c r="F396" t="s">
        <v>72</v>
      </c>
      <c r="G396" t="s">
        <v>23</v>
      </c>
      <c r="H396" t="s">
        <v>31</v>
      </c>
      <c r="I396" t="s">
        <v>27</v>
      </c>
      <c r="J396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Garde£NUIT£VOL£AAA£44770</v>
      </c>
      <c r="K396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9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9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96" s="72">
        <f>MAX(IF(Tableau_Effectifs_Dept[[#This Row],[Créneau TOT]]&gt;0,Tableau_Effectifs_Dept[[#This Row],[Créneau TOT]]-Tableau_Effectifs_Dept[[#This Row],[Créneau J ]],0),0)</f>
        <v>0</v>
      </c>
    </row>
    <row r="397" spans="1:14" x14ac:dyDescent="0.25">
      <c r="A397" s="23">
        <v>44770.791666666664</v>
      </c>
      <c r="B397" s="23">
        <v>44771.291666666664</v>
      </c>
      <c r="C397" s="71">
        <f>INT(Tableau_Effectifs_Dept[[#This Row],[GardDteDebut]])</f>
        <v>44770</v>
      </c>
      <c r="D397" s="72">
        <f>ROUND(MOD(Tableau_Effectifs_Dept[[#This Row],[GardDteDebut]],1),5)</f>
        <v>0.79166999999999998</v>
      </c>
      <c r="E397" s="72">
        <f>ROUND(MOD(Tableau_Effectifs_Dept[[#This Row],[GardDteFin]],1),5)</f>
        <v>0.29166999999999998</v>
      </c>
      <c r="F397" t="s">
        <v>72</v>
      </c>
      <c r="G397" t="s">
        <v>23</v>
      </c>
      <c r="H397" t="s">
        <v>31</v>
      </c>
      <c r="I397" t="s">
        <v>27</v>
      </c>
      <c r="J39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Garde£NUIT£VOL£AAA£44770</v>
      </c>
      <c r="K39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9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9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97" s="72">
        <f>MAX(IF(Tableau_Effectifs_Dept[[#This Row],[Créneau TOT]]&gt;0,Tableau_Effectifs_Dept[[#This Row],[Créneau TOT]]-Tableau_Effectifs_Dept[[#This Row],[Créneau J ]],0),0)</f>
        <v>0</v>
      </c>
    </row>
    <row r="398" spans="1:14" x14ac:dyDescent="0.25">
      <c r="A398" s="23">
        <v>44770.791666666664</v>
      </c>
      <c r="B398" s="23">
        <v>44771.291666666664</v>
      </c>
      <c r="C398" s="71">
        <f>INT(Tableau_Effectifs_Dept[[#This Row],[GardDteDebut]])</f>
        <v>44770</v>
      </c>
      <c r="D398" s="72">
        <f>ROUND(MOD(Tableau_Effectifs_Dept[[#This Row],[GardDteDebut]],1),5)</f>
        <v>0.79166999999999998</v>
      </c>
      <c r="E398" s="72">
        <f>ROUND(MOD(Tableau_Effectifs_Dept[[#This Row],[GardDteFin]],1),5)</f>
        <v>0.29166999999999998</v>
      </c>
      <c r="F398" t="s">
        <v>72</v>
      </c>
      <c r="G398" t="s">
        <v>23</v>
      </c>
      <c r="H398" t="s">
        <v>31</v>
      </c>
      <c r="I398" t="s">
        <v>27</v>
      </c>
      <c r="J398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Garde£NUIT£VOL£AAA£44770</v>
      </c>
      <c r="K398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98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98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98" s="72">
        <f>MAX(IF(Tableau_Effectifs_Dept[[#This Row],[Créneau TOT]]&gt;0,Tableau_Effectifs_Dept[[#This Row],[Créneau TOT]]-Tableau_Effectifs_Dept[[#This Row],[Créneau J ]],0),0)</f>
        <v>0</v>
      </c>
    </row>
    <row r="399" spans="1:14" x14ac:dyDescent="0.25">
      <c r="A399" s="23">
        <v>44770.791666666664</v>
      </c>
      <c r="B399" s="23">
        <v>44771.291666666664</v>
      </c>
      <c r="C399" s="71">
        <f>INT(Tableau_Effectifs_Dept[[#This Row],[GardDteDebut]])</f>
        <v>44770</v>
      </c>
      <c r="D399" s="72">
        <f>ROUND(MOD(Tableau_Effectifs_Dept[[#This Row],[GardDteDebut]],1),5)</f>
        <v>0.79166999999999998</v>
      </c>
      <c r="E399" s="72">
        <f>ROUND(MOD(Tableau_Effectifs_Dept[[#This Row],[GardDteFin]],1),5)</f>
        <v>0.29166999999999998</v>
      </c>
      <c r="F399" t="s">
        <v>74</v>
      </c>
      <c r="G399" t="s">
        <v>23</v>
      </c>
      <c r="H399" t="s">
        <v>31</v>
      </c>
      <c r="I399" t="s">
        <v>27</v>
      </c>
      <c r="J399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Garde£NUIT£VOL£CCC£44770</v>
      </c>
      <c r="K399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399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399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399" s="72">
        <f>MAX(IF(Tableau_Effectifs_Dept[[#This Row],[Créneau TOT]]&gt;0,Tableau_Effectifs_Dept[[#This Row],[Créneau TOT]]-Tableau_Effectifs_Dept[[#This Row],[Créneau J ]],0),0)</f>
        <v>0</v>
      </c>
    </row>
    <row r="400" spans="1:14" x14ac:dyDescent="0.25">
      <c r="A400" s="23">
        <v>44770.791666666664</v>
      </c>
      <c r="B400" s="23">
        <v>44771.291666666664</v>
      </c>
      <c r="C400" s="71">
        <f>INT(Tableau_Effectifs_Dept[[#This Row],[GardDteDebut]])</f>
        <v>44770</v>
      </c>
      <c r="D400" s="72">
        <f>ROUND(MOD(Tableau_Effectifs_Dept[[#This Row],[GardDteDebut]],1),5)</f>
        <v>0.79166999999999998</v>
      </c>
      <c r="E400" s="72">
        <f>ROUND(MOD(Tableau_Effectifs_Dept[[#This Row],[GardDteFin]],1),5)</f>
        <v>0.29166999999999998</v>
      </c>
      <c r="F400" t="s">
        <v>74</v>
      </c>
      <c r="G400" t="s">
        <v>23</v>
      </c>
      <c r="H400" t="s">
        <v>31</v>
      </c>
      <c r="I400" t="s">
        <v>27</v>
      </c>
      <c r="J400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Garde£NUIT£VOL£CCC£44770</v>
      </c>
      <c r="K400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00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00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00" s="72">
        <f>MAX(IF(Tableau_Effectifs_Dept[[#This Row],[Créneau TOT]]&gt;0,Tableau_Effectifs_Dept[[#This Row],[Créneau TOT]]-Tableau_Effectifs_Dept[[#This Row],[Créneau J ]],0),0)</f>
        <v>0</v>
      </c>
    </row>
    <row r="401" spans="1:14" x14ac:dyDescent="0.25">
      <c r="A401" s="23">
        <v>44770.791666666664</v>
      </c>
      <c r="B401" s="23">
        <v>44771.291666666664</v>
      </c>
      <c r="C401" s="71">
        <f>INT(Tableau_Effectifs_Dept[[#This Row],[GardDteDebut]])</f>
        <v>44770</v>
      </c>
      <c r="D401" s="72">
        <f>ROUND(MOD(Tableau_Effectifs_Dept[[#This Row],[GardDteDebut]],1),5)</f>
        <v>0.79166999999999998</v>
      </c>
      <c r="E401" s="72">
        <f>ROUND(MOD(Tableau_Effectifs_Dept[[#This Row],[GardDteFin]],1),5)</f>
        <v>0.29166999999999998</v>
      </c>
      <c r="F401" t="s">
        <v>74</v>
      </c>
      <c r="G401" t="s">
        <v>28</v>
      </c>
      <c r="H401" t="s">
        <v>32</v>
      </c>
      <c r="I401" t="s">
        <v>27</v>
      </c>
      <c r="J401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Ast_logé£NUIT£PRO£CCC£44770</v>
      </c>
      <c r="K401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>Ast_logé£NUIT£PRO£44770</v>
      </c>
      <c r="L401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01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01" s="72">
        <f>MAX(IF(Tableau_Effectifs_Dept[[#This Row],[Créneau TOT]]&gt;0,Tableau_Effectifs_Dept[[#This Row],[Créneau TOT]]-Tableau_Effectifs_Dept[[#This Row],[Créneau J ]],0),0)</f>
        <v>0</v>
      </c>
    </row>
    <row r="402" spans="1:14" x14ac:dyDescent="0.25">
      <c r="A402" s="23">
        <v>44771.791666666664</v>
      </c>
      <c r="B402" s="23">
        <v>44772.291666666664</v>
      </c>
      <c r="C402" s="71">
        <f>INT(Tableau_Effectifs_Dept[[#This Row],[GardDteDebut]])</f>
        <v>44771</v>
      </c>
      <c r="D402" s="72">
        <f>ROUND(MOD(Tableau_Effectifs_Dept[[#This Row],[GardDteDebut]],1),5)</f>
        <v>0.79166999999999998</v>
      </c>
      <c r="E402" s="72">
        <f>ROUND(MOD(Tableau_Effectifs_Dept[[#This Row],[GardDteFin]],1),5)</f>
        <v>0.29166999999999998</v>
      </c>
      <c r="F402" t="s">
        <v>72</v>
      </c>
      <c r="G402" t="s">
        <v>23</v>
      </c>
      <c r="H402" t="s">
        <v>31</v>
      </c>
      <c r="I402" t="s">
        <v>27</v>
      </c>
      <c r="J402" s="3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Garde£NUIT£VOL£AAA£44771</v>
      </c>
      <c r="K402" s="3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02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02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02" s="72">
        <f>MAX(IF(Tableau_Effectifs_Dept[[#This Row],[Créneau TOT]]&gt;0,Tableau_Effectifs_Dept[[#This Row],[Créneau TOT]]-Tableau_Effectifs_Dept[[#This Row],[Créneau J ]],0),0)</f>
        <v>0</v>
      </c>
    </row>
    <row r="403" spans="1:14" x14ac:dyDescent="0.25">
      <c r="A403" s="23">
        <v>44771.791666666664</v>
      </c>
      <c r="B403" s="23">
        <v>44772.291666666664</v>
      </c>
      <c r="C403" s="71">
        <f>INT(Tableau_Effectifs_Dept[[#This Row],[GardDteDebut]])</f>
        <v>44771</v>
      </c>
      <c r="D403" s="72">
        <f>ROUND(MOD(Tableau_Effectifs_Dept[[#This Row],[GardDteDebut]],1),5)</f>
        <v>0.79166999999999998</v>
      </c>
      <c r="E403" s="72">
        <f>ROUND(MOD(Tableau_Effectifs_Dept[[#This Row],[GardDteFin]],1),5)</f>
        <v>0.29166999999999998</v>
      </c>
      <c r="F403" t="s">
        <v>72</v>
      </c>
      <c r="G403" t="s">
        <v>23</v>
      </c>
      <c r="H403" t="s">
        <v>31</v>
      </c>
      <c r="I403" t="s">
        <v>27</v>
      </c>
      <c r="J403" s="3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Garde£NUIT£VOL£AAA£44771</v>
      </c>
      <c r="K403" s="3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03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03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03" s="72">
        <f>MAX(IF(Tableau_Effectifs_Dept[[#This Row],[Créneau TOT]]&gt;0,Tableau_Effectifs_Dept[[#This Row],[Créneau TOT]]-Tableau_Effectifs_Dept[[#This Row],[Créneau J ]],0),0)</f>
        <v>0</v>
      </c>
    </row>
    <row r="404" spans="1:14" x14ac:dyDescent="0.25">
      <c r="A404" s="23">
        <v>44771.791666666664</v>
      </c>
      <c r="B404" s="23">
        <v>44772.291666666664</v>
      </c>
      <c r="C404" s="71">
        <f>INT(Tableau_Effectifs_Dept[[#This Row],[GardDteDebut]])</f>
        <v>44771</v>
      </c>
      <c r="D404" s="72">
        <f>ROUND(MOD(Tableau_Effectifs_Dept[[#This Row],[GardDteDebut]],1),5)</f>
        <v>0.79166999999999998</v>
      </c>
      <c r="E404" s="72">
        <f>ROUND(MOD(Tableau_Effectifs_Dept[[#This Row],[GardDteFin]],1),5)</f>
        <v>0.29166999999999998</v>
      </c>
      <c r="F404" t="s">
        <v>72</v>
      </c>
      <c r="G404" t="s">
        <v>23</v>
      </c>
      <c r="H404" t="s">
        <v>31</v>
      </c>
      <c r="I404" t="s">
        <v>27</v>
      </c>
      <c r="J404" s="3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Garde£NUIT£VOL£AAA£44771</v>
      </c>
      <c r="K404" s="3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04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04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04" s="72">
        <f>MAX(IF(Tableau_Effectifs_Dept[[#This Row],[Créneau TOT]]&gt;0,Tableau_Effectifs_Dept[[#This Row],[Créneau TOT]]-Tableau_Effectifs_Dept[[#This Row],[Créneau J ]],0),0)</f>
        <v>0</v>
      </c>
    </row>
    <row r="405" spans="1:14" x14ac:dyDescent="0.25">
      <c r="A405" s="23">
        <v>44771.791666666664</v>
      </c>
      <c r="B405" s="23">
        <v>44772.291666666664</v>
      </c>
      <c r="C405" s="71">
        <f>INT(Tableau_Effectifs_Dept[[#This Row],[GardDteDebut]])</f>
        <v>44771</v>
      </c>
      <c r="D405" s="72">
        <f>ROUND(MOD(Tableau_Effectifs_Dept[[#This Row],[GardDteDebut]],1),5)</f>
        <v>0.79166999999999998</v>
      </c>
      <c r="E405" s="72">
        <f>ROUND(MOD(Tableau_Effectifs_Dept[[#This Row],[GardDteFin]],1),5)</f>
        <v>0.29166999999999998</v>
      </c>
      <c r="F405" t="s">
        <v>74</v>
      </c>
      <c r="G405" t="s">
        <v>23</v>
      </c>
      <c r="H405" t="s">
        <v>31</v>
      </c>
      <c r="I405" t="s">
        <v>27</v>
      </c>
      <c r="J405" s="3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Garde£NUIT£VOL£CCC£44771</v>
      </c>
      <c r="K405" s="3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05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05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05" s="72">
        <f>MAX(IF(Tableau_Effectifs_Dept[[#This Row],[Créneau TOT]]&gt;0,Tableau_Effectifs_Dept[[#This Row],[Créneau TOT]]-Tableau_Effectifs_Dept[[#This Row],[Créneau J ]],0),0)</f>
        <v>0</v>
      </c>
    </row>
    <row r="406" spans="1:14" x14ac:dyDescent="0.25">
      <c r="A406" s="23">
        <v>44771.791666666664</v>
      </c>
      <c r="B406" s="23">
        <v>44772.291666666664</v>
      </c>
      <c r="C406" s="71">
        <f>INT(Tableau_Effectifs_Dept[[#This Row],[GardDteDebut]])</f>
        <v>44771</v>
      </c>
      <c r="D406" s="72">
        <f>ROUND(MOD(Tableau_Effectifs_Dept[[#This Row],[GardDteDebut]],1),5)</f>
        <v>0.79166999999999998</v>
      </c>
      <c r="E406" s="72">
        <f>ROUND(MOD(Tableau_Effectifs_Dept[[#This Row],[GardDteFin]],1),5)</f>
        <v>0.29166999999999998</v>
      </c>
      <c r="F406" t="s">
        <v>74</v>
      </c>
      <c r="G406" t="s">
        <v>23</v>
      </c>
      <c r="H406" t="s">
        <v>31</v>
      </c>
      <c r="I406" t="s">
        <v>27</v>
      </c>
      <c r="J406" s="3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Garde£NUIT£VOL£CCC£44771</v>
      </c>
      <c r="K406" s="3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06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06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06" s="72">
        <f>MAX(IF(Tableau_Effectifs_Dept[[#This Row],[Créneau TOT]]&gt;0,Tableau_Effectifs_Dept[[#This Row],[Créneau TOT]]-Tableau_Effectifs_Dept[[#This Row],[Créneau J ]],0),0)</f>
        <v>0</v>
      </c>
    </row>
    <row r="407" spans="1:14" x14ac:dyDescent="0.25">
      <c r="A407" s="23">
        <v>44771.791666666664</v>
      </c>
      <c r="B407" s="23">
        <v>44772.291666666664</v>
      </c>
      <c r="C407" s="71">
        <f>INT(Tableau_Effectifs_Dept[[#This Row],[GardDteDebut]])</f>
        <v>44771</v>
      </c>
      <c r="D407" s="72">
        <f>ROUND(MOD(Tableau_Effectifs_Dept[[#This Row],[GardDteDebut]],1),5)</f>
        <v>0.79166999999999998</v>
      </c>
      <c r="E407" s="72">
        <f>ROUND(MOD(Tableau_Effectifs_Dept[[#This Row],[GardDteFin]],1),5)</f>
        <v>0.29166999999999998</v>
      </c>
      <c r="F407" t="s">
        <v>74</v>
      </c>
      <c r="G407" t="s">
        <v>23</v>
      </c>
      <c r="H407" t="s">
        <v>31</v>
      </c>
      <c r="I407" t="s">
        <v>27</v>
      </c>
      <c r="J407" s="37" t="str">
        <f>IF(Tableau_Effectifs_Dept[[#This Row],[PERIODE]]="CRENEAU","",Tableau_Effectifs_Dept[[#This Row],[POSITION]]&amp;"£"&amp;Tableau_Effectifs_Dept[[#This Row],[PERIODE]]&amp;"£"&amp;Tableau_Effectifs_Dept[[#This Row],[TYPE]]&amp;"£"&amp;Tableau_Effectifs_Dept[[#This Row],[CIS]]&amp;"£"&amp;Tableau_Effectifs_Dept[[#This Row],[DATE]])</f>
        <v>Garde£NUIT£VOL£CCC£44771</v>
      </c>
      <c r="K407" s="37" t="str">
        <f>IF(Tableau_Effectifs_Dept[[#This Row],[POSITION]]="Ast_logé",Tableau_Effectifs_Dept[[#This Row],[POSITION]]&amp;"£"&amp;Tableau_Effectifs_Dept[[#This Row],[PERIODE]]&amp;"£"&amp;Tableau_Effectifs_Dept[[#This Row],[TYPE]]&amp;"£"&amp;Tableau_Effectifs_Dept[[#This Row],[DATE]],"")</f>
        <v/>
      </c>
      <c r="L407" s="72">
        <f>IF(AND(Tableau_Effectifs_Dept[[#This Row],[PERIODE]]="creneau",Tableau_Effectifs_Dept[[#This Row],[DE]]&gt;=7/24),Tableau_Effectifs_Dept[[#This Row],[GardDteFin]]-Tableau_Effectifs_Dept[[#This Row],[GardDteDebut]],0)</f>
        <v>0</v>
      </c>
      <c r="M407" s="72">
        <f>MAX(IF(AND(Tableau_Effectifs_Dept[[#This Row],[PERIODE]]="creneau",Tableau_Effectifs_Dept[[#This Row],[DE]]&gt;=7/24,Tableau_Effectifs_Dept[[#This Row],[A]]&lt;=19/24),19/24-Tableau_Effectifs_Dept[[#This Row],[DE]],0),0)</f>
        <v>0</v>
      </c>
      <c r="N407" s="72">
        <f>MAX(IF(Tableau_Effectifs_Dept[[#This Row],[Créneau TOT]]&gt;0,Tableau_Effectifs_Dept[[#This Row],[Créneau TOT]]-Tableau_Effectifs_Dept[[#This Row],[Créneau J ]],0),0)</f>
        <v>0</v>
      </c>
    </row>
  </sheetData>
  <conditionalFormatting sqref="L2:N407">
    <cfRule type="expression" dxfId="1" priority="1">
      <formula>$I2&lt;&gt;"Creneau"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8"/>
  <sheetViews>
    <sheetView workbookViewId="0"/>
  </sheetViews>
  <sheetFormatPr baseColWidth="10" defaultRowHeight="15" x14ac:dyDescent="0.25"/>
  <sheetData>
    <row r="1" spans="1:20" x14ac:dyDescent="0.25">
      <c r="A1" s="26" t="s">
        <v>36</v>
      </c>
      <c r="B1" s="26" t="s">
        <v>37</v>
      </c>
      <c r="C1" s="26" t="s">
        <v>38</v>
      </c>
      <c r="D1" s="26" t="s">
        <v>39</v>
      </c>
      <c r="E1" s="26" t="s">
        <v>40</v>
      </c>
      <c r="F1" s="26" t="s">
        <v>41</v>
      </c>
      <c r="G1" s="26" t="s">
        <v>42</v>
      </c>
      <c r="H1" s="26" t="s">
        <v>43</v>
      </c>
      <c r="I1" s="26" t="s">
        <v>44</v>
      </c>
      <c r="J1" s="26" t="s">
        <v>45</v>
      </c>
      <c r="K1" s="26" t="s">
        <v>46</v>
      </c>
      <c r="L1" s="26" t="s">
        <v>47</v>
      </c>
      <c r="M1" s="26" t="s">
        <v>48</v>
      </c>
      <c r="N1" s="26" t="s">
        <v>49</v>
      </c>
      <c r="O1" s="26" t="s">
        <v>50</v>
      </c>
      <c r="P1" s="26" t="s">
        <v>51</v>
      </c>
      <c r="Q1" s="26" t="s">
        <v>52</v>
      </c>
      <c r="R1" s="26" t="s">
        <v>53</v>
      </c>
      <c r="S1" s="26" t="s">
        <v>54</v>
      </c>
      <c r="T1" s="26" t="s">
        <v>55</v>
      </c>
    </row>
    <row r="2" spans="1:20" x14ac:dyDescent="0.25">
      <c r="A2" s="27" t="s">
        <v>56</v>
      </c>
      <c r="B2" s="28">
        <f>DATE(B1,1,1)</f>
        <v>39083</v>
      </c>
      <c r="C2" s="28">
        <f t="shared" ref="C2:T2" si="0">DATE(C1,1,1)</f>
        <v>39448</v>
      </c>
      <c r="D2" s="28">
        <f t="shared" si="0"/>
        <v>39814</v>
      </c>
      <c r="E2" s="28">
        <f t="shared" si="0"/>
        <v>40179</v>
      </c>
      <c r="F2" s="28">
        <f t="shared" si="0"/>
        <v>40544</v>
      </c>
      <c r="G2" s="28">
        <f t="shared" si="0"/>
        <v>40909</v>
      </c>
      <c r="H2" s="28">
        <f t="shared" si="0"/>
        <v>41275</v>
      </c>
      <c r="I2" s="28">
        <f t="shared" si="0"/>
        <v>41640</v>
      </c>
      <c r="J2" s="28">
        <f t="shared" si="0"/>
        <v>42005</v>
      </c>
      <c r="K2" s="28">
        <f t="shared" si="0"/>
        <v>42370</v>
      </c>
      <c r="L2" s="28">
        <f t="shared" si="0"/>
        <v>42736</v>
      </c>
      <c r="M2" s="28">
        <f t="shared" si="0"/>
        <v>43101</v>
      </c>
      <c r="N2" s="28">
        <f t="shared" si="0"/>
        <v>43466</v>
      </c>
      <c r="O2" s="28">
        <f t="shared" si="0"/>
        <v>43831</v>
      </c>
      <c r="P2" s="28">
        <f t="shared" si="0"/>
        <v>44197</v>
      </c>
      <c r="Q2" s="28">
        <f t="shared" si="0"/>
        <v>44562</v>
      </c>
      <c r="R2" s="28">
        <f t="shared" si="0"/>
        <v>44927</v>
      </c>
      <c r="S2" s="28">
        <f t="shared" si="0"/>
        <v>45292</v>
      </c>
      <c r="T2" s="28">
        <f t="shared" si="0"/>
        <v>45658</v>
      </c>
    </row>
    <row r="3" spans="1:20" x14ac:dyDescent="0.25">
      <c r="A3" s="29" t="s">
        <v>57</v>
      </c>
      <c r="B3" s="28">
        <f>ROUND(DATE(B1,4,MOD(234-11*MOD(B1,19),30))/7,0)*7-6</f>
        <v>39180</v>
      </c>
      <c r="C3" s="28">
        <f t="shared" ref="C3:T3" si="1">ROUND(DATE(C1,4,MOD(234-11*MOD(C1,19),30))/7,0)*7-6</f>
        <v>39530</v>
      </c>
      <c r="D3" s="28">
        <f t="shared" si="1"/>
        <v>39915</v>
      </c>
      <c r="E3" s="28">
        <f t="shared" si="1"/>
        <v>40272</v>
      </c>
      <c r="F3" s="28">
        <f t="shared" si="1"/>
        <v>40657</v>
      </c>
      <c r="G3" s="28">
        <f t="shared" si="1"/>
        <v>41007</v>
      </c>
      <c r="H3" s="28">
        <f t="shared" si="1"/>
        <v>41364</v>
      </c>
      <c r="I3" s="28">
        <f t="shared" si="1"/>
        <v>41749</v>
      </c>
      <c r="J3" s="28">
        <f t="shared" si="1"/>
        <v>42099</v>
      </c>
      <c r="K3" s="28">
        <f t="shared" si="1"/>
        <v>42456</v>
      </c>
      <c r="L3" s="28">
        <f t="shared" si="1"/>
        <v>42841</v>
      </c>
      <c r="M3" s="28">
        <f t="shared" si="1"/>
        <v>43191</v>
      </c>
      <c r="N3" s="28">
        <f t="shared" si="1"/>
        <v>43576</v>
      </c>
      <c r="O3" s="28">
        <f t="shared" si="1"/>
        <v>43933</v>
      </c>
      <c r="P3" s="28">
        <f t="shared" si="1"/>
        <v>44290</v>
      </c>
      <c r="Q3" s="28">
        <f t="shared" si="1"/>
        <v>44668</v>
      </c>
      <c r="R3" s="28">
        <f t="shared" si="1"/>
        <v>45025</v>
      </c>
      <c r="S3" s="28">
        <f t="shared" si="1"/>
        <v>45382</v>
      </c>
      <c r="T3" s="28">
        <f t="shared" si="1"/>
        <v>45767</v>
      </c>
    </row>
    <row r="4" spans="1:20" ht="25.5" x14ac:dyDescent="0.25">
      <c r="A4" s="27" t="s">
        <v>58</v>
      </c>
      <c r="B4" s="28">
        <f>B3+1</f>
        <v>39181</v>
      </c>
      <c r="C4" s="28">
        <f t="shared" ref="C4:T4" si="2">C3+1</f>
        <v>39531</v>
      </c>
      <c r="D4" s="28">
        <f t="shared" si="2"/>
        <v>39916</v>
      </c>
      <c r="E4" s="28">
        <f t="shared" si="2"/>
        <v>40273</v>
      </c>
      <c r="F4" s="28">
        <f t="shared" si="2"/>
        <v>40658</v>
      </c>
      <c r="G4" s="28">
        <f t="shared" si="2"/>
        <v>41008</v>
      </c>
      <c r="H4" s="28">
        <f t="shared" si="2"/>
        <v>41365</v>
      </c>
      <c r="I4" s="28">
        <f t="shared" si="2"/>
        <v>41750</v>
      </c>
      <c r="J4" s="28">
        <f t="shared" si="2"/>
        <v>42100</v>
      </c>
      <c r="K4" s="28">
        <f t="shared" si="2"/>
        <v>42457</v>
      </c>
      <c r="L4" s="28">
        <f t="shared" si="2"/>
        <v>42842</v>
      </c>
      <c r="M4" s="28">
        <f t="shared" si="2"/>
        <v>43192</v>
      </c>
      <c r="N4" s="28">
        <f t="shared" si="2"/>
        <v>43577</v>
      </c>
      <c r="O4" s="28">
        <f t="shared" si="2"/>
        <v>43934</v>
      </c>
      <c r="P4" s="28">
        <f t="shared" si="2"/>
        <v>44291</v>
      </c>
      <c r="Q4" s="28">
        <f t="shared" si="2"/>
        <v>44669</v>
      </c>
      <c r="R4" s="28">
        <f t="shared" si="2"/>
        <v>45026</v>
      </c>
      <c r="S4" s="28">
        <f t="shared" si="2"/>
        <v>45383</v>
      </c>
      <c r="T4" s="28">
        <f t="shared" si="2"/>
        <v>45768</v>
      </c>
    </row>
    <row r="5" spans="1:20" x14ac:dyDescent="0.25">
      <c r="A5" s="26" t="s">
        <v>59</v>
      </c>
      <c r="B5" s="28">
        <f>DATE(B1,5,1)</f>
        <v>39203</v>
      </c>
      <c r="C5" s="28">
        <f t="shared" ref="C5:T5" si="3">DATE(C1,5,1)</f>
        <v>39569</v>
      </c>
      <c r="D5" s="28">
        <f t="shared" si="3"/>
        <v>39934</v>
      </c>
      <c r="E5" s="28">
        <f t="shared" si="3"/>
        <v>40299</v>
      </c>
      <c r="F5" s="28" t="e">
        <f ca="1">IF(BDD!V3NB.SI(BDD!B2:Z14,E4)=1,1,"")</f>
        <v>#NAME?</v>
      </c>
      <c r="G5" s="28">
        <f t="shared" si="3"/>
        <v>41030</v>
      </c>
      <c r="H5" s="28">
        <f t="shared" si="3"/>
        <v>41395</v>
      </c>
      <c r="I5" s="28">
        <f t="shared" si="3"/>
        <v>41760</v>
      </c>
      <c r="J5" s="28">
        <f t="shared" si="3"/>
        <v>42125</v>
      </c>
      <c r="K5" s="28">
        <f t="shared" si="3"/>
        <v>42491</v>
      </c>
      <c r="L5" s="28">
        <f t="shared" si="3"/>
        <v>42856</v>
      </c>
      <c r="M5" s="28">
        <f t="shared" si="3"/>
        <v>43221</v>
      </c>
      <c r="N5" s="28">
        <f t="shared" si="3"/>
        <v>43586</v>
      </c>
      <c r="O5" s="28">
        <f t="shared" si="3"/>
        <v>43952</v>
      </c>
      <c r="P5" s="28">
        <f t="shared" si="3"/>
        <v>44317</v>
      </c>
      <c r="Q5" s="28">
        <f t="shared" si="3"/>
        <v>44682</v>
      </c>
      <c r="R5" s="28">
        <f t="shared" si="3"/>
        <v>45047</v>
      </c>
      <c r="S5" s="28">
        <f t="shared" si="3"/>
        <v>45413</v>
      </c>
      <c r="T5" s="28">
        <f t="shared" si="3"/>
        <v>45778</v>
      </c>
    </row>
    <row r="6" spans="1:20" x14ac:dyDescent="0.25">
      <c r="A6" s="27" t="s">
        <v>60</v>
      </c>
      <c r="B6" s="28">
        <f>DATE(B1,5,8)</f>
        <v>39210</v>
      </c>
      <c r="C6" s="28">
        <f t="shared" ref="C6:T6" si="4">DATE(C1,5,8)</f>
        <v>39576</v>
      </c>
      <c r="D6" s="28">
        <f t="shared" si="4"/>
        <v>39941</v>
      </c>
      <c r="E6" s="28">
        <f t="shared" si="4"/>
        <v>40306</v>
      </c>
      <c r="F6" s="28">
        <f t="shared" si="4"/>
        <v>40671</v>
      </c>
      <c r="G6" s="28">
        <f t="shared" si="4"/>
        <v>41037</v>
      </c>
      <c r="H6" s="28">
        <f t="shared" si="4"/>
        <v>41402</v>
      </c>
      <c r="I6" s="28">
        <f t="shared" si="4"/>
        <v>41767</v>
      </c>
      <c r="J6" s="28">
        <f t="shared" si="4"/>
        <v>42132</v>
      </c>
      <c r="K6" s="28">
        <f t="shared" si="4"/>
        <v>42498</v>
      </c>
      <c r="L6" s="28">
        <f t="shared" si="4"/>
        <v>42863</v>
      </c>
      <c r="M6" s="28">
        <f t="shared" si="4"/>
        <v>43228</v>
      </c>
      <c r="N6" s="28">
        <f t="shared" si="4"/>
        <v>43593</v>
      </c>
      <c r="O6" s="28">
        <f t="shared" si="4"/>
        <v>43959</v>
      </c>
      <c r="P6" s="28">
        <f t="shared" si="4"/>
        <v>44324</v>
      </c>
      <c r="Q6" s="28">
        <f t="shared" si="4"/>
        <v>44689</v>
      </c>
      <c r="R6" s="28">
        <f t="shared" si="4"/>
        <v>45054</v>
      </c>
      <c r="S6" s="28">
        <f t="shared" si="4"/>
        <v>45420</v>
      </c>
      <c r="T6" s="28">
        <f t="shared" si="4"/>
        <v>45785</v>
      </c>
    </row>
    <row r="7" spans="1:20" x14ac:dyDescent="0.25">
      <c r="A7" s="27" t="s">
        <v>61</v>
      </c>
      <c r="B7" s="28">
        <f>B3+39</f>
        <v>39219</v>
      </c>
      <c r="C7" s="28">
        <f t="shared" ref="C7:T7" si="5">C3+39</f>
        <v>39569</v>
      </c>
      <c r="D7" s="28">
        <f t="shared" si="5"/>
        <v>39954</v>
      </c>
      <c r="E7" s="28">
        <f t="shared" si="5"/>
        <v>40311</v>
      </c>
      <c r="F7" s="28">
        <f t="shared" si="5"/>
        <v>40696</v>
      </c>
      <c r="G7" s="28">
        <f t="shared" si="5"/>
        <v>41046</v>
      </c>
      <c r="H7" s="28">
        <f t="shared" si="5"/>
        <v>41403</v>
      </c>
      <c r="I7" s="28">
        <f t="shared" si="5"/>
        <v>41788</v>
      </c>
      <c r="J7" s="28">
        <f t="shared" si="5"/>
        <v>42138</v>
      </c>
      <c r="K7" s="28">
        <f t="shared" si="5"/>
        <v>42495</v>
      </c>
      <c r="L7" s="28">
        <f t="shared" si="5"/>
        <v>42880</v>
      </c>
      <c r="M7" s="28">
        <f t="shared" si="5"/>
        <v>43230</v>
      </c>
      <c r="N7" s="28">
        <f t="shared" si="5"/>
        <v>43615</v>
      </c>
      <c r="O7" s="28">
        <f t="shared" si="5"/>
        <v>43972</v>
      </c>
      <c r="P7" s="28">
        <f t="shared" si="5"/>
        <v>44329</v>
      </c>
      <c r="Q7" s="28">
        <f t="shared" si="5"/>
        <v>44707</v>
      </c>
      <c r="R7" s="28">
        <f t="shared" si="5"/>
        <v>45064</v>
      </c>
      <c r="S7" s="28">
        <f t="shared" si="5"/>
        <v>45421</v>
      </c>
      <c r="T7" s="28">
        <f t="shared" si="5"/>
        <v>45806</v>
      </c>
    </row>
    <row r="8" spans="1:20" x14ac:dyDescent="0.25">
      <c r="A8" s="29" t="s">
        <v>62</v>
      </c>
      <c r="B8" s="28">
        <f>B3+49</f>
        <v>39229</v>
      </c>
      <c r="C8" s="28">
        <f t="shared" ref="C8:T8" si="6">C3+49</f>
        <v>39579</v>
      </c>
      <c r="D8" s="28">
        <f t="shared" si="6"/>
        <v>39964</v>
      </c>
      <c r="E8" s="28">
        <f t="shared" si="6"/>
        <v>40321</v>
      </c>
      <c r="F8" s="28">
        <f t="shared" si="6"/>
        <v>40706</v>
      </c>
      <c r="G8" s="28">
        <f t="shared" si="6"/>
        <v>41056</v>
      </c>
      <c r="H8" s="28">
        <f t="shared" si="6"/>
        <v>41413</v>
      </c>
      <c r="I8" s="28">
        <f t="shared" si="6"/>
        <v>41798</v>
      </c>
      <c r="J8" s="28">
        <f t="shared" si="6"/>
        <v>42148</v>
      </c>
      <c r="K8" s="28">
        <f t="shared" si="6"/>
        <v>42505</v>
      </c>
      <c r="L8" s="28">
        <f t="shared" si="6"/>
        <v>42890</v>
      </c>
      <c r="M8" s="28">
        <f t="shared" si="6"/>
        <v>43240</v>
      </c>
      <c r="N8" s="28">
        <f t="shared" si="6"/>
        <v>43625</v>
      </c>
      <c r="O8" s="28">
        <f t="shared" si="6"/>
        <v>43982</v>
      </c>
      <c r="P8" s="28">
        <f t="shared" si="6"/>
        <v>44339</v>
      </c>
      <c r="Q8" s="28">
        <f t="shared" si="6"/>
        <v>44717</v>
      </c>
      <c r="R8" s="28">
        <f t="shared" si="6"/>
        <v>45074</v>
      </c>
      <c r="S8" s="28">
        <f t="shared" si="6"/>
        <v>45431</v>
      </c>
      <c r="T8" s="28">
        <f t="shared" si="6"/>
        <v>45816</v>
      </c>
    </row>
    <row r="9" spans="1:20" ht="25.5" x14ac:dyDescent="0.25">
      <c r="A9" s="27" t="s">
        <v>63</v>
      </c>
      <c r="B9" s="28">
        <f>B3+50</f>
        <v>39230</v>
      </c>
      <c r="C9" s="28">
        <f t="shared" ref="C9:T9" si="7">C3+50</f>
        <v>39580</v>
      </c>
      <c r="D9" s="28">
        <f t="shared" si="7"/>
        <v>39965</v>
      </c>
      <c r="E9" s="28">
        <f t="shared" si="7"/>
        <v>40322</v>
      </c>
      <c r="F9" s="28">
        <f t="shared" si="7"/>
        <v>40707</v>
      </c>
      <c r="G9" s="28">
        <f t="shared" si="7"/>
        <v>41057</v>
      </c>
      <c r="H9" s="28">
        <f t="shared" si="7"/>
        <v>41414</v>
      </c>
      <c r="I9" s="28">
        <f t="shared" si="7"/>
        <v>41799</v>
      </c>
      <c r="J9" s="28">
        <f t="shared" si="7"/>
        <v>42149</v>
      </c>
      <c r="K9" s="28">
        <f t="shared" si="7"/>
        <v>42506</v>
      </c>
      <c r="L9" s="28">
        <f t="shared" si="7"/>
        <v>42891</v>
      </c>
      <c r="M9" s="28">
        <f t="shared" si="7"/>
        <v>43241</v>
      </c>
      <c r="N9" s="28">
        <f t="shared" si="7"/>
        <v>43626</v>
      </c>
      <c r="O9" s="28">
        <f t="shared" si="7"/>
        <v>43983</v>
      </c>
      <c r="P9" s="28">
        <f t="shared" si="7"/>
        <v>44340</v>
      </c>
      <c r="Q9" s="28">
        <f t="shared" si="7"/>
        <v>44718</v>
      </c>
      <c r="R9" s="28">
        <f t="shared" si="7"/>
        <v>45075</v>
      </c>
      <c r="S9" s="28">
        <f t="shared" si="7"/>
        <v>45432</v>
      </c>
      <c r="T9" s="28">
        <f t="shared" si="7"/>
        <v>45817</v>
      </c>
    </row>
    <row r="10" spans="1:20" ht="25.5" x14ac:dyDescent="0.25">
      <c r="A10" s="27" t="s">
        <v>64</v>
      </c>
      <c r="B10" s="28">
        <f>DATE(B1,7,14)</f>
        <v>39277</v>
      </c>
      <c r="C10" s="28">
        <f t="shared" ref="C10:T10" si="8">DATE(C1,7,14)</f>
        <v>39643</v>
      </c>
      <c r="D10" s="28">
        <f t="shared" si="8"/>
        <v>40008</v>
      </c>
      <c r="E10" s="28">
        <f t="shared" si="8"/>
        <v>40373</v>
      </c>
      <c r="F10" s="28">
        <f t="shared" si="8"/>
        <v>40738</v>
      </c>
      <c r="G10" s="28">
        <f t="shared" si="8"/>
        <v>41104</v>
      </c>
      <c r="H10" s="28">
        <f t="shared" si="8"/>
        <v>41469</v>
      </c>
      <c r="I10" s="28">
        <f t="shared" si="8"/>
        <v>41834</v>
      </c>
      <c r="J10" s="28">
        <f t="shared" si="8"/>
        <v>42199</v>
      </c>
      <c r="K10" s="28">
        <f t="shared" si="8"/>
        <v>42565</v>
      </c>
      <c r="L10" s="28">
        <f t="shared" si="8"/>
        <v>42930</v>
      </c>
      <c r="M10" s="28">
        <f t="shared" si="8"/>
        <v>43295</v>
      </c>
      <c r="N10" s="28">
        <f t="shared" si="8"/>
        <v>43660</v>
      </c>
      <c r="O10" s="28">
        <f t="shared" si="8"/>
        <v>44026</v>
      </c>
      <c r="P10" s="28">
        <f t="shared" si="8"/>
        <v>44391</v>
      </c>
      <c r="Q10" s="28">
        <f t="shared" si="8"/>
        <v>44756</v>
      </c>
      <c r="R10" s="28">
        <f t="shared" si="8"/>
        <v>45121</v>
      </c>
      <c r="S10" s="28">
        <f t="shared" si="8"/>
        <v>45487</v>
      </c>
      <c r="T10" s="28">
        <f t="shared" si="8"/>
        <v>45852</v>
      </c>
    </row>
    <row r="11" spans="1:20" x14ac:dyDescent="0.25">
      <c r="A11" s="29" t="s">
        <v>65</v>
      </c>
      <c r="B11" s="28">
        <f>DATE(B1,8,15)</f>
        <v>39309</v>
      </c>
      <c r="C11" s="28">
        <f t="shared" ref="C11:T11" si="9">DATE(C1,8,15)</f>
        <v>39675</v>
      </c>
      <c r="D11" s="28">
        <f t="shared" si="9"/>
        <v>40040</v>
      </c>
      <c r="E11" s="28">
        <f t="shared" si="9"/>
        <v>40405</v>
      </c>
      <c r="F11" s="28">
        <f t="shared" si="9"/>
        <v>40770</v>
      </c>
      <c r="G11" s="28">
        <f t="shared" si="9"/>
        <v>41136</v>
      </c>
      <c r="H11" s="28">
        <f t="shared" si="9"/>
        <v>41501</v>
      </c>
      <c r="I11" s="28">
        <f t="shared" si="9"/>
        <v>41866</v>
      </c>
      <c r="J11" s="28">
        <f t="shared" si="9"/>
        <v>42231</v>
      </c>
      <c r="K11" s="28">
        <f t="shared" si="9"/>
        <v>42597</v>
      </c>
      <c r="L11" s="28">
        <f t="shared" si="9"/>
        <v>42962</v>
      </c>
      <c r="M11" s="28">
        <f t="shared" si="9"/>
        <v>43327</v>
      </c>
      <c r="N11" s="28">
        <f t="shared" si="9"/>
        <v>43692</v>
      </c>
      <c r="O11" s="28">
        <f t="shared" si="9"/>
        <v>44058</v>
      </c>
      <c r="P11" s="28">
        <f t="shared" si="9"/>
        <v>44423</v>
      </c>
      <c r="Q11" s="28">
        <f t="shared" si="9"/>
        <v>44788</v>
      </c>
      <c r="R11" s="28">
        <f t="shared" si="9"/>
        <v>45153</v>
      </c>
      <c r="S11" s="28">
        <f t="shared" si="9"/>
        <v>45519</v>
      </c>
      <c r="T11" s="28">
        <f t="shared" si="9"/>
        <v>45884</v>
      </c>
    </row>
    <row r="12" spans="1:20" x14ac:dyDescent="0.25">
      <c r="A12" s="29" t="s">
        <v>66</v>
      </c>
      <c r="B12" s="28">
        <f>DATE(B1,11,1)</f>
        <v>39387</v>
      </c>
      <c r="C12" s="28">
        <f t="shared" ref="C12:T12" si="10">DATE(C1,11,1)</f>
        <v>39753</v>
      </c>
      <c r="D12" s="28">
        <f t="shared" si="10"/>
        <v>40118</v>
      </c>
      <c r="E12" s="28">
        <f t="shared" si="10"/>
        <v>40483</v>
      </c>
      <c r="F12" s="28">
        <f t="shared" si="10"/>
        <v>40848</v>
      </c>
      <c r="G12" s="28">
        <f t="shared" si="10"/>
        <v>41214</v>
      </c>
      <c r="H12" s="28">
        <f t="shared" si="10"/>
        <v>41579</v>
      </c>
      <c r="I12" s="28">
        <f t="shared" si="10"/>
        <v>41944</v>
      </c>
      <c r="J12" s="28">
        <f t="shared" si="10"/>
        <v>42309</v>
      </c>
      <c r="K12" s="28">
        <f t="shared" si="10"/>
        <v>42675</v>
      </c>
      <c r="L12" s="28">
        <f t="shared" si="10"/>
        <v>43040</v>
      </c>
      <c r="M12" s="28">
        <f t="shared" si="10"/>
        <v>43405</v>
      </c>
      <c r="N12" s="28">
        <f t="shared" si="10"/>
        <v>43770</v>
      </c>
      <c r="O12" s="28">
        <f t="shared" si="10"/>
        <v>44136</v>
      </c>
      <c r="P12" s="28">
        <f t="shared" si="10"/>
        <v>44501</v>
      </c>
      <c r="Q12" s="28">
        <f t="shared" si="10"/>
        <v>44866</v>
      </c>
      <c r="R12" s="28">
        <f t="shared" si="10"/>
        <v>45231</v>
      </c>
      <c r="S12" s="28">
        <f t="shared" si="10"/>
        <v>45597</v>
      </c>
      <c r="T12" s="28">
        <f t="shared" si="10"/>
        <v>45962</v>
      </c>
    </row>
    <row r="13" spans="1:20" ht="25.5" x14ac:dyDescent="0.25">
      <c r="A13" s="27" t="s">
        <v>67</v>
      </c>
      <c r="B13" s="28">
        <f>DATE(B1,11,11)</f>
        <v>39397</v>
      </c>
      <c r="C13" s="28">
        <f t="shared" ref="C13:T13" si="11">DATE(C1,11,11)</f>
        <v>39763</v>
      </c>
      <c r="D13" s="28">
        <f t="shared" si="11"/>
        <v>40128</v>
      </c>
      <c r="E13" s="28">
        <f t="shared" si="11"/>
        <v>40493</v>
      </c>
      <c r="F13" s="28">
        <f t="shared" si="11"/>
        <v>40858</v>
      </c>
      <c r="G13" s="28">
        <f t="shared" si="11"/>
        <v>41224</v>
      </c>
      <c r="H13" s="28">
        <f t="shared" si="11"/>
        <v>41589</v>
      </c>
      <c r="I13" s="28">
        <f t="shared" si="11"/>
        <v>41954</v>
      </c>
      <c r="J13" s="28">
        <f t="shared" si="11"/>
        <v>42319</v>
      </c>
      <c r="K13" s="28">
        <f t="shared" si="11"/>
        <v>42685</v>
      </c>
      <c r="L13" s="28">
        <f t="shared" si="11"/>
        <v>43050</v>
      </c>
      <c r="M13" s="28">
        <f t="shared" si="11"/>
        <v>43415</v>
      </c>
      <c r="N13" s="28">
        <f t="shared" si="11"/>
        <v>43780</v>
      </c>
      <c r="O13" s="28">
        <f t="shared" si="11"/>
        <v>44146</v>
      </c>
      <c r="P13" s="28">
        <f t="shared" si="11"/>
        <v>44511</v>
      </c>
      <c r="Q13" s="28">
        <f t="shared" si="11"/>
        <v>44876</v>
      </c>
      <c r="R13" s="28">
        <f t="shared" si="11"/>
        <v>45241</v>
      </c>
      <c r="S13" s="28">
        <f t="shared" si="11"/>
        <v>45607</v>
      </c>
      <c r="T13" s="28">
        <f t="shared" si="11"/>
        <v>45972</v>
      </c>
    </row>
    <row r="14" spans="1:20" x14ac:dyDescent="0.25">
      <c r="A14" s="27" t="s">
        <v>68</v>
      </c>
      <c r="B14" s="28">
        <f>DATE(B1,12,25)</f>
        <v>39441</v>
      </c>
      <c r="C14" s="28">
        <f t="shared" ref="C14:T14" si="12">DATE(C1,12,25)</f>
        <v>39807</v>
      </c>
      <c r="D14" s="28">
        <f t="shared" si="12"/>
        <v>40172</v>
      </c>
      <c r="E14" s="28">
        <f t="shared" si="12"/>
        <v>40537</v>
      </c>
      <c r="F14" s="28">
        <f t="shared" si="12"/>
        <v>40902</v>
      </c>
      <c r="G14" s="28">
        <f t="shared" si="12"/>
        <v>41268</v>
      </c>
      <c r="H14" s="28">
        <f t="shared" si="12"/>
        <v>41633</v>
      </c>
      <c r="I14" s="28">
        <f t="shared" si="12"/>
        <v>41998</v>
      </c>
      <c r="J14" s="28">
        <f t="shared" si="12"/>
        <v>42363</v>
      </c>
      <c r="K14" s="28">
        <f t="shared" si="12"/>
        <v>42729</v>
      </c>
      <c r="L14" s="28">
        <f t="shared" si="12"/>
        <v>43094</v>
      </c>
      <c r="M14" s="28">
        <f t="shared" si="12"/>
        <v>43459</v>
      </c>
      <c r="N14" s="28">
        <f t="shared" si="12"/>
        <v>43824</v>
      </c>
      <c r="O14" s="28">
        <f t="shared" si="12"/>
        <v>44190</v>
      </c>
      <c r="P14" s="28">
        <f t="shared" si="12"/>
        <v>44555</v>
      </c>
      <c r="Q14" s="28">
        <f t="shared" si="12"/>
        <v>44920</v>
      </c>
      <c r="R14" s="28">
        <f t="shared" si="12"/>
        <v>45285</v>
      </c>
      <c r="S14" s="28">
        <f t="shared" si="12"/>
        <v>45651</v>
      </c>
      <c r="T14" s="28">
        <f t="shared" si="12"/>
        <v>46016</v>
      </c>
    </row>
    <row r="18" spans="14:14" x14ac:dyDescent="0.25">
      <c r="N18">
        <f ca="1">COUNTIF(BDD!B2:Z14,"14/07/2022")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SPP</vt:lpstr>
      <vt:lpstr>SPV</vt:lpstr>
      <vt:lpstr>TOTAUX</vt:lpstr>
      <vt:lpstr>Inser données</vt:lpstr>
      <vt:lpstr>BDD</vt:lpstr>
    </vt:vector>
  </TitlesOfParts>
  <Company>SDIS77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Camus Quentin</dc:creator>
  <cp:lastModifiedBy>Chris_W10</cp:lastModifiedBy>
  <cp:lastPrinted>2022-06-29T22:49:56Z</cp:lastPrinted>
  <dcterms:created xsi:type="dcterms:W3CDTF">2022-06-29T22:48:00Z</dcterms:created>
  <dcterms:modified xsi:type="dcterms:W3CDTF">2022-07-14T14:33:13Z</dcterms:modified>
</cp:coreProperties>
</file>