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95C5754-1A2A-4DF1-817D-A0764CACB08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le 1 (2)" sheetId="5" r:id="rId1"/>
    <sheet name="Feuille 1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5" l="1" a="1"/>
  <c r="G13" i="5" s="1"/>
  <c r="E21" i="5" a="1"/>
  <c r="E21" i="5" s="1"/>
  <c r="E18" i="5" a="1"/>
  <c r="E18" i="5" s="1"/>
  <c r="E17" i="5" a="1"/>
  <c r="E17" i="5" s="1"/>
  <c r="E15" i="5" a="1"/>
  <c r="E15" i="5" s="1"/>
  <c r="D8" i="5" a="1"/>
  <c r="D8" i="5" s="1"/>
  <c r="Z127" i="5"/>
  <c r="Z128" i="5"/>
  <c r="Z129" i="5"/>
  <c r="Z130" i="5"/>
  <c r="Z131" i="5"/>
  <c r="Z132" i="5"/>
  <c r="Z133" i="5"/>
  <c r="Z134" i="5"/>
  <c r="Z135" i="5"/>
  <c r="Z136" i="5"/>
  <c r="Z137" i="5"/>
  <c r="Z138" i="5"/>
  <c r="Z139" i="5"/>
  <c r="Z140" i="5"/>
  <c r="Z141" i="5"/>
  <c r="Z142" i="5"/>
  <c r="Z143" i="5"/>
  <c r="Z144" i="5"/>
  <c r="Z145" i="5"/>
  <c r="Z146" i="5"/>
  <c r="Z147" i="5"/>
  <c r="Z148" i="5"/>
  <c r="Z149" i="5"/>
  <c r="Z150" i="5"/>
  <c r="Z151" i="5"/>
  <c r="Z152" i="5"/>
  <c r="Z153" i="5"/>
  <c r="Z154" i="5"/>
  <c r="Z155" i="5"/>
  <c r="Z156" i="5"/>
  <c r="Z157" i="5"/>
  <c r="Z158" i="5"/>
  <c r="Z159" i="5"/>
  <c r="Z160" i="5"/>
  <c r="Z161" i="5"/>
  <c r="Z162" i="5"/>
  <c r="Z163" i="5"/>
  <c r="Z164" i="5"/>
  <c r="Z165" i="5"/>
  <c r="Z166" i="5"/>
  <c r="Z167" i="5"/>
  <c r="Z168" i="5"/>
  <c r="Z169" i="5"/>
  <c r="Z170" i="5"/>
  <c r="Z171" i="5"/>
  <c r="Z172" i="5"/>
  <c r="Z173" i="5"/>
  <c r="Z174" i="5"/>
  <c r="Z175" i="5"/>
  <c r="Z176" i="5"/>
  <c r="Z177" i="5"/>
  <c r="Z178" i="5"/>
  <c r="Z179" i="5"/>
  <c r="Z180" i="5"/>
  <c r="Z181" i="5"/>
  <c r="Z182" i="5"/>
  <c r="Z183" i="5"/>
  <c r="Z184" i="5"/>
  <c r="Z185" i="5"/>
  <c r="Z186" i="5"/>
  <c r="Z187" i="5"/>
  <c r="Z188" i="5"/>
  <c r="Z189" i="5"/>
  <c r="Z190" i="5"/>
  <c r="Z191" i="5"/>
  <c r="Z126" i="5"/>
  <c r="Z125" i="5"/>
  <c r="Z124" i="5"/>
  <c r="Z123" i="5"/>
  <c r="Z122" i="5"/>
  <c r="Z121" i="5"/>
  <c r="Z120" i="5"/>
  <c r="Z119" i="5"/>
  <c r="Z118" i="5"/>
  <c r="Z117" i="5"/>
  <c r="Z116" i="5"/>
  <c r="Z115" i="5"/>
  <c r="Z114" i="5"/>
  <c r="Z113" i="5"/>
  <c r="Z112" i="5"/>
  <c r="Z111" i="5"/>
  <c r="Z110" i="5"/>
  <c r="Z109" i="5"/>
  <c r="Z108" i="5"/>
  <c r="Z107" i="5"/>
  <c r="Z106" i="5"/>
  <c r="Z105" i="5"/>
  <c r="Z104" i="5"/>
  <c r="Z103" i="5"/>
  <c r="Z102" i="5"/>
  <c r="Z101" i="5"/>
  <c r="Z100" i="5"/>
  <c r="Z99" i="5"/>
  <c r="Z98" i="5"/>
  <c r="Z97" i="5"/>
  <c r="Z96" i="5"/>
  <c r="Z95" i="5"/>
  <c r="Z94" i="5"/>
  <c r="Z93" i="5"/>
  <c r="Z92" i="5"/>
  <c r="Z91" i="5"/>
  <c r="Z90" i="5"/>
  <c r="Z89" i="5"/>
  <c r="Z88" i="5"/>
  <c r="Z87" i="5"/>
  <c r="Z86" i="5"/>
  <c r="Z85" i="5"/>
  <c r="Z84" i="5"/>
  <c r="Z83" i="5"/>
  <c r="Z82" i="5"/>
  <c r="Z81" i="5"/>
  <c r="Z80" i="5"/>
  <c r="Z79" i="5"/>
  <c r="Z78" i="5"/>
  <c r="Z77" i="5"/>
  <c r="Z76" i="5"/>
  <c r="Z75" i="5"/>
  <c r="Z74" i="5"/>
  <c r="Z73" i="5"/>
  <c r="Z72" i="5"/>
  <c r="Z71" i="5"/>
  <c r="Z70" i="5"/>
  <c r="Z69" i="5"/>
  <c r="Z68" i="5"/>
  <c r="Z67" i="5"/>
  <c r="Z66" i="5"/>
  <c r="Z65" i="5"/>
  <c r="Z64" i="5"/>
  <c r="Z63" i="5"/>
  <c r="Z62" i="5"/>
  <c r="Z61" i="5"/>
  <c r="Z60" i="5"/>
  <c r="Z59" i="5"/>
  <c r="Z58" i="5"/>
  <c r="Z57" i="5"/>
  <c r="Z56" i="5"/>
  <c r="Z55" i="5"/>
  <c r="Z54" i="5"/>
  <c r="Z53" i="5"/>
  <c r="Z52" i="5"/>
  <c r="Z51" i="5"/>
  <c r="Z50" i="5"/>
  <c r="Z49" i="5"/>
  <c r="Z48" i="5"/>
  <c r="Z47" i="5"/>
  <c r="Z46" i="5"/>
  <c r="Z45" i="5"/>
  <c r="Z44" i="5"/>
  <c r="Z43" i="5"/>
  <c r="Z42" i="5"/>
  <c r="Z41" i="5"/>
  <c r="Z40" i="5"/>
  <c r="Z39" i="5"/>
  <c r="Z38" i="5"/>
  <c r="Z37" i="5"/>
  <c r="Z36" i="5"/>
  <c r="Z35" i="5"/>
  <c r="Z34" i="5"/>
  <c r="Z33" i="5"/>
  <c r="Z32" i="5"/>
  <c r="Z31" i="5"/>
  <c r="Z30" i="5"/>
  <c r="Z29" i="5"/>
  <c r="Z28" i="5"/>
  <c r="Z27" i="5"/>
  <c r="Z26" i="5"/>
  <c r="Z25" i="5"/>
  <c r="Z24" i="5"/>
  <c r="Z23" i="5"/>
  <c r="Z22" i="5"/>
  <c r="Z21" i="5"/>
  <c r="Z20" i="5"/>
  <c r="Z19" i="5"/>
  <c r="Z18" i="5"/>
  <c r="Z17" i="5"/>
  <c r="Z16" i="5"/>
  <c r="Z15" i="5"/>
  <c r="Z14" i="5"/>
  <c r="Z13" i="5"/>
  <c r="Z12" i="5"/>
  <c r="Z11" i="5"/>
  <c r="Z10" i="5"/>
  <c r="Z9" i="5"/>
  <c r="Z8" i="5"/>
  <c r="Z7" i="5"/>
  <c r="Z6" i="5"/>
  <c r="Z5" i="5"/>
  <c r="O5" i="5"/>
  <c r="O27" i="5" s="1" a="1"/>
  <c r="O27" i="5" s="1"/>
  <c r="M5" i="5"/>
  <c r="M9" i="5" s="1" a="1"/>
  <c r="M9" i="5" s="1"/>
  <c r="K5" i="5"/>
  <c r="K18" i="5" s="1" a="1"/>
  <c r="K18" i="5" s="1"/>
  <c r="I5" i="5"/>
  <c r="I27" i="5" s="1" a="1"/>
  <c r="I27" i="5" s="1"/>
  <c r="G5" i="5"/>
  <c r="G14" i="5" s="1" a="1"/>
  <c r="G14" i="5" s="1"/>
  <c r="E5" i="5"/>
  <c r="E11" i="5" s="1" a="1"/>
  <c r="E11" i="5" s="1"/>
  <c r="C5" i="5"/>
  <c r="C27" i="5" s="1" a="1"/>
  <c r="C27" i="5" s="1"/>
  <c r="Z4" i="5"/>
  <c r="Z3" i="5"/>
  <c r="C9" i="1" a="1"/>
  <c r="C9" i="1" s="1"/>
  <c r="O22" i="1" a="1"/>
  <c r="O22" i="1" s="1"/>
  <c r="O21" i="1" a="1"/>
  <c r="O21" i="1" s="1"/>
  <c r="O20" i="1" a="1"/>
  <c r="O20" i="1" s="1"/>
  <c r="M22" i="1" a="1"/>
  <c r="M22" i="1" s="1"/>
  <c r="M21" i="1" a="1"/>
  <c r="M21" i="1" s="1"/>
  <c r="M20" i="1" a="1"/>
  <c r="M20" i="1" s="1"/>
  <c r="K22" i="1" a="1"/>
  <c r="K22" i="1" s="1"/>
  <c r="K21" i="1" a="1"/>
  <c r="K21" i="1" s="1"/>
  <c r="K20" i="1" a="1"/>
  <c r="K20" i="1" s="1"/>
  <c r="I22" i="1" a="1"/>
  <c r="I22" i="1" s="1"/>
  <c r="I21" i="1" a="1"/>
  <c r="I21" i="1" s="1"/>
  <c r="I20" i="1" a="1"/>
  <c r="I20" i="1" s="1"/>
  <c r="G22" i="1" a="1"/>
  <c r="G22" i="1" s="1"/>
  <c r="G21" i="1" a="1"/>
  <c r="G21" i="1" s="1"/>
  <c r="G20" i="1" a="1"/>
  <c r="G20" i="1" s="1"/>
  <c r="E22" i="1" a="1"/>
  <c r="E22" i="1" s="1"/>
  <c r="E21" i="1" a="1"/>
  <c r="E21" i="1" s="1"/>
  <c r="E20" i="1" a="1"/>
  <c r="E20" i="1" s="1"/>
  <c r="C22" i="1" a="1"/>
  <c r="C22" i="1" s="1"/>
  <c r="C21" i="1" a="1"/>
  <c r="C21" i="1" s="1"/>
  <c r="C20" i="1" a="1"/>
  <c r="C20" i="1" s="1"/>
  <c r="O19" i="1" a="1"/>
  <c r="O19" i="1" s="1"/>
  <c r="M19" i="1" a="1"/>
  <c r="M19" i="1" s="1"/>
  <c r="K19" i="1" a="1"/>
  <c r="K19" i="1" s="1"/>
  <c r="I19" i="1" a="1"/>
  <c r="I19" i="1" s="1"/>
  <c r="G19" i="1" a="1"/>
  <c r="G19" i="1" s="1"/>
  <c r="E19" i="1" a="1"/>
  <c r="E19" i="1" s="1"/>
  <c r="C19" i="1" a="1"/>
  <c r="C19" i="1" s="1"/>
  <c r="O27" i="1" a="1"/>
  <c r="O27" i="1" s="1"/>
  <c r="O26" i="1" a="1"/>
  <c r="O26" i="1" s="1"/>
  <c r="O25" i="1" a="1"/>
  <c r="O25" i="1" s="1"/>
  <c r="O24" i="1" a="1"/>
  <c r="O24" i="1" s="1"/>
  <c r="M27" i="1" a="1"/>
  <c r="M27" i="1" s="1"/>
  <c r="M26" i="1" a="1"/>
  <c r="M26" i="1" s="1"/>
  <c r="M25" i="1" a="1"/>
  <c r="M25" i="1" s="1"/>
  <c r="M24" i="1" a="1"/>
  <c r="M24" i="1" s="1"/>
  <c r="K27" i="1" a="1"/>
  <c r="K27" i="1" s="1"/>
  <c r="K26" i="1" a="1"/>
  <c r="K26" i="1" s="1"/>
  <c r="K25" i="1" a="1"/>
  <c r="K25" i="1" s="1"/>
  <c r="K24" i="1" a="1"/>
  <c r="K24" i="1" s="1"/>
  <c r="I27" i="1" a="1"/>
  <c r="I27" i="1" s="1"/>
  <c r="I26" i="1" a="1"/>
  <c r="I26" i="1" s="1"/>
  <c r="I25" i="1" a="1"/>
  <c r="I25" i="1" s="1"/>
  <c r="I24" i="1" a="1"/>
  <c r="I24" i="1" s="1"/>
  <c r="G27" i="1" a="1"/>
  <c r="G27" i="1" s="1"/>
  <c r="G26" i="1" a="1"/>
  <c r="G26" i="1" s="1"/>
  <c r="G25" i="1" a="1"/>
  <c r="G25" i="1" s="1"/>
  <c r="G24" i="1" a="1"/>
  <c r="G24" i="1" s="1"/>
  <c r="E27" i="1" a="1"/>
  <c r="E27" i="1" s="1"/>
  <c r="E26" i="1" a="1"/>
  <c r="E26" i="1" s="1"/>
  <c r="E25" i="1" a="1"/>
  <c r="E25" i="1" s="1"/>
  <c r="E24" i="1" a="1"/>
  <c r="E24" i="1" s="1"/>
  <c r="O18" i="1" a="1"/>
  <c r="O18" i="1" s="1"/>
  <c r="O17" i="1" a="1"/>
  <c r="O17" i="1" s="1"/>
  <c r="O16" i="1" a="1"/>
  <c r="O16" i="1" s="1"/>
  <c r="O15" i="1" a="1"/>
  <c r="O15" i="1" s="1"/>
  <c r="O14" i="1" a="1"/>
  <c r="O14" i="1" s="1"/>
  <c r="O13" i="1" a="1"/>
  <c r="O13" i="1" s="1"/>
  <c r="M18" i="1" a="1"/>
  <c r="M18" i="1" s="1"/>
  <c r="M17" i="1" a="1"/>
  <c r="M17" i="1" s="1"/>
  <c r="M16" i="1" a="1"/>
  <c r="M16" i="1" s="1"/>
  <c r="M15" i="1" a="1"/>
  <c r="M15" i="1" s="1"/>
  <c r="M14" i="1" a="1"/>
  <c r="M14" i="1" s="1"/>
  <c r="M13" i="1" a="1"/>
  <c r="M13" i="1" s="1"/>
  <c r="K18" i="1" a="1"/>
  <c r="K18" i="1" s="1"/>
  <c r="K17" i="1" a="1"/>
  <c r="K17" i="1" s="1"/>
  <c r="K16" i="1" a="1"/>
  <c r="K16" i="1" s="1"/>
  <c r="K15" i="1" a="1"/>
  <c r="K15" i="1" s="1"/>
  <c r="K14" i="1" a="1"/>
  <c r="K14" i="1" s="1"/>
  <c r="K13" i="1" a="1"/>
  <c r="K13" i="1" s="1"/>
  <c r="I18" i="1" a="1"/>
  <c r="I18" i="1" s="1"/>
  <c r="I17" i="1" a="1"/>
  <c r="I17" i="1" s="1"/>
  <c r="I16" i="1" a="1"/>
  <c r="I16" i="1" s="1"/>
  <c r="I15" i="1" a="1"/>
  <c r="I15" i="1" s="1"/>
  <c r="I14" i="1" a="1"/>
  <c r="I14" i="1" s="1"/>
  <c r="I13" i="1" a="1"/>
  <c r="I13" i="1" s="1"/>
  <c r="G18" i="1" a="1"/>
  <c r="G18" i="1" s="1"/>
  <c r="G17" i="1" a="1"/>
  <c r="G17" i="1" s="1"/>
  <c r="G16" i="1" a="1"/>
  <c r="G16" i="1" s="1"/>
  <c r="G15" i="1" a="1"/>
  <c r="G15" i="1" s="1"/>
  <c r="G14" i="1" a="1"/>
  <c r="G14" i="1" s="1"/>
  <c r="G13" i="1" a="1"/>
  <c r="G13" i="1" s="1"/>
  <c r="E18" i="1" a="1"/>
  <c r="E18" i="1" s="1"/>
  <c r="E17" i="1" a="1"/>
  <c r="E17" i="1" s="1"/>
  <c r="E16" i="1" a="1"/>
  <c r="E16" i="1" s="1"/>
  <c r="E15" i="1" a="1"/>
  <c r="E15" i="1" s="1"/>
  <c r="E14" i="1" a="1"/>
  <c r="E14" i="1" s="1"/>
  <c r="E13" i="1" a="1"/>
  <c r="E13" i="1" s="1"/>
  <c r="O11" i="1" a="1"/>
  <c r="O11" i="1" s="1"/>
  <c r="O10" i="1" a="1"/>
  <c r="O10" i="1" s="1"/>
  <c r="O9" i="1" a="1"/>
  <c r="O9" i="1" s="1"/>
  <c r="O8" i="1" a="1"/>
  <c r="O8" i="1" s="1"/>
  <c r="M11" i="1" a="1"/>
  <c r="M11" i="1" s="1"/>
  <c r="M10" i="1" a="1"/>
  <c r="M10" i="1" s="1"/>
  <c r="M9" i="1" a="1"/>
  <c r="M9" i="1" s="1"/>
  <c r="M8" i="1" a="1"/>
  <c r="M8" i="1" s="1"/>
  <c r="K11" i="1" a="1"/>
  <c r="K11" i="1" s="1"/>
  <c r="K10" i="1" a="1"/>
  <c r="K10" i="1" s="1"/>
  <c r="K9" i="1" a="1"/>
  <c r="K9" i="1" s="1"/>
  <c r="K8" i="1" a="1"/>
  <c r="K8" i="1" s="1"/>
  <c r="I11" i="1" a="1"/>
  <c r="I11" i="1" s="1"/>
  <c r="I10" i="1" a="1"/>
  <c r="I10" i="1" s="1"/>
  <c r="I9" i="1" a="1"/>
  <c r="I9" i="1" s="1"/>
  <c r="I8" i="1" a="1"/>
  <c r="I8" i="1" s="1"/>
  <c r="G11" i="1" a="1"/>
  <c r="G11" i="1" s="1"/>
  <c r="G10" i="1" a="1"/>
  <c r="G10" i="1" s="1"/>
  <c r="G9" i="1" a="1"/>
  <c r="G9" i="1" s="1"/>
  <c r="G8" i="1" a="1"/>
  <c r="G8" i="1" s="1"/>
  <c r="E11" i="1" a="1"/>
  <c r="E11" i="1" s="1"/>
  <c r="E10" i="1" a="1"/>
  <c r="E10" i="1" s="1"/>
  <c r="E9" i="1" a="1"/>
  <c r="E9" i="1" s="1"/>
  <c r="E8" i="1" a="1"/>
  <c r="E8" i="1" s="1"/>
  <c r="C8" i="1" a="1"/>
  <c r="C8" i="1" s="1"/>
  <c r="C27" i="1" a="1"/>
  <c r="C27" i="1" s="1"/>
  <c r="C26" i="1" a="1"/>
  <c r="C26" i="1" s="1"/>
  <c r="C25" i="1" a="1"/>
  <c r="C25" i="1" s="1"/>
  <c r="C24" i="1" a="1"/>
  <c r="C24" i="1" s="1"/>
  <c r="C18" i="1" a="1"/>
  <c r="C18" i="1" s="1"/>
  <c r="C17" i="1" a="1"/>
  <c r="C17" i="1" s="1"/>
  <c r="C16" i="1" a="1"/>
  <c r="C16" i="1" s="1"/>
  <c r="C15" i="1" a="1"/>
  <c r="C15" i="1" s="1"/>
  <c r="C14" i="1" a="1"/>
  <c r="C14" i="1" s="1"/>
  <c r="C13" i="1" a="1"/>
  <c r="C13" i="1" s="1"/>
  <c r="C11" i="1" a="1"/>
  <c r="C11" i="1" s="1"/>
  <c r="C10" i="1" a="1"/>
  <c r="C10" i="1" s="1"/>
  <c r="P27" i="1"/>
  <c r="P26" i="1"/>
  <c r="P25" i="1"/>
  <c r="P24" i="1"/>
  <c r="N27" i="1"/>
  <c r="N26" i="1"/>
  <c r="N25" i="1"/>
  <c r="N24" i="1"/>
  <c r="L27" i="1"/>
  <c r="L26" i="1"/>
  <c r="L25" i="1"/>
  <c r="L24" i="1"/>
  <c r="J27" i="1"/>
  <c r="J26" i="1"/>
  <c r="J25" i="1"/>
  <c r="J24" i="1"/>
  <c r="H27" i="1"/>
  <c r="H26" i="1"/>
  <c r="H25" i="1"/>
  <c r="H24" i="1"/>
  <c r="F27" i="1"/>
  <c r="F26" i="1"/>
  <c r="F25" i="1"/>
  <c r="F24" i="1"/>
  <c r="P22" i="1"/>
  <c r="P21" i="1"/>
  <c r="P20" i="1"/>
  <c r="P19" i="1"/>
  <c r="P18" i="1"/>
  <c r="P17" i="1"/>
  <c r="P16" i="1"/>
  <c r="P15" i="1"/>
  <c r="P14" i="1"/>
  <c r="P13" i="1"/>
  <c r="N22" i="1"/>
  <c r="N21" i="1"/>
  <c r="N20" i="1"/>
  <c r="N19" i="1"/>
  <c r="N18" i="1"/>
  <c r="N17" i="1"/>
  <c r="N16" i="1"/>
  <c r="N15" i="1"/>
  <c r="N14" i="1"/>
  <c r="N13" i="1"/>
  <c r="L22" i="1"/>
  <c r="L21" i="1"/>
  <c r="L20" i="1"/>
  <c r="L19" i="1"/>
  <c r="L18" i="1"/>
  <c r="L17" i="1"/>
  <c r="L16" i="1"/>
  <c r="L15" i="1"/>
  <c r="L14" i="1"/>
  <c r="L13" i="1"/>
  <c r="J22" i="1"/>
  <c r="J21" i="1"/>
  <c r="J20" i="1"/>
  <c r="J19" i="1"/>
  <c r="J18" i="1"/>
  <c r="J17" i="1"/>
  <c r="J16" i="1"/>
  <c r="J15" i="1"/>
  <c r="J14" i="1"/>
  <c r="J13" i="1"/>
  <c r="H22" i="1"/>
  <c r="H21" i="1"/>
  <c r="H20" i="1"/>
  <c r="H19" i="1"/>
  <c r="H18" i="1"/>
  <c r="H17" i="1"/>
  <c r="H16" i="1"/>
  <c r="H15" i="1"/>
  <c r="H14" i="1"/>
  <c r="H13" i="1"/>
  <c r="F22" i="1"/>
  <c r="F21" i="1"/>
  <c r="F20" i="1"/>
  <c r="F19" i="1"/>
  <c r="F18" i="1"/>
  <c r="F17" i="1"/>
  <c r="F16" i="1"/>
  <c r="F15" i="1"/>
  <c r="F14" i="1"/>
  <c r="F13" i="1"/>
  <c r="D27" i="1"/>
  <c r="D26" i="1"/>
  <c r="D25" i="1"/>
  <c r="D24" i="1"/>
  <c r="D22" i="1"/>
  <c r="D21" i="1"/>
  <c r="D20" i="1"/>
  <c r="D19" i="1"/>
  <c r="D18" i="1"/>
  <c r="D17" i="1"/>
  <c r="D15" i="1"/>
  <c r="D14" i="1"/>
  <c r="D13" i="1"/>
  <c r="P9" i="1"/>
  <c r="P10" i="1"/>
  <c r="P11" i="1"/>
  <c r="N9" i="1"/>
  <c r="N10" i="1"/>
  <c r="N11" i="1"/>
  <c r="L9" i="1"/>
  <c r="L10" i="1"/>
  <c r="L11" i="1"/>
  <c r="J9" i="1"/>
  <c r="J10" i="1"/>
  <c r="J11" i="1"/>
  <c r="P8" i="1"/>
  <c r="N8" i="1"/>
  <c r="L8" i="1"/>
  <c r="J8" i="1"/>
  <c r="H8" i="1"/>
  <c r="H9" i="1"/>
  <c r="H10" i="1"/>
  <c r="H11" i="1"/>
  <c r="F11" i="1"/>
  <c r="F10" i="1"/>
  <c r="F9" i="1"/>
  <c r="F8" i="1"/>
  <c r="D8" i="1"/>
  <c r="D16" i="1"/>
  <c r="D9" i="1"/>
  <c r="D10" i="1"/>
  <c r="D11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3" i="1"/>
  <c r="O5" i="1"/>
  <c r="M5" i="1"/>
  <c r="K5" i="1"/>
  <c r="I5" i="1"/>
  <c r="G5" i="1"/>
  <c r="E5" i="1"/>
  <c r="C5" i="1"/>
  <c r="I15" i="5" l="1" a="1"/>
  <c r="I15" i="5" s="1"/>
  <c r="I13" i="5" a="1"/>
  <c r="I13" i="5" s="1"/>
  <c r="E13" i="5" a="1"/>
  <c r="E13" i="5" s="1"/>
  <c r="G15" i="5" a="1"/>
  <c r="G15" i="5" s="1"/>
  <c r="I17" i="5" a="1"/>
  <c r="I17" i="5" s="1"/>
  <c r="K19" i="5" a="1"/>
  <c r="K19" i="5" s="1"/>
  <c r="M21" i="5" a="1"/>
  <c r="M21" i="5" s="1"/>
  <c r="E24" i="5" a="1"/>
  <c r="E24" i="5" s="1"/>
  <c r="K24" i="5" a="1"/>
  <c r="K24" i="5" s="1"/>
  <c r="E14" i="5" a="1"/>
  <c r="E14" i="5" s="1"/>
  <c r="G16" i="5" a="1"/>
  <c r="G16" i="5" s="1"/>
  <c r="I18" i="5" a="1"/>
  <c r="I18" i="5" s="1"/>
  <c r="K20" i="5" a="1"/>
  <c r="K20" i="5" s="1"/>
  <c r="M22" i="5" a="1"/>
  <c r="M22" i="5" s="1"/>
  <c r="E25" i="5" a="1"/>
  <c r="E25" i="5" s="1"/>
  <c r="K25" i="5" a="1"/>
  <c r="K25" i="5" s="1"/>
  <c r="G17" i="5" a="1"/>
  <c r="G17" i="5" s="1"/>
  <c r="I19" i="5" a="1"/>
  <c r="I19" i="5" s="1"/>
  <c r="K21" i="5" a="1"/>
  <c r="K21" i="5" s="1"/>
  <c r="O13" i="5" a="1"/>
  <c r="O13" i="5" s="1"/>
  <c r="E26" i="5" a="1"/>
  <c r="E26" i="5" s="1"/>
  <c r="K26" i="5" a="1"/>
  <c r="K26" i="5" s="1"/>
  <c r="E16" i="5" a="1"/>
  <c r="E16" i="5" s="1"/>
  <c r="G18" i="5" a="1"/>
  <c r="G18" i="5" s="1"/>
  <c r="I20" i="5" a="1"/>
  <c r="I20" i="5" s="1"/>
  <c r="K22" i="5" a="1"/>
  <c r="K22" i="5" s="1"/>
  <c r="O14" i="5" a="1"/>
  <c r="O14" i="5" s="1"/>
  <c r="E27" i="5" a="1"/>
  <c r="E27" i="5" s="1"/>
  <c r="K27" i="5" a="1"/>
  <c r="K27" i="5" s="1"/>
  <c r="G19" i="5" a="1"/>
  <c r="G19" i="5" s="1"/>
  <c r="I21" i="5" a="1"/>
  <c r="I21" i="5" s="1"/>
  <c r="M13" i="5" a="1"/>
  <c r="M13" i="5" s="1"/>
  <c r="O15" i="5" a="1"/>
  <c r="O15" i="5" s="1"/>
  <c r="G24" i="5" a="1"/>
  <c r="G24" i="5" s="1"/>
  <c r="M24" i="5" a="1"/>
  <c r="M24" i="5" s="1"/>
  <c r="G20" i="5" a="1"/>
  <c r="G20" i="5" s="1"/>
  <c r="I22" i="5" a="1"/>
  <c r="I22" i="5" s="1"/>
  <c r="M14" i="5" a="1"/>
  <c r="M14" i="5" s="1"/>
  <c r="O16" i="5" a="1"/>
  <c r="O16" i="5" s="1"/>
  <c r="G25" i="5" a="1"/>
  <c r="G25" i="5" s="1"/>
  <c r="M25" i="5" a="1"/>
  <c r="M25" i="5" s="1"/>
  <c r="E19" i="5" a="1"/>
  <c r="E19" i="5" s="1"/>
  <c r="G21" i="5" a="1"/>
  <c r="G21" i="5" s="1"/>
  <c r="K13" i="5" a="1"/>
  <c r="K13" i="5" s="1"/>
  <c r="M15" i="5" a="1"/>
  <c r="M15" i="5" s="1"/>
  <c r="O17" i="5" a="1"/>
  <c r="O17" i="5" s="1"/>
  <c r="G26" i="5" a="1"/>
  <c r="G26" i="5" s="1"/>
  <c r="M26" i="5" a="1"/>
  <c r="M26" i="5" s="1"/>
  <c r="E20" i="5" a="1"/>
  <c r="E20" i="5" s="1"/>
  <c r="G22" i="5" a="1"/>
  <c r="G22" i="5" s="1"/>
  <c r="K14" i="5" a="1"/>
  <c r="K14" i="5" s="1"/>
  <c r="M16" i="5" a="1"/>
  <c r="M16" i="5" s="1"/>
  <c r="O18" i="5" a="1"/>
  <c r="O18" i="5" s="1"/>
  <c r="G27" i="5" a="1"/>
  <c r="G27" i="5" s="1"/>
  <c r="M27" i="5" a="1"/>
  <c r="M27" i="5" s="1"/>
  <c r="K15" i="5" a="1"/>
  <c r="K15" i="5" s="1"/>
  <c r="M17" i="5" a="1"/>
  <c r="M17" i="5" s="1"/>
  <c r="O19" i="5" a="1"/>
  <c r="O19" i="5" s="1"/>
  <c r="I24" i="5" a="1"/>
  <c r="I24" i="5" s="1"/>
  <c r="O24" i="5" a="1"/>
  <c r="O24" i="5" s="1"/>
  <c r="E22" i="5" a="1"/>
  <c r="E22" i="5" s="1"/>
  <c r="I14" i="5" a="1"/>
  <c r="I14" i="5" s="1"/>
  <c r="K16" i="5" a="1"/>
  <c r="K16" i="5" s="1"/>
  <c r="M18" i="5" a="1"/>
  <c r="M18" i="5" s="1"/>
  <c r="O20" i="5" a="1"/>
  <c r="O20" i="5" s="1"/>
  <c r="I25" i="5" a="1"/>
  <c r="I25" i="5" s="1"/>
  <c r="O25" i="5" a="1"/>
  <c r="O25" i="5" s="1"/>
  <c r="K17" i="5" a="1"/>
  <c r="K17" i="5" s="1"/>
  <c r="M19" i="5" a="1"/>
  <c r="M19" i="5" s="1"/>
  <c r="O21" i="5" a="1"/>
  <c r="O21" i="5" s="1"/>
  <c r="I26" i="5" a="1"/>
  <c r="I26" i="5" s="1"/>
  <c r="O26" i="5" a="1"/>
  <c r="O26" i="5" s="1"/>
  <c r="I16" i="5" a="1"/>
  <c r="I16" i="5" s="1"/>
  <c r="M20" i="5" a="1"/>
  <c r="M20" i="5" s="1"/>
  <c r="O22" i="5" a="1"/>
  <c r="O22" i="5" s="1"/>
  <c r="C15" i="5" a="1"/>
  <c r="C15" i="5" s="1"/>
  <c r="G10" i="5" a="1"/>
  <c r="G10" i="5" s="1"/>
  <c r="M10" i="5" a="1"/>
  <c r="M10" i="5" s="1"/>
  <c r="G11" i="5" a="1"/>
  <c r="G11" i="5" s="1"/>
  <c r="M11" i="5" a="1"/>
  <c r="M11" i="5" s="1"/>
  <c r="C16" i="5" a="1"/>
  <c r="C16" i="5" s="1"/>
  <c r="I8" i="5" a="1"/>
  <c r="I8" i="5" s="1"/>
  <c r="O8" i="5" a="1"/>
  <c r="O8" i="5" s="1"/>
  <c r="C17" i="5" a="1"/>
  <c r="C17" i="5" s="1"/>
  <c r="I9" i="5" a="1"/>
  <c r="I9" i="5" s="1"/>
  <c r="O9" i="5" a="1"/>
  <c r="O9" i="5" s="1"/>
  <c r="C18" i="5" a="1"/>
  <c r="C18" i="5" s="1"/>
  <c r="I10" i="5" a="1"/>
  <c r="I10" i="5" s="1"/>
  <c r="O10" i="5" a="1"/>
  <c r="O10" i="5" s="1"/>
  <c r="C19" i="5" a="1"/>
  <c r="C19" i="5" s="1"/>
  <c r="I11" i="5" a="1"/>
  <c r="I11" i="5" s="1"/>
  <c r="O11" i="5" a="1"/>
  <c r="O11" i="5" s="1"/>
  <c r="C20" i="5" a="1"/>
  <c r="C20" i="5" s="1"/>
  <c r="E8" i="5" a="1"/>
  <c r="E8" i="5" s="1"/>
  <c r="K8" i="5" a="1"/>
  <c r="K8" i="5" s="1"/>
  <c r="C8" i="5" a="1"/>
  <c r="C8" i="5" s="1"/>
  <c r="C21" i="5" a="1"/>
  <c r="C21" i="5" s="1"/>
  <c r="E10" i="5" a="1"/>
  <c r="E10" i="5" s="1"/>
  <c r="K9" i="5" a="1"/>
  <c r="K9" i="5" s="1"/>
  <c r="C9" i="5" a="1"/>
  <c r="C9" i="5" s="1"/>
  <c r="C22" i="5" a="1"/>
  <c r="C22" i="5" s="1"/>
  <c r="E9" i="5" a="1"/>
  <c r="E9" i="5" s="1"/>
  <c r="K10" i="5" a="1"/>
  <c r="K10" i="5" s="1"/>
  <c r="C10" i="5" a="1"/>
  <c r="C10" i="5" s="1"/>
  <c r="C24" i="5" a="1"/>
  <c r="C24" i="5" s="1"/>
  <c r="K11" i="5" a="1"/>
  <c r="K11" i="5" s="1"/>
  <c r="C11" i="5" a="1"/>
  <c r="C11" i="5" s="1"/>
  <c r="C25" i="5" a="1"/>
  <c r="C25" i="5" s="1"/>
  <c r="G8" i="5" a="1"/>
  <c r="G8" i="5" s="1"/>
  <c r="M8" i="5" a="1"/>
  <c r="M8" i="5" s="1"/>
  <c r="C13" i="5" a="1"/>
  <c r="C13" i="5" s="1"/>
  <c r="C26" i="5" a="1"/>
  <c r="C26" i="5" s="1"/>
  <c r="G9" i="5" a="1"/>
  <c r="G9" i="5" s="1"/>
  <c r="C14" i="5" a="1"/>
  <c r="C14" i="5" s="1"/>
  <c r="N22" i="5"/>
  <c r="L16" i="5"/>
  <c r="F10" i="5"/>
  <c r="P25" i="5"/>
  <c r="N8" i="5"/>
  <c r="D9" i="5"/>
  <c r="F20" i="5"/>
  <c r="N27" i="5"/>
  <c r="H27" i="5"/>
  <c r="L26" i="5"/>
  <c r="P19" i="5"/>
  <c r="P9" i="5"/>
  <c r="L10" i="5"/>
  <c r="H11" i="5"/>
  <c r="N13" i="5"/>
  <c r="J14" i="5"/>
  <c r="F15" i="5"/>
  <c r="N17" i="5"/>
  <c r="J18" i="5"/>
  <c r="F19" i="5"/>
  <c r="N21" i="5"/>
  <c r="J22" i="5"/>
  <c r="P24" i="5"/>
  <c r="L25" i="5"/>
  <c r="H26" i="5"/>
  <c r="D27" i="5"/>
  <c r="J9" i="5"/>
  <c r="J8" i="5"/>
  <c r="F9" i="5"/>
  <c r="N11" i="5"/>
  <c r="D13" i="5"/>
  <c r="P14" i="5"/>
  <c r="L15" i="5"/>
  <c r="H16" i="5"/>
  <c r="D17" i="5"/>
  <c r="P18" i="5"/>
  <c r="L19" i="5"/>
  <c r="H20" i="5"/>
  <c r="D21" i="5"/>
  <c r="P22" i="5"/>
  <c r="F24" i="5"/>
  <c r="N26" i="5"/>
  <c r="J27" i="5"/>
  <c r="H13" i="5"/>
  <c r="D14" i="5"/>
  <c r="H21" i="5"/>
  <c r="D22" i="5"/>
  <c r="P8" i="5"/>
  <c r="L9" i="5"/>
  <c r="H10" i="5"/>
  <c r="D11" i="5"/>
  <c r="J13" i="5"/>
  <c r="F14" i="5"/>
  <c r="N16" i="5"/>
  <c r="J17" i="5"/>
  <c r="F18" i="5"/>
  <c r="N20" i="5"/>
  <c r="J21" i="5"/>
  <c r="F22" i="5"/>
  <c r="L24" i="5"/>
  <c r="H25" i="5"/>
  <c r="D26" i="5"/>
  <c r="P27" i="5"/>
  <c r="H17" i="5"/>
  <c r="D18" i="5"/>
  <c r="L20" i="5"/>
  <c r="J24" i="5"/>
  <c r="F25" i="5"/>
  <c r="F8" i="5"/>
  <c r="N10" i="5"/>
  <c r="J11" i="5"/>
  <c r="P13" i="5"/>
  <c r="L14" i="5"/>
  <c r="H15" i="5"/>
  <c r="D16" i="5"/>
  <c r="P17" i="5"/>
  <c r="L18" i="5"/>
  <c r="H19" i="5"/>
  <c r="D20" i="5"/>
  <c r="P21" i="5"/>
  <c r="L22" i="5"/>
  <c r="N25" i="5"/>
  <c r="J26" i="5"/>
  <c r="F27" i="5"/>
  <c r="L8" i="5"/>
  <c r="H9" i="5"/>
  <c r="D10" i="5"/>
  <c r="P11" i="5"/>
  <c r="F13" i="5"/>
  <c r="N15" i="5"/>
  <c r="J16" i="5"/>
  <c r="F17" i="5"/>
  <c r="N19" i="5"/>
  <c r="J20" i="5"/>
  <c r="F21" i="5"/>
  <c r="H24" i="5"/>
  <c r="D25" i="5"/>
  <c r="P26" i="5"/>
  <c r="L27" i="5"/>
  <c r="P15" i="5"/>
  <c r="N9" i="5"/>
  <c r="J10" i="5"/>
  <c r="F11" i="5"/>
  <c r="L13" i="5"/>
  <c r="H14" i="5"/>
  <c r="D15" i="5"/>
  <c r="P16" i="5"/>
  <c r="L17" i="5"/>
  <c r="H18" i="5"/>
  <c r="D19" i="5"/>
  <c r="P20" i="5"/>
  <c r="L21" i="5"/>
  <c r="H22" i="5"/>
  <c r="N24" i="5"/>
  <c r="J25" i="5"/>
  <c r="F26" i="5"/>
  <c r="H8" i="5"/>
  <c r="P10" i="5"/>
  <c r="L11" i="5"/>
  <c r="N14" i="5"/>
  <c r="J15" i="5"/>
  <c r="F16" i="5"/>
  <c r="N18" i="5"/>
  <c r="J19" i="5"/>
  <c r="D24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<sst xmlns="http://schemas.openxmlformats.org/spreadsheetml/2006/main" count="810" uniqueCount="52">
  <si>
    <t>SCARIFICATION ET LIGNAGE</t>
  </si>
  <si>
    <t>Date du début</t>
  </si>
  <si>
    <t>Heure de début</t>
  </si>
  <si>
    <t>Heure de fin</t>
  </si>
  <si>
    <t>Site</t>
  </si>
  <si>
    <t>Plateau</t>
  </si>
  <si>
    <t>Philippe-Villeneuve - Parc</t>
  </si>
  <si>
    <t>Balle 1</t>
  </si>
  <si>
    <t>Philippe-Villeneuve</t>
  </si>
  <si>
    <t>Semaine du:</t>
  </si>
  <si>
    <t>Balle 2</t>
  </si>
  <si>
    <t>Charles-Bruneau - Parc</t>
  </si>
  <si>
    <t>Charles-Bruneau</t>
  </si>
  <si>
    <t>PARCS</t>
  </si>
  <si>
    <t>Balle 3</t>
  </si>
  <si>
    <t>Dumais - Parc</t>
  </si>
  <si>
    <t>Dumais</t>
  </si>
  <si>
    <t>Samedi</t>
  </si>
  <si>
    <t>Vaillant - Parc</t>
  </si>
  <si>
    <t>Balle</t>
  </si>
  <si>
    <t>Jean-Guy Chaput - Parc</t>
  </si>
  <si>
    <t>Jean-Guy Chaput</t>
  </si>
  <si>
    <t>SECTEUR LACHENAIE</t>
  </si>
  <si>
    <t>Étincelle (De) - Parc</t>
  </si>
  <si>
    <t>Étincelle (De)</t>
  </si>
  <si>
    <t>Pierre-Laporte</t>
  </si>
  <si>
    <t>Vaillant</t>
  </si>
  <si>
    <t>Louis-Gilles-Ouimet - Parc</t>
  </si>
  <si>
    <t>Louis-Gilles-Ouimet</t>
  </si>
  <si>
    <t>Castelet (Le) - Parc</t>
  </si>
  <si>
    <t>Castelet (Le)</t>
  </si>
  <si>
    <t>Sarrazin</t>
  </si>
  <si>
    <t>Armand-Corbeil - Parc</t>
  </si>
  <si>
    <t>Armand-Corbeil</t>
  </si>
  <si>
    <t>SECTEUR TERREBONNE</t>
  </si>
  <si>
    <t>Léveillé - Parc</t>
  </si>
  <si>
    <t>Léveillé</t>
  </si>
  <si>
    <t>Sarrazin - Parc</t>
  </si>
  <si>
    <t>André-Guérard - Parc</t>
  </si>
  <si>
    <t>André-Guérard</t>
  </si>
  <si>
    <t>Pierre-Laporte - Parc</t>
  </si>
  <si>
    <t>SECTEUR LAPLAINE</t>
  </si>
  <si>
    <t>Faire attention lorsque vous passez le grillage de ne pas lever trop de poussière.</t>
  </si>
  <si>
    <t>Balle 4</t>
  </si>
  <si>
    <t>Sacs livrés</t>
  </si>
  <si>
    <t>Dimanche</t>
  </si>
  <si>
    <t>Lundi</t>
  </si>
  <si>
    <t>Mardi</t>
  </si>
  <si>
    <t>Mercredi</t>
  </si>
  <si>
    <t>Jeudi</t>
  </si>
  <si>
    <t>Vendredi</t>
  </si>
  <si>
    <t>PARC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</si>
</sst>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yyyy\-mm\-dd"/>
    <numFmt numFmtId="165" formatCode="dd\-mmmm\-yy"/>
    <numFmt numFmtId="166" formatCode="dd\-mmmm"/>
    <numFmt numFmtId="167" formatCode="d\-mmmm"/>
    <numFmt numFmtId="168" formatCode="hh&quot;:&quot;mm"/>
    <numFmt numFmtId="170" formatCode="[$-F400]h:mm:ss\ AM/PM"/>
  </numFmts>
  <fonts count="22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sz val="13"/>
      <color theme="1"/>
      <name val="Arial"/>
      <family val="2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sz val="11"/>
      <color theme="1"/>
      <name val="Calibri"/>
      <family val="2"/>
    </font>
    <font>
      <sz val="12"/>
      <color theme="1"/>
      <name val="Arial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0"/>
      <color theme="1"/>
      <name val="Arial"/>
      <family val="2"/>
      <scheme val="minor"/>
    </font>
    <font>
      <sz val="12"/>
      <color theme="1"/>
      <name val="Arial"/>
      <family val="2"/>
    </font>
    <font>
      <b/>
      <sz val="12"/>
      <color rgb="FF000000"/>
      <name val="Arial"/>
      <family val="2"/>
      <scheme val="minor"/>
    </font>
    <font>
      <b/>
      <sz val="13"/>
      <color theme="1"/>
      <name val="Arial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Calibri"/>
      <family val="2"/>
    </font>
    <font>
      <sz val="8"/>
      <name val="Arial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92D050"/>
        <bgColor rgb="FF92D050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21" fillId="0" borderId="0"/>
  </cellStyleXfs>
  <cellXfs count="61">
    <xf numFmtId="0" fontId="0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/>
    <xf numFmtId="164" fontId="5" fillId="0" borderId="0" xfId="0" applyNumberFormat="1" applyFont="1" applyAlignment="1">
      <alignment horizontal="center"/>
    </xf>
    <xf numFmtId="20" fontId="5" fillId="0" borderId="0" xfId="0" applyNumberFormat="1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right"/>
    </xf>
    <xf numFmtId="21" fontId="10" fillId="0" borderId="0" xfId="0" applyNumberFormat="1" applyFont="1"/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7" fillId="0" borderId="5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168" fontId="18" fillId="0" borderId="3" xfId="0" applyNumberFormat="1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4" fillId="0" borderId="4" xfId="0" applyFont="1" applyBorder="1" applyAlignment="1">
      <alignment horizontal="right"/>
    </xf>
    <xf numFmtId="0" fontId="19" fillId="0" borderId="6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4" fillId="0" borderId="8" xfId="0" applyFont="1" applyBorder="1" applyAlignment="1">
      <alignment horizontal="right"/>
    </xf>
    <xf numFmtId="0" fontId="19" fillId="0" borderId="5" xfId="0" applyFont="1" applyBorder="1" applyAlignment="1">
      <alignment horizontal="center"/>
    </xf>
    <xf numFmtId="0" fontId="14" fillId="0" borderId="9" xfId="0" applyFont="1" applyBorder="1" applyAlignment="1">
      <alignment horizontal="right"/>
    </xf>
    <xf numFmtId="0" fontId="19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0" fillId="0" borderId="0" xfId="0" applyFont="1" applyAlignment="1"/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6" fillId="2" borderId="12" xfId="0" applyFont="1" applyFill="1" applyBorder="1" applyAlignment="1">
      <alignment horizontal="center"/>
    </xf>
    <xf numFmtId="0" fontId="16" fillId="2" borderId="17" xfId="0" applyFont="1" applyFill="1" applyBorder="1" applyAlignment="1">
      <alignment horizontal="center"/>
    </xf>
    <xf numFmtId="0" fontId="16" fillId="2" borderId="13" xfId="0" applyFont="1" applyFill="1" applyBorder="1" applyAlignment="1">
      <alignment horizontal="center"/>
    </xf>
    <xf numFmtId="0" fontId="8" fillId="3" borderId="0" xfId="0" applyFont="1" applyFill="1" applyAlignment="1">
      <alignment horizontal="center" vertical="center"/>
    </xf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/>
    </xf>
    <xf numFmtId="166" fontId="13" fillId="0" borderId="13" xfId="0" applyNumberFormat="1" applyFont="1" applyBorder="1" applyAlignment="1">
      <alignment horizontal="center"/>
    </xf>
    <xf numFmtId="167" fontId="13" fillId="0" borderId="12" xfId="0" applyNumberFormat="1" applyFont="1" applyBorder="1" applyAlignment="1">
      <alignment horizontal="center"/>
    </xf>
    <xf numFmtId="167" fontId="13" fillId="0" borderId="13" xfId="0" applyNumberFormat="1" applyFont="1" applyBorder="1" applyAlignment="1">
      <alignment horizontal="center"/>
    </xf>
    <xf numFmtId="164" fontId="14" fillId="0" borderId="8" xfId="0" applyNumberFormat="1" applyFont="1" applyBorder="1" applyAlignment="1">
      <alignment horizontal="center" vertical="center"/>
    </xf>
    <xf numFmtId="164" fontId="14" fillId="0" borderId="9" xfId="0" applyNumberFormat="1" applyFont="1" applyBorder="1" applyAlignment="1">
      <alignment horizontal="center" vertical="center"/>
    </xf>
    <xf numFmtId="170" fontId="1" fillId="0" borderId="0" xfId="0" applyNumberFormat="1" applyFont="1" applyAlignment="1"/>
    <xf numFmtId="20" fontId="5" fillId="0" borderId="0" xfId="0" applyNumberFormat="1" applyFont="1" applyAlignment="1"/>
    <xf numFmtId="0" fontId="5" fillId="0" borderId="0" xfId="0" applyFont="1" applyBorder="1" applyAlignment="1"/>
    <xf numFmtId="168" fontId="18" fillId="0" borderId="18" xfId="0" applyNumberFormat="1" applyFont="1" applyBorder="1" applyAlignment="1">
      <alignment horizontal="center"/>
    </xf>
    <xf numFmtId="168" fontId="18" fillId="0" borderId="19" xfId="0" applyNumberFormat="1" applyFont="1" applyBorder="1" applyAlignment="1">
      <alignment horizontal="center"/>
    </xf>
  </cellXfs>
  <cellStyles count="2">
    <cellStyle name="Normal" xfId="0" builtinId="0"/>
    <cellStyle name="Normal 2" xfId="1" xr:uid="{F6722378-E8CD-47F0-9769-AB5F2ABC967C}"/>
  </cellStyles>
  <dxfs count="31"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yyyy\-mm\-dd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28725" cy="790575"/>
    <xdr:pic>
      <xdr:nvPicPr>
        <xdr:cNvPr id="2" name="image1.jp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228725" cy="790575"/>
        </a:xfrm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5D5C6B-8F7C-4678-90C7-80337C77B605}" name="Data" displayName="Data" ref="S2:W191" totalsRowShown="0" headerRowDxfId="29" headerRowBorderDxfId="30">
  <autoFilter ref="S2:W191" xr:uid="{405D5C6B-8F7C-4678-90C7-80337C77B605}"/>
  <tableColumns count="5">
    <tableColumn id="1" xr3:uid="{D4F042B0-E9FC-4760-ACA4-FB836A717718}" name="Date du début" dataDxfId="28"/>
    <tableColumn id="2" xr3:uid="{923A3CBB-9B20-4FB1-9D29-BE3AAC693511}" name="Heure de début" dataDxfId="27"/>
    <tableColumn id="3" xr3:uid="{A2B36E04-C575-4E79-994F-EB7B019076C5}" name="Heure de fin" dataDxfId="26"/>
    <tableColumn id="4" xr3:uid="{650604DB-D6B3-41CA-8717-E6C257F64C05}" name="Site"/>
    <tableColumn id="5" xr3:uid="{C68221E5-CE4A-4DFA-AF1F-2D17ED31606E}" name="Plateau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B7037-6B9B-438E-BA76-906A7A367791}">
  <sheetPr>
    <outlinePr summaryBelow="0" summaryRight="0"/>
    <pageSetUpPr fitToPage="1"/>
  </sheetPr>
  <dimension ref="A1:AB232"/>
  <sheetViews>
    <sheetView showGridLines="0" tabSelected="1" workbookViewId="0">
      <selection activeCell="K22" sqref="K22"/>
    </sheetView>
  </sheetViews>
  <sheetFormatPr baseColWidth="10" defaultColWidth="12.5703125" defaultRowHeight="15.75" customHeight="1" x14ac:dyDescent="0.2"/>
  <cols>
    <col min="1" max="1" width="19" style="19" customWidth="1"/>
    <col min="2" max="2" width="2.5703125" style="19" bestFit="1" customWidth="1"/>
    <col min="3" max="3" width="12.5703125" style="19"/>
    <col min="4" max="4" width="2.5703125" style="19" bestFit="1" customWidth="1"/>
    <col min="5" max="5" width="12.5703125" style="19"/>
    <col min="6" max="6" width="2.5703125" style="19" bestFit="1" customWidth="1"/>
    <col min="7" max="7" width="12.5703125" style="19"/>
    <col min="8" max="8" width="2.5703125" style="19" bestFit="1" customWidth="1"/>
    <col min="9" max="9" width="12.5703125" style="19"/>
    <col min="10" max="10" width="2.5703125" style="19" bestFit="1" customWidth="1"/>
    <col min="11" max="11" width="12.5703125" style="19"/>
    <col min="12" max="12" width="2.5703125" style="19" bestFit="1" customWidth="1"/>
    <col min="13" max="13" width="12.5703125" style="19"/>
    <col min="14" max="14" width="2.5703125" style="19" bestFit="1" customWidth="1"/>
    <col min="15" max="15" width="12.5703125" style="19"/>
    <col min="16" max="16" width="1.42578125" style="19" customWidth="1"/>
    <col min="17" max="17" width="12.5703125" style="19"/>
    <col min="18" max="18" width="3.42578125" style="34" customWidth="1"/>
    <col min="19" max="19" width="15.7109375" style="19" customWidth="1"/>
    <col min="20" max="20" width="17" style="19" customWidth="1"/>
    <col min="21" max="21" width="14.140625" style="19" customWidth="1"/>
    <col min="22" max="22" width="23.7109375" style="19" customWidth="1"/>
    <col min="23" max="23" width="12.5703125" style="19"/>
    <col min="24" max="25" width="12.5703125" style="34"/>
    <col min="26" max="26" width="21" style="19" bestFit="1" customWidth="1"/>
    <col min="27" max="27" width="24.42578125" style="19" bestFit="1" customWidth="1"/>
    <col min="28" max="28" width="18.42578125" style="19" customWidth="1"/>
    <col min="29" max="16384" width="12.5703125" style="19"/>
  </cols>
  <sheetData>
    <row r="1" spans="1:28" ht="15.7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2"/>
      <c r="N1" s="12"/>
      <c r="O1" s="12"/>
      <c r="P1" s="12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8" ht="15.75" customHeight="1" x14ac:dyDescent="0.25">
      <c r="A2" s="45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"/>
      <c r="S2" s="5" t="s">
        <v>1</v>
      </c>
      <c r="T2" s="5" t="s">
        <v>2</v>
      </c>
      <c r="U2" s="5" t="s">
        <v>3</v>
      </c>
      <c r="V2" s="6" t="s">
        <v>4</v>
      </c>
      <c r="W2" s="6" t="s">
        <v>5</v>
      </c>
      <c r="X2" s="58"/>
      <c r="Y2" s="58"/>
      <c r="Z2" s="4"/>
    </row>
    <row r="3" spans="1:28" ht="15.7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"/>
      <c r="S3" s="7">
        <v>44729</v>
      </c>
      <c r="T3" s="57">
        <v>0.70833333333333337</v>
      </c>
      <c r="U3" s="57">
        <v>0.83333333333333337</v>
      </c>
      <c r="V3" s="9" t="s">
        <v>6</v>
      </c>
      <c r="W3" s="9" t="s">
        <v>7</v>
      </c>
      <c r="X3" s="9"/>
      <c r="Y3" s="9"/>
      <c r="Z3" s="10" t="str">
        <f>_xlfn.IFS($AA$3=V3,$AB$3,$AA$4=V3,$AB$4,$AA$5=V3,$AB$5,$AA$6=V3,$AB$6,$AA$7=V3,$AB$7,$AA$8=V3,$AB$8,$AA$9=V3,$AB$9,$AA$10=V3,$AB$10,$AA$11=V3,$AB$11,$AA$12=V3,$AB$12,$AA$13=V3,$AB$13,$AA$14=V3,$AB$14,$AA$15=V3,$AB$15)</f>
        <v>Philippe-Villeneuve</v>
      </c>
      <c r="AA3" s="9" t="s">
        <v>6</v>
      </c>
      <c r="AB3" s="10" t="s">
        <v>8</v>
      </c>
    </row>
    <row r="4" spans="1:28" ht="15.75" customHeight="1" x14ac:dyDescent="0.25">
      <c r="A4" s="1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12" t="s">
        <v>9</v>
      </c>
      <c r="N4" s="12"/>
      <c r="O4" s="13">
        <v>44718</v>
      </c>
      <c r="P4" s="12"/>
      <c r="Q4" s="14"/>
      <c r="R4" s="4"/>
      <c r="S4" s="7">
        <v>44729</v>
      </c>
      <c r="T4" s="57">
        <v>0.70833333333333337</v>
      </c>
      <c r="U4" s="57">
        <v>0.91666666666666663</v>
      </c>
      <c r="V4" s="9" t="s">
        <v>6</v>
      </c>
      <c r="W4" s="9" t="s">
        <v>10</v>
      </c>
      <c r="X4" s="9"/>
      <c r="Y4" s="9"/>
      <c r="Z4" s="10" t="str">
        <f t="shared" ref="Z4:Z67" si="0">_xlfn.IFS($AA$3=V4,$AB$3,$AA$4=V4,$AB$4,$AA$5=V4,$AB$5,$AA$6=V4,$AB$6,$AA$7=V4,$AB$7,$AA$8=V4,$AB$8,$AA$9=V4,$AB$9,$AA$10=V4,$AB$10,$AA$11=V4,$AB$11,$AA$12=V4,$AB$12,$AA$13=V4,$AB$13,$AA$14=V4,$AB$14,$AA$15=V4,$AB$15)</f>
        <v>Philippe-Villeneuve</v>
      </c>
      <c r="AA4" s="9" t="s">
        <v>11</v>
      </c>
      <c r="AB4" s="10" t="s">
        <v>12</v>
      </c>
    </row>
    <row r="5" spans="1:28" ht="15.75" customHeight="1" x14ac:dyDescent="0.25">
      <c r="A5" s="46" t="s">
        <v>51</v>
      </c>
      <c r="B5" s="47"/>
      <c r="C5" s="50">
        <f>$O$4</f>
        <v>44718</v>
      </c>
      <c r="D5" s="51"/>
      <c r="E5" s="50">
        <f>$O$4+1</f>
        <v>44719</v>
      </c>
      <c r="F5" s="51"/>
      <c r="G5" s="50">
        <f>$O$4+2</f>
        <v>44720</v>
      </c>
      <c r="H5" s="51"/>
      <c r="I5" s="50">
        <f>$O$4+3</f>
        <v>44721</v>
      </c>
      <c r="J5" s="51"/>
      <c r="K5" s="50">
        <f>$O$4+4</f>
        <v>44722</v>
      </c>
      <c r="L5" s="51"/>
      <c r="M5" s="52">
        <f>$O$4+5</f>
        <v>44723</v>
      </c>
      <c r="N5" s="53"/>
      <c r="O5" s="52">
        <f>$O$4+6</f>
        <v>44724</v>
      </c>
      <c r="P5" s="53"/>
      <c r="Q5" s="54" t="s">
        <v>44</v>
      </c>
      <c r="R5" s="4"/>
      <c r="S5" s="7">
        <v>44729</v>
      </c>
      <c r="T5" s="57">
        <v>0.70833333333333337</v>
      </c>
      <c r="U5" s="57">
        <v>0.83333333333333337</v>
      </c>
      <c r="V5" s="9" t="s">
        <v>6</v>
      </c>
      <c r="W5" s="9" t="s">
        <v>14</v>
      </c>
      <c r="X5" s="9"/>
      <c r="Y5" s="9"/>
      <c r="Z5" s="10" t="str">
        <f t="shared" si="0"/>
        <v>Philippe-Villeneuve</v>
      </c>
      <c r="AA5" s="9" t="s">
        <v>15</v>
      </c>
      <c r="AB5" s="10" t="s">
        <v>16</v>
      </c>
    </row>
    <row r="6" spans="1:28" ht="15.75" customHeight="1" x14ac:dyDescent="0.25">
      <c r="A6" s="48"/>
      <c r="B6" s="49"/>
      <c r="C6" s="38" t="s">
        <v>17</v>
      </c>
      <c r="D6" s="39"/>
      <c r="E6" s="38" t="s">
        <v>45</v>
      </c>
      <c r="F6" s="39"/>
      <c r="G6" s="38" t="s">
        <v>46</v>
      </c>
      <c r="H6" s="39"/>
      <c r="I6" s="38" t="s">
        <v>47</v>
      </c>
      <c r="J6" s="39"/>
      <c r="K6" s="38" t="s">
        <v>48</v>
      </c>
      <c r="L6" s="39"/>
      <c r="M6" s="38" t="s">
        <v>49</v>
      </c>
      <c r="N6" s="39"/>
      <c r="O6" s="38" t="s">
        <v>50</v>
      </c>
      <c r="P6" s="39"/>
      <c r="Q6" s="55"/>
      <c r="R6" s="4"/>
      <c r="S6" s="7">
        <v>44729</v>
      </c>
      <c r="T6" s="57">
        <v>0.75</v>
      </c>
      <c r="U6" s="57">
        <v>0.95833333333333337</v>
      </c>
      <c r="V6" s="9" t="s">
        <v>18</v>
      </c>
      <c r="W6" s="9" t="s">
        <v>14</v>
      </c>
      <c r="X6" s="9"/>
      <c r="Y6" s="9"/>
      <c r="Z6" s="10" t="str">
        <f t="shared" si="0"/>
        <v>Vaillant</v>
      </c>
      <c r="AA6" s="9" t="s">
        <v>20</v>
      </c>
      <c r="AB6" s="10" t="s">
        <v>21</v>
      </c>
    </row>
    <row r="7" spans="1:28" ht="15.75" customHeight="1" x14ac:dyDescent="0.25">
      <c r="A7" s="40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2"/>
      <c r="R7" s="4"/>
      <c r="S7" s="7">
        <v>44729</v>
      </c>
      <c r="T7" s="57">
        <v>0.77083333333333337</v>
      </c>
      <c r="U7" s="57">
        <v>0.875</v>
      </c>
      <c r="V7" s="9" t="s">
        <v>15</v>
      </c>
      <c r="W7" s="9" t="s">
        <v>19</v>
      </c>
      <c r="X7" s="9"/>
      <c r="Y7" s="9"/>
      <c r="Z7" s="10" t="str">
        <f t="shared" si="0"/>
        <v>Dumais</v>
      </c>
      <c r="AA7" s="9" t="s">
        <v>23</v>
      </c>
      <c r="AB7" s="10" t="s">
        <v>24</v>
      </c>
    </row>
    <row r="8" spans="1:28" ht="15.75" customHeight="1" x14ac:dyDescent="0.25">
      <c r="A8" s="20" t="s">
        <v>25</v>
      </c>
      <c r="B8" s="21"/>
      <c r="C8" s="59" t="str" cm="1">
        <f t="array" ref="C8">IFERROR(SMALL(_xlfn._xlws.FILTER(Data[Heure de début],(Data[Site]=$A8&amp;" - "&amp;$A$5)*(Data[Date du début]=C$5)),1),"")</f>
        <v/>
      </c>
      <c r="D8" s="60" t="str" cm="1">
        <f t="array" ref="D8">IFERROR(SMALL(_xlfn._xlws.FILTER(Data[],(Data[Heure de fin]=$AA$15)*(Data[Plateau]=D$5)),1),"")</f>
        <v/>
      </c>
      <c r="E8" s="22" t="str" cm="1">
        <f t="array" ref="E8">IFERROR(SMALL(_xlfn._xlws.FILTER(Data[Heure de début],(Data[Site]=$A8&amp;" - "&amp;$A$5)*(Data[Date du début]=E$5)),1),"")</f>
        <v/>
      </c>
      <c r="F8" s="33">
        <f t="shared" ref="F8:F11" si="1">COUNTIFS($Z$3:$Z$1000,$A8,$S$3:$S$1000,E$5)</f>
        <v>0</v>
      </c>
      <c r="G8" s="22" t="str" cm="1">
        <f t="array" ref="G8">IFERROR(SMALL(_xlfn._xlws.FILTER(Data[Heure de début],(Data[Site]=$A8&amp;" - "&amp;$A$5)*(Data[Date du début]=G$5)),1),"")</f>
        <v/>
      </c>
      <c r="H8" s="33">
        <f t="shared" ref="H8:H11" si="2">COUNTIFS($Z$3:$Z$1000,$A8,$S$3:$S$1000,G$5)</f>
        <v>0</v>
      </c>
      <c r="I8" s="22" t="str" cm="1">
        <f t="array" ref="I8">IFERROR(SMALL(_xlfn._xlws.FILTER(Data[Heure de début],(Data[Site]=$A8&amp;" - "&amp;$A$5)*(Data[Date du début]=I$5)),1),"")</f>
        <v/>
      </c>
      <c r="J8" s="33">
        <f t="shared" ref="J8:J11" si="3">COUNTIFS($Z$3:$Z$1000,$A8,$S$3:$S$1000,I$5)</f>
        <v>0</v>
      </c>
      <c r="K8" s="22" t="str" cm="1">
        <f t="array" ref="K8">IFERROR(SMALL(_xlfn._xlws.FILTER(Data[Heure de début],(Data[Site]=$A8&amp;" - "&amp;$A$5)*(Data[Date du début]=K$5)),1),"")</f>
        <v/>
      </c>
      <c r="L8" s="33">
        <f t="shared" ref="L8:L11" si="4">COUNTIFS($Z$3:$Z$1000,$A8,$S$3:$S$1000,K$5)</f>
        <v>0</v>
      </c>
      <c r="M8" s="22" t="str" cm="1">
        <f t="array" ref="M8">IFERROR(SMALL(_xlfn._xlws.FILTER(Data[Heure de début],(Data[Site]=$A8&amp;" - "&amp;$A$5)*(Data[Date du début]=M$5)),1),"")</f>
        <v/>
      </c>
      <c r="N8" s="33">
        <f t="shared" ref="N8:N11" si="5">COUNTIFS($Z$3:$Z$1000,$A8,$S$3:$S$1000,M$5)</f>
        <v>0</v>
      </c>
      <c r="O8" s="22" t="str" cm="1">
        <f t="array" ref="O8">IFERROR(SMALL(_xlfn._xlws.FILTER(Data[Heure de début],(Data[Site]=$A8&amp;" - "&amp;$A$5)*(Data[Date du début]=O$5)),1),"")</f>
        <v/>
      </c>
      <c r="P8" s="33">
        <f t="shared" ref="P8:P11" si="6">COUNTIFS($Z$3:$Z$1000,$A8,$S$3:$S$1000,O$5)</f>
        <v>0</v>
      </c>
      <c r="Q8" s="24"/>
      <c r="R8" s="4"/>
      <c r="S8" s="7">
        <v>44729</v>
      </c>
      <c r="T8" s="57">
        <v>0.77083333333333337</v>
      </c>
      <c r="U8" s="57">
        <v>0.84375</v>
      </c>
      <c r="V8" s="9" t="s">
        <v>18</v>
      </c>
      <c r="W8" s="9" t="s">
        <v>10</v>
      </c>
      <c r="X8" s="9"/>
      <c r="Y8" s="9"/>
      <c r="Z8" s="10" t="str">
        <f t="shared" si="0"/>
        <v>Vaillant</v>
      </c>
      <c r="AA8" s="9" t="s">
        <v>18</v>
      </c>
      <c r="AB8" s="10" t="s">
        <v>26</v>
      </c>
    </row>
    <row r="9" spans="1:28" ht="15.75" customHeight="1" x14ac:dyDescent="0.25">
      <c r="A9" s="25" t="s">
        <v>16</v>
      </c>
      <c r="B9" s="21"/>
      <c r="C9" s="22" t="str" cm="1">
        <f t="array" ref="C9">IFERROR(SMALL(_xlfn._xlws.FILTER(Data[Heure de début],(Data[Site]=$A9&amp;" - "&amp;$A$5)*(Data[Date du début]=C$5)),1),"")</f>
        <v/>
      </c>
      <c r="D9" s="21">
        <f t="shared" ref="D9:D11" si="7">COUNTIFS($Z$3:$Z$1000,$A9,$S$3:$S$1000,$C$5)</f>
        <v>0</v>
      </c>
      <c r="E9" s="22" t="str" cm="1">
        <f t="array" ref="E9">IFERROR(SMALL(_xlfn._xlws.FILTER(Data[Heure de début],(Data[Site]=$A9&amp;" - "&amp;$A$5)*(Data[Date du début]=E$5)),1),"")</f>
        <v/>
      </c>
      <c r="F9" s="21">
        <f t="shared" si="1"/>
        <v>0</v>
      </c>
      <c r="G9" s="22" t="str" cm="1">
        <f t="array" ref="G9">IFERROR(SMALL(_xlfn._xlws.FILTER(Data[Heure de début],(Data[Site]=$A9&amp;" - "&amp;$A$5)*(Data[Date du début]=G$5)),1),"")</f>
        <v/>
      </c>
      <c r="H9" s="21">
        <f t="shared" si="2"/>
        <v>0</v>
      </c>
      <c r="I9" s="22" t="str" cm="1">
        <f t="array" ref="I9">IFERROR(SMALL(_xlfn._xlws.FILTER(Data[Heure de début],(Data[Site]=$A9&amp;" - "&amp;$A$5)*(Data[Date du début]=I$5)),1),"")</f>
        <v/>
      </c>
      <c r="J9" s="21">
        <f t="shared" si="3"/>
        <v>0</v>
      </c>
      <c r="K9" s="22" cm="1">
        <f t="array" ref="K9">IFERROR(SMALL(_xlfn._xlws.FILTER(Data[Heure de début],(Data[Site]=$A9&amp;" - "&amp;$A$5)*(Data[Date du début]=K$5)),1),"")</f>
        <v>0.77083333333333337</v>
      </c>
      <c r="L9" s="21">
        <f t="shared" si="4"/>
        <v>1</v>
      </c>
      <c r="M9" s="22" t="str" cm="1">
        <f t="array" ref="M9">IFERROR(SMALL(_xlfn._xlws.FILTER(Data[Heure de début],(Data[Site]=$A9&amp;" - "&amp;$A$5)*(Data[Date du début]=M$5)),1),"")</f>
        <v/>
      </c>
      <c r="N9" s="21">
        <f t="shared" si="5"/>
        <v>0</v>
      </c>
      <c r="O9" s="22" cm="1">
        <f t="array" ref="O9">IFERROR(SMALL(_xlfn._xlws.FILTER(Data[Heure de début],(Data[Site]=$A9&amp;" - "&amp;$A$5)*(Data[Date du début]=O$5)),1),"")</f>
        <v>0.8125</v>
      </c>
      <c r="P9" s="21">
        <f t="shared" si="6"/>
        <v>1</v>
      </c>
      <c r="Q9" s="24"/>
      <c r="R9" s="4"/>
      <c r="S9" s="7">
        <v>44729</v>
      </c>
      <c r="T9" s="57">
        <v>0.79166666666666663</v>
      </c>
      <c r="U9" s="57">
        <v>0.95833333333333337</v>
      </c>
      <c r="V9" s="9" t="s">
        <v>23</v>
      </c>
      <c r="W9" s="9" t="s">
        <v>19</v>
      </c>
      <c r="X9" s="9"/>
      <c r="Y9" s="9"/>
      <c r="Z9" s="10" t="str">
        <f t="shared" si="0"/>
        <v>Étincelle (De)</v>
      </c>
      <c r="AA9" s="9" t="s">
        <v>27</v>
      </c>
      <c r="AB9" s="10" t="s">
        <v>28</v>
      </c>
    </row>
    <row r="10" spans="1:28" ht="15.75" customHeight="1" x14ac:dyDescent="0.25">
      <c r="A10" s="25" t="s">
        <v>12</v>
      </c>
      <c r="B10" s="21"/>
      <c r="C10" s="22" t="str" cm="1">
        <f t="array" ref="C10">IFERROR(SMALL(_xlfn._xlws.FILTER(Data[Heure de début],(Data[Site]=$A10&amp;" - "&amp;$A$5)*(Data[Date du début]=C$5)),1),"")</f>
        <v/>
      </c>
      <c r="D10" s="21">
        <f t="shared" si="7"/>
        <v>0</v>
      </c>
      <c r="E10" s="22" t="str" cm="1">
        <f t="array" ref="E10">IFERROR(SMALL(_xlfn._xlws.FILTER(Data[Heure de début],(Data[Site]=$A10&amp;" - "&amp;$A$5)*(Data[Date du début]=E$5)),1),"")</f>
        <v/>
      </c>
      <c r="F10" s="21">
        <f t="shared" si="1"/>
        <v>0</v>
      </c>
      <c r="G10" s="22" t="str" cm="1">
        <f t="array" ref="G10">IFERROR(SMALL(_xlfn._xlws.FILTER(Data[Heure de début],(Data[Site]=$A10&amp;" - "&amp;$A$5)*(Data[Date du début]=G$5)),1),"")</f>
        <v/>
      </c>
      <c r="H10" s="21">
        <f t="shared" si="2"/>
        <v>0</v>
      </c>
      <c r="I10" s="22" t="str" cm="1">
        <f t="array" ref="I10">IFERROR(SMALL(_xlfn._xlws.FILTER(Data[Heure de début],(Data[Site]=$A10&amp;" - "&amp;$A$5)*(Data[Date du début]=I$5)),1),"")</f>
        <v/>
      </c>
      <c r="J10" s="21">
        <f t="shared" si="3"/>
        <v>0</v>
      </c>
      <c r="K10" s="22" t="str" cm="1">
        <f t="array" ref="K10">IFERROR(SMALL(_xlfn._xlws.FILTER(Data[Heure de début],(Data[Site]=$A10&amp;" - "&amp;$A$5)*(Data[Date du début]=K$5)),1),"")</f>
        <v/>
      </c>
      <c r="L10" s="21">
        <f t="shared" si="4"/>
        <v>0</v>
      </c>
      <c r="M10" s="22" t="str" cm="1">
        <f t="array" ref="M10">IFERROR(SMALL(_xlfn._xlws.FILTER(Data[Heure de début],(Data[Site]=$A10&amp;" - "&amp;$A$5)*(Data[Date du début]=M$5)),1),"")</f>
        <v/>
      </c>
      <c r="N10" s="21">
        <f t="shared" si="5"/>
        <v>0</v>
      </c>
      <c r="O10" s="22" cm="1">
        <f t="array" ref="O10">IFERROR(SMALL(_xlfn._xlws.FILTER(Data[Heure de début],(Data[Site]=$A10&amp;" - "&amp;$A$5)*(Data[Date du début]=O$5)),1),"")</f>
        <v>0.33333333333333331</v>
      </c>
      <c r="P10" s="21">
        <f t="shared" si="6"/>
        <v>2</v>
      </c>
      <c r="Q10" s="24"/>
      <c r="R10" s="4"/>
      <c r="S10" s="7">
        <v>44730</v>
      </c>
      <c r="T10" s="57">
        <v>0.33333333333333331</v>
      </c>
      <c r="U10" s="57">
        <v>0.5</v>
      </c>
      <c r="V10" s="9" t="s">
        <v>11</v>
      </c>
      <c r="W10" s="9" t="s">
        <v>19</v>
      </c>
      <c r="X10" s="9"/>
      <c r="Y10" s="9"/>
      <c r="Z10" s="10" t="str">
        <f t="shared" si="0"/>
        <v>Charles-Bruneau</v>
      </c>
      <c r="AA10" s="9" t="s">
        <v>29</v>
      </c>
      <c r="AB10" s="10" t="s">
        <v>30</v>
      </c>
    </row>
    <row r="11" spans="1:28" ht="15.75" customHeight="1" x14ac:dyDescent="0.25">
      <c r="A11" s="26" t="s">
        <v>31</v>
      </c>
      <c r="B11" s="27"/>
      <c r="C11" s="22" t="str" cm="1">
        <f t="array" ref="C11">IFERROR(SMALL(_xlfn._xlws.FILTER(Data[Heure de début],(Data[Site]=$A11&amp;" - "&amp;$A$5)*(Data[Date du début]=C$5)),1),"")</f>
        <v/>
      </c>
      <c r="D11" s="21">
        <f t="shared" si="7"/>
        <v>0</v>
      </c>
      <c r="E11" s="22" t="str" cm="1">
        <f t="array" ref="E11">IFERROR(SMALL(_xlfn._xlws.FILTER(Data[Heure de début],(Data[Site]=$A11&amp;" - "&amp;$A$5)*(Data[Date du début]=E$5)),1),"")</f>
        <v/>
      </c>
      <c r="F11" s="21">
        <f t="shared" si="1"/>
        <v>0</v>
      </c>
      <c r="G11" s="22" t="str" cm="1">
        <f t="array" ref="G11">IFERROR(SMALL(_xlfn._xlws.FILTER(Data[Heure de début],(Data[Site]=$A11&amp;" - "&amp;$A$5)*(Data[Date du début]=G$5)),1),"")</f>
        <v/>
      </c>
      <c r="H11" s="21">
        <f t="shared" si="2"/>
        <v>0</v>
      </c>
      <c r="I11" s="22" t="str" cm="1">
        <f t="array" ref="I11">IFERROR(SMALL(_xlfn._xlws.FILTER(Data[Heure de début],(Data[Site]=$A11&amp;" - "&amp;$A$5)*(Data[Date du début]=I$5)),1),"")</f>
        <v/>
      </c>
      <c r="J11" s="21">
        <f t="shared" si="3"/>
        <v>0</v>
      </c>
      <c r="K11" s="22" t="str" cm="1">
        <f t="array" ref="K11">IFERROR(SMALL(_xlfn._xlws.FILTER(Data[Heure de début],(Data[Site]=$A11&amp;" - "&amp;$A$5)*(Data[Date du début]=K$5)),1),"")</f>
        <v/>
      </c>
      <c r="L11" s="21">
        <f t="shared" si="4"/>
        <v>0</v>
      </c>
      <c r="M11" s="22" t="str" cm="1">
        <f t="array" ref="M11">IFERROR(SMALL(_xlfn._xlws.FILTER(Data[Heure de début],(Data[Site]=$A11&amp;" - "&amp;$A$5)*(Data[Date du début]=M$5)),1),"")</f>
        <v/>
      </c>
      <c r="N11" s="21">
        <f t="shared" si="5"/>
        <v>0</v>
      </c>
      <c r="O11" s="22" t="str" cm="1">
        <f t="array" ref="O11">IFERROR(SMALL(_xlfn._xlws.FILTER(Data[Heure de début],(Data[Site]=$A11&amp;" - "&amp;$A$5)*(Data[Date du début]=O$5)),1),"")</f>
        <v/>
      </c>
      <c r="P11" s="21">
        <f t="shared" si="6"/>
        <v>0</v>
      </c>
      <c r="Q11" s="28"/>
      <c r="R11" s="4"/>
      <c r="S11" s="7">
        <v>44730</v>
      </c>
      <c r="T11" s="57">
        <v>0.375</v>
      </c>
      <c r="U11" s="57">
        <v>0.5</v>
      </c>
      <c r="V11" s="9" t="s">
        <v>20</v>
      </c>
      <c r="W11" s="9" t="s">
        <v>19</v>
      </c>
      <c r="X11" s="9"/>
      <c r="Y11" s="9"/>
      <c r="Z11" s="10" t="str">
        <f t="shared" si="0"/>
        <v>Jean-Guy Chaput</v>
      </c>
      <c r="AA11" s="9" t="s">
        <v>32</v>
      </c>
      <c r="AB11" s="10" t="s">
        <v>33</v>
      </c>
    </row>
    <row r="12" spans="1:28" ht="15.75" customHeight="1" x14ac:dyDescent="0.25">
      <c r="A12" s="40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2"/>
      <c r="R12" s="4"/>
      <c r="S12" s="7">
        <v>44730</v>
      </c>
      <c r="T12" s="57">
        <v>0.39583333333333331</v>
      </c>
      <c r="U12" s="57">
        <v>0.5</v>
      </c>
      <c r="V12" s="9" t="s">
        <v>6</v>
      </c>
      <c r="W12" s="9" t="s">
        <v>7</v>
      </c>
      <c r="X12" s="9"/>
      <c r="Y12" s="9"/>
      <c r="Z12" s="10" t="str">
        <f t="shared" si="0"/>
        <v>Philippe-Villeneuve</v>
      </c>
      <c r="AA12" s="9" t="s">
        <v>35</v>
      </c>
      <c r="AB12" s="10" t="s">
        <v>36</v>
      </c>
    </row>
    <row r="13" spans="1:28" ht="15.75" customHeight="1" x14ac:dyDescent="0.25">
      <c r="A13" s="29" t="s">
        <v>36</v>
      </c>
      <c r="B13" s="21"/>
      <c r="C13" s="22" t="str" cm="1">
        <f t="array" ref="C13">IFERROR(SMALL(_xlfn._xlws.FILTER(Data[Heure de début],(Data[Site]=$A13&amp;" - "&amp;$A$5)*(Data[Date du début]=C$5)),1),"")</f>
        <v/>
      </c>
      <c r="D13" s="21">
        <f>COUNTIFS($Z$3:$Z$1000,$A13,$S$3:$S$1000,C$5)</f>
        <v>0</v>
      </c>
      <c r="E13" s="22" t="str" cm="1">
        <f t="array" ref="E13">IFERROR(SMALL(_xlfn._xlws.FILTER(Data[Heure de début],(Data[Site]=$A13&amp;" - "&amp;$A$5)*(Data[Date du début]=E$5)),1),"")</f>
        <v/>
      </c>
      <c r="F13" s="21">
        <f>COUNTIFS($Z$3:$Z$1000,$A13,$S$3:$S$1000,E$5)</f>
        <v>0</v>
      </c>
      <c r="G13" s="22" t="str" cm="1">
        <f t="array" ref="G13">IFERROR(SMALL(_xlfn._xlws.FILTER(Data[Heure de début],(Data[Site]=$A13&amp;" - "&amp;$A$5)*(Data[Date du début]=G$5)),1),"")</f>
        <v/>
      </c>
      <c r="H13" s="21">
        <f>COUNTIFS($Z$3:$Z$1000,$A13,$S$3:$S$1000,G$5)</f>
        <v>0</v>
      </c>
      <c r="I13" s="22" t="str" cm="1">
        <f t="array" ref="I13">IFERROR(SMALL(_xlfn._xlws.FILTER(Data[Heure de début],(Data[Site]=$A13&amp;" - "&amp;$A$5)*(Data[Date du début]=I$5)),1),"")</f>
        <v/>
      </c>
      <c r="J13" s="21">
        <f>COUNTIFS($Z$3:$Z$1000,$A13,$S$3:$S$1000,I$5)</f>
        <v>0</v>
      </c>
      <c r="K13" s="22" t="str" cm="1">
        <f t="array" ref="K13">IFERROR(SMALL(_xlfn._xlws.FILTER(Data[Heure de début],(Data[Site]=$A13&amp;" - "&amp;$A$5)*(Data[Date du début]=K$5)),1),"")</f>
        <v/>
      </c>
      <c r="L13" s="21">
        <f>COUNTIFS($Z$3:$Z$1000,$A13,$S$3:$S$1000,K$5)</f>
        <v>0</v>
      </c>
      <c r="M13" s="22" t="str" cm="1">
        <f t="array" ref="M13">IFERROR(SMALL(_xlfn._xlws.FILTER(Data[Heure de début],(Data[Site]=$A13&amp;" - "&amp;$A$5)*(Data[Date du début]=M$5)),1),"")</f>
        <v/>
      </c>
      <c r="N13" s="21">
        <f>COUNTIFS($Z$3:$Z$1000,$A13,$S$3:$S$1000,M$5)</f>
        <v>0</v>
      </c>
      <c r="O13" s="22" cm="1">
        <f t="array" ref="O13">IFERROR(SMALL(_xlfn._xlws.FILTER(Data[Heure de début],(Data[Site]=$A13&amp;" - "&amp;$A$5)*(Data[Date du début]=O$5)),1),"")</f>
        <v>0.66666666666666663</v>
      </c>
      <c r="P13" s="21">
        <f>COUNTIFS($Z$3:$Z$1000,$A13,$S$3:$S$1000,O$5)</f>
        <v>1</v>
      </c>
      <c r="Q13" s="30"/>
      <c r="R13" s="4"/>
      <c r="S13" s="7">
        <v>44730</v>
      </c>
      <c r="T13" s="57">
        <v>0.39583333333333331</v>
      </c>
      <c r="U13" s="57">
        <v>0.5</v>
      </c>
      <c r="V13" s="9" t="s">
        <v>6</v>
      </c>
      <c r="W13" s="9" t="s">
        <v>10</v>
      </c>
      <c r="X13" s="9"/>
      <c r="Y13" s="9"/>
      <c r="Z13" s="10" t="str">
        <f t="shared" si="0"/>
        <v>Philippe-Villeneuve</v>
      </c>
      <c r="AA13" s="9" t="s">
        <v>37</v>
      </c>
      <c r="AB13" s="10" t="s">
        <v>31</v>
      </c>
    </row>
    <row r="14" spans="1:28" ht="15.75" customHeight="1" x14ac:dyDescent="0.25">
      <c r="A14" s="25" t="s">
        <v>33</v>
      </c>
      <c r="B14" s="21"/>
      <c r="C14" s="22" t="str" cm="1">
        <f t="array" ref="C14">IFERROR(SMALL(_xlfn._xlws.FILTER(Data[Heure de début],(Data[Site]=$A14&amp;" - "&amp;$A$5)*(Data[Date du début]=C$5)),1),"")</f>
        <v/>
      </c>
      <c r="D14" s="21">
        <f>COUNTIFS($Z$3:$Z$1000,$A14,$S$3:$S$1000,C$5)</f>
        <v>0</v>
      </c>
      <c r="E14" s="22" t="str" cm="1">
        <f t="array" ref="E14">IFERROR(SMALL(_xlfn._xlws.FILTER(Data[Heure de début],(Data[Site]=$A14&amp;" - "&amp;$A$5)*(Data[Date du début]=E$5)),1),"")</f>
        <v/>
      </c>
      <c r="F14" s="21">
        <f>COUNTIFS($Z$3:$Z$1000,$A14,$S$3:$S$1000,E$5)</f>
        <v>0</v>
      </c>
      <c r="G14" s="22" t="str" cm="1">
        <f t="array" ref="G14">IFERROR(SMALL(_xlfn._xlws.FILTER(Data[Heure de début],(Data[Site]=$A14&amp;" - "&amp;$A$5)*(Data[Date du début]=G$5)),1),"")</f>
        <v/>
      </c>
      <c r="H14" s="21">
        <f>COUNTIFS($Z$3:$Z$1000,$A14,$S$3:$S$1000,G$5)</f>
        <v>0</v>
      </c>
      <c r="I14" s="22" t="str" cm="1">
        <f t="array" ref="I14">IFERROR(SMALL(_xlfn._xlws.FILTER(Data[Heure de début],(Data[Site]=$A14&amp;" - "&amp;$A$5)*(Data[Date du début]=I$5)),1),"")</f>
        <v/>
      </c>
      <c r="J14" s="21">
        <f>COUNTIFS($Z$3:$Z$1000,$A14,$S$3:$S$1000,I$5)</f>
        <v>0</v>
      </c>
      <c r="K14" s="22" t="str" cm="1">
        <f t="array" ref="K14">IFERROR(SMALL(_xlfn._xlws.FILTER(Data[Heure de début],(Data[Site]=$A14&amp;" - "&amp;$A$5)*(Data[Date du début]=K$5)),1),"")</f>
        <v/>
      </c>
      <c r="L14" s="21">
        <f>COUNTIFS($Z$3:$Z$1000,$A14,$S$3:$S$1000,K$5)</f>
        <v>0</v>
      </c>
      <c r="M14" s="22" t="str" cm="1">
        <f t="array" ref="M14">IFERROR(SMALL(_xlfn._xlws.FILTER(Data[Heure de début],(Data[Site]=$A14&amp;" - "&amp;$A$5)*(Data[Date du début]=M$5)),1),"")</f>
        <v/>
      </c>
      <c r="N14" s="21">
        <f>COUNTIFS($Z$3:$Z$1000,$A14,$S$3:$S$1000,M$5)</f>
        <v>0</v>
      </c>
      <c r="O14" s="22" cm="1">
        <f t="array" ref="O14">IFERROR(SMALL(_xlfn._xlws.FILTER(Data[Heure de début],(Data[Site]=$A14&amp;" - "&amp;$A$5)*(Data[Date du début]=O$5)),1),"")</f>
        <v>0.4375</v>
      </c>
      <c r="P14" s="21">
        <f>COUNTIFS($Z$3:$Z$1000,$A14,$S$3:$S$1000,O$5)</f>
        <v>2</v>
      </c>
      <c r="Q14" s="24"/>
      <c r="R14" s="4"/>
      <c r="S14" s="7">
        <v>44730</v>
      </c>
      <c r="T14" s="57">
        <v>0.4375</v>
      </c>
      <c r="U14" s="57">
        <v>0.54166666666666663</v>
      </c>
      <c r="V14" s="9" t="s">
        <v>15</v>
      </c>
      <c r="W14" s="9" t="s">
        <v>19</v>
      </c>
      <c r="X14" s="9"/>
      <c r="Y14" s="9"/>
      <c r="Z14" s="10" t="str">
        <f t="shared" si="0"/>
        <v>Dumais</v>
      </c>
      <c r="AA14" s="9" t="s">
        <v>38</v>
      </c>
      <c r="AB14" s="10" t="s">
        <v>39</v>
      </c>
    </row>
    <row r="15" spans="1:28" ht="15.75" customHeight="1" x14ac:dyDescent="0.25">
      <c r="A15" s="25" t="s">
        <v>26</v>
      </c>
      <c r="B15" s="21">
        <v>1</v>
      </c>
      <c r="C15" s="22" t="str" cm="1">
        <f t="array" ref="C15">IFERROR(SMALL(_xlfn._xlws.FILTER(Data[Heure de début],(Data[Site]=$A15&amp;" - "&amp;$A$5)*(Data[Date du début]=C$5)),1),"")</f>
        <v/>
      </c>
      <c r="D15" s="23">
        <f>COUNTIFS($Z$3:$Z$1000,$A15,$S$3:$S$1000,C$5,$W$3:$W$1000,"Balle 1")</f>
        <v>0</v>
      </c>
      <c r="E15" s="22" t="str" cm="1">
        <f t="array" ref="E15">IFERROR(SMALL(_xlfn._xlws.FILTER(Data[Heure de début],(Data[Site]=$A15&amp;" - "&amp;$A$5)*(Data[Date du début]=E$5)),1),"")</f>
        <v/>
      </c>
      <c r="F15" s="23">
        <f>COUNTIFS($Z$3:$Z$1000,$A15,$S$3:$S$1000,E$5,$W$3:$W$1000,"Balle 1")</f>
        <v>0</v>
      </c>
      <c r="G15" s="22" t="str" cm="1">
        <f t="array" ref="G15">IFERROR(SMALL(_xlfn._xlws.FILTER(Data[Heure de début],(Data[Site]=$A15&amp;" - "&amp;$A$5)*(Data[Date du début]=G$5)),1),"")</f>
        <v/>
      </c>
      <c r="H15" s="23">
        <f>COUNTIFS($Z$3:$Z$1000,$A15,$S$3:$S$1000,G$5,$W$3:$W$1000,"Balle 1")</f>
        <v>0</v>
      </c>
      <c r="I15" s="22" t="str" cm="1">
        <f t="array" ref="I15">IFERROR(SMALL(_xlfn._xlws.FILTER(Data[Heure de début],(Data[Site]=$A15&amp;" - "&amp;$A$5)*(Data[Date du début]=I$5)),1),"")</f>
        <v/>
      </c>
      <c r="J15" s="23">
        <f>COUNTIFS($Z$3:$Z$1000,$A15,$S$3:$S$1000,I$5,$W$3:$W$1000,"Balle 1")</f>
        <v>0</v>
      </c>
      <c r="K15" s="22" cm="1">
        <f t="array" ref="K15">IFERROR(SMALL(_xlfn._xlws.FILTER(Data[Heure de début],(Data[Site]=$A15&amp;" - "&amp;$A$5)*(Data[Date du début]=K$5)),1),"")</f>
        <v>0.75</v>
      </c>
      <c r="L15" s="23">
        <f>COUNTIFS($Z$3:$Z$1000,$A15,$S$3:$S$1000,K$5,$W$3:$W$1000,"Balle 1")</f>
        <v>1</v>
      </c>
      <c r="M15" s="22" cm="1">
        <f t="array" ref="M15">IFERROR(SMALL(_xlfn._xlws.FILTER(Data[Heure de début],(Data[Site]=$A15&amp;" - "&amp;$A$5)*(Data[Date du début]=M$5)),1),"")</f>
        <v>0.33333333333333331</v>
      </c>
      <c r="N15" s="23">
        <f>COUNTIFS($Z$3:$Z$1000,$A15,$S$3:$S$1000,M$5,$W$3:$W$1000,"Balle 1")</f>
        <v>1</v>
      </c>
      <c r="O15" s="22" cm="1">
        <f t="array" ref="O15">IFERROR(SMALL(_xlfn._xlws.FILTER(Data[Heure de début],(Data[Site]=$A15&amp;" - "&amp;$A$5)*(Data[Date du début]=O$5)),1),"")</f>
        <v>0.29166666666666669</v>
      </c>
      <c r="P15" s="23">
        <f>COUNTIFS($Z$3:$Z$1000,$A15,$S$3:$S$1000,O$5,$W$3:$W$1000,"Balle 1")</f>
        <v>2</v>
      </c>
      <c r="Q15" s="24"/>
      <c r="R15" s="4"/>
      <c r="S15" s="7">
        <v>44730</v>
      </c>
      <c r="T15" s="57">
        <v>0.4375</v>
      </c>
      <c r="U15" s="57">
        <v>0.54166666666666663</v>
      </c>
      <c r="V15" s="9" t="s">
        <v>27</v>
      </c>
      <c r="W15" s="9" t="s">
        <v>19</v>
      </c>
      <c r="X15" s="9"/>
      <c r="Y15" s="9"/>
      <c r="Z15" s="10" t="str">
        <f t="shared" si="0"/>
        <v>Louis-Gilles-Ouimet</v>
      </c>
      <c r="AA15" s="9" t="s">
        <v>40</v>
      </c>
      <c r="AB15" s="10" t="s">
        <v>25</v>
      </c>
    </row>
    <row r="16" spans="1:28" ht="15.75" customHeight="1" x14ac:dyDescent="0.25">
      <c r="A16" s="25" t="s">
        <v>26</v>
      </c>
      <c r="B16" s="21">
        <v>2</v>
      </c>
      <c r="C16" s="22" t="str" cm="1">
        <f t="array" ref="C16">IFERROR(SMALL(_xlfn._xlws.FILTER(Data[Heure de début],(Data[Site]=$A16&amp;" - "&amp;$A$5)*(Data[Date du début]=C$5)),1),"")</f>
        <v/>
      </c>
      <c r="D16" s="23">
        <f>COUNTIFS($Z$3:$Z$1000,$A16,$S$3:$S$1000,$C$5,$W$3:$W$1000,"Balle 2")</f>
        <v>0</v>
      </c>
      <c r="E16" s="22" t="str" cm="1">
        <f t="array" ref="E16">IFERROR(SMALL(_xlfn._xlws.FILTER(Data[Heure de début],(Data[Site]=$A16&amp;" - "&amp;$A$5)*(Data[Date du début]=E$5)),1),"")</f>
        <v/>
      </c>
      <c r="F16" s="23">
        <f>COUNTIFS($Z$3:$Z$1000,$A16,$S$3:$S$1000,$C$5,$W$3:$W$1000,"Balle 2")</f>
        <v>0</v>
      </c>
      <c r="G16" s="22" t="str" cm="1">
        <f t="array" ref="G16">IFERROR(SMALL(_xlfn._xlws.FILTER(Data[Heure de début],(Data[Site]=$A16&amp;" - "&amp;$A$5)*(Data[Date du début]=G$5)),1),"")</f>
        <v/>
      </c>
      <c r="H16" s="23">
        <f>COUNTIFS($Z$3:$Z$1000,$A16,$S$3:$S$1000,$C$5,$W$3:$W$1000,"Balle 2")</f>
        <v>0</v>
      </c>
      <c r="I16" s="22" t="str" cm="1">
        <f t="array" ref="I16">IFERROR(SMALL(_xlfn._xlws.FILTER(Data[Heure de début],(Data[Site]=$A16&amp;" - "&amp;$A$5)*(Data[Date du début]=I$5)),1),"")</f>
        <v/>
      </c>
      <c r="J16" s="23">
        <f>COUNTIFS($Z$3:$Z$1000,$A16,$S$3:$S$1000,$C$5,$W$3:$W$1000,"Balle 2")</f>
        <v>0</v>
      </c>
      <c r="K16" s="22" cm="1">
        <f t="array" ref="K16">IFERROR(SMALL(_xlfn._xlws.FILTER(Data[Heure de début],(Data[Site]=$A16&amp;" - "&amp;$A$5)*(Data[Date du début]=K$5)),1),"")</f>
        <v>0.75</v>
      </c>
      <c r="L16" s="23">
        <f>COUNTIFS($Z$3:$Z$1000,$A16,$S$3:$S$1000,$C$5,$W$3:$W$1000,"Balle 2")</f>
        <v>0</v>
      </c>
      <c r="M16" s="22" cm="1">
        <f t="array" ref="M16">IFERROR(SMALL(_xlfn._xlws.FILTER(Data[Heure de début],(Data[Site]=$A16&amp;" - "&amp;$A$5)*(Data[Date du début]=M$5)),1),"")</f>
        <v>0.33333333333333331</v>
      </c>
      <c r="N16" s="23">
        <f>COUNTIFS($Z$3:$Z$1000,$A16,$S$3:$S$1000,$C$5,$W$3:$W$1000,"Balle 2")</f>
        <v>0</v>
      </c>
      <c r="O16" s="22" cm="1">
        <f t="array" ref="O16">IFERROR(SMALL(_xlfn._xlws.FILTER(Data[Heure de début],(Data[Site]=$A16&amp;" - "&amp;$A$5)*(Data[Date du début]=O$5)),1),"")</f>
        <v>0.29166666666666669</v>
      </c>
      <c r="P16" s="23">
        <f>COUNTIFS($Z$3:$Z$1000,$A16,$S$3:$S$1000,$C$5,$W$3:$W$1000,"Balle 2")</f>
        <v>0</v>
      </c>
      <c r="Q16" s="24"/>
      <c r="R16" s="4"/>
      <c r="S16" s="7">
        <v>44730</v>
      </c>
      <c r="T16" s="57">
        <v>0.5</v>
      </c>
      <c r="U16" s="57">
        <v>0.65625</v>
      </c>
      <c r="V16" s="9" t="s">
        <v>6</v>
      </c>
      <c r="W16" s="9" t="s">
        <v>14</v>
      </c>
      <c r="X16" s="9"/>
      <c r="Y16" s="9"/>
      <c r="Z16" s="10" t="str">
        <f t="shared" si="0"/>
        <v>Philippe-Villeneuve</v>
      </c>
      <c r="AA16" s="15"/>
    </row>
    <row r="17" spans="1:27" ht="15.75" customHeight="1" x14ac:dyDescent="0.25">
      <c r="A17" s="25" t="s">
        <v>26</v>
      </c>
      <c r="B17" s="21">
        <v>3</v>
      </c>
      <c r="C17" s="22" t="str" cm="1">
        <f t="array" ref="C17">IFERROR(SMALL(_xlfn._xlws.FILTER(Data[Heure de début],(Data[Site]=$A17&amp;" - "&amp;$A$5)*(Data[Date du début]=C$5)),1),"")</f>
        <v/>
      </c>
      <c r="D17" s="23">
        <f>COUNTIFS($Z$3:$Z$1000,$A17,$S$3:$S$1000,C$5,$W$3:$W$1000,"Balle 3")</f>
        <v>0</v>
      </c>
      <c r="E17" s="22" t="str" cm="1">
        <f t="array" ref="E17">IFERROR(SMALL(_xlfn._xlws.FILTER(Data[Heure de début],(Data[Site]=$A17&amp;" - "&amp;$A$5)*(Data[Date du début]=E$5)),1),"")</f>
        <v/>
      </c>
      <c r="F17" s="23">
        <f>COUNTIFS($Z$3:$Z$1000,$A17,$S$3:$S$1000,E$5,$W$3:$W$1000,"Balle 3")</f>
        <v>0</v>
      </c>
      <c r="G17" s="22" t="str" cm="1">
        <f t="array" ref="G17">IFERROR(SMALL(_xlfn._xlws.FILTER(Data[Heure de début],(Data[Site]=$A17&amp;" - "&amp;$A$5)*(Data[Date du début]=G$5)),1),"")</f>
        <v/>
      </c>
      <c r="H17" s="23">
        <f>COUNTIFS($Z$3:$Z$1000,$A17,$S$3:$S$1000,G$5,$W$3:$W$1000,"Balle 3")</f>
        <v>0</v>
      </c>
      <c r="I17" s="22" t="str" cm="1">
        <f t="array" ref="I17">IFERROR(SMALL(_xlfn._xlws.FILTER(Data[Heure de début],(Data[Site]=$A17&amp;" - "&amp;$A$5)*(Data[Date du début]=I$5)),1),"")</f>
        <v/>
      </c>
      <c r="J17" s="23">
        <f>COUNTIFS($Z$3:$Z$1000,$A17,$S$3:$S$1000,I$5,$W$3:$W$1000,"Balle 3")</f>
        <v>0</v>
      </c>
      <c r="K17" s="22" cm="1">
        <f t="array" ref="K17">IFERROR(SMALL(_xlfn._xlws.FILTER(Data[Heure de début],(Data[Site]=$A17&amp;" - "&amp;$A$5)*(Data[Date du début]=K$5)),1),"")</f>
        <v>0.75</v>
      </c>
      <c r="L17" s="23">
        <f>COUNTIFS($Z$3:$Z$1000,$A17,$S$3:$S$1000,K$5,$W$3:$W$1000,"Balle 3")</f>
        <v>1</v>
      </c>
      <c r="M17" s="22" cm="1">
        <f t="array" ref="M17">IFERROR(SMALL(_xlfn._xlws.FILTER(Data[Heure de début],(Data[Site]=$A17&amp;" - "&amp;$A$5)*(Data[Date du début]=M$5)),1),"")</f>
        <v>0.33333333333333331</v>
      </c>
      <c r="N17" s="23">
        <f>COUNTIFS($Z$3:$Z$1000,$A17,$S$3:$S$1000,M$5,$W$3:$W$1000,"Balle 3")</f>
        <v>1</v>
      </c>
      <c r="O17" s="22" cm="1">
        <f t="array" ref="O17">IFERROR(SMALL(_xlfn._xlws.FILTER(Data[Heure de début],(Data[Site]=$A17&amp;" - "&amp;$A$5)*(Data[Date du début]=O$5)),1),"")</f>
        <v>0.29166666666666669</v>
      </c>
      <c r="P17" s="23">
        <f>COUNTIFS($Z$3:$Z$1000,$A17,$S$3:$S$1000,O$5,$W$3:$W$1000,"Balle 3")</f>
        <v>2</v>
      </c>
      <c r="Q17" s="24"/>
      <c r="R17" s="4"/>
      <c r="S17" s="7">
        <v>44730</v>
      </c>
      <c r="T17" s="57">
        <v>0.51041666666666663</v>
      </c>
      <c r="U17" s="57">
        <v>0.59375</v>
      </c>
      <c r="V17" s="9" t="s">
        <v>6</v>
      </c>
      <c r="W17" s="9" t="s">
        <v>7</v>
      </c>
      <c r="X17" s="9"/>
      <c r="Y17" s="9"/>
      <c r="Z17" s="10" t="str">
        <f t="shared" si="0"/>
        <v>Philippe-Villeneuve</v>
      </c>
      <c r="AA17" s="9" t="s">
        <v>7</v>
      </c>
    </row>
    <row r="18" spans="1:27" ht="15.75" customHeight="1" x14ac:dyDescent="0.25">
      <c r="A18" s="25" t="s">
        <v>26</v>
      </c>
      <c r="B18" s="21">
        <v>4</v>
      </c>
      <c r="C18" s="22" t="str" cm="1">
        <f t="array" ref="C18">IFERROR(SMALL(_xlfn._xlws.FILTER(Data[Heure de début],(Data[Site]=$A18&amp;" - "&amp;$A$5)*(Data[Date du début]=C$5)),1),"")</f>
        <v/>
      </c>
      <c r="D18" s="23">
        <f>COUNTIFS($Z$3:$Z$1000,$A18,$S$3:$S$1000,C$5,$W$3:$W$1000,"Balle 4")</f>
        <v>0</v>
      </c>
      <c r="E18" s="22" t="str" cm="1">
        <f t="array" ref="E18">IFERROR(SMALL(_xlfn._xlws.FILTER(Data[Heure de début],(Data[Site]=$A18&amp;" - "&amp;$A$5)*(Data[Date du début]=E$5)),1),"")</f>
        <v/>
      </c>
      <c r="F18" s="23">
        <f>COUNTIFS($Z$3:$Z$1000,$A18,$S$3:$S$1000,E$5,$W$3:$W$1000,"Balle 4")</f>
        <v>0</v>
      </c>
      <c r="G18" s="22" t="str" cm="1">
        <f t="array" ref="G18">IFERROR(SMALL(_xlfn._xlws.FILTER(Data[Heure de début],(Data[Site]=$A18&amp;" - "&amp;$A$5)*(Data[Date du début]=G$5)),1),"")</f>
        <v/>
      </c>
      <c r="H18" s="23">
        <f>COUNTIFS($Z$3:$Z$1000,$A18,$S$3:$S$1000,G$5,$W$3:$W$1000,"Balle 4")</f>
        <v>0</v>
      </c>
      <c r="I18" s="22" t="str" cm="1">
        <f t="array" ref="I18">IFERROR(SMALL(_xlfn._xlws.FILTER(Data[Heure de début],(Data[Site]=$A18&amp;" - "&amp;$A$5)*(Data[Date du début]=I$5)),1),"")</f>
        <v/>
      </c>
      <c r="J18" s="23">
        <f>COUNTIFS($Z$3:$Z$1000,$A18,$S$3:$S$1000,I$5,$W$3:$W$1000,"Balle 4")</f>
        <v>0</v>
      </c>
      <c r="K18" s="22" cm="1">
        <f t="array" ref="K18">IFERROR(SMALL(_xlfn._xlws.FILTER(Data[Heure de début],(Data[Site]=$A18&amp;" - "&amp;$A$5)*(Data[Date du début]=K$5)),1),"")</f>
        <v>0.75</v>
      </c>
      <c r="L18" s="23">
        <f>COUNTIFS($Z$3:$Z$1000,$A18,$S$3:$S$1000,K$5,$W$3:$W$1000,"Balle 4")</f>
        <v>0</v>
      </c>
      <c r="M18" s="22" cm="1">
        <f t="array" ref="M18">IFERROR(SMALL(_xlfn._xlws.FILTER(Data[Heure de début],(Data[Site]=$A18&amp;" - "&amp;$A$5)*(Data[Date du début]=M$5)),1),"")</f>
        <v>0.33333333333333331</v>
      </c>
      <c r="N18" s="23">
        <f>COUNTIFS($Z$3:$Z$1000,$A18,$S$3:$S$1000,M$5,$W$3:$W$1000,"Balle 4")</f>
        <v>1</v>
      </c>
      <c r="O18" s="22" cm="1">
        <f t="array" ref="O18">IFERROR(SMALL(_xlfn._xlws.FILTER(Data[Heure de début],(Data[Site]=$A18&amp;" - "&amp;$A$5)*(Data[Date du début]=O$5)),1),"")</f>
        <v>0.29166666666666669</v>
      </c>
      <c r="P18" s="23">
        <f>COUNTIFS($Z$3:$Z$1000,$A18,$S$3:$S$1000,O$5,$W$3:$W$1000,"Balle 4")</f>
        <v>1</v>
      </c>
      <c r="Q18" s="24"/>
      <c r="R18" s="4"/>
      <c r="S18" s="7">
        <v>44730</v>
      </c>
      <c r="T18" s="57">
        <v>0.52083333333333337</v>
      </c>
      <c r="U18" s="57">
        <v>0.60416666666666663</v>
      </c>
      <c r="V18" s="9" t="s">
        <v>6</v>
      </c>
      <c r="W18" s="9" t="s">
        <v>10</v>
      </c>
      <c r="X18" s="9"/>
      <c r="Y18" s="9"/>
      <c r="Z18" s="10" t="str">
        <f t="shared" si="0"/>
        <v>Philippe-Villeneuve</v>
      </c>
      <c r="AA18" s="9" t="s">
        <v>10</v>
      </c>
    </row>
    <row r="19" spans="1:27" ht="15.75" customHeight="1" x14ac:dyDescent="0.25">
      <c r="A19" s="25" t="s">
        <v>30</v>
      </c>
      <c r="B19" s="21"/>
      <c r="C19" s="22" t="str" cm="1">
        <f t="array" ref="C19">IFERROR(SMALL(_xlfn._xlws.FILTER(Data[Heure de début],(Data[Site]=$A19&amp;" - "&amp;$A$5)*(Data[Date du début]=C$5)),1),"")</f>
        <v/>
      </c>
      <c r="D19" s="21">
        <f>COUNTIFS($Z$3:$Z$1000,$A19,$S$3:$S$1000,C$5)</f>
        <v>0</v>
      </c>
      <c r="E19" s="22" t="str" cm="1">
        <f t="array" ref="E19">IFERROR(SMALL(_xlfn._xlws.FILTER(Data[Heure de début],(Data[Site]=$A19&amp;" - "&amp;$A$5)*(Data[Date du début]=E$5)),1),"")</f>
        <v/>
      </c>
      <c r="F19" s="21">
        <f>COUNTIFS($Z$3:$Z$1000,$A19,$S$3:$S$1000,E$5)</f>
        <v>0</v>
      </c>
      <c r="G19" s="22" t="str" cm="1">
        <f t="array" ref="G19">IFERROR(SMALL(_xlfn._xlws.FILTER(Data[Heure de début],(Data[Site]=$A19&amp;" - "&amp;$A$5)*(Data[Date du début]=G$5)),1),"")</f>
        <v/>
      </c>
      <c r="H19" s="21">
        <f>COUNTIFS($Z$3:$Z$1000,$A19,$S$3:$S$1000,G$5)</f>
        <v>0</v>
      </c>
      <c r="I19" s="22" t="str" cm="1">
        <f t="array" ref="I19">IFERROR(SMALL(_xlfn._xlws.FILTER(Data[Heure de début],(Data[Site]=$A19&amp;" - "&amp;$A$5)*(Data[Date du début]=I$5)),1),"")</f>
        <v/>
      </c>
      <c r="J19" s="21">
        <f>COUNTIFS($Z$3:$Z$1000,$A19,$S$3:$S$1000,I$5)</f>
        <v>0</v>
      </c>
      <c r="K19" s="22" cm="1">
        <f t="array" ref="K19">IFERROR(SMALL(_xlfn._xlws.FILTER(Data[Heure de début],(Data[Site]=$A19&amp;" - "&amp;$A$5)*(Data[Date du début]=K$5)),1),"")</f>
        <v>0.32291666666666669</v>
      </c>
      <c r="L19" s="21">
        <f>COUNTIFS($Z$3:$Z$1000,$A19,$S$3:$S$1000,K$5)</f>
        <v>1</v>
      </c>
      <c r="M19" s="22" t="str" cm="1">
        <f t="array" ref="M19">IFERROR(SMALL(_xlfn._xlws.FILTER(Data[Heure de début],(Data[Site]=$A19&amp;" - "&amp;$A$5)*(Data[Date du début]=M$5)),1),"")</f>
        <v/>
      </c>
      <c r="N19" s="21">
        <f>COUNTIFS($Z$3:$Z$1000,$A19,$S$3:$S$1000,M$5)</f>
        <v>0</v>
      </c>
      <c r="O19" s="22" t="str" cm="1">
        <f t="array" ref="O19">IFERROR(SMALL(_xlfn._xlws.FILTER(Data[Heure de début],(Data[Site]=$A19&amp;" - "&amp;$A$5)*(Data[Date du début]=O$5)),1),"")</f>
        <v/>
      </c>
      <c r="P19" s="21">
        <f>COUNTIFS($Z$3:$Z$1000,$A19,$S$3:$S$1000,O$5)</f>
        <v>0</v>
      </c>
      <c r="Q19" s="24"/>
      <c r="R19" s="4"/>
      <c r="S19" s="7">
        <v>44730</v>
      </c>
      <c r="T19" s="57">
        <v>0.54166666666666663</v>
      </c>
      <c r="U19" s="57">
        <v>0.62152777777777779</v>
      </c>
      <c r="V19" s="9" t="s">
        <v>23</v>
      </c>
      <c r="W19" s="9" t="s">
        <v>19</v>
      </c>
      <c r="X19" s="9"/>
      <c r="Y19" s="9"/>
      <c r="Z19" s="10" t="str">
        <f t="shared" si="0"/>
        <v>Étincelle (De)</v>
      </c>
      <c r="AA19" s="9" t="s">
        <v>14</v>
      </c>
    </row>
    <row r="20" spans="1:27" ht="15.75" customHeight="1" x14ac:dyDescent="0.25">
      <c r="A20" s="25" t="s">
        <v>24</v>
      </c>
      <c r="B20" s="21"/>
      <c r="C20" s="22" t="str" cm="1">
        <f t="array" ref="C20">IFERROR(SMALL(_xlfn._xlws.FILTER(Data[Heure de début],(Data[Site]=$A20&amp;" - "&amp;$A$5)*(Data[Date du début]=C$5)),1),"")</f>
        <v/>
      </c>
      <c r="D20" s="21">
        <f>COUNTIFS($Z$3:$Z$1000,$A20,$S$3:$S$1000,C$5)</f>
        <v>0</v>
      </c>
      <c r="E20" s="22" t="str" cm="1">
        <f t="array" ref="E20">IFERROR(SMALL(_xlfn._xlws.FILTER(Data[Heure de début],(Data[Site]=$A20&amp;" - "&amp;$A$5)*(Data[Date du début]=E$5)),1),"")</f>
        <v/>
      </c>
      <c r="F20" s="21">
        <f>COUNTIFS($Z$3:$Z$1000,$A20,$S$3:$S$1000,E$5)</f>
        <v>0</v>
      </c>
      <c r="G20" s="22" t="str" cm="1">
        <f t="array" ref="G20">IFERROR(SMALL(_xlfn._xlws.FILTER(Data[Heure de début],(Data[Site]=$A20&amp;" - "&amp;$A$5)*(Data[Date du début]=G$5)),1),"")</f>
        <v/>
      </c>
      <c r="H20" s="21">
        <f>COUNTIFS($Z$3:$Z$1000,$A20,$S$3:$S$1000,G$5)</f>
        <v>0</v>
      </c>
      <c r="I20" s="22" t="str" cm="1">
        <f t="array" ref="I20">IFERROR(SMALL(_xlfn._xlws.FILTER(Data[Heure de début],(Data[Site]=$A20&amp;" - "&amp;$A$5)*(Data[Date du début]=I$5)),1),"")</f>
        <v/>
      </c>
      <c r="J20" s="21">
        <f>COUNTIFS($Z$3:$Z$1000,$A20,$S$3:$S$1000,I$5)</f>
        <v>0</v>
      </c>
      <c r="K20" s="22" cm="1">
        <f t="array" ref="K20">IFERROR(SMALL(_xlfn._xlws.FILTER(Data[Heure de début],(Data[Site]=$A20&amp;" - "&amp;$A$5)*(Data[Date du début]=K$5)),1),"")</f>
        <v>0.79166666666666663</v>
      </c>
      <c r="L20" s="21">
        <f>COUNTIFS($Z$3:$Z$1000,$A20,$S$3:$S$1000,K$5)</f>
        <v>1</v>
      </c>
      <c r="M20" s="22" t="str" cm="1">
        <f t="array" ref="M20">IFERROR(SMALL(_xlfn._xlws.FILTER(Data[Heure de début],(Data[Site]=$A20&amp;" - "&amp;$A$5)*(Data[Date du début]=M$5)),1),"")</f>
        <v/>
      </c>
      <c r="N20" s="21">
        <f>COUNTIFS($Z$3:$Z$1000,$A20,$S$3:$S$1000,M$5)</f>
        <v>0</v>
      </c>
      <c r="O20" s="22" cm="1">
        <f t="array" ref="O20">IFERROR(SMALL(_xlfn._xlws.FILTER(Data[Heure de début],(Data[Site]=$A20&amp;" - "&amp;$A$5)*(Data[Date du début]=O$5)),1),"")</f>
        <v>0.34375</v>
      </c>
      <c r="P20" s="21">
        <f>COUNTIFS($Z$3:$Z$1000,$A20,$S$3:$S$1000,O$5)</f>
        <v>2</v>
      </c>
      <c r="Q20" s="24"/>
      <c r="R20" s="4"/>
      <c r="S20" s="7">
        <v>44730</v>
      </c>
      <c r="T20" s="57">
        <v>0.5625</v>
      </c>
      <c r="U20" s="57">
        <v>0.66666666666666663</v>
      </c>
      <c r="V20" s="9" t="s">
        <v>15</v>
      </c>
      <c r="W20" s="9" t="s">
        <v>19</v>
      </c>
      <c r="X20" s="9"/>
      <c r="Y20" s="9"/>
      <c r="Z20" s="10" t="str">
        <f t="shared" si="0"/>
        <v>Dumais</v>
      </c>
      <c r="AA20" s="9" t="s">
        <v>43</v>
      </c>
    </row>
    <row r="21" spans="1:27" ht="15.75" customHeight="1" x14ac:dyDescent="0.25">
      <c r="A21" s="25" t="s">
        <v>28</v>
      </c>
      <c r="B21" s="21"/>
      <c r="C21" s="22" t="str" cm="1">
        <f t="array" ref="C21">IFERROR(SMALL(_xlfn._xlws.FILTER(Data[Heure de début],(Data[Site]=$A21&amp;" - "&amp;$A$5)*(Data[Date du début]=C$5)),1),"")</f>
        <v/>
      </c>
      <c r="D21" s="21">
        <f>COUNTIFS($Z$3:$Z$1000,$A21,$S$3:$S$1000,C$5)</f>
        <v>0</v>
      </c>
      <c r="E21" s="22" t="str" cm="1">
        <f t="array" ref="E21">IFERROR(SMALL(_xlfn._xlws.FILTER(Data[Heure de début],(Data[Site]=$A21&amp;" - "&amp;$A$5)*(Data[Date du début]=E$5)),1),"")</f>
        <v/>
      </c>
      <c r="F21" s="21">
        <f>COUNTIFS($Z$3:$Z$1000,$A21,$S$3:$S$1000,E$5)</f>
        <v>0</v>
      </c>
      <c r="G21" s="22" t="str" cm="1">
        <f t="array" ref="G21">IFERROR(SMALL(_xlfn._xlws.FILTER(Data[Heure de début],(Data[Site]=$A21&amp;" - "&amp;$A$5)*(Data[Date du début]=G$5)),1),"")</f>
        <v/>
      </c>
      <c r="H21" s="21">
        <f>COUNTIFS($Z$3:$Z$1000,$A21,$S$3:$S$1000,G$5)</f>
        <v>0</v>
      </c>
      <c r="I21" s="22" t="str" cm="1">
        <f t="array" ref="I21">IFERROR(SMALL(_xlfn._xlws.FILTER(Data[Heure de début],(Data[Site]=$A21&amp;" - "&amp;$A$5)*(Data[Date du début]=I$5)),1),"")</f>
        <v/>
      </c>
      <c r="J21" s="21">
        <f>COUNTIFS($Z$3:$Z$1000,$A21,$S$3:$S$1000,I$5)</f>
        <v>0</v>
      </c>
      <c r="K21" s="22" t="str" cm="1">
        <f t="array" ref="K21">IFERROR(SMALL(_xlfn._xlws.FILTER(Data[Heure de début],(Data[Site]=$A21&amp;" - "&amp;$A$5)*(Data[Date du début]=K$5)),1),"")</f>
        <v/>
      </c>
      <c r="L21" s="21">
        <f>COUNTIFS($Z$3:$Z$1000,$A21,$S$3:$S$1000,K$5)</f>
        <v>0</v>
      </c>
      <c r="M21" s="22" cm="1">
        <f t="array" ref="M21">IFERROR(SMALL(_xlfn._xlws.FILTER(Data[Heure de début],(Data[Site]=$A21&amp;" - "&amp;$A$5)*(Data[Date du début]=M$5)),1),"")</f>
        <v>0.4375</v>
      </c>
      <c r="N21" s="21">
        <f>COUNTIFS($Z$3:$Z$1000,$A21,$S$3:$S$1000,M$5)</f>
        <v>2</v>
      </c>
      <c r="O21" s="22" cm="1">
        <f t="array" ref="O21">IFERROR(SMALL(_xlfn._xlws.FILTER(Data[Heure de début],(Data[Site]=$A21&amp;" - "&amp;$A$5)*(Data[Date du début]=O$5)),1),"")</f>
        <v>0.375</v>
      </c>
      <c r="P21" s="21">
        <f>COUNTIFS($Z$3:$Z$1000,$A21,$S$3:$S$1000,O$5)</f>
        <v>3</v>
      </c>
      <c r="Q21" s="24"/>
      <c r="R21" s="4"/>
      <c r="S21" s="7">
        <v>44730</v>
      </c>
      <c r="T21" s="57">
        <v>0.58333333333333337</v>
      </c>
      <c r="U21" s="57">
        <v>0.6875</v>
      </c>
      <c r="V21" s="9" t="s">
        <v>27</v>
      </c>
      <c r="W21" s="9" t="s">
        <v>19</v>
      </c>
      <c r="X21" s="9"/>
      <c r="Y21" s="9"/>
      <c r="Z21" s="10" t="str">
        <f t="shared" si="0"/>
        <v>Louis-Gilles-Ouimet</v>
      </c>
    </row>
    <row r="22" spans="1:27" ht="15.75" customHeight="1" x14ac:dyDescent="0.25">
      <c r="A22" s="26" t="s">
        <v>39</v>
      </c>
      <c r="B22" s="27"/>
      <c r="C22" s="22" t="str" cm="1">
        <f t="array" ref="C22">IFERROR(SMALL(_xlfn._xlws.FILTER(Data[Heure de début],(Data[Site]=$A22&amp;" - "&amp;$A$5)*(Data[Date du début]=C$5)),1),"")</f>
        <v/>
      </c>
      <c r="D22" s="21">
        <f>COUNTIFS($Z$3:$Z$1000,$A22,$S$3:$S$1000,C$5)</f>
        <v>0</v>
      </c>
      <c r="E22" s="22" t="str" cm="1">
        <f t="array" ref="E22">IFERROR(SMALL(_xlfn._xlws.FILTER(Data[Heure de début],(Data[Site]=$A22&amp;" - "&amp;$A$5)*(Data[Date du début]=E$5)),1),"")</f>
        <v/>
      </c>
      <c r="F22" s="21">
        <f>COUNTIFS($Z$3:$Z$1000,$A22,$S$3:$S$1000,E$5)</f>
        <v>0</v>
      </c>
      <c r="G22" s="22" t="str" cm="1">
        <f t="array" ref="G22">IFERROR(SMALL(_xlfn._xlws.FILTER(Data[Heure de début],(Data[Site]=$A22&amp;" - "&amp;$A$5)*(Data[Date du début]=G$5)),1),"")</f>
        <v/>
      </c>
      <c r="H22" s="21">
        <f>COUNTIFS($Z$3:$Z$1000,$A22,$S$3:$S$1000,G$5)</f>
        <v>0</v>
      </c>
      <c r="I22" s="22" t="str" cm="1">
        <f t="array" ref="I22">IFERROR(SMALL(_xlfn._xlws.FILTER(Data[Heure de début],(Data[Site]=$A22&amp;" - "&amp;$A$5)*(Data[Date du début]=I$5)),1),"")</f>
        <v/>
      </c>
      <c r="J22" s="21">
        <f>COUNTIFS($Z$3:$Z$1000,$A22,$S$3:$S$1000,I$5)</f>
        <v>0</v>
      </c>
      <c r="K22" s="22" t="str" cm="1">
        <f t="array" ref="K22">IFERROR(SMALL(_xlfn._xlws.FILTER(Data[Heure de début],(Data[Site]=$A22&amp;" - "&amp;$A$5)*(Data[Date du début]=K$5)),1),"")</f>
        <v/>
      </c>
      <c r="L22" s="21">
        <f>COUNTIFS($Z$3:$Z$1000,$A22,$S$3:$S$1000,K$5)</f>
        <v>0</v>
      </c>
      <c r="M22" s="22" cm="1">
        <f t="array" ref="M22">IFERROR(SMALL(_xlfn._xlws.FILTER(Data[Heure de début],(Data[Site]=$A22&amp;" - "&amp;$A$5)*(Data[Date du début]=M$5)),1),"")</f>
        <v>0.375</v>
      </c>
      <c r="N22" s="21">
        <f>COUNTIFS($Z$3:$Z$1000,$A22,$S$3:$S$1000,M$5)</f>
        <v>1</v>
      </c>
      <c r="O22" s="22" t="str" cm="1">
        <f t="array" ref="O22">IFERROR(SMALL(_xlfn._xlws.FILTER(Data[Heure de début],(Data[Site]=$A22&amp;" - "&amp;$A$5)*(Data[Date du début]=O$5)),1),"")</f>
        <v/>
      </c>
      <c r="P22" s="21">
        <f>COUNTIFS($Z$3:$Z$1000,$A22,$S$3:$S$1000,O$5)</f>
        <v>0</v>
      </c>
      <c r="Q22" s="28"/>
      <c r="R22" s="4"/>
      <c r="S22" s="7">
        <v>44730</v>
      </c>
      <c r="T22" s="57">
        <v>0.60416666666666663</v>
      </c>
      <c r="U22" s="57">
        <v>0.76041666666666663</v>
      </c>
      <c r="V22" s="9" t="s">
        <v>6</v>
      </c>
      <c r="W22" s="9" t="s">
        <v>7</v>
      </c>
      <c r="X22" s="9"/>
      <c r="Y22" s="9"/>
      <c r="Z22" s="10" t="str">
        <f t="shared" si="0"/>
        <v>Philippe-Villeneuve</v>
      </c>
    </row>
    <row r="23" spans="1:27" ht="15.75" customHeight="1" x14ac:dyDescent="0.25">
      <c r="A23" s="40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2"/>
      <c r="R23" s="4"/>
      <c r="S23" s="7">
        <v>44730</v>
      </c>
      <c r="T23" s="57">
        <v>0.61458333333333337</v>
      </c>
      <c r="U23" s="57">
        <v>0.77083333333333337</v>
      </c>
      <c r="V23" s="9" t="s">
        <v>6</v>
      </c>
      <c r="W23" s="9" t="s">
        <v>10</v>
      </c>
      <c r="X23" s="9"/>
      <c r="Y23" s="9"/>
      <c r="Z23" s="10" t="str">
        <f t="shared" si="0"/>
        <v>Philippe-Villeneuve</v>
      </c>
    </row>
    <row r="24" spans="1:27" ht="15.75" customHeight="1" x14ac:dyDescent="0.25">
      <c r="A24" s="29" t="s">
        <v>8</v>
      </c>
      <c r="B24" s="21">
        <v>1</v>
      </c>
      <c r="C24" s="22" t="str" cm="1">
        <f t="array" ref="C24">IFERROR(SMALL(_xlfn._xlws.FILTER(Data[Heure de début],(Data[Site]=$A24&amp;" - "&amp;$A$5)*(Data[Date du début]=C$5)),1),"")</f>
        <v/>
      </c>
      <c r="D24" s="23">
        <f>COUNTIFS($Z$3:$Z$1000,$A24,$S$3:$S$1000,C$5,$W$3:$W$1000,"Balle 1")</f>
        <v>0</v>
      </c>
      <c r="E24" s="22" t="str" cm="1">
        <f t="array" ref="E24">IFERROR(SMALL(_xlfn._xlws.FILTER(Data[Heure de début],(Data[Site]=$A24&amp;" - "&amp;$A$5)*(Data[Date du début]=E$5)),1),"")</f>
        <v/>
      </c>
      <c r="F24" s="23">
        <f>COUNTIFS($Z$3:$Z$1000,$A24,$S$3:$S$1000,E$5,$W$3:$W$1000,"Balle 1")</f>
        <v>0</v>
      </c>
      <c r="G24" s="22" t="str" cm="1">
        <f t="array" ref="G24">IFERROR(SMALL(_xlfn._xlws.FILTER(Data[Heure de début],(Data[Site]=$A24&amp;" - "&amp;$A$5)*(Data[Date du début]=G$5)),1),"")</f>
        <v/>
      </c>
      <c r="H24" s="23">
        <f>COUNTIFS($Z$3:$Z$1000,$A24,$S$3:$S$1000,G$5,$W$3:$W$1000,"Balle 1")</f>
        <v>0</v>
      </c>
      <c r="I24" s="22" t="str" cm="1">
        <f t="array" ref="I24">IFERROR(SMALL(_xlfn._xlws.FILTER(Data[Heure de début],(Data[Site]=$A24&amp;" - "&amp;$A$5)*(Data[Date du début]=I$5)),1),"")</f>
        <v/>
      </c>
      <c r="J24" s="23">
        <f>COUNTIFS($Z$3:$Z$1000,$A24,$S$3:$S$1000,I$5,$W$3:$W$1000,"Balle 1")</f>
        <v>0</v>
      </c>
      <c r="K24" s="22" t="str" cm="1">
        <f t="array" ref="K24">IFERROR(SMALL(_xlfn._xlws.FILTER(Data[Heure de début],(Data[Site]=$A24&amp;" - "&amp;$A$5)*(Data[Date du début]=K$5)),1),"")</f>
        <v/>
      </c>
      <c r="L24" s="23">
        <f>COUNTIFS($Z$3:$Z$1000,$A24,$S$3:$S$1000,K$5,$W$3:$W$1000,"Balle 1")</f>
        <v>0</v>
      </c>
      <c r="M24" s="22" cm="1">
        <f t="array" ref="M24">IFERROR(SMALL(_xlfn._xlws.FILTER(Data[Heure de début],(Data[Site]=$A24&amp;" - "&amp;$A$5)*(Data[Date du début]=M$5)),1),"")</f>
        <v>0.45833333333333331</v>
      </c>
      <c r="N24" s="23">
        <f>COUNTIFS($Z$3:$Z$1000,$A24,$S$3:$S$1000,M$5,$W$3:$W$1000,"Balle 1")</f>
        <v>0</v>
      </c>
      <c r="O24" s="22" cm="1">
        <f t="array" ref="O24">IFERROR(SMALL(_xlfn._xlws.FILTER(Data[Heure de début],(Data[Site]=$A24&amp;" - "&amp;$A$5)*(Data[Date du début]=O$5)),1),"")</f>
        <v>0.36458333333333331</v>
      </c>
      <c r="P24" s="23">
        <f>COUNTIFS($Z$3:$Z$1000,$A24,$S$3:$S$1000,O$5,$W$3:$W$1000,"Balle 1")</f>
        <v>0</v>
      </c>
      <c r="Q24" s="30"/>
      <c r="R24" s="4"/>
      <c r="S24" s="7">
        <v>44730</v>
      </c>
      <c r="T24" s="57">
        <v>0.66666666666666663</v>
      </c>
      <c r="U24" s="57">
        <v>0.83333333333333337</v>
      </c>
      <c r="V24" s="9" t="s">
        <v>6</v>
      </c>
      <c r="W24" s="9" t="s">
        <v>14</v>
      </c>
      <c r="X24" s="9"/>
      <c r="Y24" s="9"/>
      <c r="Z24" s="10" t="str">
        <f t="shared" si="0"/>
        <v>Philippe-Villeneuve</v>
      </c>
    </row>
    <row r="25" spans="1:27" ht="15.75" customHeight="1" x14ac:dyDescent="0.25">
      <c r="A25" s="25" t="s">
        <v>8</v>
      </c>
      <c r="B25" s="21">
        <v>2</v>
      </c>
      <c r="C25" s="22" t="str" cm="1">
        <f t="array" ref="C25">IFERROR(SMALL(_xlfn._xlws.FILTER(Data[Heure de début],(Data[Site]=$A25&amp;" - "&amp;$A$5)*(Data[Date du début]=C$5)),1),"")</f>
        <v/>
      </c>
      <c r="D25" s="23">
        <f>COUNTIFS($Z$3:$Z$1000,$A25,$S$3:$S$1000,C$5,$W$3:$W$1000,"Balle 2")</f>
        <v>0</v>
      </c>
      <c r="E25" s="22" t="str" cm="1">
        <f t="array" ref="E25">IFERROR(SMALL(_xlfn._xlws.FILTER(Data[Heure de début],(Data[Site]=$A25&amp;" - "&amp;$A$5)*(Data[Date du début]=E$5)),1),"")</f>
        <v/>
      </c>
      <c r="F25" s="23">
        <f>COUNTIFS($Z$3:$Z$1000,$A25,$S$3:$S$1000,E$5,$W$3:$W$1000,"Balle 2")</f>
        <v>0</v>
      </c>
      <c r="G25" s="22" t="str" cm="1">
        <f t="array" ref="G25">IFERROR(SMALL(_xlfn._xlws.FILTER(Data[Heure de début],(Data[Site]=$A25&amp;" - "&amp;$A$5)*(Data[Date du début]=G$5)),1),"")</f>
        <v/>
      </c>
      <c r="H25" s="23">
        <f>COUNTIFS($Z$3:$Z$1000,$A25,$S$3:$S$1000,G$5,$W$3:$W$1000,"Balle 2")</f>
        <v>0</v>
      </c>
      <c r="I25" s="22" t="str" cm="1">
        <f t="array" ref="I25">IFERROR(SMALL(_xlfn._xlws.FILTER(Data[Heure de début],(Data[Site]=$A25&amp;" - "&amp;$A$5)*(Data[Date du début]=I$5)),1),"")</f>
        <v/>
      </c>
      <c r="J25" s="23">
        <f>COUNTIFS($Z$3:$Z$1000,$A25,$S$3:$S$1000,I$5,$W$3:$W$1000,"Balle 2")</f>
        <v>0</v>
      </c>
      <c r="K25" s="22" t="str" cm="1">
        <f t="array" ref="K25">IFERROR(SMALL(_xlfn._xlws.FILTER(Data[Heure de début],(Data[Site]=$A25&amp;" - "&amp;$A$5)*(Data[Date du début]=K$5)),1),"")</f>
        <v/>
      </c>
      <c r="L25" s="23">
        <f>COUNTIFS($Z$3:$Z$1000,$A25,$S$3:$S$1000,K$5,$W$3:$W$1000,"Balle 2")</f>
        <v>0</v>
      </c>
      <c r="M25" s="22" cm="1">
        <f t="array" ref="M25">IFERROR(SMALL(_xlfn._xlws.FILTER(Data[Heure de début],(Data[Site]=$A25&amp;" - "&amp;$A$5)*(Data[Date du début]=M$5)),1),"")</f>
        <v>0.45833333333333331</v>
      </c>
      <c r="N25" s="23">
        <f>COUNTIFS($Z$3:$Z$1000,$A25,$S$3:$S$1000,M$5,$W$3:$W$1000,"Balle 2")</f>
        <v>2</v>
      </c>
      <c r="O25" s="22" cm="1">
        <f t="array" ref="O25">IFERROR(SMALL(_xlfn._xlws.FILTER(Data[Heure de début],(Data[Site]=$A25&amp;" - "&amp;$A$5)*(Data[Date du début]=O$5)),1),"")</f>
        <v>0.36458333333333331</v>
      </c>
      <c r="P25" s="23">
        <f>COUNTIFS($Z$3:$Z$1000,$A25,$S$3:$S$1000,O$5,$W$3:$W$1000,"Balle 2")</f>
        <v>1</v>
      </c>
      <c r="Q25" s="24"/>
      <c r="R25" s="4"/>
      <c r="S25" s="7">
        <v>44730</v>
      </c>
      <c r="T25" s="57">
        <v>0.77083333333333337</v>
      </c>
      <c r="U25" s="57">
        <v>0.84375</v>
      </c>
      <c r="V25" s="9" t="s">
        <v>6</v>
      </c>
      <c r="W25" s="9" t="s">
        <v>7</v>
      </c>
      <c r="X25" s="9"/>
      <c r="Y25" s="9"/>
      <c r="Z25" s="10" t="str">
        <f t="shared" si="0"/>
        <v>Philippe-Villeneuve</v>
      </c>
    </row>
    <row r="26" spans="1:27" ht="15.75" customHeight="1" x14ac:dyDescent="0.25">
      <c r="A26" s="25" t="s">
        <v>8</v>
      </c>
      <c r="B26" s="21">
        <v>3</v>
      </c>
      <c r="C26" s="22" t="str" cm="1">
        <f t="array" ref="C26">IFERROR(SMALL(_xlfn._xlws.FILTER(Data[Heure de début],(Data[Site]=$A26&amp;" - "&amp;$A$5)*(Data[Date du début]=C$5)),1),"")</f>
        <v/>
      </c>
      <c r="D26" s="23">
        <f>COUNTIFS($Z$3:$Z$1000,$A26,$S$3:$S$1000,C$5,$W$3:$W$1000,"Balle 3")</f>
        <v>0</v>
      </c>
      <c r="E26" s="22" t="str" cm="1">
        <f t="array" ref="E26">IFERROR(SMALL(_xlfn._xlws.FILTER(Data[Heure de début],(Data[Site]=$A26&amp;" - "&amp;$A$5)*(Data[Date du début]=E$5)),1),"")</f>
        <v/>
      </c>
      <c r="F26" s="23">
        <f>COUNTIFS($Z$3:$Z$1000,$A26,$S$3:$S$1000,E$5,$W$3:$W$1000,"Balle 3")</f>
        <v>0</v>
      </c>
      <c r="G26" s="22" t="str" cm="1">
        <f t="array" ref="G26">IFERROR(SMALL(_xlfn._xlws.FILTER(Data[Heure de début],(Data[Site]=$A26&amp;" - "&amp;$A$5)*(Data[Date du début]=G$5)),1),"")</f>
        <v/>
      </c>
      <c r="H26" s="23">
        <f>COUNTIFS($Z$3:$Z$1000,$A26,$S$3:$S$1000,G$5,$W$3:$W$1000,"Balle 3")</f>
        <v>0</v>
      </c>
      <c r="I26" s="22" t="str" cm="1">
        <f t="array" ref="I26">IFERROR(SMALL(_xlfn._xlws.FILTER(Data[Heure de début],(Data[Site]=$A26&amp;" - "&amp;$A$5)*(Data[Date du début]=I$5)),1),"")</f>
        <v/>
      </c>
      <c r="J26" s="23">
        <f>COUNTIFS($Z$3:$Z$1000,$A26,$S$3:$S$1000,I$5,$W$3:$W$1000,"Balle 3")</f>
        <v>0</v>
      </c>
      <c r="K26" s="22" t="str" cm="1">
        <f t="array" ref="K26">IFERROR(SMALL(_xlfn._xlws.FILTER(Data[Heure de début],(Data[Site]=$A26&amp;" - "&amp;$A$5)*(Data[Date du début]=K$5)),1),"")</f>
        <v/>
      </c>
      <c r="L26" s="23">
        <f>COUNTIFS($Z$3:$Z$1000,$A26,$S$3:$S$1000,K$5,$W$3:$W$1000,"Balle 3")</f>
        <v>0</v>
      </c>
      <c r="M26" s="22" cm="1">
        <f t="array" ref="M26">IFERROR(SMALL(_xlfn._xlws.FILTER(Data[Heure de début],(Data[Site]=$A26&amp;" - "&amp;$A$5)*(Data[Date du début]=M$5)),1),"")</f>
        <v>0.45833333333333331</v>
      </c>
      <c r="N26" s="23">
        <f>COUNTIFS($Z$3:$Z$1000,$A26,$S$3:$S$1000,M$5,$W$3:$W$1000,"Balle 3")</f>
        <v>0</v>
      </c>
      <c r="O26" s="22" cm="1">
        <f t="array" ref="O26">IFERROR(SMALL(_xlfn._xlws.FILTER(Data[Heure de début],(Data[Site]=$A26&amp;" - "&amp;$A$5)*(Data[Date du début]=O$5)),1),"")</f>
        <v>0.36458333333333331</v>
      </c>
      <c r="P26" s="23">
        <f>COUNTIFS($Z$3:$Z$1000,$A26,$S$3:$S$1000,O$5,$W$3:$W$1000,"Balle 3")</f>
        <v>0</v>
      </c>
      <c r="Q26" s="24"/>
      <c r="R26" s="4"/>
      <c r="S26" s="7">
        <v>44730</v>
      </c>
      <c r="T26" s="57">
        <v>0.78125</v>
      </c>
      <c r="U26" s="57">
        <v>0.85416666666666663</v>
      </c>
      <c r="V26" s="9" t="s">
        <v>6</v>
      </c>
      <c r="W26" s="9" t="s">
        <v>10</v>
      </c>
      <c r="X26" s="9"/>
      <c r="Y26" s="9"/>
      <c r="Z26" s="10" t="str">
        <f t="shared" si="0"/>
        <v>Philippe-Villeneuve</v>
      </c>
    </row>
    <row r="27" spans="1:27" ht="15.75" customHeight="1" x14ac:dyDescent="0.25">
      <c r="A27" s="31" t="s">
        <v>21</v>
      </c>
      <c r="B27" s="32"/>
      <c r="C27" s="22" t="str" cm="1">
        <f t="array" ref="C27">IFERROR(SMALL(_xlfn._xlws.FILTER(Data[Heure de début],(Data[Site]=$A27&amp;" - "&amp;$A$5)*(Data[Date du début]=C$5)),1),"")</f>
        <v/>
      </c>
      <c r="D27" s="21">
        <f>COUNTIFS($Z$3:$Z$1000,$A27,$S$3:$S$1000,C$5)</f>
        <v>0</v>
      </c>
      <c r="E27" s="22" t="str" cm="1">
        <f t="array" ref="E27">IFERROR(SMALL(_xlfn._xlws.FILTER(Data[Heure de début],(Data[Site]=$A27&amp;" - "&amp;$A$5)*(Data[Date du début]=E$5)),1),"")</f>
        <v/>
      </c>
      <c r="F27" s="21">
        <f>COUNTIFS($Z$3:$Z$1000,$A27,$S$3:$S$1000,E$5)</f>
        <v>0</v>
      </c>
      <c r="G27" s="22" t="str" cm="1">
        <f t="array" ref="G27">IFERROR(SMALL(_xlfn._xlws.FILTER(Data[Heure de début],(Data[Site]=$A27&amp;" - "&amp;$A$5)*(Data[Date du début]=G$5)),1),"")</f>
        <v/>
      </c>
      <c r="H27" s="21">
        <f>COUNTIFS($Z$3:$Z$1000,$A27,$S$3:$S$1000,G$5)</f>
        <v>0</v>
      </c>
      <c r="I27" s="22" t="str" cm="1">
        <f t="array" ref="I27">IFERROR(SMALL(_xlfn._xlws.FILTER(Data[Heure de début],(Data[Site]=$A27&amp;" - "&amp;$A$5)*(Data[Date du début]=I$5)),1),"")</f>
        <v/>
      </c>
      <c r="J27" s="21">
        <f>COUNTIFS($Z$3:$Z$1000,$A27,$S$3:$S$1000,I$5)</f>
        <v>0</v>
      </c>
      <c r="K27" s="22" t="str" cm="1">
        <f t="array" ref="K27">IFERROR(SMALL(_xlfn._xlws.FILTER(Data[Heure de début],(Data[Site]=$A27&amp;" - "&amp;$A$5)*(Data[Date du début]=K$5)),1),"")</f>
        <v/>
      </c>
      <c r="L27" s="21">
        <f>COUNTIFS($Z$3:$Z$1000,$A27,$S$3:$S$1000,K$5)</f>
        <v>0</v>
      </c>
      <c r="M27" s="22" cm="1">
        <f t="array" ref="M27">IFERROR(SMALL(_xlfn._xlws.FILTER(Data[Heure de début],(Data[Site]=$A27&amp;" - "&amp;$A$5)*(Data[Date du début]=M$5)),1),"")</f>
        <v>0.375</v>
      </c>
      <c r="N27" s="21">
        <f>COUNTIFS($Z$3:$Z$1000,$A27,$S$3:$S$1000,M$5)</f>
        <v>1</v>
      </c>
      <c r="O27" s="22" t="str" cm="1">
        <f t="array" ref="O27">IFERROR(SMALL(_xlfn._xlws.FILTER(Data[Heure de début],(Data[Site]=$A27&amp;" - "&amp;$A$5)*(Data[Date du début]=O$5)),1),"")</f>
        <v/>
      </c>
      <c r="P27" s="21">
        <f>COUNTIFS($Z$3:$Z$1000,$A27,$S$3:$S$1000,O$5)</f>
        <v>0</v>
      </c>
      <c r="Q27" s="24"/>
      <c r="R27" s="4"/>
      <c r="S27" s="7">
        <v>44730</v>
      </c>
      <c r="T27" s="57">
        <v>0.79166666666666663</v>
      </c>
      <c r="U27" s="57">
        <v>0.875</v>
      </c>
      <c r="V27" s="9" t="s">
        <v>15</v>
      </c>
      <c r="W27" s="9" t="s">
        <v>19</v>
      </c>
      <c r="X27" s="9"/>
      <c r="Y27" s="9"/>
      <c r="Z27" s="10" t="str">
        <f t="shared" si="0"/>
        <v>Dumais</v>
      </c>
    </row>
    <row r="28" spans="1:27" ht="15.75" customHeight="1" x14ac:dyDescent="0.25">
      <c r="A28" s="16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4"/>
      <c r="R28" s="4"/>
      <c r="S28" s="7">
        <v>44731</v>
      </c>
      <c r="T28" s="57">
        <v>0.34375</v>
      </c>
      <c r="U28" s="57">
        <v>0.57986111111111116</v>
      </c>
      <c r="V28" s="9" t="s">
        <v>23</v>
      </c>
      <c r="W28" s="9" t="s">
        <v>19</v>
      </c>
      <c r="X28" s="9"/>
      <c r="Y28" s="9"/>
      <c r="Z28" s="10" t="str">
        <f t="shared" si="0"/>
        <v>Étincelle (De)</v>
      </c>
    </row>
    <row r="29" spans="1:27" ht="15.75" customHeight="1" x14ac:dyDescent="0.25">
      <c r="A29" s="16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4"/>
      <c r="R29" s="4"/>
      <c r="S29" s="7">
        <v>44731</v>
      </c>
      <c r="T29" s="57">
        <v>0.375</v>
      </c>
      <c r="U29" s="57">
        <v>0.625</v>
      </c>
      <c r="V29" s="9" t="s">
        <v>6</v>
      </c>
      <c r="W29" s="9" t="s">
        <v>7</v>
      </c>
      <c r="X29" s="9"/>
      <c r="Y29" s="9"/>
      <c r="Z29" s="10" t="str">
        <f t="shared" si="0"/>
        <v>Philippe-Villeneuve</v>
      </c>
    </row>
    <row r="30" spans="1:27" ht="15.75" customHeight="1" x14ac:dyDescent="0.25">
      <c r="A30" s="43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"/>
      <c r="S30" s="7">
        <v>44731</v>
      </c>
      <c r="T30" s="57">
        <v>0.375</v>
      </c>
      <c r="U30" s="57">
        <v>0.625</v>
      </c>
      <c r="V30" s="9" t="s">
        <v>6</v>
      </c>
      <c r="W30" s="9" t="s">
        <v>10</v>
      </c>
      <c r="X30" s="9"/>
      <c r="Y30" s="9"/>
      <c r="Z30" s="10" t="str">
        <f t="shared" si="0"/>
        <v>Philippe-Villeneuve</v>
      </c>
    </row>
    <row r="31" spans="1:27" ht="15.75" customHeight="1" x14ac:dyDescent="0.25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"/>
      <c r="S31" s="7">
        <v>44731</v>
      </c>
      <c r="T31" s="57">
        <v>0.375</v>
      </c>
      <c r="U31" s="57">
        <v>0.625</v>
      </c>
      <c r="V31" s="9" t="s">
        <v>6</v>
      </c>
      <c r="W31" s="9" t="s">
        <v>14</v>
      </c>
      <c r="X31" s="9"/>
      <c r="Y31" s="9"/>
      <c r="Z31" s="10" t="str">
        <f t="shared" si="0"/>
        <v>Philippe-Villeneuve</v>
      </c>
    </row>
    <row r="32" spans="1:27" ht="15.75" customHeight="1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"/>
      <c r="S32" s="7">
        <v>44731</v>
      </c>
      <c r="T32" s="57">
        <v>0.39583333333333331</v>
      </c>
      <c r="U32" s="57">
        <v>0.47222222222222221</v>
      </c>
      <c r="V32" s="9" t="s">
        <v>27</v>
      </c>
      <c r="W32" s="9" t="s">
        <v>19</v>
      </c>
      <c r="X32" s="9"/>
      <c r="Y32" s="9"/>
      <c r="Z32" s="10" t="str">
        <f t="shared" si="0"/>
        <v>Louis-Gilles-Ouimet</v>
      </c>
    </row>
    <row r="33" spans="1:26" ht="15.75" customHeight="1" x14ac:dyDescent="0.25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"/>
      <c r="S33" s="7">
        <v>44731</v>
      </c>
      <c r="T33" s="57">
        <v>0.45833333333333331</v>
      </c>
      <c r="U33" s="57">
        <v>0.55208333333333337</v>
      </c>
      <c r="V33" s="9" t="s">
        <v>32</v>
      </c>
      <c r="W33" s="9" t="s">
        <v>19</v>
      </c>
      <c r="X33" s="9"/>
      <c r="Y33" s="9"/>
      <c r="Z33" s="10" t="str">
        <f t="shared" si="0"/>
        <v>Armand-Corbeil</v>
      </c>
    </row>
    <row r="34" spans="1:26" ht="15.75" customHeight="1" x14ac:dyDescent="0.25">
      <c r="A34" s="18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14"/>
      <c r="R34" s="4"/>
      <c r="S34" s="7">
        <v>44731</v>
      </c>
      <c r="T34" s="57">
        <v>0.45833333333333331</v>
      </c>
      <c r="U34" s="57">
        <v>0.5625</v>
      </c>
      <c r="V34" s="9" t="s">
        <v>15</v>
      </c>
      <c r="W34" s="9" t="s">
        <v>19</v>
      </c>
      <c r="X34" s="9"/>
      <c r="Y34" s="9"/>
      <c r="Z34" s="10" t="str">
        <f t="shared" si="0"/>
        <v>Dumais</v>
      </c>
    </row>
    <row r="35" spans="1:26" ht="15.75" customHeight="1" x14ac:dyDescent="0.25">
      <c r="A35" s="18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14"/>
      <c r="R35" s="14"/>
      <c r="S35" s="7">
        <v>44731</v>
      </c>
      <c r="T35" s="57">
        <v>0.47916666666666669</v>
      </c>
      <c r="U35" s="57">
        <v>0.55555555555555558</v>
      </c>
      <c r="V35" s="9" t="s">
        <v>27</v>
      </c>
      <c r="W35" s="9" t="s">
        <v>19</v>
      </c>
      <c r="X35" s="9"/>
      <c r="Y35" s="9"/>
      <c r="Z35" s="10" t="str">
        <f t="shared" si="0"/>
        <v>Louis-Gilles-Ouimet</v>
      </c>
    </row>
    <row r="36" spans="1:26" ht="15.75" customHeight="1" x14ac:dyDescent="0.25">
      <c r="A36" s="18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14"/>
      <c r="R36" s="14"/>
      <c r="S36" s="7">
        <v>44731</v>
      </c>
      <c r="T36" s="57">
        <v>0.58333333333333337</v>
      </c>
      <c r="U36" s="57">
        <v>0.65625</v>
      </c>
      <c r="V36" s="9" t="s">
        <v>40</v>
      </c>
      <c r="W36" s="9" t="s">
        <v>19</v>
      </c>
      <c r="X36" s="9"/>
      <c r="Y36" s="9"/>
      <c r="Z36" s="10" t="str">
        <f t="shared" si="0"/>
        <v>Pierre-Laporte</v>
      </c>
    </row>
    <row r="37" spans="1:26" ht="15.75" customHeight="1" x14ac:dyDescent="0.25">
      <c r="A37" s="18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14"/>
      <c r="R37" s="14"/>
      <c r="S37" s="7">
        <v>44731</v>
      </c>
      <c r="T37" s="57">
        <v>0.625</v>
      </c>
      <c r="U37" s="57">
        <v>0.95486111111111116</v>
      </c>
      <c r="V37" s="9" t="s">
        <v>11</v>
      </c>
      <c r="W37" s="9" t="s">
        <v>19</v>
      </c>
      <c r="X37" s="9"/>
      <c r="Y37" s="9"/>
      <c r="Z37" s="10" t="str">
        <f t="shared" si="0"/>
        <v>Charles-Bruneau</v>
      </c>
    </row>
    <row r="38" spans="1:26" x14ac:dyDescent="0.25">
      <c r="A38" s="18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14"/>
      <c r="R38" s="14"/>
      <c r="S38" s="7">
        <v>44731</v>
      </c>
      <c r="T38" s="57">
        <v>0.66666666666666663</v>
      </c>
      <c r="U38" s="57">
        <v>0.95486111111111116</v>
      </c>
      <c r="V38" s="9" t="s">
        <v>23</v>
      </c>
      <c r="W38" s="9" t="s">
        <v>19</v>
      </c>
      <c r="X38" s="9"/>
      <c r="Y38" s="9"/>
      <c r="Z38" s="10" t="str">
        <f t="shared" si="0"/>
        <v>Étincelle (De)</v>
      </c>
    </row>
    <row r="39" spans="1:26" x14ac:dyDescent="0.25">
      <c r="A39" s="18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14"/>
      <c r="R39" s="14"/>
      <c r="S39" s="7">
        <v>44731</v>
      </c>
      <c r="T39" s="57">
        <v>0.66666666666666663</v>
      </c>
      <c r="U39" s="57">
        <v>0.95833333333333337</v>
      </c>
      <c r="V39" s="9" t="s">
        <v>18</v>
      </c>
      <c r="W39" s="9" t="s">
        <v>7</v>
      </c>
      <c r="X39" s="9"/>
      <c r="Y39" s="9"/>
      <c r="Z39" s="10" t="str">
        <f t="shared" si="0"/>
        <v>Vaillant</v>
      </c>
    </row>
    <row r="40" spans="1:26" x14ac:dyDescent="0.25">
      <c r="A40" s="18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14"/>
      <c r="R40" s="14"/>
      <c r="S40" s="7">
        <v>44731</v>
      </c>
      <c r="T40" s="57">
        <v>0.6875</v>
      </c>
      <c r="U40" s="57">
        <v>0.77083333333333337</v>
      </c>
      <c r="V40" s="9" t="s">
        <v>40</v>
      </c>
      <c r="W40" s="9" t="s">
        <v>19</v>
      </c>
      <c r="X40" s="9"/>
      <c r="Y40" s="9"/>
      <c r="Z40" s="10" t="str">
        <f t="shared" si="0"/>
        <v>Pierre-Laporte</v>
      </c>
    </row>
    <row r="41" spans="1:26" x14ac:dyDescent="0.25">
      <c r="A41" s="18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14"/>
      <c r="R41" s="14"/>
      <c r="S41" s="7">
        <v>44731</v>
      </c>
      <c r="T41" s="57">
        <v>0.70833333333333337</v>
      </c>
      <c r="U41" s="57">
        <v>0.8125</v>
      </c>
      <c r="V41" s="9" t="s">
        <v>15</v>
      </c>
      <c r="W41" s="9" t="s">
        <v>19</v>
      </c>
      <c r="X41" s="9"/>
      <c r="Y41" s="9"/>
      <c r="Z41" s="10" t="str">
        <f t="shared" si="0"/>
        <v>Dumais</v>
      </c>
    </row>
    <row r="42" spans="1:26" x14ac:dyDescent="0.25">
      <c r="A42" s="18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14"/>
      <c r="R42" s="14"/>
      <c r="S42" s="7">
        <v>44731</v>
      </c>
      <c r="T42" s="57">
        <v>0.72916666666666663</v>
      </c>
      <c r="U42" s="57">
        <v>0.81944444444444442</v>
      </c>
      <c r="V42" s="9" t="s">
        <v>32</v>
      </c>
      <c r="W42" s="9" t="s">
        <v>19</v>
      </c>
      <c r="X42" s="9"/>
      <c r="Y42" s="9"/>
      <c r="Z42" s="10" t="str">
        <f t="shared" si="0"/>
        <v>Armand-Corbeil</v>
      </c>
    </row>
    <row r="43" spans="1:26" x14ac:dyDescent="0.25">
      <c r="A43" s="18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4"/>
      <c r="R43" s="14"/>
      <c r="S43" s="7">
        <v>44731</v>
      </c>
      <c r="T43" s="57">
        <v>0.73958333333333337</v>
      </c>
      <c r="U43" s="57">
        <v>0.92708333333333337</v>
      </c>
      <c r="V43" s="9" t="s">
        <v>18</v>
      </c>
      <c r="W43" s="9" t="s">
        <v>14</v>
      </c>
      <c r="X43" s="9"/>
      <c r="Y43" s="9"/>
      <c r="Z43" s="10" t="str">
        <f t="shared" si="0"/>
        <v>Vaillant</v>
      </c>
    </row>
    <row r="44" spans="1:26" x14ac:dyDescent="0.25">
      <c r="A44" s="18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4"/>
      <c r="R44" s="14"/>
      <c r="S44" s="7">
        <v>44731</v>
      </c>
      <c r="T44" s="57">
        <v>0.8125</v>
      </c>
      <c r="U44" s="57">
        <v>0.91666666666666663</v>
      </c>
      <c r="V44" s="9" t="s">
        <v>15</v>
      </c>
      <c r="W44" s="9" t="s">
        <v>19</v>
      </c>
      <c r="X44" s="9"/>
      <c r="Y44" s="9"/>
      <c r="Z44" s="10" t="str">
        <f t="shared" si="0"/>
        <v>Dumais</v>
      </c>
    </row>
    <row r="45" spans="1:26" x14ac:dyDescent="0.25">
      <c r="A45" s="18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14"/>
      <c r="R45" s="14"/>
      <c r="S45" s="7">
        <v>44731</v>
      </c>
      <c r="T45" s="57">
        <v>0.8125</v>
      </c>
      <c r="U45" s="57">
        <v>0.95486111111111116</v>
      </c>
      <c r="V45" s="9" t="s">
        <v>27</v>
      </c>
      <c r="W45" s="9" t="s">
        <v>19</v>
      </c>
      <c r="X45" s="9"/>
      <c r="Y45" s="9"/>
      <c r="Z45" s="10" t="str">
        <f t="shared" si="0"/>
        <v>Louis-Gilles-Ouimet</v>
      </c>
    </row>
    <row r="46" spans="1:26" x14ac:dyDescent="0.25">
      <c r="A46" s="18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14"/>
      <c r="R46" s="14"/>
      <c r="S46" s="7">
        <v>44732</v>
      </c>
      <c r="T46" s="57">
        <v>0.76041666666666663</v>
      </c>
      <c r="U46" s="57">
        <v>0.84027777777777779</v>
      </c>
      <c r="V46" s="9" t="s">
        <v>15</v>
      </c>
      <c r="W46" s="9" t="s">
        <v>19</v>
      </c>
      <c r="X46" s="9"/>
      <c r="Y46" s="9"/>
      <c r="Z46" s="10" t="str">
        <f t="shared" si="0"/>
        <v>Dumais</v>
      </c>
    </row>
    <row r="47" spans="1:26" x14ac:dyDescent="0.25">
      <c r="A47" s="18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14"/>
      <c r="R47" s="14"/>
      <c r="S47" s="7">
        <v>44732</v>
      </c>
      <c r="T47" s="57">
        <v>0.77083333333333337</v>
      </c>
      <c r="U47" s="57">
        <v>0.8125</v>
      </c>
      <c r="V47" s="9" t="s">
        <v>29</v>
      </c>
      <c r="W47" s="9" t="s">
        <v>19</v>
      </c>
      <c r="X47" s="9"/>
      <c r="Y47" s="9"/>
      <c r="Z47" s="10" t="str">
        <f t="shared" si="0"/>
        <v>Castelet (Le)</v>
      </c>
    </row>
    <row r="48" spans="1:26" x14ac:dyDescent="0.25">
      <c r="A48" s="1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14"/>
      <c r="R48" s="14"/>
      <c r="S48" s="7">
        <v>44732</v>
      </c>
      <c r="T48" s="57">
        <v>0.77083333333333337</v>
      </c>
      <c r="U48" s="57">
        <v>0.86111111111111116</v>
      </c>
      <c r="V48" s="9" t="s">
        <v>11</v>
      </c>
      <c r="W48" s="9" t="s">
        <v>19</v>
      </c>
      <c r="X48" s="9"/>
      <c r="Y48" s="9"/>
      <c r="Z48" s="10" t="str">
        <f t="shared" si="0"/>
        <v>Charles-Bruneau</v>
      </c>
    </row>
    <row r="49" spans="1:26" x14ac:dyDescent="0.25">
      <c r="A49" s="1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14"/>
      <c r="R49" s="14"/>
      <c r="S49" s="7">
        <v>44732</v>
      </c>
      <c r="T49" s="57">
        <v>0.77083333333333337</v>
      </c>
      <c r="U49" s="57">
        <v>0.83333333333333337</v>
      </c>
      <c r="V49" s="9" t="s">
        <v>23</v>
      </c>
      <c r="W49" s="9" t="s">
        <v>19</v>
      </c>
      <c r="X49" s="9"/>
      <c r="Y49" s="9"/>
      <c r="Z49" s="10" t="str">
        <f t="shared" si="0"/>
        <v>Étincelle (De)</v>
      </c>
    </row>
    <row r="50" spans="1:26" x14ac:dyDescent="0.25">
      <c r="A50" s="1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14"/>
      <c r="R50" s="14"/>
      <c r="S50" s="7">
        <v>44732</v>
      </c>
      <c r="T50" s="57">
        <v>0.77083333333333337</v>
      </c>
      <c r="U50" s="57">
        <v>0.85416666666666663</v>
      </c>
      <c r="V50" s="9" t="s">
        <v>35</v>
      </c>
      <c r="W50" s="9" t="s">
        <v>19</v>
      </c>
      <c r="X50" s="9"/>
      <c r="Y50" s="9"/>
      <c r="Z50" s="10" t="str">
        <f t="shared" si="0"/>
        <v>Léveillé</v>
      </c>
    </row>
    <row r="51" spans="1:26" x14ac:dyDescent="0.25">
      <c r="A51" s="1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14"/>
      <c r="R51" s="14"/>
      <c r="S51" s="7">
        <v>44732</v>
      </c>
      <c r="T51" s="57">
        <v>0.77083333333333337</v>
      </c>
      <c r="U51" s="57">
        <v>0.85069444444444442</v>
      </c>
      <c r="V51" s="9" t="s">
        <v>40</v>
      </c>
      <c r="W51" s="9" t="s">
        <v>19</v>
      </c>
      <c r="X51" s="9"/>
      <c r="Y51" s="9"/>
      <c r="Z51" s="10" t="str">
        <f t="shared" si="0"/>
        <v>Pierre-Laporte</v>
      </c>
    </row>
    <row r="52" spans="1:26" x14ac:dyDescent="0.25">
      <c r="A52" s="1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14"/>
      <c r="R52" s="14"/>
      <c r="S52" s="7">
        <v>44732</v>
      </c>
      <c r="T52" s="57">
        <v>0.77083333333333337</v>
      </c>
      <c r="U52" s="57">
        <v>0.8125</v>
      </c>
      <c r="V52" s="9" t="s">
        <v>18</v>
      </c>
      <c r="W52" s="9" t="s">
        <v>7</v>
      </c>
      <c r="X52" s="9"/>
      <c r="Y52" s="9"/>
      <c r="Z52" s="10" t="str">
        <f t="shared" si="0"/>
        <v>Vaillant</v>
      </c>
    </row>
    <row r="53" spans="1:26" x14ac:dyDescent="0.25">
      <c r="A53" s="1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14"/>
      <c r="R53" s="14"/>
      <c r="S53" s="7">
        <v>44732</v>
      </c>
      <c r="T53" s="57">
        <v>0.77083333333333337</v>
      </c>
      <c r="U53" s="57">
        <v>0.8125</v>
      </c>
      <c r="V53" s="9" t="s">
        <v>18</v>
      </c>
      <c r="W53" s="9" t="s">
        <v>10</v>
      </c>
      <c r="X53" s="9"/>
      <c r="Y53" s="9"/>
      <c r="Z53" s="10" t="str">
        <f t="shared" si="0"/>
        <v>Vaillant</v>
      </c>
    </row>
    <row r="54" spans="1:26" x14ac:dyDescent="0.25">
      <c r="A54" s="1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14"/>
      <c r="R54" s="14"/>
      <c r="S54" s="7">
        <v>44732</v>
      </c>
      <c r="T54" s="57">
        <v>0.77083333333333337</v>
      </c>
      <c r="U54" s="57">
        <v>0.8125</v>
      </c>
      <c r="V54" s="9" t="s">
        <v>18</v>
      </c>
      <c r="W54" s="9" t="s">
        <v>14</v>
      </c>
      <c r="X54" s="9"/>
      <c r="Y54" s="9"/>
      <c r="Z54" s="10" t="str">
        <f t="shared" si="0"/>
        <v>Vaillant</v>
      </c>
    </row>
    <row r="55" spans="1:26" x14ac:dyDescent="0.25">
      <c r="A55" s="18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14"/>
      <c r="R55" s="14"/>
      <c r="S55" s="7">
        <v>44732</v>
      </c>
      <c r="T55" s="57">
        <v>0.77083333333333337</v>
      </c>
      <c r="U55" s="57">
        <v>0.8125</v>
      </c>
      <c r="V55" s="9" t="s">
        <v>18</v>
      </c>
      <c r="W55" s="9" t="s">
        <v>43</v>
      </c>
      <c r="X55" s="9"/>
      <c r="Y55" s="9"/>
      <c r="Z55" s="10" t="str">
        <f t="shared" si="0"/>
        <v>Vaillant</v>
      </c>
    </row>
    <row r="56" spans="1:26" x14ac:dyDescent="0.25">
      <c r="A56" s="18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14"/>
      <c r="R56" s="14"/>
      <c r="S56" s="7">
        <v>44732</v>
      </c>
      <c r="T56" s="57">
        <v>0.84375</v>
      </c>
      <c r="U56" s="57">
        <v>0.93402777777777779</v>
      </c>
      <c r="V56" s="9" t="s">
        <v>15</v>
      </c>
      <c r="W56" s="9" t="s">
        <v>19</v>
      </c>
      <c r="X56" s="9"/>
      <c r="Y56" s="9"/>
      <c r="Z56" s="10" t="str">
        <f t="shared" si="0"/>
        <v>Dumais</v>
      </c>
    </row>
    <row r="57" spans="1:26" x14ac:dyDescent="0.25">
      <c r="A57" s="18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14"/>
      <c r="R57" s="14"/>
      <c r="S57" s="7">
        <v>44732</v>
      </c>
      <c r="T57" s="57">
        <v>0.85416666666666663</v>
      </c>
      <c r="U57" s="57">
        <v>0.94444444444444442</v>
      </c>
      <c r="V57" s="9" t="s">
        <v>6</v>
      </c>
      <c r="W57" s="9" t="s">
        <v>7</v>
      </c>
      <c r="X57" s="9"/>
      <c r="Y57" s="9"/>
      <c r="Z57" s="10" t="str">
        <f t="shared" si="0"/>
        <v>Philippe-Villeneuve</v>
      </c>
    </row>
    <row r="58" spans="1:26" x14ac:dyDescent="0.25">
      <c r="A58" s="18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14"/>
      <c r="R58" s="14"/>
      <c r="S58" s="7">
        <v>44732</v>
      </c>
      <c r="T58" s="57">
        <v>0.875</v>
      </c>
      <c r="U58" s="57">
        <v>0.95833333333333337</v>
      </c>
      <c r="V58" s="9" t="s">
        <v>11</v>
      </c>
      <c r="W58" s="9" t="s">
        <v>19</v>
      </c>
      <c r="X58" s="9"/>
      <c r="Y58" s="9"/>
      <c r="Z58" s="10" t="str">
        <f t="shared" si="0"/>
        <v>Charles-Bruneau</v>
      </c>
    </row>
    <row r="59" spans="1:26" x14ac:dyDescent="0.25">
      <c r="A59" s="18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14"/>
      <c r="R59" s="14"/>
      <c r="S59" s="7">
        <v>44732</v>
      </c>
      <c r="T59" s="57">
        <v>0.875</v>
      </c>
      <c r="U59" s="57">
        <v>0.95486111111111116</v>
      </c>
      <c r="V59" s="9" t="s">
        <v>23</v>
      </c>
      <c r="W59" s="9" t="s">
        <v>19</v>
      </c>
      <c r="X59" s="9"/>
      <c r="Y59" s="9"/>
      <c r="Z59" s="10" t="str">
        <f t="shared" si="0"/>
        <v>Étincelle (De)</v>
      </c>
    </row>
    <row r="60" spans="1:26" x14ac:dyDescent="0.25">
      <c r="A60" s="18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14"/>
      <c r="R60" s="14"/>
      <c r="S60" s="7">
        <v>44732</v>
      </c>
      <c r="T60" s="57">
        <v>0.875</v>
      </c>
      <c r="U60" s="57">
        <v>0.95833333333333337</v>
      </c>
      <c r="V60" s="9" t="s">
        <v>27</v>
      </c>
      <c r="W60" s="9" t="s">
        <v>19</v>
      </c>
      <c r="X60" s="9"/>
      <c r="Y60" s="9"/>
      <c r="Z60" s="10" t="str">
        <f t="shared" si="0"/>
        <v>Louis-Gilles-Ouimet</v>
      </c>
    </row>
    <row r="61" spans="1:26" x14ac:dyDescent="0.25">
      <c r="A61" s="18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14"/>
      <c r="R61" s="14"/>
      <c r="S61" s="7">
        <v>44733</v>
      </c>
      <c r="T61" s="57">
        <v>0.41666666666666669</v>
      </c>
      <c r="U61" s="57">
        <v>0.49652777777777779</v>
      </c>
      <c r="V61" s="9" t="s">
        <v>18</v>
      </c>
      <c r="W61" s="9" t="s">
        <v>7</v>
      </c>
      <c r="X61" s="9"/>
      <c r="Y61" s="9"/>
      <c r="Z61" s="10" t="str">
        <f t="shared" si="0"/>
        <v>Vaillant</v>
      </c>
    </row>
    <row r="62" spans="1:26" x14ac:dyDescent="0.25">
      <c r="A62" s="18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14"/>
      <c r="R62" s="14"/>
      <c r="S62" s="7">
        <v>44733</v>
      </c>
      <c r="T62" s="57">
        <v>0.77083333333333337</v>
      </c>
      <c r="U62" s="57">
        <v>0.84375</v>
      </c>
      <c r="V62" s="9" t="s">
        <v>29</v>
      </c>
      <c r="W62" s="9" t="s">
        <v>19</v>
      </c>
      <c r="X62" s="9"/>
      <c r="Y62" s="9"/>
      <c r="Z62" s="10" t="str">
        <f t="shared" si="0"/>
        <v>Castelet (Le)</v>
      </c>
    </row>
    <row r="63" spans="1:26" x14ac:dyDescent="0.25">
      <c r="A63" s="18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14"/>
      <c r="R63" s="14"/>
      <c r="S63" s="7">
        <v>44733</v>
      </c>
      <c r="T63" s="57">
        <v>0.77083333333333337</v>
      </c>
      <c r="U63" s="57">
        <v>0.84375</v>
      </c>
      <c r="V63" s="9" t="s">
        <v>15</v>
      </c>
      <c r="W63" s="9" t="s">
        <v>19</v>
      </c>
      <c r="X63" s="9"/>
      <c r="Y63" s="9"/>
      <c r="Z63" s="10" t="str">
        <f t="shared" si="0"/>
        <v>Dumais</v>
      </c>
    </row>
    <row r="64" spans="1:26" x14ac:dyDescent="0.25">
      <c r="A64" s="18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14"/>
      <c r="R64" s="14"/>
      <c r="S64" s="7">
        <v>44733</v>
      </c>
      <c r="T64" s="57">
        <v>0.77083333333333337</v>
      </c>
      <c r="U64" s="57">
        <v>0.85416666666666663</v>
      </c>
      <c r="V64" s="9" t="s">
        <v>35</v>
      </c>
      <c r="W64" s="9" t="s">
        <v>19</v>
      </c>
      <c r="X64" s="9"/>
      <c r="Y64" s="9"/>
      <c r="Z64" s="10" t="str">
        <f t="shared" si="0"/>
        <v>Léveillé</v>
      </c>
    </row>
    <row r="65" spans="1:26" x14ac:dyDescent="0.25">
      <c r="A65" s="18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14"/>
      <c r="R65" s="14"/>
      <c r="S65" s="7">
        <v>44733</v>
      </c>
      <c r="T65" s="57">
        <v>0.77083333333333337</v>
      </c>
      <c r="U65" s="57">
        <v>0.85416666666666663</v>
      </c>
      <c r="V65" s="9" t="s">
        <v>6</v>
      </c>
      <c r="W65" s="9" t="s">
        <v>10</v>
      </c>
      <c r="X65" s="9"/>
      <c r="Y65" s="9"/>
      <c r="Z65" s="10" t="str">
        <f t="shared" si="0"/>
        <v>Philippe-Villeneuve</v>
      </c>
    </row>
    <row r="66" spans="1:26" x14ac:dyDescent="0.25">
      <c r="A66" s="18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14"/>
      <c r="R66" s="14"/>
      <c r="S66" s="7">
        <v>44733</v>
      </c>
      <c r="T66" s="57">
        <v>0.77083333333333337</v>
      </c>
      <c r="U66" s="57">
        <v>0.84375</v>
      </c>
      <c r="V66" s="9" t="s">
        <v>6</v>
      </c>
      <c r="W66" s="9" t="s">
        <v>14</v>
      </c>
      <c r="X66" s="9"/>
      <c r="Y66" s="9"/>
      <c r="Z66" s="10" t="str">
        <f t="shared" si="0"/>
        <v>Philippe-Villeneuve</v>
      </c>
    </row>
    <row r="67" spans="1:26" x14ac:dyDescent="0.25">
      <c r="A67" s="18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14"/>
      <c r="R67" s="14"/>
      <c r="S67" s="7">
        <v>44733</v>
      </c>
      <c r="T67" s="57">
        <v>0.77083333333333337</v>
      </c>
      <c r="U67" s="57">
        <v>0.85416666666666663</v>
      </c>
      <c r="V67" s="9" t="s">
        <v>18</v>
      </c>
      <c r="W67" s="9" t="s">
        <v>7</v>
      </c>
      <c r="X67" s="9"/>
      <c r="Y67" s="9"/>
      <c r="Z67" s="10" t="str">
        <f t="shared" si="0"/>
        <v>Vaillant</v>
      </c>
    </row>
    <row r="68" spans="1:26" x14ac:dyDescent="0.25">
      <c r="A68" s="18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14"/>
      <c r="R68" s="14"/>
      <c r="S68" s="7">
        <v>44733</v>
      </c>
      <c r="T68" s="57">
        <v>0.77083333333333337</v>
      </c>
      <c r="U68" s="57">
        <v>0.84375</v>
      </c>
      <c r="V68" s="9" t="s">
        <v>18</v>
      </c>
      <c r="W68" s="9" t="s">
        <v>14</v>
      </c>
      <c r="X68" s="9"/>
      <c r="Y68" s="9"/>
      <c r="Z68" s="10" t="str">
        <f t="shared" ref="Z68:Z131" si="8">_xlfn.IFS($AA$3=V68,$AB$3,$AA$4=V68,$AB$4,$AA$5=V68,$AB$5,$AA$6=V68,$AB$6,$AA$7=V68,$AB$7,$AA$8=V68,$AB$8,$AA$9=V68,$AB$9,$AA$10=V68,$AB$10,$AA$11=V68,$AB$11,$AA$12=V68,$AB$12,$AA$13=V68,$AB$13,$AA$14=V68,$AB$14,$AA$15=V68,$AB$15)</f>
        <v>Vaillant</v>
      </c>
    </row>
    <row r="69" spans="1:26" x14ac:dyDescent="0.25">
      <c r="A69" s="18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14"/>
      <c r="R69" s="14"/>
      <c r="S69" s="7">
        <v>44733</v>
      </c>
      <c r="T69" s="57">
        <v>0.79166666666666663</v>
      </c>
      <c r="U69" s="57">
        <v>0.91666666666666663</v>
      </c>
      <c r="V69" s="9" t="s">
        <v>6</v>
      </c>
      <c r="W69" s="9" t="s">
        <v>7</v>
      </c>
      <c r="X69" s="9"/>
      <c r="Y69" s="9"/>
      <c r="Z69" s="10" t="str">
        <f t="shared" si="8"/>
        <v>Philippe-Villeneuve</v>
      </c>
    </row>
    <row r="70" spans="1:26" x14ac:dyDescent="0.25">
      <c r="A70" s="18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14"/>
      <c r="R70" s="14"/>
      <c r="S70" s="7">
        <v>44733</v>
      </c>
      <c r="T70" s="57">
        <v>0.8125</v>
      </c>
      <c r="U70" s="57">
        <v>0.95486111111111116</v>
      </c>
      <c r="V70" s="9" t="s">
        <v>23</v>
      </c>
      <c r="W70" s="9" t="s">
        <v>19</v>
      </c>
      <c r="X70" s="9"/>
      <c r="Y70" s="9"/>
      <c r="Z70" s="10" t="str">
        <f t="shared" si="8"/>
        <v>Étincelle (De)</v>
      </c>
    </row>
    <row r="71" spans="1:26" x14ac:dyDescent="0.25">
      <c r="A71" s="18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14"/>
      <c r="R71" s="14"/>
      <c r="S71" s="7">
        <v>44733</v>
      </c>
      <c r="T71" s="57">
        <v>0.84375</v>
      </c>
      <c r="U71" s="57">
        <v>0.9375</v>
      </c>
      <c r="V71" s="9" t="s">
        <v>15</v>
      </c>
      <c r="W71" s="9" t="s">
        <v>19</v>
      </c>
      <c r="X71" s="9"/>
      <c r="Y71" s="9"/>
      <c r="Z71" s="10" t="str">
        <f t="shared" si="8"/>
        <v>Dumais</v>
      </c>
    </row>
    <row r="72" spans="1:26" x14ac:dyDescent="0.25">
      <c r="A72" s="18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14"/>
      <c r="R72" s="14"/>
      <c r="S72" s="7">
        <v>44733</v>
      </c>
      <c r="T72" s="57">
        <v>0.85416666666666663</v>
      </c>
      <c r="U72" s="57">
        <v>0.94444444444444442</v>
      </c>
      <c r="V72" s="9" t="s">
        <v>18</v>
      </c>
      <c r="W72" s="9" t="s">
        <v>7</v>
      </c>
      <c r="X72" s="9"/>
      <c r="Y72" s="9"/>
      <c r="Z72" s="10" t="str">
        <f t="shared" si="8"/>
        <v>Vaillant</v>
      </c>
    </row>
    <row r="73" spans="1:26" x14ac:dyDescent="0.25">
      <c r="A73" s="18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14"/>
      <c r="R73" s="14"/>
      <c r="S73" s="7">
        <v>44733</v>
      </c>
      <c r="T73" s="57">
        <v>0.875</v>
      </c>
      <c r="U73" s="57">
        <v>0.95833333333333337</v>
      </c>
      <c r="V73" s="9" t="s">
        <v>11</v>
      </c>
      <c r="W73" s="9" t="s">
        <v>19</v>
      </c>
      <c r="X73" s="9"/>
      <c r="Y73" s="9"/>
      <c r="Z73" s="10" t="str">
        <f t="shared" si="8"/>
        <v>Charles-Bruneau</v>
      </c>
    </row>
    <row r="74" spans="1:26" x14ac:dyDescent="0.25">
      <c r="A74" s="18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>
        <v>1</v>
      </c>
      <c r="P74" s="4"/>
      <c r="Q74" s="14"/>
      <c r="R74" s="14"/>
      <c r="S74" s="7">
        <v>44733</v>
      </c>
      <c r="T74" s="57">
        <v>0.875</v>
      </c>
      <c r="U74" s="57">
        <v>0.95833333333333337</v>
      </c>
      <c r="V74" s="9" t="s">
        <v>27</v>
      </c>
      <c r="W74" s="9" t="s">
        <v>19</v>
      </c>
      <c r="X74" s="9"/>
      <c r="Y74" s="9"/>
      <c r="Z74" s="10" t="str">
        <f t="shared" si="8"/>
        <v>Louis-Gilles-Ouimet</v>
      </c>
    </row>
    <row r="75" spans="1:26" x14ac:dyDescent="0.25">
      <c r="A75" s="18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14"/>
      <c r="R75" s="14"/>
      <c r="S75" s="7">
        <v>44734</v>
      </c>
      <c r="T75" s="57">
        <v>0.77083333333333337</v>
      </c>
      <c r="U75" s="57">
        <v>0.84375</v>
      </c>
      <c r="V75" s="9" t="s">
        <v>29</v>
      </c>
      <c r="W75" s="9" t="s">
        <v>19</v>
      </c>
      <c r="X75" s="9"/>
      <c r="Y75" s="9"/>
      <c r="Z75" s="10" t="str">
        <f t="shared" si="8"/>
        <v>Castelet (Le)</v>
      </c>
    </row>
    <row r="76" spans="1:26" x14ac:dyDescent="0.25">
      <c r="A76" s="18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14"/>
      <c r="R76" s="14"/>
      <c r="S76" s="7">
        <v>44734</v>
      </c>
      <c r="T76" s="57">
        <v>0.77083333333333337</v>
      </c>
      <c r="U76" s="57">
        <v>0.86111111111111116</v>
      </c>
      <c r="V76" s="9" t="s">
        <v>11</v>
      </c>
      <c r="W76" s="9" t="s">
        <v>19</v>
      </c>
      <c r="X76" s="9"/>
      <c r="Y76" s="9"/>
      <c r="Z76" s="10" t="str">
        <f t="shared" si="8"/>
        <v>Charles-Bruneau</v>
      </c>
    </row>
    <row r="77" spans="1:26" x14ac:dyDescent="0.25">
      <c r="A77" s="18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14"/>
      <c r="R77" s="14"/>
      <c r="S77" s="7">
        <v>44734</v>
      </c>
      <c r="T77" s="57">
        <v>0.77083333333333337</v>
      </c>
      <c r="U77" s="57">
        <v>0.83333333333333337</v>
      </c>
      <c r="V77" s="9" t="s">
        <v>15</v>
      </c>
      <c r="W77" s="9" t="s">
        <v>19</v>
      </c>
      <c r="X77" s="9"/>
      <c r="Y77" s="9"/>
      <c r="Z77" s="10" t="str">
        <f t="shared" si="8"/>
        <v>Dumais</v>
      </c>
    </row>
    <row r="78" spans="1:26" x14ac:dyDescent="0.25">
      <c r="A78" s="18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14"/>
      <c r="R78" s="14"/>
      <c r="S78" s="7">
        <v>44734</v>
      </c>
      <c r="T78" s="57">
        <v>0.77083333333333337</v>
      </c>
      <c r="U78" s="57">
        <v>0.85069444444444442</v>
      </c>
      <c r="V78" s="9" t="s">
        <v>23</v>
      </c>
      <c r="W78" s="9" t="s">
        <v>19</v>
      </c>
      <c r="X78" s="9"/>
      <c r="Y78" s="9"/>
      <c r="Z78" s="10" t="str">
        <f t="shared" si="8"/>
        <v>Étincelle (De)</v>
      </c>
    </row>
    <row r="79" spans="1:26" x14ac:dyDescent="0.25">
      <c r="A79" s="18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14"/>
      <c r="R79" s="14"/>
      <c r="S79" s="7">
        <v>44734</v>
      </c>
      <c r="T79" s="57">
        <v>0.77083333333333337</v>
      </c>
      <c r="U79" s="57">
        <v>0.8125</v>
      </c>
      <c r="V79" s="9" t="s">
        <v>18</v>
      </c>
      <c r="W79" s="9" t="s">
        <v>7</v>
      </c>
      <c r="X79" s="9"/>
      <c r="Y79" s="9"/>
      <c r="Z79" s="10" t="str">
        <f t="shared" si="8"/>
        <v>Vaillant</v>
      </c>
    </row>
    <row r="80" spans="1:26" x14ac:dyDescent="0.25">
      <c r="A80" s="18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14"/>
      <c r="R80" s="14"/>
      <c r="S80" s="7">
        <v>44734</v>
      </c>
      <c r="T80" s="57">
        <v>0.77083333333333337</v>
      </c>
      <c r="U80" s="57">
        <v>0.8125</v>
      </c>
      <c r="V80" s="9" t="s">
        <v>18</v>
      </c>
      <c r="W80" s="9" t="s">
        <v>10</v>
      </c>
      <c r="X80" s="9"/>
      <c r="Y80" s="9"/>
      <c r="Z80" s="10" t="str">
        <f t="shared" si="8"/>
        <v>Vaillant</v>
      </c>
    </row>
    <row r="81" spans="1:26" x14ac:dyDescent="0.25">
      <c r="A81" s="18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14"/>
      <c r="R81" s="14"/>
      <c r="S81" s="7">
        <v>44734</v>
      </c>
      <c r="T81" s="57">
        <v>0.77083333333333337</v>
      </c>
      <c r="U81" s="57">
        <v>0.8125</v>
      </c>
      <c r="V81" s="9" t="s">
        <v>18</v>
      </c>
      <c r="W81" s="9" t="s">
        <v>14</v>
      </c>
      <c r="X81" s="9"/>
      <c r="Y81" s="9"/>
      <c r="Z81" s="10" t="str">
        <f t="shared" si="8"/>
        <v>Vaillant</v>
      </c>
    </row>
    <row r="82" spans="1:26" x14ac:dyDescent="0.25">
      <c r="A82" s="18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14"/>
      <c r="R82" s="14"/>
      <c r="S82" s="7">
        <v>44734</v>
      </c>
      <c r="T82" s="57">
        <v>0.77083333333333337</v>
      </c>
      <c r="U82" s="57">
        <v>0.8125</v>
      </c>
      <c r="V82" s="9" t="s">
        <v>18</v>
      </c>
      <c r="W82" s="9" t="s">
        <v>43</v>
      </c>
      <c r="X82" s="9"/>
      <c r="Y82" s="9"/>
      <c r="Z82" s="10" t="str">
        <f t="shared" si="8"/>
        <v>Vaillant</v>
      </c>
    </row>
    <row r="83" spans="1:26" x14ac:dyDescent="0.25">
      <c r="A83" s="18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14"/>
      <c r="R83" s="14"/>
      <c r="S83" s="7">
        <v>44734</v>
      </c>
      <c r="T83" s="57">
        <v>0.79166666666666663</v>
      </c>
      <c r="U83" s="57">
        <v>0.875</v>
      </c>
      <c r="V83" s="9" t="s">
        <v>6</v>
      </c>
      <c r="W83" s="9" t="s">
        <v>7</v>
      </c>
      <c r="X83" s="9"/>
      <c r="Y83" s="9"/>
      <c r="Z83" s="10" t="str">
        <f t="shared" si="8"/>
        <v>Philippe-Villeneuve</v>
      </c>
    </row>
    <row r="84" spans="1:26" x14ac:dyDescent="0.25">
      <c r="A84" s="18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14"/>
      <c r="R84" s="14"/>
      <c r="S84" s="7">
        <v>44734</v>
      </c>
      <c r="T84" s="57">
        <v>0.85416666666666663</v>
      </c>
      <c r="U84" s="57">
        <v>0.9375</v>
      </c>
      <c r="V84" s="9" t="s">
        <v>15</v>
      </c>
      <c r="W84" s="9" t="s">
        <v>19</v>
      </c>
      <c r="X84" s="9"/>
      <c r="Y84" s="9"/>
      <c r="Z84" s="10" t="str">
        <f t="shared" si="8"/>
        <v>Dumais</v>
      </c>
    </row>
    <row r="85" spans="1:26" x14ac:dyDescent="0.25">
      <c r="A85" s="18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14"/>
      <c r="R85" s="14"/>
      <c r="S85" s="7">
        <v>44734</v>
      </c>
      <c r="T85" s="57">
        <v>0.875</v>
      </c>
      <c r="U85" s="57">
        <v>0.95833333333333337</v>
      </c>
      <c r="V85" s="9" t="s">
        <v>11</v>
      </c>
      <c r="W85" s="9" t="s">
        <v>19</v>
      </c>
      <c r="X85" s="9"/>
      <c r="Y85" s="9"/>
      <c r="Z85" s="10" t="str">
        <f t="shared" si="8"/>
        <v>Charles-Bruneau</v>
      </c>
    </row>
    <row r="86" spans="1:26" x14ac:dyDescent="0.25">
      <c r="A86" s="18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14"/>
      <c r="R86" s="14"/>
      <c r="S86" s="7">
        <v>44734</v>
      </c>
      <c r="T86" s="57">
        <v>0.875</v>
      </c>
      <c r="U86" s="57">
        <v>0.95486111111111116</v>
      </c>
      <c r="V86" s="9" t="s">
        <v>23</v>
      </c>
      <c r="W86" s="9" t="s">
        <v>19</v>
      </c>
      <c r="X86" s="9"/>
      <c r="Y86" s="9"/>
      <c r="Z86" s="10" t="str">
        <f t="shared" si="8"/>
        <v>Étincelle (De)</v>
      </c>
    </row>
    <row r="87" spans="1:26" x14ac:dyDescent="0.25">
      <c r="A87" s="18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14"/>
      <c r="R87" s="14"/>
      <c r="S87" s="7">
        <v>44734</v>
      </c>
      <c r="T87" s="57">
        <v>0.875</v>
      </c>
      <c r="U87" s="57">
        <v>0.95833333333333337</v>
      </c>
      <c r="V87" s="9" t="s">
        <v>27</v>
      </c>
      <c r="W87" s="9" t="s">
        <v>19</v>
      </c>
      <c r="X87" s="9"/>
      <c r="Y87" s="9"/>
      <c r="Z87" s="10" t="str">
        <f t="shared" si="8"/>
        <v>Louis-Gilles-Ouimet</v>
      </c>
    </row>
    <row r="88" spans="1:26" x14ac:dyDescent="0.25">
      <c r="A88" s="18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14"/>
      <c r="R88" s="14"/>
      <c r="S88" s="7">
        <v>44734</v>
      </c>
      <c r="T88" s="57">
        <v>0.875</v>
      </c>
      <c r="U88" s="57">
        <v>0.95833333333333337</v>
      </c>
      <c r="V88" s="9" t="s">
        <v>18</v>
      </c>
      <c r="W88" s="9" t="s">
        <v>7</v>
      </c>
      <c r="X88" s="9"/>
      <c r="Y88" s="9"/>
      <c r="Z88" s="10" t="str">
        <f t="shared" si="8"/>
        <v>Vaillant</v>
      </c>
    </row>
    <row r="89" spans="1:26" x14ac:dyDescent="0.25">
      <c r="A89" s="18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14"/>
      <c r="R89" s="14"/>
      <c r="S89" s="7">
        <v>44734</v>
      </c>
      <c r="T89" s="57">
        <v>0.875</v>
      </c>
      <c r="U89" s="57">
        <v>0.95833333333333337</v>
      </c>
      <c r="V89" s="9" t="s">
        <v>18</v>
      </c>
      <c r="W89" s="9" t="s">
        <v>14</v>
      </c>
      <c r="X89" s="9"/>
      <c r="Y89" s="9"/>
      <c r="Z89" s="10" t="str">
        <f t="shared" si="8"/>
        <v>Vaillant</v>
      </c>
    </row>
    <row r="90" spans="1:26" x14ac:dyDescent="0.25">
      <c r="A90" s="18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14"/>
      <c r="R90" s="14"/>
      <c r="S90" s="7">
        <v>44735</v>
      </c>
      <c r="T90" s="57">
        <v>0.75</v>
      </c>
      <c r="U90" s="57">
        <v>0.95833333333333337</v>
      </c>
      <c r="V90" s="9" t="s">
        <v>18</v>
      </c>
      <c r="W90" s="9" t="s">
        <v>14</v>
      </c>
      <c r="X90" s="9"/>
      <c r="Y90" s="9"/>
      <c r="Z90" s="10" t="str">
        <f t="shared" si="8"/>
        <v>Vaillant</v>
      </c>
    </row>
    <row r="91" spans="1:26" x14ac:dyDescent="0.25">
      <c r="A91" s="18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14"/>
      <c r="R91" s="14"/>
      <c r="S91" s="7">
        <v>44735</v>
      </c>
      <c r="T91" s="57">
        <v>0.77083333333333337</v>
      </c>
      <c r="U91" s="57">
        <v>0.86111111111111116</v>
      </c>
      <c r="V91" s="9" t="s">
        <v>11</v>
      </c>
      <c r="W91" s="9" t="s">
        <v>19</v>
      </c>
      <c r="X91" s="9"/>
      <c r="Y91" s="9"/>
      <c r="Z91" s="10" t="str">
        <f t="shared" si="8"/>
        <v>Charles-Bruneau</v>
      </c>
    </row>
    <row r="92" spans="1:26" x14ac:dyDescent="0.25">
      <c r="A92" s="18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14"/>
      <c r="R92" s="14"/>
      <c r="S92" s="7">
        <v>44735</v>
      </c>
      <c r="T92" s="57">
        <v>0.77083333333333337</v>
      </c>
      <c r="U92" s="57">
        <v>0.86458333333333337</v>
      </c>
      <c r="V92" s="9" t="s">
        <v>15</v>
      </c>
      <c r="W92" s="9" t="s">
        <v>19</v>
      </c>
      <c r="X92" s="9"/>
      <c r="Y92" s="9"/>
      <c r="Z92" s="10" t="str">
        <f t="shared" si="8"/>
        <v>Dumais</v>
      </c>
    </row>
    <row r="93" spans="1:26" x14ac:dyDescent="0.25">
      <c r="A93" s="18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14"/>
      <c r="R93" s="14"/>
      <c r="S93" s="7">
        <v>44735</v>
      </c>
      <c r="T93" s="57">
        <v>0.77083333333333337</v>
      </c>
      <c r="U93" s="57">
        <v>0.85416666666666663</v>
      </c>
      <c r="V93" s="9" t="s">
        <v>35</v>
      </c>
      <c r="W93" s="9" t="s">
        <v>19</v>
      </c>
      <c r="X93" s="9"/>
      <c r="Y93" s="9"/>
      <c r="Z93" s="10" t="str">
        <f t="shared" si="8"/>
        <v>Léveillé</v>
      </c>
    </row>
    <row r="94" spans="1:26" x14ac:dyDescent="0.25">
      <c r="A94" s="18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14"/>
      <c r="R94" s="14"/>
      <c r="S94" s="7">
        <v>44735</v>
      </c>
      <c r="T94" s="57">
        <v>0.78125</v>
      </c>
      <c r="U94" s="57">
        <v>0.85763888888888884</v>
      </c>
      <c r="V94" s="9" t="s">
        <v>27</v>
      </c>
      <c r="W94" s="9" t="s">
        <v>19</v>
      </c>
      <c r="X94" s="9"/>
      <c r="Y94" s="9"/>
      <c r="Z94" s="10" t="str">
        <f t="shared" si="8"/>
        <v>Louis-Gilles-Ouimet</v>
      </c>
    </row>
    <row r="95" spans="1:26" x14ac:dyDescent="0.25">
      <c r="A95" s="18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14"/>
      <c r="R95" s="14"/>
      <c r="S95" s="7">
        <v>44735</v>
      </c>
      <c r="T95" s="57">
        <v>0.79166666666666663</v>
      </c>
      <c r="U95" s="57">
        <v>0.875</v>
      </c>
      <c r="V95" s="9" t="s">
        <v>23</v>
      </c>
      <c r="W95" s="9" t="s">
        <v>19</v>
      </c>
      <c r="X95" s="9"/>
      <c r="Y95" s="9"/>
      <c r="Z95" s="10" t="str">
        <f t="shared" si="8"/>
        <v>Étincelle (De)</v>
      </c>
    </row>
    <row r="96" spans="1:26" x14ac:dyDescent="0.25">
      <c r="A96" s="18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14"/>
      <c r="R96" s="14"/>
      <c r="S96" s="7">
        <v>44735</v>
      </c>
      <c r="T96" s="57">
        <v>0.80208333333333337</v>
      </c>
      <c r="U96" s="57">
        <v>0.90625</v>
      </c>
      <c r="V96" s="9" t="s">
        <v>6</v>
      </c>
      <c r="W96" s="9" t="s">
        <v>7</v>
      </c>
      <c r="X96" s="9"/>
      <c r="Y96" s="9"/>
      <c r="Z96" s="10" t="str">
        <f t="shared" si="8"/>
        <v>Philippe-Villeneuve</v>
      </c>
    </row>
    <row r="97" spans="1:26" x14ac:dyDescent="0.25">
      <c r="A97" s="18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14"/>
      <c r="R97" s="14"/>
      <c r="S97" s="7">
        <v>44735</v>
      </c>
      <c r="T97" s="57">
        <v>0.875</v>
      </c>
      <c r="U97" s="57">
        <v>0.95486111111111116</v>
      </c>
      <c r="V97" s="9" t="s">
        <v>23</v>
      </c>
      <c r="W97" s="9" t="s">
        <v>19</v>
      </c>
      <c r="X97" s="9"/>
      <c r="Y97" s="9"/>
      <c r="Z97" s="10" t="str">
        <f t="shared" si="8"/>
        <v>Étincelle (De)</v>
      </c>
    </row>
    <row r="98" spans="1:26" x14ac:dyDescent="0.25">
      <c r="A98" s="18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14"/>
      <c r="R98" s="14"/>
      <c r="S98" s="7">
        <v>44735</v>
      </c>
      <c r="T98" s="57">
        <v>0.875</v>
      </c>
      <c r="U98" s="57">
        <v>0.95833333333333337</v>
      </c>
      <c r="V98" s="9" t="s">
        <v>27</v>
      </c>
      <c r="W98" s="9" t="s">
        <v>19</v>
      </c>
      <c r="X98" s="9"/>
      <c r="Y98" s="9"/>
      <c r="Z98" s="10" t="str">
        <f t="shared" si="8"/>
        <v>Louis-Gilles-Ouimet</v>
      </c>
    </row>
    <row r="99" spans="1:26" x14ac:dyDescent="0.25">
      <c r="A99" s="18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14"/>
      <c r="R99" s="14"/>
      <c r="S99" s="7">
        <v>44735</v>
      </c>
      <c r="T99" s="57">
        <v>0.875</v>
      </c>
      <c r="U99" s="57">
        <v>0.95833333333333337</v>
      </c>
      <c r="V99" s="9" t="s">
        <v>18</v>
      </c>
      <c r="W99" s="9" t="s">
        <v>7</v>
      </c>
      <c r="X99" s="9"/>
      <c r="Y99" s="9"/>
      <c r="Z99" s="10" t="str">
        <f t="shared" si="8"/>
        <v>Vaillant</v>
      </c>
    </row>
    <row r="100" spans="1:26" x14ac:dyDescent="0.25">
      <c r="A100" s="18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14"/>
      <c r="R100" s="14"/>
      <c r="S100" s="7">
        <v>44736</v>
      </c>
      <c r="T100" s="57">
        <v>0.75</v>
      </c>
      <c r="U100" s="57">
        <v>0.95833333333333337</v>
      </c>
      <c r="V100" s="9" t="s">
        <v>18</v>
      </c>
      <c r="W100" s="9" t="s">
        <v>14</v>
      </c>
      <c r="X100" s="9"/>
      <c r="Y100" s="9"/>
      <c r="Z100" s="10" t="str">
        <f t="shared" si="8"/>
        <v>Vaillant</v>
      </c>
    </row>
    <row r="101" spans="1:26" x14ac:dyDescent="0.25">
      <c r="A101" s="18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14"/>
      <c r="R101" s="14"/>
      <c r="S101" s="7">
        <v>44736</v>
      </c>
      <c r="T101" s="57">
        <v>0.79166666666666663</v>
      </c>
      <c r="U101" s="57">
        <v>0.95833333333333337</v>
      </c>
      <c r="V101" s="9" t="s">
        <v>23</v>
      </c>
      <c r="W101" s="9" t="s">
        <v>19</v>
      </c>
      <c r="X101" s="9"/>
      <c r="Y101" s="9"/>
      <c r="Z101" s="10" t="str">
        <f t="shared" si="8"/>
        <v>Étincelle (De)</v>
      </c>
    </row>
    <row r="102" spans="1:26" x14ac:dyDescent="0.25">
      <c r="A102" s="18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14"/>
      <c r="R102" s="14"/>
      <c r="S102" s="36">
        <v>44722</v>
      </c>
      <c r="T102" s="56">
        <v>0.32291666666666669</v>
      </c>
      <c r="U102" s="56">
        <v>0.64583333333333337</v>
      </c>
      <c r="V102" s="35" t="s">
        <v>29</v>
      </c>
      <c r="W102" s="35" t="s">
        <v>19</v>
      </c>
      <c r="X102" s="35"/>
      <c r="Y102" s="35"/>
      <c r="Z102" s="10" t="str">
        <f t="shared" si="8"/>
        <v>Castelet (Le)</v>
      </c>
    </row>
    <row r="103" spans="1:26" x14ac:dyDescent="0.25">
      <c r="A103" s="18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14"/>
      <c r="R103" s="14"/>
      <c r="S103" s="36">
        <v>44722</v>
      </c>
      <c r="T103" s="56">
        <v>0.77083333333333337</v>
      </c>
      <c r="U103" s="56">
        <v>0.86111111111111116</v>
      </c>
      <c r="V103" s="35" t="s">
        <v>15</v>
      </c>
      <c r="W103" s="35" t="s">
        <v>19</v>
      </c>
      <c r="X103" s="35"/>
      <c r="Y103" s="35"/>
      <c r="Z103" s="10" t="str">
        <f t="shared" si="8"/>
        <v>Dumais</v>
      </c>
    </row>
    <row r="104" spans="1:26" x14ac:dyDescent="0.25">
      <c r="A104" s="18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14"/>
      <c r="R104" s="14"/>
      <c r="S104" s="36">
        <v>44722</v>
      </c>
      <c r="T104" s="56">
        <v>0.79166666666666663</v>
      </c>
      <c r="U104" s="56">
        <v>0.95833333333333337</v>
      </c>
      <c r="V104" s="35" t="s">
        <v>23</v>
      </c>
      <c r="W104" s="35" t="s">
        <v>19</v>
      </c>
      <c r="X104" s="35"/>
      <c r="Y104" s="35"/>
      <c r="Z104" s="10" t="str">
        <f t="shared" si="8"/>
        <v>Étincelle (De)</v>
      </c>
    </row>
    <row r="105" spans="1:26" x14ac:dyDescent="0.25">
      <c r="A105" s="18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14"/>
      <c r="R105" s="14"/>
      <c r="S105" s="36">
        <v>44722</v>
      </c>
      <c r="T105" s="56">
        <v>0.75</v>
      </c>
      <c r="U105" s="56">
        <v>0.95833333333333337</v>
      </c>
      <c r="V105" s="35" t="s">
        <v>18</v>
      </c>
      <c r="W105" s="35" t="s">
        <v>14</v>
      </c>
      <c r="X105" s="35"/>
      <c r="Y105" s="35"/>
      <c r="Z105" s="10" t="str">
        <f t="shared" si="8"/>
        <v>Vaillant</v>
      </c>
    </row>
    <row r="106" spans="1:26" x14ac:dyDescent="0.25">
      <c r="Q106" s="14"/>
      <c r="R106" s="14"/>
      <c r="S106" s="36">
        <v>44722</v>
      </c>
      <c r="T106" s="56">
        <v>0.77083333333333337</v>
      </c>
      <c r="U106" s="56">
        <v>0.875</v>
      </c>
      <c r="V106" s="35" t="s">
        <v>18</v>
      </c>
      <c r="W106" s="35" t="s">
        <v>7</v>
      </c>
      <c r="X106" s="35"/>
      <c r="Y106" s="35"/>
      <c r="Z106" s="10" t="str">
        <f t="shared" si="8"/>
        <v>Vaillant</v>
      </c>
    </row>
    <row r="107" spans="1:26" ht="15" x14ac:dyDescent="0.2">
      <c r="S107" s="36">
        <v>44722</v>
      </c>
      <c r="T107" s="56">
        <v>0.77083333333333337</v>
      </c>
      <c r="U107" s="56">
        <v>0.84375</v>
      </c>
      <c r="V107" s="35" t="s">
        <v>18</v>
      </c>
      <c r="W107" s="35" t="s">
        <v>10</v>
      </c>
      <c r="X107" s="35"/>
      <c r="Y107" s="35"/>
      <c r="Z107" s="10" t="str">
        <f t="shared" si="8"/>
        <v>Vaillant</v>
      </c>
    </row>
    <row r="108" spans="1:26" ht="15" x14ac:dyDescent="0.2">
      <c r="S108" s="36">
        <v>44723</v>
      </c>
      <c r="T108" s="56">
        <v>0.375</v>
      </c>
      <c r="U108" s="56">
        <v>0.4513888888888889</v>
      </c>
      <c r="V108" s="35" t="s">
        <v>38</v>
      </c>
      <c r="W108" s="35" t="s">
        <v>19</v>
      </c>
      <c r="X108" s="35"/>
      <c r="Y108" s="35"/>
      <c r="Z108" s="10" t="str">
        <f t="shared" si="8"/>
        <v>André-Guérard</v>
      </c>
    </row>
    <row r="109" spans="1:26" ht="15" x14ac:dyDescent="0.2">
      <c r="S109" s="36">
        <v>44723</v>
      </c>
      <c r="T109" s="56">
        <v>0.375</v>
      </c>
      <c r="U109" s="56">
        <v>0.5</v>
      </c>
      <c r="V109" s="35" t="s">
        <v>20</v>
      </c>
      <c r="W109" s="35" t="s">
        <v>19</v>
      </c>
      <c r="X109" s="35"/>
      <c r="Y109" s="35"/>
      <c r="Z109" s="10" t="str">
        <f t="shared" si="8"/>
        <v>Jean-Guy Chaput</v>
      </c>
    </row>
    <row r="110" spans="1:26" ht="15" x14ac:dyDescent="0.2">
      <c r="S110" s="36">
        <v>44723</v>
      </c>
      <c r="T110" s="56">
        <v>0.4375</v>
      </c>
      <c r="U110" s="56">
        <v>0.54166666666666663</v>
      </c>
      <c r="V110" s="35" t="s">
        <v>27</v>
      </c>
      <c r="W110" s="35" t="s">
        <v>19</v>
      </c>
      <c r="X110" s="35"/>
      <c r="Y110" s="35"/>
      <c r="Z110" s="10" t="str">
        <f t="shared" si="8"/>
        <v>Louis-Gilles-Ouimet</v>
      </c>
    </row>
    <row r="111" spans="1:26" ht="15" x14ac:dyDescent="0.2">
      <c r="S111" s="36">
        <v>44723</v>
      </c>
      <c r="T111" s="56">
        <v>0.58333333333333337</v>
      </c>
      <c r="U111" s="56">
        <v>0.6875</v>
      </c>
      <c r="V111" s="35" t="s">
        <v>27</v>
      </c>
      <c r="W111" s="35" t="s">
        <v>19</v>
      </c>
      <c r="X111" s="35"/>
      <c r="Y111" s="35"/>
      <c r="Z111" s="10" t="str">
        <f t="shared" si="8"/>
        <v>Louis-Gilles-Ouimet</v>
      </c>
    </row>
    <row r="112" spans="1:26" ht="15" x14ac:dyDescent="0.2">
      <c r="S112" s="36">
        <v>44723</v>
      </c>
      <c r="T112" s="56">
        <v>0.45833333333333331</v>
      </c>
      <c r="U112" s="56">
        <v>0.54166666666666663</v>
      </c>
      <c r="V112" s="35" t="s">
        <v>6</v>
      </c>
      <c r="W112" s="35" t="s">
        <v>10</v>
      </c>
      <c r="X112" s="35"/>
      <c r="Y112" s="35"/>
      <c r="Z112" s="10" t="str">
        <f t="shared" si="8"/>
        <v>Philippe-Villeneuve</v>
      </c>
    </row>
    <row r="113" spans="19:26" ht="15" x14ac:dyDescent="0.2">
      <c r="S113" s="36">
        <v>44723</v>
      </c>
      <c r="T113" s="56">
        <v>0.58333333333333337</v>
      </c>
      <c r="U113" s="56">
        <v>0.66666666666666663</v>
      </c>
      <c r="V113" s="35" t="s">
        <v>6</v>
      </c>
      <c r="W113" s="35" t="s">
        <v>10</v>
      </c>
      <c r="X113" s="35"/>
      <c r="Y113" s="35"/>
      <c r="Z113" s="10" t="str">
        <f t="shared" si="8"/>
        <v>Philippe-Villeneuve</v>
      </c>
    </row>
    <row r="114" spans="19:26" ht="15" x14ac:dyDescent="0.2">
      <c r="S114" s="36">
        <v>44723</v>
      </c>
      <c r="T114" s="56">
        <v>0.33333333333333331</v>
      </c>
      <c r="U114" s="56">
        <v>0.95486111111111116</v>
      </c>
      <c r="V114" s="35" t="s">
        <v>18</v>
      </c>
      <c r="W114" s="35" t="s">
        <v>7</v>
      </c>
      <c r="X114" s="35"/>
      <c r="Y114" s="35"/>
      <c r="Z114" s="10" t="str">
        <f t="shared" si="8"/>
        <v>Vaillant</v>
      </c>
    </row>
    <row r="115" spans="19:26" ht="15" x14ac:dyDescent="0.2">
      <c r="S115" s="36">
        <v>44723</v>
      </c>
      <c r="T115" s="56">
        <v>0.33333333333333331</v>
      </c>
      <c r="U115" s="56">
        <v>0.82986111111111116</v>
      </c>
      <c r="V115" s="35" t="s">
        <v>18</v>
      </c>
      <c r="W115" s="35" t="s">
        <v>10</v>
      </c>
      <c r="X115" s="35"/>
      <c r="Y115" s="35"/>
      <c r="Z115" s="10" t="str">
        <f t="shared" si="8"/>
        <v>Vaillant</v>
      </c>
    </row>
    <row r="116" spans="19:26" ht="15" x14ac:dyDescent="0.2">
      <c r="S116" s="36">
        <v>44723</v>
      </c>
      <c r="T116" s="56">
        <v>0.33333333333333331</v>
      </c>
      <c r="U116" s="56">
        <v>0.82986111111111116</v>
      </c>
      <c r="V116" s="35" t="s">
        <v>18</v>
      </c>
      <c r="W116" s="35" t="s">
        <v>14</v>
      </c>
      <c r="X116" s="35"/>
      <c r="Y116" s="35"/>
      <c r="Z116" s="10" t="str">
        <f t="shared" si="8"/>
        <v>Vaillant</v>
      </c>
    </row>
    <row r="117" spans="19:26" ht="15" x14ac:dyDescent="0.2">
      <c r="S117" s="36">
        <v>44723</v>
      </c>
      <c r="T117" s="56">
        <v>0.33333333333333331</v>
      </c>
      <c r="U117" s="56">
        <v>0.74652777777777779</v>
      </c>
      <c r="V117" s="35" t="s">
        <v>18</v>
      </c>
      <c r="W117" s="35" t="s">
        <v>43</v>
      </c>
      <c r="X117" s="35"/>
      <c r="Y117" s="35"/>
      <c r="Z117" s="10" t="str">
        <f t="shared" si="8"/>
        <v>Vaillant</v>
      </c>
    </row>
    <row r="118" spans="19:26" ht="15" x14ac:dyDescent="0.2">
      <c r="S118" s="36">
        <v>44724</v>
      </c>
      <c r="T118" s="56">
        <v>0.4375</v>
      </c>
      <c r="U118" s="56">
        <v>0.54166666666666663</v>
      </c>
      <c r="V118" s="35" t="s">
        <v>32</v>
      </c>
      <c r="W118" s="35" t="s">
        <v>19</v>
      </c>
      <c r="X118" s="35"/>
      <c r="Y118" s="35"/>
      <c r="Z118" s="10" t="str">
        <f t="shared" si="8"/>
        <v>Armand-Corbeil</v>
      </c>
    </row>
    <row r="119" spans="19:26" ht="15" x14ac:dyDescent="0.2">
      <c r="S119" s="36">
        <v>44724</v>
      </c>
      <c r="T119" s="56">
        <v>0.5625</v>
      </c>
      <c r="U119" s="56">
        <v>0.66666666666666663</v>
      </c>
      <c r="V119" s="35" t="s">
        <v>32</v>
      </c>
      <c r="W119" s="35" t="s">
        <v>19</v>
      </c>
      <c r="X119" s="35"/>
      <c r="Y119" s="35"/>
      <c r="Z119" s="10" t="str">
        <f t="shared" si="8"/>
        <v>Armand-Corbeil</v>
      </c>
    </row>
    <row r="120" spans="19:26" ht="15" x14ac:dyDescent="0.2">
      <c r="S120" s="36">
        <v>44724</v>
      </c>
      <c r="T120" s="56">
        <v>0.33333333333333331</v>
      </c>
      <c r="U120" s="56">
        <v>0.5</v>
      </c>
      <c r="V120" s="35" t="s">
        <v>11</v>
      </c>
      <c r="W120" s="35" t="s">
        <v>19</v>
      </c>
      <c r="X120" s="35"/>
      <c r="Y120" s="35"/>
      <c r="Z120" s="10" t="str">
        <f t="shared" si="8"/>
        <v>Charles-Bruneau</v>
      </c>
    </row>
    <row r="121" spans="19:26" ht="15" x14ac:dyDescent="0.2">
      <c r="S121" s="36">
        <v>44724</v>
      </c>
      <c r="T121" s="56">
        <v>0.625</v>
      </c>
      <c r="U121" s="56">
        <v>0.95486111111111116</v>
      </c>
      <c r="V121" s="35" t="s">
        <v>11</v>
      </c>
      <c r="W121" s="35" t="s">
        <v>19</v>
      </c>
      <c r="X121" s="35"/>
      <c r="Y121" s="35"/>
      <c r="Z121" s="10" t="str">
        <f t="shared" si="8"/>
        <v>Charles-Bruneau</v>
      </c>
    </row>
    <row r="122" spans="19:26" ht="15" x14ac:dyDescent="0.2">
      <c r="S122" s="36">
        <v>44724</v>
      </c>
      <c r="T122" s="56">
        <v>0.8125</v>
      </c>
      <c r="U122" s="56">
        <v>0.89583333333333337</v>
      </c>
      <c r="V122" s="35" t="s">
        <v>15</v>
      </c>
      <c r="W122" s="35" t="s">
        <v>19</v>
      </c>
      <c r="X122" s="35"/>
      <c r="Y122" s="35"/>
      <c r="Z122" s="10" t="str">
        <f t="shared" si="8"/>
        <v>Dumais</v>
      </c>
    </row>
    <row r="123" spans="19:26" ht="15" x14ac:dyDescent="0.2">
      <c r="S123" s="36">
        <v>44724</v>
      </c>
      <c r="T123" s="56">
        <v>0.34375</v>
      </c>
      <c r="U123" s="56">
        <v>0.57986111111111105</v>
      </c>
      <c r="V123" s="35" t="s">
        <v>23</v>
      </c>
      <c r="W123" s="35" t="s">
        <v>19</v>
      </c>
      <c r="X123" s="35"/>
      <c r="Y123" s="35"/>
      <c r="Z123" s="10" t="str">
        <f t="shared" si="8"/>
        <v>Étincelle (De)</v>
      </c>
    </row>
    <row r="124" spans="19:26" ht="15" x14ac:dyDescent="0.2">
      <c r="S124" s="36">
        <v>44724</v>
      </c>
      <c r="T124" s="56">
        <v>0.66666666666666663</v>
      </c>
      <c r="U124" s="56">
        <v>0.95486111111111116</v>
      </c>
      <c r="V124" s="35" t="s">
        <v>23</v>
      </c>
      <c r="W124" s="35" t="s">
        <v>19</v>
      </c>
      <c r="X124" s="35"/>
      <c r="Y124" s="35"/>
      <c r="Z124" s="10" t="str">
        <f t="shared" si="8"/>
        <v>Étincelle (De)</v>
      </c>
    </row>
    <row r="125" spans="19:26" ht="15" x14ac:dyDescent="0.2">
      <c r="S125" s="36">
        <v>44724</v>
      </c>
      <c r="T125" s="56">
        <v>0.66666666666666663</v>
      </c>
      <c r="U125" s="56">
        <v>0.75</v>
      </c>
      <c r="V125" s="35" t="s">
        <v>35</v>
      </c>
      <c r="W125" s="35" t="s">
        <v>19</v>
      </c>
      <c r="X125" s="35"/>
      <c r="Y125" s="35"/>
      <c r="Z125" s="10" t="str">
        <f t="shared" si="8"/>
        <v>Léveillé</v>
      </c>
    </row>
    <row r="126" spans="19:26" ht="15" x14ac:dyDescent="0.2">
      <c r="S126" s="36">
        <v>44724</v>
      </c>
      <c r="T126" s="56">
        <v>0.375</v>
      </c>
      <c r="U126" s="56">
        <v>0.4513888888888889</v>
      </c>
      <c r="V126" s="35" t="s">
        <v>27</v>
      </c>
      <c r="W126" s="35" t="s">
        <v>19</v>
      </c>
      <c r="X126" s="35"/>
      <c r="Y126" s="35"/>
      <c r="Z126" s="10" t="str">
        <f t="shared" si="8"/>
        <v>Louis-Gilles-Ouimet</v>
      </c>
    </row>
    <row r="127" spans="19:26" ht="15" x14ac:dyDescent="0.2">
      <c r="S127" s="36">
        <v>44724</v>
      </c>
      <c r="T127" s="56">
        <v>0.47916666666666669</v>
      </c>
      <c r="U127" s="56">
        <v>0.55555555555555558</v>
      </c>
      <c r="V127" s="35" t="s">
        <v>27</v>
      </c>
      <c r="W127" s="35" t="s">
        <v>19</v>
      </c>
      <c r="X127" s="35"/>
      <c r="Y127" s="35"/>
      <c r="Z127" s="10" t="str">
        <f t="shared" si="8"/>
        <v>Louis-Gilles-Ouimet</v>
      </c>
    </row>
    <row r="128" spans="19:26" ht="15" x14ac:dyDescent="0.2">
      <c r="S128" s="36">
        <v>44724</v>
      </c>
      <c r="T128" s="56">
        <v>0.8125</v>
      </c>
      <c r="U128" s="56">
        <v>0.95486111111111116</v>
      </c>
      <c r="V128" s="35" t="s">
        <v>27</v>
      </c>
      <c r="W128" s="35" t="s">
        <v>19</v>
      </c>
      <c r="X128" s="35"/>
      <c r="Y128" s="35"/>
      <c r="Z128" s="10" t="str">
        <f t="shared" si="8"/>
        <v>Louis-Gilles-Ouimet</v>
      </c>
    </row>
    <row r="129" spans="19:26" ht="15" x14ac:dyDescent="0.2">
      <c r="S129" s="36">
        <v>44724</v>
      </c>
      <c r="T129" s="56">
        <v>0.36458333333333331</v>
      </c>
      <c r="U129" s="56">
        <v>0.46875</v>
      </c>
      <c r="V129" s="35" t="s">
        <v>6</v>
      </c>
      <c r="W129" s="35" t="s">
        <v>10</v>
      </c>
      <c r="X129" s="35"/>
      <c r="Y129" s="35"/>
      <c r="Z129" s="10" t="str">
        <f t="shared" si="8"/>
        <v>Philippe-Villeneuve</v>
      </c>
    </row>
    <row r="130" spans="19:26" ht="15" x14ac:dyDescent="0.2">
      <c r="S130" s="36">
        <v>44724</v>
      </c>
      <c r="T130" s="56">
        <v>0.29166666666666669</v>
      </c>
      <c r="U130" s="56">
        <v>0.66319444444444442</v>
      </c>
      <c r="V130" s="35" t="s">
        <v>18</v>
      </c>
      <c r="W130" s="35" t="s">
        <v>7</v>
      </c>
      <c r="X130" s="35"/>
      <c r="Y130" s="35"/>
      <c r="Z130" s="10" t="str">
        <f t="shared" si="8"/>
        <v>Vaillant</v>
      </c>
    </row>
    <row r="131" spans="19:26" ht="15" x14ac:dyDescent="0.2">
      <c r="S131" s="36">
        <v>44724</v>
      </c>
      <c r="T131" s="56">
        <v>0.29166666666666669</v>
      </c>
      <c r="U131" s="56">
        <v>0.95486111111111116</v>
      </c>
      <c r="V131" s="35" t="s">
        <v>18</v>
      </c>
      <c r="W131" s="35" t="s">
        <v>10</v>
      </c>
      <c r="X131" s="35"/>
      <c r="Y131" s="35"/>
      <c r="Z131" s="10" t="str">
        <f t="shared" si="8"/>
        <v>Vaillant</v>
      </c>
    </row>
    <row r="132" spans="19:26" ht="15.75" customHeight="1" x14ac:dyDescent="0.2">
      <c r="S132" s="36">
        <v>44724</v>
      </c>
      <c r="T132" s="56">
        <v>0.29166666666666669</v>
      </c>
      <c r="U132" s="56">
        <v>0.73611111111111116</v>
      </c>
      <c r="V132" s="35" t="s">
        <v>18</v>
      </c>
      <c r="W132" s="35" t="s">
        <v>14</v>
      </c>
      <c r="X132" s="35"/>
      <c r="Y132" s="35"/>
      <c r="Z132" s="10" t="str">
        <f t="shared" ref="Z132:Z191" si="9">_xlfn.IFS($AA$3=V132,$AB$3,$AA$4=V132,$AB$4,$AA$5=V132,$AB$5,$AA$6=V132,$AB$6,$AA$7=V132,$AB$7,$AA$8=V132,$AB$8,$AA$9=V132,$AB$9,$AA$10=V132,$AB$10,$AA$11=V132,$AB$11,$AA$12=V132,$AB$12,$AA$13=V132,$AB$13,$AA$14=V132,$AB$14,$AA$15=V132,$AB$15)</f>
        <v>Vaillant</v>
      </c>
    </row>
    <row r="133" spans="19:26" ht="15.75" customHeight="1" x14ac:dyDescent="0.2">
      <c r="S133" s="36">
        <v>44724</v>
      </c>
      <c r="T133" s="56">
        <v>0.29166666666666669</v>
      </c>
      <c r="U133" s="56">
        <v>0.95486111111111116</v>
      </c>
      <c r="V133" s="35" t="s">
        <v>18</v>
      </c>
      <c r="W133" s="35" t="s">
        <v>43</v>
      </c>
      <c r="X133" s="35"/>
      <c r="Y133" s="35"/>
      <c r="Z133" s="10" t="str">
        <f t="shared" si="9"/>
        <v>Vaillant</v>
      </c>
    </row>
    <row r="134" spans="19:26" ht="15.75" customHeight="1" x14ac:dyDescent="0.2">
      <c r="S134" s="36">
        <v>44724</v>
      </c>
      <c r="T134" s="56">
        <v>0.66666666666666663</v>
      </c>
      <c r="U134" s="56">
        <v>0.95833333333333337</v>
      </c>
      <c r="V134" s="35" t="s">
        <v>18</v>
      </c>
      <c r="W134" s="35" t="s">
        <v>7</v>
      </c>
      <c r="X134" s="35"/>
      <c r="Y134" s="35"/>
      <c r="Z134" s="10" t="str">
        <f t="shared" si="9"/>
        <v>Vaillant</v>
      </c>
    </row>
    <row r="135" spans="19:26" ht="15.75" customHeight="1" x14ac:dyDescent="0.2">
      <c r="S135" s="36">
        <v>44724</v>
      </c>
      <c r="T135" s="56">
        <v>0.73958333333333337</v>
      </c>
      <c r="U135" s="56">
        <v>0.92708333333333337</v>
      </c>
      <c r="V135" s="35" t="s">
        <v>18</v>
      </c>
      <c r="W135" s="35" t="s">
        <v>14</v>
      </c>
      <c r="X135" s="35"/>
      <c r="Y135" s="35"/>
      <c r="Z135" s="10" t="str">
        <f t="shared" si="9"/>
        <v>Vaillant</v>
      </c>
    </row>
    <row r="136" spans="19:26" ht="15.75" customHeight="1" x14ac:dyDescent="0.2">
      <c r="S136" s="36">
        <v>44725</v>
      </c>
      <c r="T136" s="56">
        <v>0.77083333333333337</v>
      </c>
      <c r="U136" s="56">
        <v>0.86111111111111116</v>
      </c>
      <c r="V136" s="35" t="s">
        <v>11</v>
      </c>
      <c r="W136" s="35" t="s">
        <v>19</v>
      </c>
      <c r="X136" s="35"/>
      <c r="Y136" s="35"/>
      <c r="Z136" s="10" t="str">
        <f t="shared" si="9"/>
        <v>Charles-Bruneau</v>
      </c>
    </row>
    <row r="137" spans="19:26" ht="15.75" customHeight="1" x14ac:dyDescent="0.2">
      <c r="S137" s="36">
        <v>44725</v>
      </c>
      <c r="T137" s="56">
        <v>0.875</v>
      </c>
      <c r="U137" s="56">
        <v>0.95833333333333337</v>
      </c>
      <c r="V137" s="35" t="s">
        <v>11</v>
      </c>
      <c r="W137" s="35" t="s">
        <v>19</v>
      </c>
      <c r="X137" s="35"/>
      <c r="Y137" s="35"/>
      <c r="Z137" s="10" t="str">
        <f t="shared" si="9"/>
        <v>Charles-Bruneau</v>
      </c>
    </row>
    <row r="138" spans="19:26" ht="15.75" customHeight="1" x14ac:dyDescent="0.2">
      <c r="S138" s="36">
        <v>44725</v>
      </c>
      <c r="T138" s="56">
        <v>0.77083333333333337</v>
      </c>
      <c r="U138" s="56">
        <v>0.85416666666666663</v>
      </c>
      <c r="V138" s="35" t="s">
        <v>15</v>
      </c>
      <c r="W138" s="35" t="s">
        <v>19</v>
      </c>
      <c r="X138" s="35"/>
      <c r="Y138" s="35"/>
      <c r="Z138" s="10" t="str">
        <f t="shared" si="9"/>
        <v>Dumais</v>
      </c>
    </row>
    <row r="139" spans="19:26" ht="15.75" customHeight="1" x14ac:dyDescent="0.2">
      <c r="S139" s="36">
        <v>44725</v>
      </c>
      <c r="T139" s="56">
        <v>0.85416666666666663</v>
      </c>
      <c r="U139" s="56">
        <v>0.94444444444444453</v>
      </c>
      <c r="V139" s="35" t="s">
        <v>15</v>
      </c>
      <c r="W139" s="35" t="s">
        <v>19</v>
      </c>
      <c r="X139" s="35"/>
      <c r="Y139" s="35"/>
      <c r="Z139" s="10" t="str">
        <f t="shared" si="9"/>
        <v>Dumais</v>
      </c>
    </row>
    <row r="140" spans="19:26" ht="15.75" customHeight="1" x14ac:dyDescent="0.2">
      <c r="S140" s="36">
        <v>44725</v>
      </c>
      <c r="T140" s="56">
        <v>0.77083333333333337</v>
      </c>
      <c r="U140" s="56">
        <v>0.84375</v>
      </c>
      <c r="V140" s="35" t="s">
        <v>23</v>
      </c>
      <c r="W140" s="35" t="s">
        <v>19</v>
      </c>
      <c r="X140" s="35"/>
      <c r="Y140" s="35"/>
      <c r="Z140" s="10" t="str">
        <f t="shared" si="9"/>
        <v>Étincelle (De)</v>
      </c>
    </row>
    <row r="141" spans="19:26" ht="15.75" customHeight="1" x14ac:dyDescent="0.2">
      <c r="S141" s="36">
        <v>44725</v>
      </c>
      <c r="T141" s="56">
        <v>0.875</v>
      </c>
      <c r="U141" s="56">
        <v>0.95486111111111116</v>
      </c>
      <c r="V141" s="35" t="s">
        <v>23</v>
      </c>
      <c r="W141" s="35" t="s">
        <v>19</v>
      </c>
      <c r="X141" s="35"/>
      <c r="Y141" s="35"/>
      <c r="Z141" s="10" t="str">
        <f t="shared" si="9"/>
        <v>Étincelle (De)</v>
      </c>
    </row>
    <row r="142" spans="19:26" ht="15.75" customHeight="1" x14ac:dyDescent="0.2">
      <c r="S142" s="36">
        <v>44725</v>
      </c>
      <c r="T142" s="56">
        <v>0.875</v>
      </c>
      <c r="U142" s="56">
        <v>0.95833333333333337</v>
      </c>
      <c r="V142" s="35" t="s">
        <v>27</v>
      </c>
      <c r="W142" s="35" t="s">
        <v>19</v>
      </c>
      <c r="X142" s="35"/>
      <c r="Y142" s="35"/>
      <c r="Z142" s="10" t="str">
        <f t="shared" si="9"/>
        <v>Louis-Gilles-Ouimet</v>
      </c>
    </row>
    <row r="143" spans="19:26" ht="15.75" customHeight="1" x14ac:dyDescent="0.2">
      <c r="S143" s="36">
        <v>44725</v>
      </c>
      <c r="T143" s="56">
        <v>0.77083333333333337</v>
      </c>
      <c r="U143" s="56">
        <v>0.83333333333333337</v>
      </c>
      <c r="V143" s="35" t="s">
        <v>6</v>
      </c>
      <c r="W143" s="35" t="s">
        <v>10</v>
      </c>
      <c r="X143" s="35"/>
      <c r="Y143" s="35"/>
      <c r="Z143" s="10" t="str">
        <f t="shared" si="9"/>
        <v>Philippe-Villeneuve</v>
      </c>
    </row>
    <row r="144" spans="19:26" ht="15.75" customHeight="1" x14ac:dyDescent="0.2">
      <c r="S144" s="36">
        <v>44725</v>
      </c>
      <c r="T144" s="56">
        <v>0.77083333333333337</v>
      </c>
      <c r="U144" s="56">
        <v>0.83333333333333337</v>
      </c>
      <c r="V144" s="35" t="s">
        <v>6</v>
      </c>
      <c r="W144" s="35" t="s">
        <v>14</v>
      </c>
      <c r="X144" s="35"/>
      <c r="Y144" s="35"/>
      <c r="Z144" s="10" t="str">
        <f t="shared" si="9"/>
        <v>Philippe-Villeneuve</v>
      </c>
    </row>
    <row r="145" spans="19:26" ht="15.75" customHeight="1" x14ac:dyDescent="0.2">
      <c r="S145" s="36">
        <v>44725</v>
      </c>
      <c r="T145" s="56">
        <v>0.85416666666666663</v>
      </c>
      <c r="U145" s="56">
        <v>0.94444444444444453</v>
      </c>
      <c r="V145" s="35" t="s">
        <v>6</v>
      </c>
      <c r="W145" s="35" t="s">
        <v>7</v>
      </c>
      <c r="X145" s="35"/>
      <c r="Y145" s="35"/>
      <c r="Z145" s="10" t="str">
        <f t="shared" si="9"/>
        <v>Philippe-Villeneuve</v>
      </c>
    </row>
    <row r="146" spans="19:26" ht="15.75" customHeight="1" x14ac:dyDescent="0.2">
      <c r="S146" s="36">
        <v>44725</v>
      </c>
      <c r="T146" s="56">
        <v>0.77083333333333337</v>
      </c>
      <c r="U146" s="56">
        <v>0.8125</v>
      </c>
      <c r="V146" s="35" t="s">
        <v>37</v>
      </c>
      <c r="W146" s="35" t="s">
        <v>19</v>
      </c>
      <c r="X146" s="35"/>
      <c r="Y146" s="35"/>
      <c r="Z146" s="10" t="str">
        <f t="shared" si="9"/>
        <v>Sarrazin</v>
      </c>
    </row>
    <row r="147" spans="19:26" ht="15.75" customHeight="1" x14ac:dyDescent="0.2">
      <c r="S147" s="36">
        <v>44725</v>
      </c>
      <c r="T147" s="56">
        <v>0.39583333333333331</v>
      </c>
      <c r="U147" s="56">
        <v>0.45833333333333331</v>
      </c>
      <c r="V147" s="35" t="s">
        <v>18</v>
      </c>
      <c r="W147" s="35" t="s">
        <v>14</v>
      </c>
      <c r="X147" s="35"/>
      <c r="Y147" s="35"/>
      <c r="Z147" s="10" t="str">
        <f t="shared" si="9"/>
        <v>Vaillant</v>
      </c>
    </row>
    <row r="148" spans="19:26" ht="15.75" customHeight="1" x14ac:dyDescent="0.2">
      <c r="S148" s="36">
        <v>44725</v>
      </c>
      <c r="T148" s="56">
        <v>0.77083333333333337</v>
      </c>
      <c r="U148" s="56">
        <v>0.8125</v>
      </c>
      <c r="V148" s="35" t="s">
        <v>18</v>
      </c>
      <c r="W148" s="35" t="s">
        <v>7</v>
      </c>
      <c r="X148" s="35"/>
      <c r="Y148" s="35"/>
      <c r="Z148" s="10" t="str">
        <f t="shared" si="9"/>
        <v>Vaillant</v>
      </c>
    </row>
    <row r="149" spans="19:26" ht="15.75" customHeight="1" x14ac:dyDescent="0.2">
      <c r="S149" s="36">
        <v>44725</v>
      </c>
      <c r="T149" s="56">
        <v>0.77083333333333337</v>
      </c>
      <c r="U149" s="56">
        <v>0.8125</v>
      </c>
      <c r="V149" s="35" t="s">
        <v>18</v>
      </c>
      <c r="W149" s="35" t="s">
        <v>10</v>
      </c>
      <c r="X149" s="35"/>
      <c r="Y149" s="35"/>
      <c r="Z149" s="10" t="str">
        <f t="shared" si="9"/>
        <v>Vaillant</v>
      </c>
    </row>
    <row r="150" spans="19:26" ht="15.75" customHeight="1" x14ac:dyDescent="0.2">
      <c r="S150" s="36">
        <v>44725</v>
      </c>
      <c r="T150" s="56">
        <v>0.77083333333333337</v>
      </c>
      <c r="U150" s="56">
        <v>0.8125</v>
      </c>
      <c r="V150" s="35" t="s">
        <v>18</v>
      </c>
      <c r="W150" s="35" t="s">
        <v>14</v>
      </c>
      <c r="X150" s="35"/>
      <c r="Y150" s="35"/>
      <c r="Z150" s="10" t="str">
        <f t="shared" si="9"/>
        <v>Vaillant</v>
      </c>
    </row>
    <row r="151" spans="19:26" ht="15.75" customHeight="1" x14ac:dyDescent="0.2">
      <c r="S151" s="36">
        <v>44725</v>
      </c>
      <c r="T151" s="56">
        <v>0.77083333333333337</v>
      </c>
      <c r="U151" s="56">
        <v>0.8125</v>
      </c>
      <c r="V151" s="35" t="s">
        <v>18</v>
      </c>
      <c r="W151" s="35" t="s">
        <v>43</v>
      </c>
      <c r="X151" s="35"/>
      <c r="Y151" s="35"/>
      <c r="Z151" s="10" t="str">
        <f t="shared" si="9"/>
        <v>Vaillant</v>
      </c>
    </row>
    <row r="152" spans="19:26" ht="15.75" customHeight="1" x14ac:dyDescent="0.2">
      <c r="S152" s="36">
        <v>44726</v>
      </c>
      <c r="T152" s="56">
        <v>0.77083333333333337</v>
      </c>
      <c r="U152" s="56">
        <v>0.83333333333333337</v>
      </c>
      <c r="V152" s="35" t="s">
        <v>32</v>
      </c>
      <c r="W152" s="35" t="s">
        <v>19</v>
      </c>
      <c r="X152" s="35"/>
      <c r="Y152" s="35"/>
      <c r="Z152" s="10" t="str">
        <f t="shared" si="9"/>
        <v>Armand-Corbeil</v>
      </c>
    </row>
    <row r="153" spans="19:26" ht="15.75" customHeight="1" x14ac:dyDescent="0.2">
      <c r="S153" s="36">
        <v>44726</v>
      </c>
      <c r="T153" s="56">
        <v>0.875</v>
      </c>
      <c r="U153" s="56">
        <v>0.95833333333333337</v>
      </c>
      <c r="V153" s="35" t="s">
        <v>11</v>
      </c>
      <c r="W153" s="35" t="s">
        <v>19</v>
      </c>
      <c r="X153" s="35"/>
      <c r="Y153" s="35"/>
      <c r="Z153" s="10" t="str">
        <f t="shared" si="9"/>
        <v>Charles-Bruneau</v>
      </c>
    </row>
    <row r="154" spans="19:26" ht="15.75" customHeight="1" x14ac:dyDescent="0.2">
      <c r="S154" s="36">
        <v>44726</v>
      </c>
      <c r="T154" s="56">
        <v>0.77083333333333337</v>
      </c>
      <c r="U154" s="56">
        <v>0.84375</v>
      </c>
      <c r="V154" s="35" t="s">
        <v>15</v>
      </c>
      <c r="W154" s="35" t="s">
        <v>19</v>
      </c>
      <c r="X154" s="35"/>
      <c r="Y154" s="35"/>
      <c r="Z154" s="10" t="str">
        <f t="shared" si="9"/>
        <v>Dumais</v>
      </c>
    </row>
    <row r="155" spans="19:26" ht="15.75" customHeight="1" x14ac:dyDescent="0.2">
      <c r="S155" s="36">
        <v>44726</v>
      </c>
      <c r="T155" s="56">
        <v>0.84375</v>
      </c>
      <c r="U155" s="56">
        <v>0.9375</v>
      </c>
      <c r="V155" s="35" t="s">
        <v>15</v>
      </c>
      <c r="W155" s="35" t="s">
        <v>19</v>
      </c>
      <c r="X155" s="35"/>
      <c r="Y155" s="35"/>
      <c r="Z155" s="10" t="str">
        <f t="shared" si="9"/>
        <v>Dumais</v>
      </c>
    </row>
    <row r="156" spans="19:26" ht="15.75" customHeight="1" x14ac:dyDescent="0.2">
      <c r="S156" s="36">
        <v>44726</v>
      </c>
      <c r="T156" s="56">
        <v>0.8125</v>
      </c>
      <c r="U156" s="56">
        <v>0.95486111111111116</v>
      </c>
      <c r="V156" s="35" t="s">
        <v>23</v>
      </c>
      <c r="W156" s="35" t="s">
        <v>19</v>
      </c>
      <c r="X156" s="35"/>
      <c r="Y156" s="35"/>
      <c r="Z156" s="10" t="str">
        <f t="shared" si="9"/>
        <v>Étincelle (De)</v>
      </c>
    </row>
    <row r="157" spans="19:26" ht="15.75" customHeight="1" x14ac:dyDescent="0.2">
      <c r="S157" s="36">
        <v>44726</v>
      </c>
      <c r="T157" s="56">
        <v>0.77083333333333337</v>
      </c>
      <c r="U157" s="56">
        <v>0.85416666666666663</v>
      </c>
      <c r="V157" s="35" t="s">
        <v>35</v>
      </c>
      <c r="W157" s="35" t="s">
        <v>19</v>
      </c>
      <c r="X157" s="35"/>
      <c r="Y157" s="35"/>
      <c r="Z157" s="10" t="str">
        <f t="shared" si="9"/>
        <v>Léveillé</v>
      </c>
    </row>
    <row r="158" spans="19:26" ht="15.75" customHeight="1" x14ac:dyDescent="0.2">
      <c r="S158" s="36">
        <v>44726</v>
      </c>
      <c r="T158" s="56">
        <v>0.875</v>
      </c>
      <c r="U158" s="56">
        <v>0.95833333333333337</v>
      </c>
      <c r="V158" s="35" t="s">
        <v>27</v>
      </c>
      <c r="W158" s="35" t="s">
        <v>19</v>
      </c>
      <c r="X158" s="35"/>
      <c r="Y158" s="35"/>
      <c r="Z158" s="10" t="str">
        <f t="shared" si="9"/>
        <v>Louis-Gilles-Ouimet</v>
      </c>
    </row>
    <row r="159" spans="19:26" ht="15.75" customHeight="1" x14ac:dyDescent="0.2">
      <c r="S159" s="36">
        <v>44726</v>
      </c>
      <c r="T159" s="56">
        <v>0.77083333333333337</v>
      </c>
      <c r="U159" s="56">
        <v>0.85416666666666663</v>
      </c>
      <c r="V159" s="35" t="s">
        <v>6</v>
      </c>
      <c r="W159" s="35" t="s">
        <v>10</v>
      </c>
      <c r="X159" s="35"/>
      <c r="Y159" s="35"/>
      <c r="Z159" s="10" t="str">
        <f t="shared" si="9"/>
        <v>Philippe-Villeneuve</v>
      </c>
    </row>
    <row r="160" spans="19:26" ht="15.75" customHeight="1" x14ac:dyDescent="0.2">
      <c r="S160" s="36">
        <v>44726</v>
      </c>
      <c r="T160" s="56">
        <v>0.77083333333333337</v>
      </c>
      <c r="U160" s="56">
        <v>0.86111111111111116</v>
      </c>
      <c r="V160" s="35" t="s">
        <v>18</v>
      </c>
      <c r="W160" s="35" t="s">
        <v>7</v>
      </c>
      <c r="X160" s="35"/>
      <c r="Y160" s="35"/>
      <c r="Z160" s="10" t="str">
        <f t="shared" si="9"/>
        <v>Vaillant</v>
      </c>
    </row>
    <row r="161" spans="19:26" ht="15.75" customHeight="1" x14ac:dyDescent="0.2">
      <c r="S161" s="36">
        <v>44726</v>
      </c>
      <c r="T161" s="56">
        <v>0.77083333333333337</v>
      </c>
      <c r="U161" s="56">
        <v>0.84375</v>
      </c>
      <c r="V161" s="35" t="s">
        <v>18</v>
      </c>
      <c r="W161" s="35" t="s">
        <v>10</v>
      </c>
      <c r="X161" s="35"/>
      <c r="Y161" s="35"/>
      <c r="Z161" s="10" t="str">
        <f t="shared" si="9"/>
        <v>Vaillant</v>
      </c>
    </row>
    <row r="162" spans="19:26" ht="15.75" customHeight="1" x14ac:dyDescent="0.2">
      <c r="S162" s="36">
        <v>44727</v>
      </c>
      <c r="T162" s="56">
        <v>0.77083333333333337</v>
      </c>
      <c r="U162" s="56">
        <v>0.85069444444444453</v>
      </c>
      <c r="V162" s="35" t="s">
        <v>11</v>
      </c>
      <c r="W162" s="35" t="s">
        <v>19</v>
      </c>
      <c r="X162" s="35"/>
      <c r="Y162" s="35"/>
      <c r="Z162" s="10" t="str">
        <f t="shared" si="9"/>
        <v>Charles-Bruneau</v>
      </c>
    </row>
    <row r="163" spans="19:26" ht="15.75" customHeight="1" x14ac:dyDescent="0.2">
      <c r="S163" s="36">
        <v>44727</v>
      </c>
      <c r="T163" s="56">
        <v>0.875</v>
      </c>
      <c r="U163" s="56">
        <v>0.95833333333333337</v>
      </c>
      <c r="V163" s="35" t="s">
        <v>11</v>
      </c>
      <c r="W163" s="35" t="s">
        <v>19</v>
      </c>
      <c r="X163" s="35"/>
      <c r="Y163" s="35"/>
      <c r="Z163" s="10" t="str">
        <f t="shared" si="9"/>
        <v>Charles-Bruneau</v>
      </c>
    </row>
    <row r="164" spans="19:26" ht="15.75" customHeight="1" x14ac:dyDescent="0.2">
      <c r="S164" s="36">
        <v>44727</v>
      </c>
      <c r="T164" s="56">
        <v>0.77083333333333337</v>
      </c>
      <c r="U164" s="56">
        <v>0.84375</v>
      </c>
      <c r="V164" s="35" t="s">
        <v>15</v>
      </c>
      <c r="W164" s="35" t="s">
        <v>19</v>
      </c>
      <c r="X164" s="35"/>
      <c r="Y164" s="35"/>
      <c r="Z164" s="10" t="str">
        <f t="shared" si="9"/>
        <v>Dumais</v>
      </c>
    </row>
    <row r="165" spans="19:26" ht="15.75" customHeight="1" x14ac:dyDescent="0.2">
      <c r="S165" s="36">
        <v>44727</v>
      </c>
      <c r="T165" s="56">
        <v>0.85416666666666663</v>
      </c>
      <c r="U165" s="56">
        <v>0.94444444444444453</v>
      </c>
      <c r="V165" s="35" t="s">
        <v>15</v>
      </c>
      <c r="W165" s="35" t="s">
        <v>19</v>
      </c>
      <c r="X165" s="35"/>
      <c r="Y165" s="35"/>
      <c r="Z165" s="10" t="str">
        <f t="shared" si="9"/>
        <v>Dumais</v>
      </c>
    </row>
    <row r="166" spans="19:26" ht="15.75" customHeight="1" x14ac:dyDescent="0.2">
      <c r="S166" s="36">
        <v>44727</v>
      </c>
      <c r="T166" s="56">
        <v>0.875</v>
      </c>
      <c r="U166" s="56">
        <v>0.95486111111111116</v>
      </c>
      <c r="V166" s="35" t="s">
        <v>23</v>
      </c>
      <c r="W166" s="35" t="s">
        <v>19</v>
      </c>
      <c r="X166" s="35"/>
      <c r="Y166" s="35"/>
      <c r="Z166" s="10" t="str">
        <f t="shared" si="9"/>
        <v>Étincelle (De)</v>
      </c>
    </row>
    <row r="167" spans="19:26" ht="15.75" customHeight="1" x14ac:dyDescent="0.2">
      <c r="S167" s="36">
        <v>44727</v>
      </c>
      <c r="T167" s="56">
        <v>0.77083333333333337</v>
      </c>
      <c r="U167" s="56">
        <v>0.85416666666666663</v>
      </c>
      <c r="V167" s="35" t="s">
        <v>35</v>
      </c>
      <c r="W167" s="35" t="s">
        <v>19</v>
      </c>
      <c r="X167" s="35"/>
      <c r="Y167" s="35"/>
      <c r="Z167" s="10" t="str">
        <f t="shared" si="9"/>
        <v>Léveillé</v>
      </c>
    </row>
    <row r="168" spans="19:26" ht="15.75" customHeight="1" x14ac:dyDescent="0.2">
      <c r="S168" s="36">
        <v>44727</v>
      </c>
      <c r="T168" s="56">
        <v>0.3125</v>
      </c>
      <c r="U168" s="56">
        <v>0.62152777777777779</v>
      </c>
      <c r="V168" s="35" t="s">
        <v>27</v>
      </c>
      <c r="W168" s="35" t="s">
        <v>19</v>
      </c>
      <c r="X168" s="35"/>
      <c r="Y168" s="35"/>
      <c r="Z168" s="10" t="str">
        <f t="shared" si="9"/>
        <v>Louis-Gilles-Ouimet</v>
      </c>
    </row>
    <row r="169" spans="19:26" ht="15.75" customHeight="1" x14ac:dyDescent="0.2">
      <c r="S169" s="36">
        <v>44727</v>
      </c>
      <c r="T169" s="56">
        <v>0.875</v>
      </c>
      <c r="U169" s="56">
        <v>0.95833333333333337</v>
      </c>
      <c r="V169" s="35" t="s">
        <v>27</v>
      </c>
      <c r="W169" s="35" t="s">
        <v>19</v>
      </c>
      <c r="X169" s="35"/>
      <c r="Y169" s="35"/>
      <c r="Z169" s="10" t="str">
        <f t="shared" si="9"/>
        <v>Louis-Gilles-Ouimet</v>
      </c>
    </row>
    <row r="170" spans="19:26" ht="15.75" customHeight="1" x14ac:dyDescent="0.2">
      <c r="S170" s="36">
        <v>44727</v>
      </c>
      <c r="T170" s="56">
        <v>0.77083333333333337</v>
      </c>
      <c r="U170" s="56">
        <v>0.85069444444444453</v>
      </c>
      <c r="V170" s="35" t="s">
        <v>6</v>
      </c>
      <c r="W170" s="35" t="s">
        <v>10</v>
      </c>
      <c r="X170" s="35"/>
      <c r="Y170" s="35"/>
      <c r="Z170" s="10" t="str">
        <f t="shared" si="9"/>
        <v>Philippe-Villeneuve</v>
      </c>
    </row>
    <row r="171" spans="19:26" ht="15.75" customHeight="1" x14ac:dyDescent="0.2">
      <c r="S171" s="36">
        <v>44727</v>
      </c>
      <c r="T171" s="56">
        <v>0.85416666666666663</v>
      </c>
      <c r="U171" s="56">
        <v>0.9375</v>
      </c>
      <c r="V171" s="35" t="s">
        <v>6</v>
      </c>
      <c r="W171" s="35" t="s">
        <v>10</v>
      </c>
      <c r="X171" s="35"/>
      <c r="Y171" s="35"/>
      <c r="Z171" s="10" t="str">
        <f t="shared" si="9"/>
        <v>Philippe-Villeneuve</v>
      </c>
    </row>
    <row r="172" spans="19:26" ht="15.75" customHeight="1" x14ac:dyDescent="0.2">
      <c r="S172" s="36">
        <v>44727</v>
      </c>
      <c r="T172" s="56">
        <v>0.77083333333333337</v>
      </c>
      <c r="U172" s="56">
        <v>0.8125</v>
      </c>
      <c r="V172" s="35" t="s">
        <v>37</v>
      </c>
      <c r="W172" s="35" t="s">
        <v>19</v>
      </c>
      <c r="X172" s="35"/>
      <c r="Y172" s="35"/>
      <c r="Z172" s="10" t="str">
        <f t="shared" si="9"/>
        <v>Sarrazin</v>
      </c>
    </row>
    <row r="173" spans="19:26" ht="15.75" customHeight="1" x14ac:dyDescent="0.2">
      <c r="S173" s="36">
        <v>44727</v>
      </c>
      <c r="T173" s="56">
        <v>0.77083333333333337</v>
      </c>
      <c r="U173" s="56">
        <v>0.8125</v>
      </c>
      <c r="V173" s="35" t="s">
        <v>18</v>
      </c>
      <c r="W173" s="35" t="s">
        <v>7</v>
      </c>
      <c r="X173" s="35"/>
      <c r="Y173" s="35"/>
      <c r="Z173" s="10" t="str">
        <f t="shared" si="9"/>
        <v>Vaillant</v>
      </c>
    </row>
    <row r="174" spans="19:26" ht="15.75" customHeight="1" x14ac:dyDescent="0.2">
      <c r="S174" s="36">
        <v>44727</v>
      </c>
      <c r="T174" s="56">
        <v>0.77083333333333337</v>
      </c>
      <c r="U174" s="56">
        <v>0.8125</v>
      </c>
      <c r="V174" s="35" t="s">
        <v>18</v>
      </c>
      <c r="W174" s="35" t="s">
        <v>10</v>
      </c>
      <c r="X174" s="35"/>
      <c r="Y174" s="35"/>
      <c r="Z174" s="10" t="str">
        <f t="shared" si="9"/>
        <v>Vaillant</v>
      </c>
    </row>
    <row r="175" spans="19:26" ht="15.75" customHeight="1" x14ac:dyDescent="0.2">
      <c r="S175" s="36">
        <v>44727</v>
      </c>
      <c r="T175" s="56">
        <v>0.77083333333333337</v>
      </c>
      <c r="U175" s="56">
        <v>0.8125</v>
      </c>
      <c r="V175" s="35" t="s">
        <v>18</v>
      </c>
      <c r="W175" s="35" t="s">
        <v>14</v>
      </c>
      <c r="X175" s="35"/>
      <c r="Y175" s="35"/>
      <c r="Z175" s="10" t="str">
        <f t="shared" si="9"/>
        <v>Vaillant</v>
      </c>
    </row>
    <row r="176" spans="19:26" ht="15.75" customHeight="1" x14ac:dyDescent="0.2">
      <c r="S176" s="36">
        <v>44727</v>
      </c>
      <c r="T176" s="56">
        <v>0.77083333333333337</v>
      </c>
      <c r="U176" s="56">
        <v>0.8125</v>
      </c>
      <c r="V176" s="35" t="s">
        <v>18</v>
      </c>
      <c r="W176" s="35" t="s">
        <v>43</v>
      </c>
      <c r="X176" s="35"/>
      <c r="Y176" s="35"/>
      <c r="Z176" s="10" t="str">
        <f t="shared" si="9"/>
        <v>Vaillant</v>
      </c>
    </row>
    <row r="177" spans="19:26" ht="15.75" customHeight="1" x14ac:dyDescent="0.2">
      <c r="S177" s="36">
        <v>44727</v>
      </c>
      <c r="T177" s="56">
        <v>0.875</v>
      </c>
      <c r="U177" s="56">
        <v>0.95833333333333337</v>
      </c>
      <c r="V177" s="35" t="s">
        <v>18</v>
      </c>
      <c r="W177" s="35" t="s">
        <v>7</v>
      </c>
      <c r="X177" s="35"/>
      <c r="Y177" s="35"/>
      <c r="Z177" s="10" t="str">
        <f t="shared" si="9"/>
        <v>Vaillant</v>
      </c>
    </row>
    <row r="178" spans="19:26" ht="15.75" customHeight="1" x14ac:dyDescent="0.2">
      <c r="S178" s="36">
        <v>44727</v>
      </c>
      <c r="T178" s="56">
        <v>0.875</v>
      </c>
      <c r="U178" s="56">
        <v>0.95833333333333337</v>
      </c>
      <c r="V178" s="35" t="s">
        <v>18</v>
      </c>
      <c r="W178" s="35" t="s">
        <v>14</v>
      </c>
      <c r="X178" s="35"/>
      <c r="Y178" s="35"/>
      <c r="Z178" s="10" t="str">
        <f t="shared" si="9"/>
        <v>Vaillant</v>
      </c>
    </row>
    <row r="179" spans="19:26" ht="15.75" customHeight="1" x14ac:dyDescent="0.2">
      <c r="S179" s="36">
        <v>44728</v>
      </c>
      <c r="T179" s="56">
        <v>0.77083333333333337</v>
      </c>
      <c r="U179" s="56">
        <v>0.84375</v>
      </c>
      <c r="V179" s="35" t="s">
        <v>29</v>
      </c>
      <c r="W179" s="35" t="s">
        <v>19</v>
      </c>
      <c r="X179" s="35"/>
      <c r="Y179" s="35"/>
      <c r="Z179" s="10" t="str">
        <f t="shared" si="9"/>
        <v>Castelet (Le)</v>
      </c>
    </row>
    <row r="180" spans="19:26" ht="15.75" customHeight="1" x14ac:dyDescent="0.2">
      <c r="S180" s="36">
        <v>44728</v>
      </c>
      <c r="T180" s="56">
        <v>0.77083333333333337</v>
      </c>
      <c r="U180" s="56">
        <v>0.84375</v>
      </c>
      <c r="V180" s="35" t="s">
        <v>15</v>
      </c>
      <c r="W180" s="35" t="s">
        <v>19</v>
      </c>
      <c r="X180" s="35"/>
      <c r="Y180" s="35"/>
      <c r="Z180" s="10" t="str">
        <f t="shared" si="9"/>
        <v>Dumais</v>
      </c>
    </row>
    <row r="181" spans="19:26" ht="15.75" customHeight="1" x14ac:dyDescent="0.2">
      <c r="S181" s="36">
        <v>44728</v>
      </c>
      <c r="T181" s="56">
        <v>0.84375</v>
      </c>
      <c r="U181" s="56">
        <v>0.9375</v>
      </c>
      <c r="V181" s="35" t="s">
        <v>15</v>
      </c>
      <c r="W181" s="35" t="s">
        <v>19</v>
      </c>
      <c r="X181" s="35"/>
      <c r="Y181" s="35"/>
      <c r="Z181" s="10" t="str">
        <f t="shared" si="9"/>
        <v>Dumais</v>
      </c>
    </row>
    <row r="182" spans="19:26" ht="15.75" customHeight="1" x14ac:dyDescent="0.2">
      <c r="S182" s="36">
        <v>44728</v>
      </c>
      <c r="T182" s="56">
        <v>0.79166666666666663</v>
      </c>
      <c r="U182" s="56">
        <v>0.875</v>
      </c>
      <c r="V182" s="35" t="s">
        <v>23</v>
      </c>
      <c r="W182" s="35" t="s">
        <v>19</v>
      </c>
      <c r="X182" s="35"/>
      <c r="Y182" s="35"/>
      <c r="Z182" s="10" t="str">
        <f t="shared" si="9"/>
        <v>Étincelle (De)</v>
      </c>
    </row>
    <row r="183" spans="19:26" ht="15.75" customHeight="1" x14ac:dyDescent="0.2">
      <c r="S183" s="36">
        <v>44728</v>
      </c>
      <c r="T183" s="56">
        <v>0.875</v>
      </c>
      <c r="U183" s="56">
        <v>0.95486111111111116</v>
      </c>
      <c r="V183" s="35" t="s">
        <v>23</v>
      </c>
      <c r="W183" s="35" t="s">
        <v>19</v>
      </c>
      <c r="X183" s="35"/>
      <c r="Y183" s="35"/>
      <c r="Z183" s="10" t="str">
        <f t="shared" si="9"/>
        <v>Étincelle (De)</v>
      </c>
    </row>
    <row r="184" spans="19:26" ht="15.75" customHeight="1" x14ac:dyDescent="0.2">
      <c r="S184" s="36">
        <v>44728</v>
      </c>
      <c r="T184" s="56">
        <v>0.875</v>
      </c>
      <c r="U184" s="56">
        <v>0.95833333333333337</v>
      </c>
      <c r="V184" s="35" t="s">
        <v>27</v>
      </c>
      <c r="W184" s="35" t="s">
        <v>19</v>
      </c>
      <c r="X184" s="35"/>
      <c r="Y184" s="35"/>
      <c r="Z184" s="10" t="str">
        <f t="shared" si="9"/>
        <v>Louis-Gilles-Ouimet</v>
      </c>
    </row>
    <row r="185" spans="19:26" ht="15.75" customHeight="1" x14ac:dyDescent="0.2">
      <c r="S185" s="36">
        <v>44728</v>
      </c>
      <c r="T185" s="56">
        <v>0.77083333333333337</v>
      </c>
      <c r="U185" s="56">
        <v>0.84375</v>
      </c>
      <c r="V185" s="35" t="s">
        <v>6</v>
      </c>
      <c r="W185" s="35" t="s">
        <v>10</v>
      </c>
      <c r="X185" s="35"/>
      <c r="Y185" s="35"/>
      <c r="Z185" s="10" t="str">
        <f t="shared" si="9"/>
        <v>Philippe-Villeneuve</v>
      </c>
    </row>
    <row r="186" spans="19:26" ht="15.75" customHeight="1" x14ac:dyDescent="0.2">
      <c r="S186" s="36">
        <v>44728</v>
      </c>
      <c r="T186" s="56">
        <v>0.77083333333333337</v>
      </c>
      <c r="U186" s="56">
        <v>0.84375</v>
      </c>
      <c r="V186" s="35" t="s">
        <v>6</v>
      </c>
      <c r="W186" s="35" t="s">
        <v>14</v>
      </c>
      <c r="X186" s="35"/>
      <c r="Y186" s="35"/>
      <c r="Z186" s="10" t="str">
        <f t="shared" si="9"/>
        <v>Philippe-Villeneuve</v>
      </c>
    </row>
    <row r="187" spans="19:26" ht="15.75" customHeight="1" x14ac:dyDescent="0.2">
      <c r="S187" s="36">
        <v>44728</v>
      </c>
      <c r="T187" s="56">
        <v>0.8125</v>
      </c>
      <c r="U187" s="56">
        <v>0.875</v>
      </c>
      <c r="V187" s="35" t="s">
        <v>6</v>
      </c>
      <c r="W187" s="35" t="s">
        <v>7</v>
      </c>
      <c r="X187" s="35"/>
      <c r="Y187" s="35"/>
      <c r="Z187" s="10" t="str">
        <f t="shared" si="9"/>
        <v>Philippe-Villeneuve</v>
      </c>
    </row>
    <row r="188" spans="19:26" ht="15.75" customHeight="1" x14ac:dyDescent="0.2">
      <c r="S188" s="36">
        <v>44728</v>
      </c>
      <c r="T188" s="56">
        <v>0.77083333333333337</v>
      </c>
      <c r="U188" s="56">
        <v>0.85416666666666663</v>
      </c>
      <c r="V188" s="35" t="s">
        <v>40</v>
      </c>
      <c r="W188" s="35" t="s">
        <v>19</v>
      </c>
      <c r="X188" s="35"/>
      <c r="Y188" s="35"/>
      <c r="Z188" s="10" t="str">
        <f t="shared" si="9"/>
        <v>Pierre-Laporte</v>
      </c>
    </row>
    <row r="189" spans="19:26" ht="15.75" customHeight="1" x14ac:dyDescent="0.2">
      <c r="S189" s="36">
        <v>44728</v>
      </c>
      <c r="T189" s="56">
        <v>0.75</v>
      </c>
      <c r="U189" s="56">
        <v>0.95833333333333337</v>
      </c>
      <c r="V189" s="35" t="s">
        <v>18</v>
      </c>
      <c r="W189" s="35" t="s">
        <v>14</v>
      </c>
      <c r="X189" s="35"/>
      <c r="Y189" s="35"/>
      <c r="Z189" s="10" t="str">
        <f t="shared" si="9"/>
        <v>Vaillant</v>
      </c>
    </row>
    <row r="190" spans="19:26" ht="15.75" customHeight="1" x14ac:dyDescent="0.2">
      <c r="S190" s="36">
        <v>44728</v>
      </c>
      <c r="T190" s="56">
        <v>0.77083333333333337</v>
      </c>
      <c r="U190" s="56">
        <v>0.86111111111111116</v>
      </c>
      <c r="V190" s="35" t="s">
        <v>18</v>
      </c>
      <c r="W190" s="35" t="s">
        <v>7</v>
      </c>
      <c r="X190" s="35"/>
      <c r="Y190" s="35"/>
      <c r="Z190" s="10" t="str">
        <f t="shared" si="9"/>
        <v>Vaillant</v>
      </c>
    </row>
    <row r="191" spans="19:26" ht="15.75" customHeight="1" x14ac:dyDescent="0.2">
      <c r="S191" s="36">
        <v>44728</v>
      </c>
      <c r="T191" s="56">
        <v>0.875</v>
      </c>
      <c r="U191" s="56">
        <v>0.95833333333333337</v>
      </c>
      <c r="V191" s="35" t="s">
        <v>18</v>
      </c>
      <c r="W191" s="35" t="s">
        <v>7</v>
      </c>
      <c r="X191" s="35"/>
      <c r="Y191" s="35"/>
      <c r="Z191" s="10" t="str">
        <f t="shared" si="9"/>
        <v>Vaillant</v>
      </c>
    </row>
    <row r="192" spans="19:26" ht="15.75" customHeight="1" x14ac:dyDescent="0.2">
      <c r="S192" s="36"/>
      <c r="T192" s="37"/>
      <c r="U192" s="37"/>
      <c r="V192" s="35"/>
      <c r="W192" s="35"/>
      <c r="X192" s="35"/>
      <c r="Y192" s="35"/>
      <c r="Z192" s="10"/>
    </row>
    <row r="193" spans="19:26" ht="15.75" customHeight="1" x14ac:dyDescent="0.2">
      <c r="S193" s="36"/>
      <c r="T193" s="37"/>
      <c r="U193" s="37"/>
      <c r="V193" s="35"/>
      <c r="W193" s="35"/>
      <c r="X193" s="35"/>
      <c r="Y193" s="35"/>
      <c r="Z193" s="10"/>
    </row>
    <row r="194" spans="19:26" ht="15.75" customHeight="1" x14ac:dyDescent="0.2">
      <c r="S194" s="36"/>
      <c r="T194" s="37"/>
      <c r="U194" s="37"/>
      <c r="V194" s="35"/>
      <c r="W194" s="35"/>
      <c r="X194" s="35"/>
      <c r="Y194" s="35"/>
      <c r="Z194" s="10"/>
    </row>
    <row r="195" spans="19:26" ht="15.75" customHeight="1" x14ac:dyDescent="0.2">
      <c r="S195" s="36"/>
      <c r="T195" s="37"/>
      <c r="U195" s="37"/>
      <c r="V195" s="35"/>
      <c r="W195" s="35"/>
      <c r="X195" s="35"/>
      <c r="Y195" s="35"/>
      <c r="Z195" s="10"/>
    </row>
    <row r="196" spans="19:26" ht="15.75" customHeight="1" x14ac:dyDescent="0.2">
      <c r="S196" s="36"/>
      <c r="T196" s="37"/>
      <c r="U196" s="37"/>
      <c r="V196" s="35"/>
      <c r="W196" s="35"/>
      <c r="X196" s="35"/>
      <c r="Y196" s="35"/>
      <c r="Z196" s="10"/>
    </row>
    <row r="197" spans="19:26" ht="15.75" customHeight="1" x14ac:dyDescent="0.2">
      <c r="S197" s="36"/>
      <c r="T197" s="37"/>
      <c r="U197" s="37"/>
      <c r="V197" s="35"/>
      <c r="W197" s="35"/>
      <c r="X197" s="35"/>
      <c r="Y197" s="35"/>
      <c r="Z197" s="10"/>
    </row>
    <row r="198" spans="19:26" ht="15.75" customHeight="1" x14ac:dyDescent="0.2">
      <c r="S198" s="36"/>
      <c r="T198" s="37"/>
      <c r="U198" s="37"/>
      <c r="V198" s="35"/>
      <c r="W198" s="35"/>
      <c r="X198" s="35"/>
      <c r="Y198" s="35"/>
      <c r="Z198" s="10"/>
    </row>
    <row r="199" spans="19:26" ht="15.75" customHeight="1" x14ac:dyDescent="0.2">
      <c r="S199" s="36"/>
      <c r="T199" s="37"/>
      <c r="U199" s="37"/>
      <c r="V199" s="35"/>
      <c r="W199" s="35"/>
      <c r="X199" s="35"/>
      <c r="Y199" s="35"/>
      <c r="Z199" s="10"/>
    </row>
    <row r="200" spans="19:26" ht="15.75" customHeight="1" x14ac:dyDescent="0.2">
      <c r="S200" s="36"/>
      <c r="T200" s="37"/>
      <c r="U200" s="37"/>
      <c r="V200" s="35"/>
      <c r="W200" s="35"/>
      <c r="X200" s="35"/>
      <c r="Y200" s="35"/>
      <c r="Z200" s="10"/>
    </row>
    <row r="201" spans="19:26" ht="15.75" customHeight="1" x14ac:dyDescent="0.2">
      <c r="S201" s="36"/>
      <c r="T201" s="37"/>
      <c r="U201" s="37"/>
      <c r="V201" s="35"/>
      <c r="W201" s="35"/>
      <c r="X201" s="35"/>
      <c r="Y201" s="35"/>
      <c r="Z201" s="10"/>
    </row>
    <row r="202" spans="19:26" ht="15.75" customHeight="1" x14ac:dyDescent="0.2">
      <c r="S202" s="36"/>
      <c r="T202" s="37"/>
      <c r="U202" s="37"/>
      <c r="V202" s="35"/>
      <c r="W202" s="35"/>
      <c r="X202" s="35"/>
      <c r="Y202" s="35"/>
      <c r="Z202" s="10"/>
    </row>
    <row r="203" spans="19:26" ht="15.75" customHeight="1" x14ac:dyDescent="0.2">
      <c r="S203" s="36"/>
      <c r="T203" s="37"/>
      <c r="U203" s="37"/>
      <c r="V203" s="35"/>
      <c r="W203" s="35"/>
      <c r="X203" s="35"/>
      <c r="Y203" s="35"/>
      <c r="Z203" s="10"/>
    </row>
    <row r="204" spans="19:26" ht="15.75" customHeight="1" x14ac:dyDescent="0.2">
      <c r="S204" s="36"/>
      <c r="T204" s="37"/>
      <c r="U204" s="37"/>
      <c r="V204" s="35"/>
      <c r="W204" s="35"/>
      <c r="X204" s="35"/>
      <c r="Y204" s="35"/>
      <c r="Z204" s="10"/>
    </row>
    <row r="205" spans="19:26" ht="15.75" customHeight="1" x14ac:dyDescent="0.2">
      <c r="S205" s="36"/>
      <c r="T205" s="37"/>
      <c r="U205" s="37"/>
      <c r="V205" s="35"/>
      <c r="W205" s="35"/>
      <c r="X205" s="35"/>
      <c r="Y205" s="35"/>
      <c r="Z205" s="10"/>
    </row>
    <row r="206" spans="19:26" ht="15.75" customHeight="1" x14ac:dyDescent="0.2">
      <c r="S206" s="36"/>
      <c r="T206" s="37"/>
      <c r="U206" s="37"/>
      <c r="V206" s="35"/>
      <c r="W206" s="35"/>
      <c r="X206" s="35"/>
      <c r="Y206" s="35"/>
      <c r="Z206" s="10"/>
    </row>
    <row r="207" spans="19:26" ht="15.75" customHeight="1" x14ac:dyDescent="0.2">
      <c r="S207" s="36"/>
      <c r="T207" s="37"/>
      <c r="U207" s="37"/>
      <c r="V207" s="35"/>
      <c r="W207" s="35"/>
      <c r="X207" s="35"/>
      <c r="Y207" s="35"/>
      <c r="Z207" s="10"/>
    </row>
    <row r="208" spans="19:26" ht="15.75" customHeight="1" x14ac:dyDescent="0.2">
      <c r="S208" s="36"/>
      <c r="T208" s="37"/>
      <c r="U208" s="37"/>
      <c r="V208" s="35"/>
      <c r="W208" s="35"/>
      <c r="X208" s="35"/>
      <c r="Y208" s="35"/>
      <c r="Z208" s="10"/>
    </row>
    <row r="209" spans="19:26" ht="15.75" customHeight="1" x14ac:dyDescent="0.2">
      <c r="S209" s="36"/>
      <c r="T209" s="37"/>
      <c r="U209" s="37"/>
      <c r="V209" s="35"/>
      <c r="W209" s="35"/>
      <c r="X209" s="35"/>
      <c r="Y209" s="35"/>
      <c r="Z209" s="10"/>
    </row>
    <row r="210" spans="19:26" ht="15.75" customHeight="1" x14ac:dyDescent="0.2">
      <c r="S210" s="36"/>
      <c r="T210" s="37"/>
      <c r="U210" s="37"/>
      <c r="V210" s="35"/>
      <c r="W210" s="35"/>
      <c r="X210" s="35"/>
      <c r="Y210" s="35"/>
      <c r="Z210" s="10"/>
    </row>
    <row r="211" spans="19:26" ht="15.75" customHeight="1" x14ac:dyDescent="0.2">
      <c r="S211" s="36"/>
      <c r="T211" s="37"/>
      <c r="U211" s="37"/>
      <c r="V211" s="35"/>
      <c r="W211" s="35"/>
      <c r="X211" s="35"/>
      <c r="Y211" s="35"/>
      <c r="Z211" s="10"/>
    </row>
    <row r="212" spans="19:26" ht="15.75" customHeight="1" x14ac:dyDescent="0.2">
      <c r="S212" s="36"/>
      <c r="T212" s="37"/>
      <c r="U212" s="37"/>
      <c r="V212" s="35"/>
      <c r="W212" s="35"/>
      <c r="X212" s="35"/>
      <c r="Y212" s="35"/>
      <c r="Z212" s="10"/>
    </row>
    <row r="213" spans="19:26" ht="15.75" customHeight="1" x14ac:dyDescent="0.2">
      <c r="S213" s="36"/>
      <c r="T213" s="37"/>
      <c r="U213" s="37"/>
      <c r="V213" s="35"/>
      <c r="W213" s="35"/>
      <c r="X213" s="35"/>
      <c r="Y213" s="35"/>
      <c r="Z213" s="10"/>
    </row>
    <row r="214" spans="19:26" ht="15.75" customHeight="1" x14ac:dyDescent="0.2">
      <c r="S214" s="36"/>
      <c r="T214" s="37"/>
      <c r="U214" s="37"/>
      <c r="V214" s="35"/>
      <c r="W214" s="35"/>
      <c r="X214" s="35"/>
      <c r="Y214" s="35"/>
      <c r="Z214" s="10"/>
    </row>
    <row r="215" spans="19:26" ht="15.75" customHeight="1" x14ac:dyDescent="0.2">
      <c r="S215" s="36"/>
      <c r="T215" s="37"/>
      <c r="U215" s="37"/>
      <c r="V215" s="35"/>
      <c r="W215" s="35"/>
      <c r="X215" s="35"/>
      <c r="Y215" s="35"/>
      <c r="Z215" s="10"/>
    </row>
    <row r="216" spans="19:26" ht="15.75" customHeight="1" x14ac:dyDescent="0.2">
      <c r="S216" s="36"/>
      <c r="T216" s="37"/>
      <c r="U216" s="37"/>
      <c r="V216" s="35"/>
      <c r="W216" s="35"/>
      <c r="X216" s="35"/>
      <c r="Y216" s="35"/>
      <c r="Z216" s="10"/>
    </row>
    <row r="217" spans="19:26" ht="15.75" customHeight="1" x14ac:dyDescent="0.2">
      <c r="S217" s="36"/>
      <c r="T217" s="37"/>
      <c r="U217" s="37"/>
      <c r="V217" s="35"/>
      <c r="W217" s="35"/>
      <c r="X217" s="35"/>
      <c r="Y217" s="35"/>
      <c r="Z217" s="10"/>
    </row>
    <row r="218" spans="19:26" ht="15.75" customHeight="1" x14ac:dyDescent="0.2">
      <c r="S218" s="36"/>
      <c r="T218" s="37"/>
      <c r="U218" s="37"/>
      <c r="V218" s="35"/>
      <c r="W218" s="35"/>
      <c r="X218" s="35"/>
      <c r="Y218" s="35"/>
      <c r="Z218" s="10"/>
    </row>
    <row r="219" spans="19:26" ht="15.75" customHeight="1" x14ac:dyDescent="0.2">
      <c r="S219" s="36"/>
      <c r="T219" s="37"/>
      <c r="U219" s="37"/>
      <c r="V219" s="35"/>
      <c r="W219" s="35"/>
      <c r="X219" s="35"/>
      <c r="Y219" s="35"/>
      <c r="Z219" s="10"/>
    </row>
    <row r="220" spans="19:26" ht="15.75" customHeight="1" x14ac:dyDescent="0.2">
      <c r="S220" s="36"/>
      <c r="T220" s="37"/>
      <c r="U220" s="37"/>
      <c r="V220" s="35"/>
      <c r="W220" s="35"/>
      <c r="X220" s="35"/>
      <c r="Y220" s="35"/>
      <c r="Z220" s="10"/>
    </row>
    <row r="221" spans="19:26" ht="15.75" customHeight="1" x14ac:dyDescent="0.2">
      <c r="S221" s="36"/>
      <c r="T221" s="37"/>
      <c r="U221" s="37"/>
      <c r="V221" s="35"/>
      <c r="W221" s="35"/>
      <c r="X221" s="35"/>
      <c r="Y221" s="35"/>
      <c r="Z221" s="10"/>
    </row>
    <row r="222" spans="19:26" ht="15.75" customHeight="1" x14ac:dyDescent="0.2">
      <c r="S222" s="36"/>
      <c r="T222" s="37"/>
      <c r="U222" s="37"/>
      <c r="V222" s="35"/>
      <c r="W222" s="35"/>
      <c r="X222" s="35"/>
      <c r="Y222" s="35"/>
      <c r="Z222" s="10"/>
    </row>
    <row r="223" spans="19:26" ht="15.75" customHeight="1" x14ac:dyDescent="0.2">
      <c r="S223" s="36"/>
      <c r="T223" s="37"/>
      <c r="U223" s="37"/>
      <c r="V223" s="35"/>
      <c r="W223" s="35"/>
      <c r="X223" s="35"/>
      <c r="Y223" s="35"/>
      <c r="Z223" s="10"/>
    </row>
    <row r="224" spans="19:26" ht="15.75" customHeight="1" x14ac:dyDescent="0.2">
      <c r="S224" s="36"/>
      <c r="T224" s="37"/>
      <c r="U224" s="37"/>
      <c r="V224" s="35"/>
      <c r="W224" s="35"/>
      <c r="X224" s="35"/>
      <c r="Y224" s="35"/>
      <c r="Z224" s="10"/>
    </row>
    <row r="225" spans="19:26" ht="15.75" customHeight="1" x14ac:dyDescent="0.2">
      <c r="S225" s="36"/>
      <c r="T225" s="37"/>
      <c r="U225" s="37"/>
      <c r="V225" s="35"/>
      <c r="W225" s="35"/>
      <c r="X225" s="35"/>
      <c r="Y225" s="35"/>
      <c r="Z225" s="10"/>
    </row>
    <row r="226" spans="19:26" ht="15.75" customHeight="1" x14ac:dyDescent="0.2">
      <c r="S226" s="36"/>
      <c r="T226" s="37"/>
      <c r="U226" s="37"/>
      <c r="V226" s="35"/>
      <c r="W226" s="35"/>
      <c r="X226" s="35"/>
      <c r="Y226" s="35"/>
      <c r="Z226" s="10"/>
    </row>
    <row r="227" spans="19:26" ht="15.75" customHeight="1" x14ac:dyDescent="0.2">
      <c r="S227" s="36"/>
      <c r="T227" s="37"/>
      <c r="U227" s="37"/>
      <c r="V227" s="35"/>
      <c r="W227" s="35"/>
      <c r="X227" s="35"/>
      <c r="Y227" s="35"/>
      <c r="Z227" s="10"/>
    </row>
    <row r="228" spans="19:26" ht="15.75" customHeight="1" x14ac:dyDescent="0.2">
      <c r="S228" s="36"/>
      <c r="T228" s="37"/>
      <c r="U228" s="37"/>
      <c r="V228" s="35"/>
      <c r="W228" s="35"/>
      <c r="X228" s="35"/>
      <c r="Y228" s="35"/>
      <c r="Z228" s="10"/>
    </row>
    <row r="229" spans="19:26" ht="15.75" customHeight="1" x14ac:dyDescent="0.2">
      <c r="S229" s="36"/>
      <c r="T229" s="37"/>
      <c r="U229" s="37"/>
      <c r="V229" s="35"/>
      <c r="W229" s="35"/>
      <c r="X229" s="35"/>
      <c r="Y229" s="35"/>
      <c r="Z229" s="10"/>
    </row>
    <row r="230" spans="19:26" ht="15.75" customHeight="1" x14ac:dyDescent="0.2">
      <c r="S230" s="36"/>
      <c r="T230" s="37"/>
      <c r="U230" s="37"/>
      <c r="V230" s="35"/>
      <c r="W230" s="35"/>
      <c r="X230" s="35"/>
      <c r="Y230" s="35"/>
      <c r="Z230" s="10"/>
    </row>
    <row r="231" spans="19:26" ht="15.75" customHeight="1" x14ac:dyDescent="0.2">
      <c r="S231" s="36"/>
      <c r="T231" s="37"/>
      <c r="U231" s="37"/>
      <c r="V231" s="35"/>
      <c r="W231" s="35"/>
      <c r="X231" s="35"/>
      <c r="Y231" s="35"/>
      <c r="Z231" s="10"/>
    </row>
    <row r="232" spans="19:26" ht="15.75" customHeight="1" x14ac:dyDescent="0.2">
      <c r="Z232" s="10"/>
    </row>
  </sheetData>
  <protectedRanges>
    <protectedRange algorithmName="SHA-512" hashValue="nYevEvvA2xze4EHQgBJGe1F5pZ1+DDroaXRco2Ro4AekpMayYL16xphamTT7XisCUUahTNQvL9YZuy8D6c4nAw==" saltValue="woPkYS5gX9XxPreO3f2Y0A==" spinCount="100000" sqref="A23:Q23 A12:Q12 A5:Q7 A8:P11 A13:P22 A24:P27" name="Plage1"/>
  </protectedRanges>
  <mergeCells count="21">
    <mergeCell ref="A2:Q3"/>
    <mergeCell ref="A5:B6"/>
    <mergeCell ref="C5:D5"/>
    <mergeCell ref="E5:F5"/>
    <mergeCell ref="G5:H5"/>
    <mergeCell ref="I5:J5"/>
    <mergeCell ref="K5:L5"/>
    <mergeCell ref="M5:N5"/>
    <mergeCell ref="O5:P5"/>
    <mergeCell ref="Q5:Q6"/>
    <mergeCell ref="O6:P6"/>
    <mergeCell ref="A7:Q7"/>
    <mergeCell ref="A12:Q12"/>
    <mergeCell ref="A23:Q23"/>
    <mergeCell ref="A30:Q33"/>
    <mergeCell ref="C6:D6"/>
    <mergeCell ref="E6:F6"/>
    <mergeCell ref="G6:H6"/>
    <mergeCell ref="I6:J6"/>
    <mergeCell ref="K6:L6"/>
    <mergeCell ref="M6:N6"/>
  </mergeCells>
  <conditionalFormatting sqref="D8 E8:E11">
    <cfRule type="cellIs" dxfId="25" priority="18" operator="lessThanOrEqual">
      <formula>0</formula>
    </cfRule>
  </conditionalFormatting>
  <conditionalFormatting sqref="D9:D11 D13:D22 D24:D27 F8:F11 H9:H11 J9:J11 L9:L11 N9:N11 P9:P11 F13:F22 H13:H22 J13:J22 L13:L22 N13:N22 P13:P22 F24:F27 H24:H27 J24:J27 L24:L27 N24:N27 P24:P27">
    <cfRule type="cellIs" dxfId="24" priority="17" operator="lessThanOrEqual">
      <formula>1</formula>
    </cfRule>
  </conditionalFormatting>
  <conditionalFormatting sqref="H8">
    <cfRule type="cellIs" dxfId="23" priority="16" operator="lessThanOrEqual">
      <formula>1</formula>
    </cfRule>
  </conditionalFormatting>
  <conditionalFormatting sqref="J8">
    <cfRule type="cellIs" dxfId="22" priority="15" operator="lessThanOrEqual">
      <formula>1</formula>
    </cfRule>
  </conditionalFormatting>
  <conditionalFormatting sqref="L8">
    <cfRule type="cellIs" dxfId="21" priority="14" operator="lessThanOrEqual">
      <formula>1</formula>
    </cfRule>
  </conditionalFormatting>
  <conditionalFormatting sqref="N8">
    <cfRule type="cellIs" dxfId="20" priority="13" operator="lessThanOrEqual">
      <formula>1</formula>
    </cfRule>
  </conditionalFormatting>
  <conditionalFormatting sqref="P8">
    <cfRule type="cellIs" dxfId="19" priority="12" operator="lessThanOrEqual">
      <formula>1</formula>
    </cfRule>
  </conditionalFormatting>
  <conditionalFormatting sqref="G8:G11">
    <cfRule type="cellIs" dxfId="17" priority="10" operator="lessThanOrEqual">
      <formula>0</formula>
    </cfRule>
  </conditionalFormatting>
  <conditionalFormatting sqref="I8:I11">
    <cfRule type="cellIs" dxfId="16" priority="9" operator="lessThanOrEqual">
      <formula>0</formula>
    </cfRule>
  </conditionalFormatting>
  <conditionalFormatting sqref="K8:K11">
    <cfRule type="cellIs" dxfId="15" priority="8" operator="lessThanOrEqual">
      <formula>0</formula>
    </cfRule>
  </conditionalFormatting>
  <conditionalFormatting sqref="M8:M11">
    <cfRule type="cellIs" dxfId="14" priority="7" operator="lessThanOrEqual">
      <formula>0</formula>
    </cfRule>
  </conditionalFormatting>
  <conditionalFormatting sqref="O8:O11">
    <cfRule type="cellIs" dxfId="13" priority="6" operator="lessThanOrEqual">
      <formula>0</formula>
    </cfRule>
  </conditionalFormatting>
  <conditionalFormatting sqref="C8:C11">
    <cfRule type="cellIs" dxfId="12" priority="5" operator="lessThanOrEqual">
      <formula>0</formula>
    </cfRule>
  </conditionalFormatting>
  <conditionalFormatting sqref="C13:C22">
    <cfRule type="cellIs" dxfId="11" priority="4" operator="lessThanOrEqual">
      <formula>0</formula>
    </cfRule>
  </conditionalFormatting>
  <conditionalFormatting sqref="C24:C27">
    <cfRule type="cellIs" dxfId="10" priority="3" operator="lessThanOrEqual">
      <formula>0</formula>
    </cfRule>
  </conditionalFormatting>
  <conditionalFormatting sqref="O13:O22 M13:M22 K13:K22 I13:I22 G13:G22 E13:E22">
    <cfRule type="cellIs" dxfId="1" priority="2" operator="lessThanOrEqual">
      <formula>0</formula>
    </cfRule>
  </conditionalFormatting>
  <conditionalFormatting sqref="O24:O27 M24:M27 K24:K27 I24:I27 G24:G27 E24:E27">
    <cfRule type="cellIs" dxfId="0" priority="1" operator="lessThanOrEqual">
      <formula>0</formula>
    </cfRule>
  </conditionalFormatting>
  <printOptions horizontalCentered="1" gridLines="1"/>
  <pageMargins left="0.13836477987421383" right="0.13836477987421383" top="9.6855345911949678E-2" bottom="0.11069182389937106" header="0" footer="0"/>
  <pageSetup pageOrder="overThenDown" orientation="landscape" cellComments="atEnd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Z131"/>
  <sheetViews>
    <sheetView showGridLines="0" workbookViewId="0">
      <selection activeCell="R3" sqref="R3"/>
    </sheetView>
  </sheetViews>
  <sheetFormatPr baseColWidth="10" defaultColWidth="12.5703125" defaultRowHeight="15.75" customHeight="1" x14ac:dyDescent="0.2"/>
  <cols>
    <col min="1" max="1" width="19" customWidth="1"/>
    <col min="2" max="2" width="2.5703125" bestFit="1" customWidth="1"/>
    <col min="4" max="4" width="2.5703125" bestFit="1" customWidth="1"/>
    <col min="6" max="6" width="2.5703125" bestFit="1" customWidth="1"/>
    <col min="8" max="8" width="2.5703125" bestFit="1" customWidth="1"/>
    <col min="10" max="10" width="2.5703125" bestFit="1" customWidth="1"/>
    <col min="12" max="12" width="2.5703125" bestFit="1" customWidth="1"/>
    <col min="14" max="14" width="2.5703125" bestFit="1" customWidth="1"/>
    <col min="16" max="16" width="1.42578125" customWidth="1"/>
    <col min="21" max="21" width="23.7109375" customWidth="1"/>
    <col min="23" max="23" width="21" bestFit="1" customWidth="1"/>
    <col min="25" max="25" width="24.42578125" bestFit="1" customWidth="1"/>
    <col min="26" max="26" width="18.42578125" customWidth="1"/>
  </cols>
  <sheetData>
    <row r="1" spans="1:26" ht="15.7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</row>
    <row r="2" spans="1:26" ht="15.75" customHeight="1" x14ac:dyDescent="0.25">
      <c r="A2" s="45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5" t="s">
        <v>1</v>
      </c>
      <c r="S2" s="5" t="s">
        <v>2</v>
      </c>
      <c r="T2" s="5" t="s">
        <v>3</v>
      </c>
      <c r="U2" s="6" t="s">
        <v>4</v>
      </c>
      <c r="V2" s="6" t="s">
        <v>5</v>
      </c>
      <c r="W2" s="4"/>
      <c r="X2" s="4"/>
    </row>
    <row r="3" spans="1:26" ht="15.7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7">
        <v>44729</v>
      </c>
      <c r="S3" s="8">
        <v>0.70833333333333337</v>
      </c>
      <c r="T3" s="8">
        <v>0.83333333333333337</v>
      </c>
      <c r="U3" s="9" t="s">
        <v>6</v>
      </c>
      <c r="V3" s="9" t="s">
        <v>7</v>
      </c>
      <c r="W3" s="10" t="str">
        <f>_xlfn.IFS($Y$3=U3,$Z$3,$Y$4=U3,$Z$4,$Y$5=U3,$Z$5,$Y$6=U3,$Z$6,$Y$7=U3,$Z$7,$Y$8=U3,$Z$8,$Y$9=U3,$Z$9,$Y$10=U3,$Z$10,$Y$11=U3,$Z$11,$Y$12=U3,$Z$12,$Y$13=U3,$Z$13,$Y$14=U3,$Z$14,$Y$15=U3,$Z$15)</f>
        <v>Philippe-Villeneuve</v>
      </c>
      <c r="X3" s="10" t="s">
        <v>7</v>
      </c>
      <c r="Y3" s="9" t="s">
        <v>6</v>
      </c>
      <c r="Z3" s="10" t="s">
        <v>8</v>
      </c>
    </row>
    <row r="4" spans="1:26" ht="15.75" customHeight="1" x14ac:dyDescent="0.25">
      <c r="A4" s="1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12" t="s">
        <v>9</v>
      </c>
      <c r="N4" s="3"/>
      <c r="O4" s="13">
        <v>44730</v>
      </c>
      <c r="P4" s="3"/>
      <c r="Q4" s="14"/>
      <c r="R4" s="7">
        <v>44729</v>
      </c>
      <c r="S4" s="8">
        <v>0.70833333333333337</v>
      </c>
      <c r="T4" s="8">
        <v>0.91666666666666663</v>
      </c>
      <c r="U4" s="9" t="s">
        <v>6</v>
      </c>
      <c r="V4" s="9" t="s">
        <v>10</v>
      </c>
      <c r="W4" s="10" t="str">
        <f t="shared" ref="W4:W67" si="0">_xlfn.IFS($Y$3=U4,$Z$3,$Y$4=U4,$Z$4,$Y$5=U4,$Z$5,$Y$6=U4,$Z$6,$Y$7=U4,$Z$7,$Y$8=U4,$Z$8,$Y$9=U4,$Z$9,$Y$10=U4,$Z$10,$Y$11=U4,$Z$11,$Y$12=U4,$Z$12,$Y$13=U4,$Z$13,$Y$14=U4,$Z$14,$Y$15=U4,$Z$15)</f>
        <v>Philippe-Villeneuve</v>
      </c>
      <c r="X4" s="10" t="s">
        <v>10</v>
      </c>
      <c r="Y4" s="9" t="s">
        <v>11</v>
      </c>
      <c r="Z4" s="10" t="s">
        <v>12</v>
      </c>
    </row>
    <row r="5" spans="1:26" ht="15.75" customHeight="1" x14ac:dyDescent="0.25">
      <c r="A5" s="46" t="s">
        <v>13</v>
      </c>
      <c r="B5" s="47"/>
      <c r="C5" s="50">
        <f>$O$4</f>
        <v>44730</v>
      </c>
      <c r="D5" s="51"/>
      <c r="E5" s="50">
        <f>$O$4+1</f>
        <v>44731</v>
      </c>
      <c r="F5" s="51"/>
      <c r="G5" s="50">
        <f>$O$4+2</f>
        <v>44732</v>
      </c>
      <c r="H5" s="51"/>
      <c r="I5" s="50">
        <f>$O$4+3</f>
        <v>44733</v>
      </c>
      <c r="J5" s="51"/>
      <c r="K5" s="50">
        <f>$O$4+4</f>
        <v>44734</v>
      </c>
      <c r="L5" s="51"/>
      <c r="M5" s="52">
        <f>$O$4+5</f>
        <v>44735</v>
      </c>
      <c r="N5" s="53"/>
      <c r="O5" s="52">
        <f>$O$4+6</f>
        <v>44736</v>
      </c>
      <c r="P5" s="53"/>
      <c r="Q5" s="54" t="s">
        <v>44</v>
      </c>
      <c r="R5" s="7">
        <v>44729</v>
      </c>
      <c r="S5" s="8">
        <v>0.70833333333333337</v>
      </c>
      <c r="T5" s="8">
        <v>0.83333333333333337</v>
      </c>
      <c r="U5" s="9" t="s">
        <v>6</v>
      </c>
      <c r="V5" s="9" t="s">
        <v>14</v>
      </c>
      <c r="W5" s="10" t="str">
        <f t="shared" si="0"/>
        <v>Philippe-Villeneuve</v>
      </c>
      <c r="X5" s="10" t="s">
        <v>14</v>
      </c>
      <c r="Y5" s="9" t="s">
        <v>15</v>
      </c>
      <c r="Z5" s="10" t="s">
        <v>16</v>
      </c>
    </row>
    <row r="6" spans="1:26" ht="15.75" customHeight="1" x14ac:dyDescent="0.25">
      <c r="A6" s="48"/>
      <c r="B6" s="49"/>
      <c r="C6" s="38" t="s">
        <v>17</v>
      </c>
      <c r="D6" s="39"/>
      <c r="E6" s="38" t="s">
        <v>45</v>
      </c>
      <c r="F6" s="39"/>
      <c r="G6" s="38" t="s">
        <v>46</v>
      </c>
      <c r="H6" s="39"/>
      <c r="I6" s="38" t="s">
        <v>47</v>
      </c>
      <c r="J6" s="39"/>
      <c r="K6" s="38" t="s">
        <v>48</v>
      </c>
      <c r="L6" s="39"/>
      <c r="M6" s="38" t="s">
        <v>49</v>
      </c>
      <c r="N6" s="39"/>
      <c r="O6" s="38" t="s">
        <v>50</v>
      </c>
      <c r="P6" s="39"/>
      <c r="Q6" s="55"/>
      <c r="R6" s="7">
        <v>44729</v>
      </c>
      <c r="S6" s="8">
        <v>0.75</v>
      </c>
      <c r="T6" s="8">
        <v>0.95833333333333337</v>
      </c>
      <c r="U6" s="9" t="s">
        <v>18</v>
      </c>
      <c r="V6" s="9" t="s">
        <v>14</v>
      </c>
      <c r="W6" s="10" t="str">
        <f t="shared" si="0"/>
        <v>Vaillant</v>
      </c>
      <c r="X6" s="10" t="s">
        <v>19</v>
      </c>
      <c r="Y6" s="9" t="s">
        <v>20</v>
      </c>
      <c r="Z6" s="10" t="s">
        <v>21</v>
      </c>
    </row>
    <row r="7" spans="1:26" ht="15.75" customHeight="1" x14ac:dyDescent="0.25">
      <c r="A7" s="40" t="s">
        <v>22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2"/>
      <c r="R7" s="7">
        <v>44729</v>
      </c>
      <c r="S7" s="8">
        <v>0.77083333333333337</v>
      </c>
      <c r="T7" s="8">
        <v>0.875</v>
      </c>
      <c r="U7" s="9" t="s">
        <v>15</v>
      </c>
      <c r="V7" s="9" t="s">
        <v>19</v>
      </c>
      <c r="W7" s="10" t="str">
        <f t="shared" si="0"/>
        <v>Dumais</v>
      </c>
      <c r="X7" s="10" t="s">
        <v>19</v>
      </c>
      <c r="Y7" s="9" t="s">
        <v>23</v>
      </c>
      <c r="Z7" s="10" t="s">
        <v>24</v>
      </c>
    </row>
    <row r="8" spans="1:26" ht="15.75" customHeight="1" x14ac:dyDescent="0.25">
      <c r="A8" s="20" t="s">
        <v>25</v>
      </c>
      <c r="B8" s="21"/>
      <c r="C8" s="22" t="str" cm="1">
        <f t="array" ref="C8">IFERROR(SMALL(_xlfn._xlws.FILTER($R$3:$V$1000,($U$3:$U$1000=$Y$15)*($R$3:$R$1000=C$5)),1),"")</f>
        <v/>
      </c>
      <c r="D8" s="21">
        <f>COUNTIFS($W$3:$W$1000,$A8,$R$3:$R$1000,C$5)</f>
        <v>0</v>
      </c>
      <c r="E8" s="22" cm="1">
        <f t="array" ref="E8">IFERROR(SMALL(_xlfn._xlws.FILTER($R$3:$V$1000,($U$3:$U$1000=$Y$15)*($R$3:$R$1000=E$5)),1),"")</f>
        <v>0.58333333333333337</v>
      </c>
      <c r="F8" s="33">
        <f t="shared" ref="F8:P11" si="1">COUNTIFS($W$3:$W$1000,$A8,$R$3:$R$1000,E$5)</f>
        <v>2</v>
      </c>
      <c r="G8" s="22" cm="1">
        <f t="array" ref="G8">IFERROR(SMALL(_xlfn._xlws.FILTER($R$3:$V$1000,($U$3:$U$1000=$Y$15)*($R$3:$R$1000=G$5)),1),"")</f>
        <v>0.77083333333333337</v>
      </c>
      <c r="H8" s="33">
        <f t="shared" si="1"/>
        <v>1</v>
      </c>
      <c r="I8" s="22" t="str" cm="1">
        <f t="array" ref="I8">IFERROR(SMALL(_xlfn._xlws.FILTER($R$3:$V$1000,($U$3:$U$1000=$Y$15)*($R$3:$R$1000=I$5)),1),"")</f>
        <v/>
      </c>
      <c r="J8" s="33">
        <f t="shared" si="1"/>
        <v>0</v>
      </c>
      <c r="K8" s="22" t="str" cm="1">
        <f t="array" ref="K8">IFERROR(SMALL(_xlfn._xlws.FILTER($R$3:$V$1000,($U$3:$U$1000=$Y$15)*($R$3:$R$1000=K$5)),1),"")</f>
        <v/>
      </c>
      <c r="L8" s="33">
        <f t="shared" si="1"/>
        <v>0</v>
      </c>
      <c r="M8" s="22" t="str" cm="1">
        <f t="array" ref="M8">IFERROR(SMALL(_xlfn._xlws.FILTER($R$3:$V$1000,($U$3:$U$1000=$Y$15)*($R$3:$R$1000=M$5)),1),"")</f>
        <v/>
      </c>
      <c r="N8" s="33">
        <f t="shared" si="1"/>
        <v>0</v>
      </c>
      <c r="O8" s="22" t="str" cm="1">
        <f t="array" ref="O8">IFERROR(SMALL(_xlfn._xlws.FILTER($R$3:$V$1000,($U$3:$U$1000=$Y$15)*($R$3:$R$1000=O$5)),1),"")</f>
        <v/>
      </c>
      <c r="P8" s="33">
        <f t="shared" si="1"/>
        <v>0</v>
      </c>
      <c r="Q8" s="24"/>
      <c r="R8" s="7">
        <v>44729</v>
      </c>
      <c r="S8" s="8">
        <v>0.77083333333333337</v>
      </c>
      <c r="T8" s="8">
        <v>0.84375</v>
      </c>
      <c r="U8" s="9" t="s">
        <v>18</v>
      </c>
      <c r="V8" s="9" t="s">
        <v>10</v>
      </c>
      <c r="W8" s="10" t="str">
        <f t="shared" si="0"/>
        <v>Vaillant</v>
      </c>
      <c r="X8" s="10" t="s">
        <v>19</v>
      </c>
      <c r="Y8" s="9" t="s">
        <v>18</v>
      </c>
      <c r="Z8" s="10" t="s">
        <v>26</v>
      </c>
    </row>
    <row r="9" spans="1:26" ht="15.75" customHeight="1" x14ac:dyDescent="0.25">
      <c r="A9" s="25" t="s">
        <v>16</v>
      </c>
      <c r="B9" s="21"/>
      <c r="C9" s="22" cm="1">
        <f t="array" ref="C9">IFERROR(SMALL(_xlfn._xlws.FILTER($R$3:$V$1000,($U$3:$U$1000=$Y$5)*($R$3:$R$1000=C$5)),1),"")</f>
        <v>0.4375</v>
      </c>
      <c r="D9" s="21">
        <f t="shared" ref="D9:D11" si="2">COUNTIFS($W$3:$W$1000,$A9,$R$3:$R$1000,$C$5)</f>
        <v>3</v>
      </c>
      <c r="E9" s="22" cm="1">
        <f t="array" ref="E9">IFERROR(SMALL(_xlfn._xlws.FILTER($R$3:$V$1000,($U$3:$U$1000=$Y$5)*($R$3:$R$1000=E$5)),1),"")</f>
        <v>0.45833333333333331</v>
      </c>
      <c r="F9" s="21">
        <f t="shared" si="1"/>
        <v>3</v>
      </c>
      <c r="G9" s="22" cm="1">
        <f t="array" ref="G9">IFERROR(SMALL(_xlfn._xlws.FILTER($R$3:$V$1000,($U$3:$U$1000=$Y$5)*($R$3:$R$1000=G$5)),1),"")</f>
        <v>0.76041666666666663</v>
      </c>
      <c r="H9" s="21">
        <f t="shared" ref="H9:H11" si="3">COUNTIFS($W$3:$W$1000,$A9,$R$3:$R$1000,G$5)</f>
        <v>2</v>
      </c>
      <c r="I9" s="22" cm="1">
        <f t="array" ref="I9">IFERROR(SMALL(_xlfn._xlws.FILTER($R$3:$V$1000,($U$3:$U$1000=$Y$5)*($R$3:$R$1000=I$5)),1),"")</f>
        <v>0.77083333333333337</v>
      </c>
      <c r="J9" s="21">
        <f t="shared" ref="J9" si="4">COUNTIFS($W$3:$W$1000,$A9,$R$3:$R$1000,I$5)</f>
        <v>2</v>
      </c>
      <c r="K9" s="22" cm="1">
        <f t="array" ref="K9">IFERROR(SMALL(_xlfn._xlws.FILTER($R$3:$V$1000,($U$3:$U$1000=$Y$5)*($R$3:$R$1000=K$5)),1),"")</f>
        <v>0.77083333333333337</v>
      </c>
      <c r="L9" s="21">
        <f t="shared" ref="L9" si="5">COUNTIFS($W$3:$W$1000,$A9,$R$3:$R$1000,K$5)</f>
        <v>2</v>
      </c>
      <c r="M9" s="22" cm="1">
        <f t="array" ref="M9">IFERROR(SMALL(_xlfn._xlws.FILTER($R$3:$V$1000,($U$3:$U$1000=$Y$5)*($R$3:$R$1000=M$5)),1),"")</f>
        <v>0.77083333333333337</v>
      </c>
      <c r="N9" s="21">
        <f t="shared" ref="N9" si="6">COUNTIFS($W$3:$W$1000,$A9,$R$3:$R$1000,M$5)</f>
        <v>1</v>
      </c>
      <c r="O9" s="22" t="str" cm="1">
        <f t="array" ref="O9">IFERROR(SMALL(_xlfn._xlws.FILTER($R$3:$V$1000,($U$3:$U$1000=$Y$5)*($R$3:$R$1000=O$5)),1),"")</f>
        <v/>
      </c>
      <c r="P9" s="21">
        <f t="shared" ref="P9" si="7">COUNTIFS($W$3:$W$1000,$A9,$R$3:$R$1000,O$5)</f>
        <v>0</v>
      </c>
      <c r="Q9" s="24"/>
      <c r="R9" s="7">
        <v>44729</v>
      </c>
      <c r="S9" s="8">
        <v>0.79166666666666663</v>
      </c>
      <c r="T9" s="8">
        <v>0.95833333333333337</v>
      </c>
      <c r="U9" s="9" t="s">
        <v>23</v>
      </c>
      <c r="V9" s="9" t="s">
        <v>19</v>
      </c>
      <c r="W9" s="10" t="str">
        <f t="shared" si="0"/>
        <v>Étincelle (De)</v>
      </c>
      <c r="X9" s="10" t="s">
        <v>19</v>
      </c>
      <c r="Y9" s="9" t="s">
        <v>27</v>
      </c>
      <c r="Z9" s="10" t="s">
        <v>28</v>
      </c>
    </row>
    <row r="10" spans="1:26" ht="15.75" customHeight="1" x14ac:dyDescent="0.25">
      <c r="A10" s="25" t="s">
        <v>12</v>
      </c>
      <c r="B10" s="21"/>
      <c r="C10" s="22" cm="1">
        <f t="array" ref="C10">IFERROR(SMALL(_xlfn._xlws.FILTER($R$3:$V$1000,($U$3:$U$1000=$Y$4)*($R$3:$R$1000=C$5)),1),"")</f>
        <v>0.33333333333333331</v>
      </c>
      <c r="D10" s="21">
        <f t="shared" si="2"/>
        <v>1</v>
      </c>
      <c r="E10" s="22" cm="1">
        <f t="array" ref="E10">IFERROR(SMALL(_xlfn._xlws.FILTER($R$3:$V$1000,($U$3:$U$1000=$Y$4)*($R$3:$R$1000=E$5)),1),"")</f>
        <v>0.625</v>
      </c>
      <c r="F10" s="21">
        <f t="shared" si="1"/>
        <v>1</v>
      </c>
      <c r="G10" s="22" cm="1">
        <f t="array" ref="G10">IFERROR(SMALL(_xlfn._xlws.FILTER($R$3:$V$1000,($U$3:$U$1000=$Y$4)*($R$3:$R$1000=G$5)),1),"")</f>
        <v>0.77083333333333337</v>
      </c>
      <c r="H10" s="21">
        <f t="shared" si="3"/>
        <v>2</v>
      </c>
      <c r="I10" s="22" cm="1">
        <f t="array" ref="I10">IFERROR(SMALL(_xlfn._xlws.FILTER($R$3:$V$1000,($U$3:$U$1000=$Y$4)*($R$3:$R$1000=I$5)),1),"")</f>
        <v>0.875</v>
      </c>
      <c r="J10" s="21">
        <f t="shared" ref="J10" si="8">COUNTIFS($W$3:$W$1000,$A10,$R$3:$R$1000,I$5)</f>
        <v>1</v>
      </c>
      <c r="K10" s="22" cm="1">
        <f t="array" ref="K10">IFERROR(SMALL(_xlfn._xlws.FILTER($R$3:$V$1000,($U$3:$U$1000=$Y$4)*($R$3:$R$1000=K$5)),1),"")</f>
        <v>0.77083333333333337</v>
      </c>
      <c r="L10" s="21">
        <f t="shared" ref="L10" si="9">COUNTIFS($W$3:$W$1000,$A10,$R$3:$R$1000,K$5)</f>
        <v>2</v>
      </c>
      <c r="M10" s="22" cm="1">
        <f t="array" ref="M10">IFERROR(SMALL(_xlfn._xlws.FILTER($R$3:$V$1000,($U$3:$U$1000=$Y$4)*($R$3:$R$1000=M$5)),1),"")</f>
        <v>0.77083333333333337</v>
      </c>
      <c r="N10" s="21">
        <f t="shared" ref="N10" si="10">COUNTIFS($W$3:$W$1000,$A10,$R$3:$R$1000,M$5)</f>
        <v>1</v>
      </c>
      <c r="O10" s="22" t="str" cm="1">
        <f t="array" ref="O10">IFERROR(SMALL(_xlfn._xlws.FILTER($R$3:$V$1000,($U$3:$U$1000=$Y$4)*($R$3:$R$1000=O$5)),1),"")</f>
        <v/>
      </c>
      <c r="P10" s="21">
        <f t="shared" ref="P10" si="11">COUNTIFS($W$3:$W$1000,$A10,$R$3:$R$1000,O$5)</f>
        <v>0</v>
      </c>
      <c r="Q10" s="24"/>
      <c r="R10" s="7">
        <v>44730</v>
      </c>
      <c r="S10" s="8">
        <v>0.33333333333333331</v>
      </c>
      <c r="T10" s="8">
        <v>0.5</v>
      </c>
      <c r="U10" s="9" t="s">
        <v>11</v>
      </c>
      <c r="V10" s="9" t="s">
        <v>19</v>
      </c>
      <c r="W10" s="10" t="str">
        <f t="shared" si="0"/>
        <v>Charles-Bruneau</v>
      </c>
      <c r="X10" s="10" t="s">
        <v>19</v>
      </c>
      <c r="Y10" s="9" t="s">
        <v>29</v>
      </c>
      <c r="Z10" s="10" t="s">
        <v>30</v>
      </c>
    </row>
    <row r="11" spans="1:26" ht="15.75" customHeight="1" x14ac:dyDescent="0.25">
      <c r="A11" s="26" t="s">
        <v>31</v>
      </c>
      <c r="B11" s="27"/>
      <c r="C11" s="22" t="str" cm="1">
        <f t="array" ref="C11">IFERROR(SMALL(_xlfn._xlws.FILTER($R$3:$V$1000,($U$3:$U$1000=$Y$13)*($R$3:$R$1000=C$5)),1),"")</f>
        <v/>
      </c>
      <c r="D11" s="21">
        <f t="shared" si="2"/>
        <v>0</v>
      </c>
      <c r="E11" s="22" t="str" cm="1">
        <f t="array" ref="E11">IFERROR(SMALL(_xlfn._xlws.FILTER($R$3:$V$1000,($U$3:$U$1000=$Y$13)*($R$3:$R$1000=E$5)),1),"")</f>
        <v/>
      </c>
      <c r="F11" s="21">
        <f t="shared" si="1"/>
        <v>0</v>
      </c>
      <c r="G11" s="22" t="str" cm="1">
        <f t="array" ref="G11">IFERROR(SMALL(_xlfn._xlws.FILTER($R$3:$V$1000,($U$3:$U$1000=$Y$13)*($R$3:$R$1000=G$5)),1),"")</f>
        <v/>
      </c>
      <c r="H11" s="21">
        <f t="shared" si="3"/>
        <v>0</v>
      </c>
      <c r="I11" s="22" t="str" cm="1">
        <f t="array" ref="I11">IFERROR(SMALL(_xlfn._xlws.FILTER($R$3:$V$1000,($U$3:$U$1000=$Y$13)*($R$3:$R$1000=I$5)),1),"")</f>
        <v/>
      </c>
      <c r="J11" s="21">
        <f t="shared" ref="J11" si="12">COUNTIFS($W$3:$W$1000,$A11,$R$3:$R$1000,I$5)</f>
        <v>0</v>
      </c>
      <c r="K11" s="22" t="str" cm="1">
        <f t="array" ref="K11">IFERROR(SMALL(_xlfn._xlws.FILTER($R$3:$V$1000,($U$3:$U$1000=$Y$13)*($R$3:$R$1000=K$5)),1),"")</f>
        <v/>
      </c>
      <c r="L11" s="21">
        <f t="shared" ref="L11" si="13">COUNTIFS($W$3:$W$1000,$A11,$R$3:$R$1000,K$5)</f>
        <v>0</v>
      </c>
      <c r="M11" s="22" t="str" cm="1">
        <f t="array" ref="M11">IFERROR(SMALL(_xlfn._xlws.FILTER($R$3:$V$1000,($U$3:$U$1000=$Y$13)*($R$3:$R$1000=M$5)),1),"")</f>
        <v/>
      </c>
      <c r="N11" s="21">
        <f t="shared" ref="N11" si="14">COUNTIFS($W$3:$W$1000,$A11,$R$3:$R$1000,M$5)</f>
        <v>0</v>
      </c>
      <c r="O11" s="22" t="str" cm="1">
        <f t="array" ref="O11">IFERROR(SMALL(_xlfn._xlws.FILTER($R$3:$V$1000,($U$3:$U$1000=$Y$13)*($R$3:$R$1000=O$5)),1),"")</f>
        <v/>
      </c>
      <c r="P11" s="21">
        <f t="shared" ref="P11" si="15">COUNTIFS($W$3:$W$1000,$A11,$R$3:$R$1000,O$5)</f>
        <v>0</v>
      </c>
      <c r="Q11" s="28"/>
      <c r="R11" s="7">
        <v>44730</v>
      </c>
      <c r="S11" s="8">
        <v>0.375</v>
      </c>
      <c r="T11" s="8">
        <v>0.5</v>
      </c>
      <c r="U11" s="9" t="s">
        <v>20</v>
      </c>
      <c r="V11" s="9" t="s">
        <v>19</v>
      </c>
      <c r="W11" s="10" t="str">
        <f t="shared" si="0"/>
        <v>Jean-Guy Chaput</v>
      </c>
      <c r="X11" s="10" t="s">
        <v>14</v>
      </c>
      <c r="Y11" s="9" t="s">
        <v>32</v>
      </c>
      <c r="Z11" s="10" t="s">
        <v>33</v>
      </c>
    </row>
    <row r="12" spans="1:26" ht="15.75" customHeight="1" x14ac:dyDescent="0.25">
      <c r="A12" s="40" t="s">
        <v>34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2"/>
      <c r="R12" s="7">
        <v>44730</v>
      </c>
      <c r="S12" s="8">
        <v>0.39583333333333331</v>
      </c>
      <c r="T12" s="8">
        <v>0.5</v>
      </c>
      <c r="U12" s="9" t="s">
        <v>6</v>
      </c>
      <c r="V12" s="9" t="s">
        <v>7</v>
      </c>
      <c r="W12" s="10" t="str">
        <f t="shared" si="0"/>
        <v>Philippe-Villeneuve</v>
      </c>
      <c r="X12" s="10" t="s">
        <v>7</v>
      </c>
      <c r="Y12" s="9" t="s">
        <v>35</v>
      </c>
      <c r="Z12" s="10" t="s">
        <v>36</v>
      </c>
    </row>
    <row r="13" spans="1:26" ht="15.75" customHeight="1" x14ac:dyDescent="0.25">
      <c r="A13" s="29" t="s">
        <v>36</v>
      </c>
      <c r="B13" s="21"/>
      <c r="C13" s="22" t="str" cm="1">
        <f t="array" ref="C13">IFERROR(SMALL(_xlfn._xlws.FILTER($R$3:$V$1000,($U$3:$U$1000=$Y$12)*($R$3:$R$1000=C$5)),1),"")</f>
        <v/>
      </c>
      <c r="D13" s="21">
        <f>COUNTIFS($W$3:$W$1000,$A13,$R$3:$R$1000,C$5)</f>
        <v>0</v>
      </c>
      <c r="E13" s="22" t="str" cm="1">
        <f t="array" ref="E13">IFERROR(SMALL(_xlfn._xlws.FILTER($R$3:$V$1000,($U$3:$U$1000=$Y$12)*($R$3:$R$1000=E$5)),1),"")</f>
        <v/>
      </c>
      <c r="F13" s="21">
        <f>COUNTIFS($W$3:$W$1000,$A13,$R$3:$R$1000,E$5)</f>
        <v>0</v>
      </c>
      <c r="G13" s="22" cm="1">
        <f t="array" ref="G13">IFERROR(SMALL(_xlfn._xlws.FILTER($R$3:$V$1000,($U$3:$U$1000=$Y$12)*($R$3:$R$1000=G$5)),1),"")</f>
        <v>0.77083333333333337</v>
      </c>
      <c r="H13" s="21">
        <f>COUNTIFS($W$3:$W$1000,$A13,$R$3:$R$1000,G$5)</f>
        <v>1</v>
      </c>
      <c r="I13" s="22" cm="1">
        <f t="array" ref="I13">IFERROR(SMALL(_xlfn._xlws.FILTER($R$3:$V$1000,($U$3:$U$1000=$Y$12)*($R$3:$R$1000=I$5)),1),"")</f>
        <v>0.77083333333333337</v>
      </c>
      <c r="J13" s="21">
        <f>COUNTIFS($W$3:$W$1000,$A13,$R$3:$R$1000,I$5)</f>
        <v>1</v>
      </c>
      <c r="K13" s="22" t="str" cm="1">
        <f t="array" ref="K13">IFERROR(SMALL(_xlfn._xlws.FILTER($R$3:$V$1000,($U$3:$U$1000=$Y$12)*($R$3:$R$1000=K$5)),1),"")</f>
        <v/>
      </c>
      <c r="L13" s="21">
        <f>COUNTIFS($W$3:$W$1000,$A13,$R$3:$R$1000,K$5)</f>
        <v>0</v>
      </c>
      <c r="M13" s="22" cm="1">
        <f t="array" ref="M13">IFERROR(SMALL(_xlfn._xlws.FILTER($R$3:$V$1000,($U$3:$U$1000=$Y$12)*($R$3:$R$1000=M$5)),1),"")</f>
        <v>0.77083333333333337</v>
      </c>
      <c r="N13" s="21">
        <f>COUNTIFS($W$3:$W$1000,$A13,$R$3:$R$1000,M$5)</f>
        <v>1</v>
      </c>
      <c r="O13" s="22" t="str" cm="1">
        <f t="array" ref="O13">IFERROR(SMALL(_xlfn._xlws.FILTER($R$3:$V$1000,($U$3:$U$1000=$Y$12)*($R$3:$R$1000=O$5)),1),"")</f>
        <v/>
      </c>
      <c r="P13" s="21">
        <f>COUNTIFS($W$3:$W$1000,$A13,$R$3:$R$1000,O$5)</f>
        <v>0</v>
      </c>
      <c r="Q13" s="30"/>
      <c r="R13" s="7">
        <v>44730</v>
      </c>
      <c r="S13" s="8">
        <v>0.39583333333333331</v>
      </c>
      <c r="T13" s="8">
        <v>0.5</v>
      </c>
      <c r="U13" s="9" t="s">
        <v>6</v>
      </c>
      <c r="V13" s="9" t="s">
        <v>10</v>
      </c>
      <c r="W13" s="10" t="str">
        <f t="shared" si="0"/>
        <v>Philippe-Villeneuve</v>
      </c>
      <c r="X13" s="10" t="s">
        <v>19</v>
      </c>
      <c r="Y13" s="9" t="s">
        <v>37</v>
      </c>
      <c r="Z13" s="10" t="s">
        <v>31</v>
      </c>
    </row>
    <row r="14" spans="1:26" ht="15.75" customHeight="1" x14ac:dyDescent="0.25">
      <c r="A14" s="25" t="s">
        <v>33</v>
      </c>
      <c r="B14" s="21"/>
      <c r="C14" s="22" t="str" cm="1">
        <f t="array" ref="C14">IFERROR(SMALL(_xlfn._xlws.FILTER($R$3:$V$1000,($U$3:$U$1000=$Y$11)*($R$3:$R$1000=C$5)),1),"")</f>
        <v/>
      </c>
      <c r="D14" s="21">
        <f>COUNTIFS($W$3:$W$1000,$A14,$R$3:$R$1000,C$5)</f>
        <v>0</v>
      </c>
      <c r="E14" s="22" cm="1">
        <f t="array" ref="E14">IFERROR(SMALL(_xlfn._xlws.FILTER($R$3:$V$1000,($U$3:$U$1000=$Y$11)*($R$3:$R$1000=E$5)),1),"")</f>
        <v>0.45833333333333331</v>
      </c>
      <c r="F14" s="21">
        <f>COUNTIFS($W$3:$W$1000,$A14,$R$3:$R$1000,E$5)</f>
        <v>2</v>
      </c>
      <c r="G14" s="22" t="str" cm="1">
        <f t="array" ref="G14">IFERROR(SMALL(_xlfn._xlws.FILTER($R$3:$V$1000,($U$3:$U$1000=$Y$11)*($R$3:$R$1000=G$5)),1),"")</f>
        <v/>
      </c>
      <c r="H14" s="21">
        <f>COUNTIFS($W$3:$W$1000,$A14,$R$3:$R$1000,G$5)</f>
        <v>0</v>
      </c>
      <c r="I14" s="22" t="str" cm="1">
        <f t="array" ref="I14">IFERROR(SMALL(_xlfn._xlws.FILTER($R$3:$V$1000,($U$3:$U$1000=$Y$11)*($R$3:$R$1000=I$5)),1),"")</f>
        <v/>
      </c>
      <c r="J14" s="21">
        <f>COUNTIFS($W$3:$W$1000,$A14,$R$3:$R$1000,I$5)</f>
        <v>0</v>
      </c>
      <c r="K14" s="22" t="str" cm="1">
        <f t="array" ref="K14">IFERROR(SMALL(_xlfn._xlws.FILTER($R$3:$V$1000,($U$3:$U$1000=$Y$11)*($R$3:$R$1000=K$5)),1),"")</f>
        <v/>
      </c>
      <c r="L14" s="21">
        <f>COUNTIFS($W$3:$W$1000,$A14,$R$3:$R$1000,K$5)</f>
        <v>0</v>
      </c>
      <c r="M14" s="22" t="str" cm="1">
        <f t="array" ref="M14">IFERROR(SMALL(_xlfn._xlws.FILTER($R$3:$V$1000,($U$3:$U$1000=$Y$11)*($R$3:$R$1000=M$5)),1),"")</f>
        <v/>
      </c>
      <c r="N14" s="21">
        <f>COUNTIFS($W$3:$W$1000,$A14,$R$3:$R$1000,M$5)</f>
        <v>0</v>
      </c>
      <c r="O14" s="22" t="str" cm="1">
        <f t="array" ref="O14">IFERROR(SMALL(_xlfn._xlws.FILTER($R$3:$V$1000,($U$3:$U$1000=$Y$11)*($R$3:$R$1000=O$5)),1),"")</f>
        <v/>
      </c>
      <c r="P14" s="21">
        <f>COUNTIFS($W$3:$W$1000,$A14,$R$3:$R$1000,O$5)</f>
        <v>0</v>
      </c>
      <c r="Q14" s="24"/>
      <c r="R14" s="7">
        <v>44730</v>
      </c>
      <c r="S14" s="8">
        <v>0.4375</v>
      </c>
      <c r="T14" s="8">
        <v>0.54166666666666663</v>
      </c>
      <c r="U14" s="9" t="s">
        <v>15</v>
      </c>
      <c r="V14" s="9" t="s">
        <v>19</v>
      </c>
      <c r="W14" s="10" t="str">
        <f t="shared" si="0"/>
        <v>Dumais</v>
      </c>
      <c r="X14" s="10" t="s">
        <v>19</v>
      </c>
      <c r="Y14" s="9" t="s">
        <v>38</v>
      </c>
      <c r="Z14" s="10" t="s">
        <v>39</v>
      </c>
    </row>
    <row r="15" spans="1:26" ht="15.75" customHeight="1" x14ac:dyDescent="0.25">
      <c r="A15" s="25" t="s">
        <v>26</v>
      </c>
      <c r="B15" s="21">
        <v>1</v>
      </c>
      <c r="C15" s="22" t="str" cm="1">
        <f t="array" ref="C15">IFERROR(SMALL(_xlfn._xlws.FILTER($R$3:$V$1000,($U$3:$U$1000=$Y$8)*($R$3:$R$1000=C$5)*($V$3:$V$1000=$Y$17)),1),"")</f>
        <v/>
      </c>
      <c r="D15" s="23">
        <f>COUNTIFS($W$3:$W$1000,$A15,$R$3:$R$1000,C$5,$V$3:$V$1000,"Balle 1")</f>
        <v>0</v>
      </c>
      <c r="E15" s="22" cm="1">
        <f t="array" ref="E15">IFERROR(SMALL(_xlfn._xlws.FILTER($R$3:$V$1000,($U$3:$U$1000=$Y$8)*($R$3:$R$1000=E$5)*($V$3:$V$1000=$Y$17)),1),"")</f>
        <v>0.66666666666666663</v>
      </c>
      <c r="F15" s="23">
        <f>COUNTIFS($W$3:$W$1000,$A15,$R$3:$R$1000,E$5,$V$3:$V$1000,"Balle 1")</f>
        <v>1</v>
      </c>
      <c r="G15" s="22" cm="1">
        <f t="array" ref="G15">IFERROR(SMALL(_xlfn._xlws.FILTER($R$3:$V$1000,($U$3:$U$1000=$Y$8)*($R$3:$R$1000=G$5)*($V$3:$V$1000=$Y$17)),1),"")</f>
        <v>0.77083333333333337</v>
      </c>
      <c r="H15" s="23">
        <f>COUNTIFS($W$3:$W$1000,$A15,$R$3:$R$1000,G$5,$V$3:$V$1000,"Balle 1")</f>
        <v>1</v>
      </c>
      <c r="I15" s="22" cm="1">
        <f t="array" ref="I15">IFERROR(SMALL(_xlfn._xlws.FILTER($R$3:$V$1000,($U$3:$U$1000=$Y$8)*($R$3:$R$1000=I$5)*($V$3:$V$1000=$Y$17)),1),"")</f>
        <v>0.41666666666666669</v>
      </c>
      <c r="J15" s="23">
        <f>COUNTIFS($W$3:$W$1000,$A15,$R$3:$R$1000,I$5,$V$3:$V$1000,"Balle 1")</f>
        <v>3</v>
      </c>
      <c r="K15" s="22" cm="1">
        <f t="array" ref="K15">IFERROR(SMALL(_xlfn._xlws.FILTER($R$3:$V$1000,($U$3:$U$1000=$Y$8)*($R$3:$R$1000=K$5)*($V$3:$V$1000=$Y$17)),1),"")</f>
        <v>0.77083333333333337</v>
      </c>
      <c r="L15" s="23">
        <f>COUNTIFS($W$3:$W$1000,$A15,$R$3:$R$1000,K$5,$V$3:$V$1000,"Balle 1")</f>
        <v>2</v>
      </c>
      <c r="M15" s="22" cm="1">
        <f t="array" ref="M15">IFERROR(SMALL(_xlfn._xlws.FILTER($R$3:$V$1000,($U$3:$U$1000=$Y$8)*($R$3:$R$1000=M$5)*($V$3:$V$1000=$Y$17)),1),"")</f>
        <v>0.875</v>
      </c>
      <c r="N15" s="23">
        <f>COUNTIFS($W$3:$W$1000,$A15,$R$3:$R$1000,M$5,$V$3:$V$1000,"Balle 1")</f>
        <v>1</v>
      </c>
      <c r="O15" s="22" t="str" cm="1">
        <f t="array" ref="O15">IFERROR(SMALL(_xlfn._xlws.FILTER($R$3:$V$1000,($U$3:$U$1000=$Y$8)*($R$3:$R$1000=O$5)*($V$3:$V$1000=$Y$17)),1),"")</f>
        <v/>
      </c>
      <c r="P15" s="23">
        <f>COUNTIFS($W$3:$W$1000,$A15,$R$3:$R$1000,O$5,$V$3:$V$1000,"Balle 1")</f>
        <v>0</v>
      </c>
      <c r="Q15" s="24"/>
      <c r="R15" s="7">
        <v>44730</v>
      </c>
      <c r="S15" s="8">
        <v>0.4375</v>
      </c>
      <c r="T15" s="8">
        <v>0.54166666666666663</v>
      </c>
      <c r="U15" s="9" t="s">
        <v>27</v>
      </c>
      <c r="V15" s="9" t="s">
        <v>19</v>
      </c>
      <c r="W15" s="10" t="str">
        <f t="shared" si="0"/>
        <v>Louis-Gilles-Ouimet</v>
      </c>
      <c r="X15" s="10" t="s">
        <v>19</v>
      </c>
      <c r="Y15" s="9" t="s">
        <v>40</v>
      </c>
      <c r="Z15" s="10" t="s">
        <v>25</v>
      </c>
    </row>
    <row r="16" spans="1:26" ht="15.75" customHeight="1" x14ac:dyDescent="0.25">
      <c r="A16" s="25" t="s">
        <v>26</v>
      </c>
      <c r="B16" s="21">
        <v>2</v>
      </c>
      <c r="C16" s="22" t="str" cm="1">
        <f t="array" ref="C16">IFERROR(SMALL(_xlfn._xlws.FILTER($R$3:$V$1000,($U$3:$U$1000=$Y$8)*($R$3:$R$1000=C$5)*($V$3:$V$1000=$Y$18)),1),"")</f>
        <v/>
      </c>
      <c r="D16" s="23">
        <f>COUNTIFS($W$3:$W$1000,$A16,$R$3:$R$1000,$C$5,$V$3:$V$1000,"Balle 2")</f>
        <v>0</v>
      </c>
      <c r="E16" s="22" t="str" cm="1">
        <f t="array" ref="E16">IFERROR(SMALL(_xlfn._xlws.FILTER($R$3:$V$1000,($U$3:$U$1000=$Y$8)*($R$3:$R$1000=E$5)*($V$3:$V$1000=$Y$18)),1),"")</f>
        <v/>
      </c>
      <c r="F16" s="23">
        <f>COUNTIFS($W$3:$W$1000,$A16,$R$3:$R$1000,$C$5,$V$3:$V$1000,"Balle 2")</f>
        <v>0</v>
      </c>
      <c r="G16" s="22" cm="1">
        <f t="array" ref="G16">IFERROR(SMALL(_xlfn._xlws.FILTER($R$3:$V$1000,($U$3:$U$1000=$Y$8)*($R$3:$R$1000=G$5)*($V$3:$V$1000=$Y$18)),1),"")</f>
        <v>0.77083333333333337</v>
      </c>
      <c r="H16" s="23">
        <f>COUNTIFS($W$3:$W$1000,$A16,$R$3:$R$1000,$C$5,$V$3:$V$1000,"Balle 2")</f>
        <v>0</v>
      </c>
      <c r="I16" s="22" t="str" cm="1">
        <f t="array" ref="I16">IFERROR(SMALL(_xlfn._xlws.FILTER($R$3:$V$1000,($U$3:$U$1000=$Y$8)*($R$3:$R$1000=I$5)*($V$3:$V$1000=$Y$18)),1),"")</f>
        <v/>
      </c>
      <c r="J16" s="23">
        <f>COUNTIFS($W$3:$W$1000,$A16,$R$3:$R$1000,$C$5,$V$3:$V$1000,"Balle 2")</f>
        <v>0</v>
      </c>
      <c r="K16" s="22" cm="1">
        <f t="array" ref="K16">IFERROR(SMALL(_xlfn._xlws.FILTER($R$3:$V$1000,($U$3:$U$1000=$Y$8)*($R$3:$R$1000=K$5)*($V$3:$V$1000=$Y$18)),1),"")</f>
        <v>0.77083333333333337</v>
      </c>
      <c r="L16" s="23">
        <f>COUNTIFS($W$3:$W$1000,$A16,$R$3:$R$1000,$C$5,$V$3:$V$1000,"Balle 2")</f>
        <v>0</v>
      </c>
      <c r="M16" s="22" t="str" cm="1">
        <f t="array" ref="M16">IFERROR(SMALL(_xlfn._xlws.FILTER($R$3:$V$1000,($U$3:$U$1000=$Y$8)*($R$3:$R$1000=M$5)*($V$3:$V$1000=$Y$18)),1),"")</f>
        <v/>
      </c>
      <c r="N16" s="23">
        <f>COUNTIFS($W$3:$W$1000,$A16,$R$3:$R$1000,$C$5,$V$3:$V$1000,"Balle 2")</f>
        <v>0</v>
      </c>
      <c r="O16" s="22" t="str" cm="1">
        <f t="array" ref="O16">IFERROR(SMALL(_xlfn._xlws.FILTER($R$3:$V$1000,($U$3:$U$1000=$Y$8)*($R$3:$R$1000=O$5)*($V$3:$V$1000=$Y$18)),1),"")</f>
        <v/>
      </c>
      <c r="P16" s="23">
        <f>COUNTIFS($W$3:$W$1000,$A16,$R$3:$R$1000,$C$5,$V$3:$V$1000,"Balle 2")</f>
        <v>0</v>
      </c>
      <c r="Q16" s="24"/>
      <c r="R16" s="7">
        <v>44730</v>
      </c>
      <c r="S16" s="8">
        <v>0.5</v>
      </c>
      <c r="T16" s="8">
        <v>0.65625</v>
      </c>
      <c r="U16" s="9" t="s">
        <v>6</v>
      </c>
      <c r="V16" s="9" t="s">
        <v>14</v>
      </c>
      <c r="W16" s="10" t="str">
        <f t="shared" si="0"/>
        <v>Philippe-Villeneuve</v>
      </c>
      <c r="X16" s="10" t="s">
        <v>19</v>
      </c>
      <c r="Y16" s="15"/>
    </row>
    <row r="17" spans="1:25" ht="15.75" customHeight="1" x14ac:dyDescent="0.25">
      <c r="A17" s="25" t="s">
        <v>26</v>
      </c>
      <c r="B17" s="21">
        <v>3</v>
      </c>
      <c r="C17" s="22" t="str" cm="1">
        <f t="array" ref="C17">IFERROR(SMALL(_xlfn._xlws.FILTER($R$3:$V$1000,($U$3:$U$1000=$Y$8)*($R$3:$R$1000=C$5)*($V$3:$V$1000=$Y$19)),1),"")</f>
        <v/>
      </c>
      <c r="D17" s="23">
        <f>COUNTIFS($W$3:$W$1000,$A17,$R$3:$R$1000,C$5,$V$3:$V$1000,"Balle 3")</f>
        <v>0</v>
      </c>
      <c r="E17" s="22" cm="1">
        <f t="array" ref="E17">IFERROR(SMALL(_xlfn._xlws.FILTER($R$3:$V$1000,($U$3:$U$1000=$Y$8)*($R$3:$R$1000=E$5)*($V$3:$V$1000=$Y$19)),1),"")</f>
        <v>0.73958333333333337</v>
      </c>
      <c r="F17" s="23">
        <f>COUNTIFS($W$3:$W$1000,$A17,$R$3:$R$1000,E$5,$V$3:$V$1000,"Balle 3")</f>
        <v>1</v>
      </c>
      <c r="G17" s="22" cm="1">
        <f t="array" ref="G17">IFERROR(SMALL(_xlfn._xlws.FILTER($R$3:$V$1000,($U$3:$U$1000=$Y$8)*($R$3:$R$1000=G$5)*($V$3:$V$1000=$Y$19)),1),"")</f>
        <v>0.77083333333333337</v>
      </c>
      <c r="H17" s="23">
        <f>COUNTIFS($W$3:$W$1000,$A17,$R$3:$R$1000,G$5,$V$3:$V$1000,"Balle 3")</f>
        <v>1</v>
      </c>
      <c r="I17" s="22" cm="1">
        <f t="array" ref="I17">IFERROR(SMALL(_xlfn._xlws.FILTER($R$3:$V$1000,($U$3:$U$1000=$Y$8)*($R$3:$R$1000=I$5)*($V$3:$V$1000=$Y$19)),1),"")</f>
        <v>0.77083333333333337</v>
      </c>
      <c r="J17" s="23">
        <f>COUNTIFS($W$3:$W$1000,$A17,$R$3:$R$1000,I$5,$V$3:$V$1000,"Balle 3")</f>
        <v>1</v>
      </c>
      <c r="K17" s="22" cm="1">
        <f t="array" ref="K17">IFERROR(SMALL(_xlfn._xlws.FILTER($R$3:$V$1000,($U$3:$U$1000=$Y$8)*($R$3:$R$1000=K$5)*($V$3:$V$1000=$Y$19)),1),"")</f>
        <v>0.77083333333333337</v>
      </c>
      <c r="L17" s="23">
        <f>COUNTIFS($W$3:$W$1000,$A17,$R$3:$R$1000,K$5,$V$3:$V$1000,"Balle 3")</f>
        <v>2</v>
      </c>
      <c r="M17" s="22" cm="1">
        <f t="array" ref="M17">IFERROR(SMALL(_xlfn._xlws.FILTER($R$3:$V$1000,($U$3:$U$1000=$Y$8)*($R$3:$R$1000=M$5)*($V$3:$V$1000=$Y$19)),1),"")</f>
        <v>0.75</v>
      </c>
      <c r="N17" s="23">
        <f>COUNTIFS($W$3:$W$1000,$A17,$R$3:$R$1000,M$5,$V$3:$V$1000,"Balle 3")</f>
        <v>1</v>
      </c>
      <c r="O17" s="22" cm="1">
        <f t="array" ref="O17">IFERROR(SMALL(_xlfn._xlws.FILTER($R$3:$V$1000,($U$3:$U$1000=$Y$8)*($R$3:$R$1000=O$5)*($V$3:$V$1000=$Y$19)),1),"")</f>
        <v>0.75</v>
      </c>
      <c r="P17" s="23">
        <f>COUNTIFS($W$3:$W$1000,$A17,$R$3:$R$1000,O$5,$V$3:$V$1000,"Balle 3")</f>
        <v>1</v>
      </c>
      <c r="Q17" s="24"/>
      <c r="R17" s="7">
        <v>44730</v>
      </c>
      <c r="S17" s="8">
        <v>0.51041666666666663</v>
      </c>
      <c r="T17" s="8">
        <v>0.59375</v>
      </c>
      <c r="U17" s="9" t="s">
        <v>6</v>
      </c>
      <c r="V17" s="9" t="s">
        <v>7</v>
      </c>
      <c r="W17" s="10" t="str">
        <f t="shared" si="0"/>
        <v>Philippe-Villeneuve</v>
      </c>
      <c r="X17" s="10" t="s">
        <v>19</v>
      </c>
      <c r="Y17" s="9" t="s">
        <v>7</v>
      </c>
    </row>
    <row r="18" spans="1:25" ht="15.75" customHeight="1" x14ac:dyDescent="0.25">
      <c r="A18" s="25" t="s">
        <v>26</v>
      </c>
      <c r="B18" s="21">
        <v>4</v>
      </c>
      <c r="C18" s="22" t="str" cm="1">
        <f t="array" ref="C18">IFERROR(SMALL(_xlfn._xlws.FILTER($R$3:$V$1000,($U$3:$U$1000=$Y$8)*($R$3:$R$1000=C$5)*($V$3:$V$1000=$Y$20)),1),"")</f>
        <v/>
      </c>
      <c r="D18" s="23">
        <f>COUNTIFS($W$3:$W$1000,$A18,$R$3:$R$1000,C$5,$V$3:$V$1000,"Balle 4")</f>
        <v>0</v>
      </c>
      <c r="E18" s="22" t="str" cm="1">
        <f t="array" ref="E18">IFERROR(SMALL(_xlfn._xlws.FILTER($R$3:$V$1000,($U$3:$U$1000=$Y$8)*($R$3:$R$1000=E$5)*($V$3:$V$1000=$Y$20)),1),"")</f>
        <v/>
      </c>
      <c r="F18" s="23">
        <f>COUNTIFS($W$3:$W$1000,$A18,$R$3:$R$1000,E$5,$V$3:$V$1000,"Balle 4")</f>
        <v>0</v>
      </c>
      <c r="G18" s="22" cm="1">
        <f t="array" ref="G18">IFERROR(SMALL(_xlfn._xlws.FILTER($R$3:$V$1000,($U$3:$U$1000=$Y$8)*($R$3:$R$1000=G$5)*($V$3:$V$1000=$Y$20)),1),"")</f>
        <v>0.77083333333333337</v>
      </c>
      <c r="H18" s="23">
        <f>COUNTIFS($W$3:$W$1000,$A18,$R$3:$R$1000,G$5,$V$3:$V$1000,"Balle 4")</f>
        <v>1</v>
      </c>
      <c r="I18" s="22" t="str" cm="1">
        <f t="array" ref="I18">IFERROR(SMALL(_xlfn._xlws.FILTER($R$3:$V$1000,($U$3:$U$1000=$Y$8)*($R$3:$R$1000=I$5)*($V$3:$V$1000=$Y$20)),1),"")</f>
        <v/>
      </c>
      <c r="J18" s="23">
        <f>COUNTIFS($W$3:$W$1000,$A18,$R$3:$R$1000,I$5,$V$3:$V$1000,"Balle 4")</f>
        <v>0</v>
      </c>
      <c r="K18" s="22" cm="1">
        <f t="array" ref="K18">IFERROR(SMALL(_xlfn._xlws.FILTER($R$3:$V$1000,($U$3:$U$1000=$Y$8)*($R$3:$R$1000=K$5)*($V$3:$V$1000=$Y$20)),1),"")</f>
        <v>0.77083333333333337</v>
      </c>
      <c r="L18" s="23">
        <f>COUNTIFS($W$3:$W$1000,$A18,$R$3:$R$1000,K$5,$V$3:$V$1000,"Balle 4")</f>
        <v>1</v>
      </c>
      <c r="M18" s="22" t="str" cm="1">
        <f t="array" ref="M18">IFERROR(SMALL(_xlfn._xlws.FILTER($R$3:$V$1000,($U$3:$U$1000=$Y$8)*($R$3:$R$1000=M$5)*($V$3:$V$1000=$Y$20)),1),"")</f>
        <v/>
      </c>
      <c r="N18" s="23">
        <f>COUNTIFS($W$3:$W$1000,$A18,$R$3:$R$1000,M$5,$V$3:$V$1000,"Balle 4")</f>
        <v>0</v>
      </c>
      <c r="O18" s="22" t="str" cm="1">
        <f t="array" ref="O18">IFERROR(SMALL(_xlfn._xlws.FILTER($R$3:$V$1000,($U$3:$U$1000=$Y$8)*($R$3:$R$1000=O$5)*($V$3:$V$1000=$Y$20)),1),"")</f>
        <v/>
      </c>
      <c r="P18" s="23">
        <f>COUNTIFS($W$3:$W$1000,$A18,$R$3:$R$1000,O$5,$V$3:$V$1000,"Balle 4")</f>
        <v>0</v>
      </c>
      <c r="Q18" s="24"/>
      <c r="R18" s="7">
        <v>44730</v>
      </c>
      <c r="S18" s="8">
        <v>0.52083333333333337</v>
      </c>
      <c r="T18" s="8">
        <v>0.60416666666666663</v>
      </c>
      <c r="U18" s="9" t="s">
        <v>6</v>
      </c>
      <c r="V18" s="9" t="s">
        <v>10</v>
      </c>
      <c r="W18" s="10" t="str">
        <f t="shared" si="0"/>
        <v>Philippe-Villeneuve</v>
      </c>
      <c r="X18" s="10" t="s">
        <v>19</v>
      </c>
      <c r="Y18" s="9" t="s">
        <v>10</v>
      </c>
    </row>
    <row r="19" spans="1:25" ht="15.75" customHeight="1" x14ac:dyDescent="0.25">
      <c r="A19" s="25" t="s">
        <v>30</v>
      </c>
      <c r="B19" s="21"/>
      <c r="C19" s="22" t="str" cm="1">
        <f t="array" ref="C19">IFERROR(SMALL(_xlfn._xlws.FILTER($R$3:$V$1000,($U$3:$U$1000=$Y$10)*($R$3:$R$1000=C$5)),1),"")</f>
        <v/>
      </c>
      <c r="D19" s="21">
        <f>COUNTIFS($W$3:$W$1000,$A19,$R$3:$R$1000,C$5)</f>
        <v>0</v>
      </c>
      <c r="E19" s="22" t="str" cm="1">
        <f t="array" ref="E19">IFERROR(SMALL(_xlfn._xlws.FILTER($R$3:$V$1000,($U$3:$U$1000=$Y$10)*($R$3:$R$1000=E$5)),1),"")</f>
        <v/>
      </c>
      <c r="F19" s="21">
        <f>COUNTIFS($W$3:$W$1000,$A19,$R$3:$R$1000,E$5)</f>
        <v>0</v>
      </c>
      <c r="G19" s="22" cm="1">
        <f t="array" ref="G19">IFERROR(SMALL(_xlfn._xlws.FILTER($R$3:$V$1000,($U$3:$U$1000=$Y$10)*($R$3:$R$1000=G$5)),1),"")</f>
        <v>0.77083333333333337</v>
      </c>
      <c r="H19" s="21">
        <f>COUNTIFS($W$3:$W$1000,$A19,$R$3:$R$1000,G$5)</f>
        <v>1</v>
      </c>
      <c r="I19" s="22" cm="1">
        <f t="array" ref="I19">IFERROR(SMALL(_xlfn._xlws.FILTER($R$3:$V$1000,($U$3:$U$1000=$Y$10)*($R$3:$R$1000=I$5)),1),"")</f>
        <v>0.77083333333333337</v>
      </c>
      <c r="J19" s="21">
        <f>COUNTIFS($W$3:$W$1000,$A19,$R$3:$R$1000,I$5)</f>
        <v>1</v>
      </c>
      <c r="K19" s="22" cm="1">
        <f t="array" ref="K19">IFERROR(SMALL(_xlfn._xlws.FILTER($R$3:$V$1000,($U$3:$U$1000=$Y$10)*($R$3:$R$1000=K$5)),1),"")</f>
        <v>0.77083333333333337</v>
      </c>
      <c r="L19" s="21">
        <f>COUNTIFS($W$3:$W$1000,$A19,$R$3:$R$1000,K$5)</f>
        <v>1</v>
      </c>
      <c r="M19" s="22" t="str" cm="1">
        <f t="array" ref="M19">IFERROR(SMALL(_xlfn._xlws.FILTER($R$3:$V$1000,($U$3:$U$1000=$Y$10)*($R$3:$R$1000=M$5)),1),"")</f>
        <v/>
      </c>
      <c r="N19" s="21">
        <f>COUNTIFS($W$3:$W$1000,$A19,$R$3:$R$1000,M$5)</f>
        <v>0</v>
      </c>
      <c r="O19" s="22" t="str" cm="1">
        <f t="array" ref="O19">IFERROR(SMALL(_xlfn._xlws.FILTER($R$3:$V$1000,($U$3:$U$1000=$Y$10)*($R$3:$R$1000=O$5)),1),"")</f>
        <v/>
      </c>
      <c r="P19" s="21">
        <f>COUNTIFS($W$3:$W$1000,$A19,$R$3:$R$1000,O$5)</f>
        <v>0</v>
      </c>
      <c r="Q19" s="24"/>
      <c r="R19" s="7">
        <v>44730</v>
      </c>
      <c r="S19" s="8">
        <v>0.54166666666666663</v>
      </c>
      <c r="T19" s="8">
        <v>0.62152777777777779</v>
      </c>
      <c r="U19" s="9" t="s">
        <v>23</v>
      </c>
      <c r="V19" s="9" t="s">
        <v>19</v>
      </c>
      <c r="W19" s="10" t="str">
        <f t="shared" si="0"/>
        <v>Étincelle (De)</v>
      </c>
      <c r="X19" s="10" t="s">
        <v>19</v>
      </c>
      <c r="Y19" s="9" t="s">
        <v>14</v>
      </c>
    </row>
    <row r="20" spans="1:25" ht="15.75" customHeight="1" x14ac:dyDescent="0.25">
      <c r="A20" s="25" t="s">
        <v>24</v>
      </c>
      <c r="B20" s="21"/>
      <c r="C20" s="22" cm="1">
        <f t="array" ref="C20">IFERROR(SMALL(_xlfn._xlws.FILTER($R$3:$V$1000,($U$3:$U$1000=$Y$7)*($R$3:$R$1000=C$5)),1),"")</f>
        <v>0.54166666666666663</v>
      </c>
      <c r="D20" s="21">
        <f>COUNTIFS($W$3:$W$1000,$A20,$R$3:$R$1000,C$5)</f>
        <v>1</v>
      </c>
      <c r="E20" s="22" cm="1">
        <f t="array" ref="E20">IFERROR(SMALL(_xlfn._xlws.FILTER($R$3:$V$1000,($U$3:$U$1000=$Y$7)*($R$3:$R$1000=E$5)),1),"")</f>
        <v>0.34375</v>
      </c>
      <c r="F20" s="21">
        <f>COUNTIFS($W$3:$W$1000,$A20,$R$3:$R$1000,E$5)</f>
        <v>2</v>
      </c>
      <c r="G20" s="22" cm="1">
        <f t="array" ref="G20">IFERROR(SMALL(_xlfn._xlws.FILTER($R$3:$V$1000,($U$3:$U$1000=$Y$7)*($R$3:$R$1000=G$5)),1),"")</f>
        <v>0.77083333333333337</v>
      </c>
      <c r="H20" s="21">
        <f>COUNTIFS($W$3:$W$1000,$A20,$R$3:$R$1000,G$5)</f>
        <v>2</v>
      </c>
      <c r="I20" s="22" cm="1">
        <f t="array" ref="I20">IFERROR(SMALL(_xlfn._xlws.FILTER($R$3:$V$1000,($U$3:$U$1000=$Y$7)*($R$3:$R$1000=I$5)),1),"")</f>
        <v>0.8125</v>
      </c>
      <c r="J20" s="21">
        <f>COUNTIFS($W$3:$W$1000,$A20,$R$3:$R$1000,I$5)</f>
        <v>1</v>
      </c>
      <c r="K20" s="22" cm="1">
        <f t="array" ref="K20">IFERROR(SMALL(_xlfn._xlws.FILTER($R$3:$V$1000,($U$3:$U$1000=$Y$7)*($R$3:$R$1000=K$5)),1),"")</f>
        <v>0.77083333333333337</v>
      </c>
      <c r="L20" s="21">
        <f>COUNTIFS($W$3:$W$1000,$A20,$R$3:$R$1000,K$5)</f>
        <v>2</v>
      </c>
      <c r="M20" s="22" cm="1">
        <f t="array" ref="M20">IFERROR(SMALL(_xlfn._xlws.FILTER($R$3:$V$1000,($U$3:$U$1000=$Y$7)*($R$3:$R$1000=M$5)),1),"")</f>
        <v>0.79166666666666663</v>
      </c>
      <c r="N20" s="21">
        <f>COUNTIFS($W$3:$W$1000,$A20,$R$3:$R$1000,M$5)</f>
        <v>2</v>
      </c>
      <c r="O20" s="22" cm="1">
        <f t="array" ref="O20">IFERROR(SMALL(_xlfn._xlws.FILTER($R$3:$V$1000,($U$3:$U$1000=$Y$7)*($R$3:$R$1000=O$5)),1),"")</f>
        <v>0.79166666666666663</v>
      </c>
      <c r="P20" s="21">
        <f>COUNTIFS($W$3:$W$1000,$A20,$R$3:$R$1000,O$5)</f>
        <v>1</v>
      </c>
      <c r="Q20" s="24"/>
      <c r="R20" s="7">
        <v>44730</v>
      </c>
      <c r="S20" s="8">
        <v>0.5625</v>
      </c>
      <c r="T20" s="8">
        <v>0.66666666666666663</v>
      </c>
      <c r="U20" s="9" t="s">
        <v>15</v>
      </c>
      <c r="V20" s="9" t="s">
        <v>19</v>
      </c>
      <c r="W20" s="10" t="str">
        <f t="shared" si="0"/>
        <v>Dumais</v>
      </c>
      <c r="X20" s="10" t="s">
        <v>10</v>
      </c>
      <c r="Y20" s="9" t="s">
        <v>43</v>
      </c>
    </row>
    <row r="21" spans="1:25" ht="15.75" customHeight="1" x14ac:dyDescent="0.25">
      <c r="A21" s="25" t="s">
        <v>28</v>
      </c>
      <c r="B21" s="21"/>
      <c r="C21" s="22" cm="1">
        <f t="array" ref="C21">IFERROR(SMALL(_xlfn._xlws.FILTER($R$3:$V$1000,($U$3:$U$1000=$Y$9)*($R$3:$R$1000=C$5)),1),"")</f>
        <v>0.4375</v>
      </c>
      <c r="D21" s="21">
        <f>COUNTIFS($W$3:$W$1000,$A21,$R$3:$R$1000,C$5)</f>
        <v>2</v>
      </c>
      <c r="E21" s="22" cm="1">
        <f t="array" ref="E21">IFERROR(SMALL(_xlfn._xlws.FILTER($R$3:$V$1000,($U$3:$U$1000=$Y$9)*($R$3:$R$1000=E$5)),1),"")</f>
        <v>0.39583333333333331</v>
      </c>
      <c r="F21" s="21">
        <f>COUNTIFS($W$3:$W$1000,$A21,$R$3:$R$1000,E$5)</f>
        <v>3</v>
      </c>
      <c r="G21" s="22" cm="1">
        <f t="array" ref="G21">IFERROR(SMALL(_xlfn._xlws.FILTER($R$3:$V$1000,($U$3:$U$1000=$Y$9)*($R$3:$R$1000=G$5)),1),"")</f>
        <v>0.875</v>
      </c>
      <c r="H21" s="21">
        <f>COUNTIFS($W$3:$W$1000,$A21,$R$3:$R$1000,G$5)</f>
        <v>1</v>
      </c>
      <c r="I21" s="22" cm="1">
        <f t="array" ref="I21">IFERROR(SMALL(_xlfn._xlws.FILTER($R$3:$V$1000,($U$3:$U$1000=$Y$9)*($R$3:$R$1000=I$5)),1),"")</f>
        <v>0.875</v>
      </c>
      <c r="J21" s="21">
        <f>COUNTIFS($W$3:$W$1000,$A21,$R$3:$R$1000,I$5)</f>
        <v>1</v>
      </c>
      <c r="K21" s="22" cm="1">
        <f t="array" ref="K21">IFERROR(SMALL(_xlfn._xlws.FILTER($R$3:$V$1000,($U$3:$U$1000=$Y$9)*($R$3:$R$1000=K$5)),1),"")</f>
        <v>0.875</v>
      </c>
      <c r="L21" s="21">
        <f>COUNTIFS($W$3:$W$1000,$A21,$R$3:$R$1000,K$5)</f>
        <v>1</v>
      </c>
      <c r="M21" s="22" cm="1">
        <f t="array" ref="M21">IFERROR(SMALL(_xlfn._xlws.FILTER($R$3:$V$1000,($U$3:$U$1000=$Y$9)*($R$3:$R$1000=M$5)),1),"")</f>
        <v>0.78125</v>
      </c>
      <c r="N21" s="21">
        <f>COUNTIFS($W$3:$W$1000,$A21,$R$3:$R$1000,M$5)</f>
        <v>2</v>
      </c>
      <c r="O21" s="22" t="str" cm="1">
        <f t="array" ref="O21">IFERROR(SMALL(_xlfn._xlws.FILTER($R$3:$V$1000,($U$3:$U$1000=$Y$9)*($R$3:$R$1000=O$5)),1),"")</f>
        <v/>
      </c>
      <c r="P21" s="21">
        <f>COUNTIFS($W$3:$W$1000,$A21,$R$3:$R$1000,O$5)</f>
        <v>0</v>
      </c>
      <c r="Q21" s="24"/>
      <c r="R21" s="7">
        <v>44730</v>
      </c>
      <c r="S21" s="8">
        <v>0.58333333333333337</v>
      </c>
      <c r="T21" s="8">
        <v>0.6875</v>
      </c>
      <c r="U21" s="9" t="s">
        <v>27</v>
      </c>
      <c r="V21" s="9" t="s">
        <v>19</v>
      </c>
      <c r="W21" s="10" t="str">
        <f t="shared" si="0"/>
        <v>Louis-Gilles-Ouimet</v>
      </c>
      <c r="X21" s="10" t="s">
        <v>19</v>
      </c>
    </row>
    <row r="22" spans="1:25" ht="15.75" customHeight="1" x14ac:dyDescent="0.25">
      <c r="A22" s="26" t="s">
        <v>39</v>
      </c>
      <c r="B22" s="27"/>
      <c r="C22" s="22" t="str" cm="1">
        <f t="array" ref="C22">IFERROR(SMALL(_xlfn._xlws.FILTER($R$3:$V$1000,($U$3:$U$1000=$Y$14)*($R$3:$R$1000=C$5)),1),"")</f>
        <v/>
      </c>
      <c r="D22" s="21">
        <f>COUNTIFS($W$3:$W$1000,$A22,$R$3:$R$1000,C$5)</f>
        <v>0</v>
      </c>
      <c r="E22" s="22" t="str" cm="1">
        <f t="array" ref="E22">IFERROR(SMALL(_xlfn._xlws.FILTER($R$3:$V$1000,($U$3:$U$1000=$Y$14)*($R$3:$R$1000=E$5)),1),"")</f>
        <v/>
      </c>
      <c r="F22" s="21">
        <f>COUNTIFS($W$3:$W$1000,$A22,$R$3:$R$1000,E$5)</f>
        <v>0</v>
      </c>
      <c r="G22" s="22" t="str" cm="1">
        <f t="array" ref="G22">IFERROR(SMALL(_xlfn._xlws.FILTER($R$3:$V$1000,($U$3:$U$1000=$Y$14)*($R$3:$R$1000=G$5)),1),"")</f>
        <v/>
      </c>
      <c r="H22" s="21">
        <f>COUNTIFS($W$3:$W$1000,$A22,$R$3:$R$1000,G$5)</f>
        <v>0</v>
      </c>
      <c r="I22" s="22" t="str" cm="1">
        <f t="array" ref="I22">IFERROR(SMALL(_xlfn._xlws.FILTER($R$3:$V$1000,($U$3:$U$1000=$Y$14)*($R$3:$R$1000=I$5)),1),"")</f>
        <v/>
      </c>
      <c r="J22" s="21">
        <f>COUNTIFS($W$3:$W$1000,$A22,$R$3:$R$1000,I$5)</f>
        <v>0</v>
      </c>
      <c r="K22" s="22" t="str" cm="1">
        <f t="array" ref="K22">IFERROR(SMALL(_xlfn._xlws.FILTER($R$3:$V$1000,($U$3:$U$1000=$Y$14)*($R$3:$R$1000=K$5)),1),"")</f>
        <v/>
      </c>
      <c r="L22" s="21">
        <f>COUNTIFS($W$3:$W$1000,$A22,$R$3:$R$1000,K$5)</f>
        <v>0</v>
      </c>
      <c r="M22" s="22" t="str" cm="1">
        <f t="array" ref="M22">IFERROR(SMALL(_xlfn._xlws.FILTER($R$3:$V$1000,($U$3:$U$1000=$Y$14)*($R$3:$R$1000=M$5)),1),"")</f>
        <v/>
      </c>
      <c r="N22" s="21">
        <f>COUNTIFS($W$3:$W$1000,$A22,$R$3:$R$1000,M$5)</f>
        <v>0</v>
      </c>
      <c r="O22" s="22" t="str" cm="1">
        <f t="array" ref="O22">IFERROR(SMALL(_xlfn._xlws.FILTER($R$3:$V$1000,($U$3:$U$1000=$Y$14)*($R$3:$R$1000=O$5)),1),"")</f>
        <v/>
      </c>
      <c r="P22" s="21">
        <f>COUNTIFS($W$3:$W$1000,$A22,$R$3:$R$1000,O$5)</f>
        <v>0</v>
      </c>
      <c r="Q22" s="28"/>
      <c r="R22" s="7">
        <v>44730</v>
      </c>
      <c r="S22" s="8">
        <v>0.60416666666666663</v>
      </c>
      <c r="T22" s="8">
        <v>0.76041666666666663</v>
      </c>
      <c r="U22" s="9" t="s">
        <v>6</v>
      </c>
      <c r="V22" s="9" t="s">
        <v>7</v>
      </c>
      <c r="W22" s="10" t="str">
        <f t="shared" si="0"/>
        <v>Philippe-Villeneuve</v>
      </c>
      <c r="X22" s="10" t="s">
        <v>19</v>
      </c>
    </row>
    <row r="23" spans="1:25" ht="15.75" customHeight="1" x14ac:dyDescent="0.25">
      <c r="A23" s="40" t="s">
        <v>41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2"/>
      <c r="R23" s="7">
        <v>44730</v>
      </c>
      <c r="S23" s="8">
        <v>0.61458333333333337</v>
      </c>
      <c r="T23" s="8">
        <v>0.77083333333333337</v>
      </c>
      <c r="U23" s="9" t="s">
        <v>6</v>
      </c>
      <c r="V23" s="9" t="s">
        <v>10</v>
      </c>
      <c r="W23" s="10" t="str">
        <f t="shared" si="0"/>
        <v>Philippe-Villeneuve</v>
      </c>
      <c r="X23" s="10" t="s">
        <v>19</v>
      </c>
    </row>
    <row r="24" spans="1:25" ht="15.75" customHeight="1" x14ac:dyDescent="0.25">
      <c r="A24" s="29" t="s">
        <v>8</v>
      </c>
      <c r="B24" s="21">
        <v>1</v>
      </c>
      <c r="C24" s="22" cm="1">
        <f t="array" ref="C24">IFERROR(SMALL(_xlfn._xlws.FILTER($R$3:$V$1000,($U$3:$U$1000=$Y$3)*($R$3:$R$1000=C$5)*($V$3:$V$1000=$Y$17)),1),"")</f>
        <v>0.39583333333333331</v>
      </c>
      <c r="D24" s="23">
        <f>COUNTIFS($W$3:$W$1000,$A24,$R$3:$R$1000,C$5,$V$3:$V$1000,"Balle 1")</f>
        <v>4</v>
      </c>
      <c r="E24" s="22" cm="1">
        <f t="array" ref="E24">IFERROR(SMALL(_xlfn._xlws.FILTER($R$3:$V$1000,($U$3:$U$1000=$Y$3)*($R$3:$R$1000=E$5)*($V$3:$V$1000=$Y$17)),1),"")</f>
        <v>0.375</v>
      </c>
      <c r="F24" s="23">
        <f>COUNTIFS($W$3:$W$1000,$A24,$R$3:$R$1000,E$5,$V$3:$V$1000,"Balle 1")</f>
        <v>1</v>
      </c>
      <c r="G24" s="22" cm="1">
        <f t="array" ref="G24">IFERROR(SMALL(_xlfn._xlws.FILTER($R$3:$V$1000,($U$3:$U$1000=$Y$3)*($R$3:$R$1000=G$5)*($V$3:$V$1000=$Y$17)),1),"")</f>
        <v>0.85416666666666663</v>
      </c>
      <c r="H24" s="23">
        <f>COUNTIFS($W$3:$W$1000,$A24,$R$3:$R$1000,G$5,$V$3:$V$1000,"Balle 1")</f>
        <v>1</v>
      </c>
      <c r="I24" s="22" cm="1">
        <f t="array" ref="I24">IFERROR(SMALL(_xlfn._xlws.FILTER($R$3:$V$1000,($U$3:$U$1000=$Y$3)*($R$3:$R$1000=I$5)*($V$3:$V$1000=$Y$17)),1),"")</f>
        <v>0.79166666666666663</v>
      </c>
      <c r="J24" s="23">
        <f>COUNTIFS($W$3:$W$1000,$A24,$R$3:$R$1000,I$5,$V$3:$V$1000,"Balle 1")</f>
        <v>1</v>
      </c>
      <c r="K24" s="22" cm="1">
        <f t="array" ref="K24">IFERROR(SMALL(_xlfn._xlws.FILTER($R$3:$V$1000,($U$3:$U$1000=$Y$3)*($R$3:$R$1000=K$5)*($V$3:$V$1000=$Y$17)),1),"")</f>
        <v>0.79166666666666663</v>
      </c>
      <c r="L24" s="23">
        <f>COUNTIFS($W$3:$W$1000,$A24,$R$3:$R$1000,K$5,$V$3:$V$1000,"Balle 1")</f>
        <v>1</v>
      </c>
      <c r="M24" s="22" cm="1">
        <f t="array" ref="M24">IFERROR(SMALL(_xlfn._xlws.FILTER($R$3:$V$1000,($U$3:$U$1000=$Y$3)*($R$3:$R$1000=M$5)*($V$3:$V$1000=$Y$17)),1),"")</f>
        <v>0.80208333333333337</v>
      </c>
      <c r="N24" s="23">
        <f>COUNTIFS($W$3:$W$1000,$A24,$R$3:$R$1000,M$5,$V$3:$V$1000,"Balle 1")</f>
        <v>1</v>
      </c>
      <c r="O24" s="22" t="str" cm="1">
        <f t="array" ref="O24">IFERROR(SMALL(_xlfn._xlws.FILTER($R$3:$V$1000,($U$3:$U$1000=$Y$3)*($R$3:$R$1000=O$5)*($V$3:$V$1000=$Y$17)),1),"")</f>
        <v/>
      </c>
      <c r="P24" s="23">
        <f>COUNTIFS($W$3:$W$1000,$A24,$R$3:$R$1000,O$5,$V$3:$V$1000,"Balle 1")</f>
        <v>0</v>
      </c>
      <c r="Q24" s="30"/>
      <c r="R24" s="7">
        <v>44730</v>
      </c>
      <c r="S24" s="8">
        <v>0.66666666666666663</v>
      </c>
      <c r="T24" s="8">
        <v>0.83333333333333337</v>
      </c>
      <c r="U24" s="9" t="s">
        <v>6</v>
      </c>
      <c r="V24" s="9" t="s">
        <v>14</v>
      </c>
      <c r="W24" s="10" t="str">
        <f t="shared" si="0"/>
        <v>Philippe-Villeneuve</v>
      </c>
      <c r="X24" s="10" t="s">
        <v>14</v>
      </c>
    </row>
    <row r="25" spans="1:25" ht="15.75" customHeight="1" x14ac:dyDescent="0.25">
      <c r="A25" s="25" t="s">
        <v>8</v>
      </c>
      <c r="B25" s="21">
        <v>2</v>
      </c>
      <c r="C25" s="22" cm="1">
        <f t="array" ref="C25">IFERROR(SMALL(_xlfn._xlws.FILTER($R$3:$V$1000,($U$3:$U$1000=$Y$3)*($R$3:$R$1000=C$5)*($V$3:$V$1000=$Y$18)),1),"")</f>
        <v>0.39583333333333331</v>
      </c>
      <c r="D25" s="23">
        <f>COUNTIFS($W$3:$W$1000,$A25,$R$3:$R$1000,C$5,$V$3:$V$1000,"Balle 2")</f>
        <v>4</v>
      </c>
      <c r="E25" s="22" cm="1">
        <f t="array" ref="E25">IFERROR(SMALL(_xlfn._xlws.FILTER($R$3:$V$1000,($U$3:$U$1000=$Y$3)*($R$3:$R$1000=E$5)*($V$3:$V$1000=$Y$18)),1),"")</f>
        <v>0.375</v>
      </c>
      <c r="F25" s="23">
        <f>COUNTIFS($W$3:$W$1000,$A25,$R$3:$R$1000,E$5,$V$3:$V$1000,"Balle 2")</f>
        <v>1</v>
      </c>
      <c r="G25" s="22" t="str" cm="1">
        <f t="array" ref="G25">IFERROR(SMALL(_xlfn._xlws.FILTER($R$3:$V$1000,($U$3:$U$1000=$Y$3)*($R$3:$R$1000=G$5)*($V$3:$V$1000=$Y$18)),1),"")</f>
        <v/>
      </c>
      <c r="H25" s="23">
        <f>COUNTIFS($W$3:$W$1000,$A25,$R$3:$R$1000,G$5,$V$3:$V$1000,"Balle 2")</f>
        <v>0</v>
      </c>
      <c r="I25" s="22" cm="1">
        <f t="array" ref="I25">IFERROR(SMALL(_xlfn._xlws.FILTER($R$3:$V$1000,($U$3:$U$1000=$Y$3)*($R$3:$R$1000=I$5)*($V$3:$V$1000=$Y$18)),1),"")</f>
        <v>0.77083333333333337</v>
      </c>
      <c r="J25" s="23">
        <f>COUNTIFS($W$3:$W$1000,$A25,$R$3:$R$1000,I$5,$V$3:$V$1000,"Balle 2")</f>
        <v>1</v>
      </c>
      <c r="K25" s="22" t="str" cm="1">
        <f t="array" ref="K25">IFERROR(SMALL(_xlfn._xlws.FILTER($R$3:$V$1000,($U$3:$U$1000=$Y$3)*($R$3:$R$1000=K$5)*($V$3:$V$1000=$Y$18)),1),"")</f>
        <v/>
      </c>
      <c r="L25" s="23">
        <f>COUNTIFS($W$3:$W$1000,$A25,$R$3:$R$1000,K$5,$V$3:$V$1000,"Balle 2")</f>
        <v>0</v>
      </c>
      <c r="M25" s="22" t="str" cm="1">
        <f t="array" ref="M25">IFERROR(SMALL(_xlfn._xlws.FILTER($R$3:$V$1000,($U$3:$U$1000=$Y$3)*($R$3:$R$1000=M$5)*($V$3:$V$1000=$Y$18)),1),"")</f>
        <v/>
      </c>
      <c r="N25" s="23">
        <f>COUNTIFS($W$3:$W$1000,$A25,$R$3:$R$1000,M$5,$V$3:$V$1000,"Balle 2")</f>
        <v>0</v>
      </c>
      <c r="O25" s="22" t="str" cm="1">
        <f t="array" ref="O25">IFERROR(SMALL(_xlfn._xlws.FILTER($R$3:$V$1000,($U$3:$U$1000=$Y$3)*($R$3:$R$1000=O$5)*($V$3:$V$1000=$Y$18)),1),"")</f>
        <v/>
      </c>
      <c r="P25" s="23">
        <f>COUNTIFS($W$3:$W$1000,$A25,$R$3:$R$1000,O$5,$V$3:$V$1000,"Balle 2")</f>
        <v>0</v>
      </c>
      <c r="Q25" s="24"/>
      <c r="R25" s="7">
        <v>44730</v>
      </c>
      <c r="S25" s="8">
        <v>0.77083333333333337</v>
      </c>
      <c r="T25" s="8">
        <v>0.84375</v>
      </c>
      <c r="U25" s="9" t="s">
        <v>6</v>
      </c>
      <c r="V25" s="9" t="s">
        <v>7</v>
      </c>
      <c r="W25" s="10" t="str">
        <f t="shared" si="0"/>
        <v>Philippe-Villeneuve</v>
      </c>
      <c r="X25" s="10" t="s">
        <v>19</v>
      </c>
    </row>
    <row r="26" spans="1:25" ht="15.75" customHeight="1" x14ac:dyDescent="0.25">
      <c r="A26" s="25" t="s">
        <v>8</v>
      </c>
      <c r="B26" s="21">
        <v>3</v>
      </c>
      <c r="C26" s="22" cm="1">
        <f t="array" ref="C26">IFERROR(SMALL(_xlfn._xlws.FILTER($R$3:$V$1000,($U$3:$U$1000=$Y$3)*($R$3:$R$1000=C$5)*($V$3:$V$1000=$Y$19)),1),"")</f>
        <v>0.5</v>
      </c>
      <c r="D26" s="23">
        <f>COUNTIFS($W$3:$W$1000,$A26,$R$3:$R$1000,C$5,$V$3:$V$1000,"Balle 3")</f>
        <v>2</v>
      </c>
      <c r="E26" s="22" cm="1">
        <f t="array" ref="E26">IFERROR(SMALL(_xlfn._xlws.FILTER($R$3:$V$1000,($U$3:$U$1000=$Y$3)*($R$3:$R$1000=E$5)*($V$3:$V$1000=$Y$19)),1),"")</f>
        <v>0.375</v>
      </c>
      <c r="F26" s="23">
        <f>COUNTIFS($W$3:$W$1000,$A26,$R$3:$R$1000,E$5,$V$3:$V$1000,"Balle 3")</f>
        <v>1</v>
      </c>
      <c r="G26" s="22" t="str" cm="1">
        <f t="array" ref="G26">IFERROR(SMALL(_xlfn._xlws.FILTER($R$3:$V$1000,($U$3:$U$1000=$Y$3)*($R$3:$R$1000=G$5)*($V$3:$V$1000=$Y$19)),1),"")</f>
        <v/>
      </c>
      <c r="H26" s="23">
        <f>COUNTIFS($W$3:$W$1000,$A26,$R$3:$R$1000,G$5,$V$3:$V$1000,"Balle 3")</f>
        <v>0</v>
      </c>
      <c r="I26" s="22" cm="1">
        <f t="array" ref="I26">IFERROR(SMALL(_xlfn._xlws.FILTER($R$3:$V$1000,($U$3:$U$1000=$Y$3)*($R$3:$R$1000=I$5)*($V$3:$V$1000=$Y$19)),1),"")</f>
        <v>0.77083333333333337</v>
      </c>
      <c r="J26" s="23">
        <f>COUNTIFS($W$3:$W$1000,$A26,$R$3:$R$1000,I$5,$V$3:$V$1000,"Balle 3")</f>
        <v>1</v>
      </c>
      <c r="K26" s="22" t="str" cm="1">
        <f t="array" ref="K26">IFERROR(SMALL(_xlfn._xlws.FILTER($R$3:$V$1000,($U$3:$U$1000=$Y$3)*($R$3:$R$1000=K$5)*($V$3:$V$1000=$Y$19)),1),"")</f>
        <v/>
      </c>
      <c r="L26" s="23">
        <f>COUNTIFS($W$3:$W$1000,$A26,$R$3:$R$1000,K$5,$V$3:$V$1000,"Balle 3")</f>
        <v>0</v>
      </c>
      <c r="M26" s="22" t="str" cm="1">
        <f t="array" ref="M26">IFERROR(SMALL(_xlfn._xlws.FILTER($R$3:$V$1000,($U$3:$U$1000=$Y$3)*($R$3:$R$1000=M$5)*($V$3:$V$1000=$Y$19)),1),"")</f>
        <v/>
      </c>
      <c r="N26" s="23">
        <f>COUNTIFS($W$3:$W$1000,$A26,$R$3:$R$1000,M$5,$V$3:$V$1000,"Balle 3")</f>
        <v>0</v>
      </c>
      <c r="O26" s="22" t="str" cm="1">
        <f t="array" ref="O26">IFERROR(SMALL(_xlfn._xlws.FILTER($R$3:$V$1000,($U$3:$U$1000=$Y$3)*($R$3:$R$1000=O$5)*($V$3:$V$1000=$Y$19)),1),"")</f>
        <v/>
      </c>
      <c r="P26" s="23">
        <f>COUNTIFS($W$3:$W$1000,$A26,$R$3:$R$1000,O$5,$V$3:$V$1000,"Balle 3")</f>
        <v>0</v>
      </c>
      <c r="Q26" s="24"/>
      <c r="R26" s="7">
        <v>44730</v>
      </c>
      <c r="S26" s="8">
        <v>0.78125</v>
      </c>
      <c r="T26" s="8">
        <v>0.85416666666666663</v>
      </c>
      <c r="U26" s="9" t="s">
        <v>6</v>
      </c>
      <c r="V26" s="9" t="s">
        <v>10</v>
      </c>
      <c r="W26" s="10" t="str">
        <f t="shared" si="0"/>
        <v>Philippe-Villeneuve</v>
      </c>
      <c r="X26" s="10" t="s">
        <v>19</v>
      </c>
    </row>
    <row r="27" spans="1:25" ht="15.75" customHeight="1" x14ac:dyDescent="0.25">
      <c r="A27" s="31" t="s">
        <v>21</v>
      </c>
      <c r="B27" s="32"/>
      <c r="C27" s="22" cm="1">
        <f t="array" ref="C27">IFERROR(SMALL(_xlfn._xlws.FILTER($R$3:$V$1000,($U$3:$U$1000=$Y$6)*($R$3:$R$1000=C$5)),1),"")</f>
        <v>0.375</v>
      </c>
      <c r="D27" s="21">
        <f>COUNTIFS($W$3:$W$1000,$A27,$R$3:$R$1000,C$5)</f>
        <v>1</v>
      </c>
      <c r="E27" s="22" t="str" cm="1">
        <f t="array" ref="E27">IFERROR(SMALL(_xlfn._xlws.FILTER($R$3:$V$1000,($U$3:$U$1000=$Y$6)*($R$3:$R$1000=E$5)),1),"")</f>
        <v/>
      </c>
      <c r="F27" s="21">
        <f>COUNTIFS($W$3:$W$1000,$A27,$R$3:$R$1000,E$5)</f>
        <v>0</v>
      </c>
      <c r="G27" s="22" t="str" cm="1">
        <f t="array" ref="G27">IFERROR(SMALL(_xlfn._xlws.FILTER($R$3:$V$1000,($U$3:$U$1000=$Y$6)*($R$3:$R$1000=G$5)),1),"")</f>
        <v/>
      </c>
      <c r="H27" s="21">
        <f>COUNTIFS($W$3:$W$1000,$A27,$R$3:$R$1000,G$5)</f>
        <v>0</v>
      </c>
      <c r="I27" s="22" t="str" cm="1">
        <f t="array" ref="I27">IFERROR(SMALL(_xlfn._xlws.FILTER($R$3:$V$1000,($U$3:$U$1000=$Y$6)*($R$3:$R$1000=I$5)),1),"")</f>
        <v/>
      </c>
      <c r="J27" s="21">
        <f>COUNTIFS($W$3:$W$1000,$A27,$R$3:$R$1000,I$5)</f>
        <v>0</v>
      </c>
      <c r="K27" s="22" t="str" cm="1">
        <f t="array" ref="K27">IFERROR(SMALL(_xlfn._xlws.FILTER($R$3:$V$1000,($U$3:$U$1000=$Y$6)*($R$3:$R$1000=K$5)),1),"")</f>
        <v/>
      </c>
      <c r="L27" s="21">
        <f>COUNTIFS($W$3:$W$1000,$A27,$R$3:$R$1000,K$5)</f>
        <v>0</v>
      </c>
      <c r="M27" s="22" t="str" cm="1">
        <f t="array" ref="M27">IFERROR(SMALL(_xlfn._xlws.FILTER($R$3:$V$1000,($U$3:$U$1000=$Y$6)*($R$3:$R$1000=M$5)),1),"")</f>
        <v/>
      </c>
      <c r="N27" s="21">
        <f>COUNTIFS($W$3:$W$1000,$A27,$R$3:$R$1000,M$5)</f>
        <v>0</v>
      </c>
      <c r="O27" s="22" t="str" cm="1">
        <f t="array" ref="O27">IFERROR(SMALL(_xlfn._xlws.FILTER($R$3:$V$1000,($U$3:$U$1000=$Y$6)*($R$3:$R$1000=O$5)),1),"")</f>
        <v/>
      </c>
      <c r="P27" s="21">
        <f>COUNTIFS($W$3:$W$1000,$A27,$R$3:$R$1000,O$5)</f>
        <v>0</v>
      </c>
      <c r="Q27" s="24"/>
      <c r="R27" s="7">
        <v>44730</v>
      </c>
      <c r="S27" s="8">
        <v>0.79166666666666663</v>
      </c>
      <c r="T27" s="8">
        <v>0.875</v>
      </c>
      <c r="U27" s="9" t="s">
        <v>15</v>
      </c>
      <c r="V27" s="9" t="s">
        <v>19</v>
      </c>
      <c r="W27" s="10" t="str">
        <f t="shared" si="0"/>
        <v>Dumais</v>
      </c>
      <c r="X27" s="10" t="s">
        <v>19</v>
      </c>
    </row>
    <row r="28" spans="1:25" ht="15.75" customHeight="1" x14ac:dyDescent="0.25">
      <c r="A28" s="16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4"/>
      <c r="R28" s="7">
        <v>44731</v>
      </c>
      <c r="S28" s="8">
        <v>0.34375</v>
      </c>
      <c r="T28" s="8">
        <v>0.57986111111111116</v>
      </c>
      <c r="U28" s="9" t="s">
        <v>23</v>
      </c>
      <c r="V28" s="9" t="s">
        <v>19</v>
      </c>
      <c r="W28" s="10" t="str">
        <f t="shared" si="0"/>
        <v>Étincelle (De)</v>
      </c>
      <c r="X28" s="10" t="s">
        <v>19</v>
      </c>
    </row>
    <row r="29" spans="1:25" ht="15.75" customHeight="1" x14ac:dyDescent="0.25">
      <c r="A29" s="16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4"/>
      <c r="R29" s="7">
        <v>44731</v>
      </c>
      <c r="S29" s="8">
        <v>0.375</v>
      </c>
      <c r="T29" s="8">
        <v>0.625</v>
      </c>
      <c r="U29" s="9" t="s">
        <v>6</v>
      </c>
      <c r="V29" s="9" t="s">
        <v>7</v>
      </c>
      <c r="W29" s="10" t="str">
        <f t="shared" si="0"/>
        <v>Philippe-Villeneuve</v>
      </c>
      <c r="X29" s="10" t="s">
        <v>10</v>
      </c>
    </row>
    <row r="30" spans="1:25" ht="15.75" customHeight="1" x14ac:dyDescent="0.25">
      <c r="A30" s="43" t="s">
        <v>42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7">
        <v>44731</v>
      </c>
      <c r="S30" s="8">
        <v>0.375</v>
      </c>
      <c r="T30" s="8">
        <v>0.625</v>
      </c>
      <c r="U30" s="9" t="s">
        <v>6</v>
      </c>
      <c r="V30" s="9" t="s">
        <v>10</v>
      </c>
      <c r="W30" s="10" t="str">
        <f t="shared" si="0"/>
        <v>Philippe-Villeneuve</v>
      </c>
      <c r="X30" s="10" t="s">
        <v>19</v>
      </c>
    </row>
    <row r="31" spans="1:25" ht="15.75" customHeight="1" x14ac:dyDescent="0.25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7">
        <v>44731</v>
      </c>
      <c r="S31" s="8">
        <v>0.375</v>
      </c>
      <c r="T31" s="8">
        <v>0.625</v>
      </c>
      <c r="U31" s="9" t="s">
        <v>6</v>
      </c>
      <c r="V31" s="9" t="s">
        <v>14</v>
      </c>
      <c r="W31" s="10" t="str">
        <f t="shared" si="0"/>
        <v>Philippe-Villeneuve</v>
      </c>
      <c r="X31" s="10" t="s">
        <v>7</v>
      </c>
    </row>
    <row r="32" spans="1:25" ht="15.75" customHeight="1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7">
        <v>44731</v>
      </c>
      <c r="S32" s="8">
        <v>0.39583333333333331</v>
      </c>
      <c r="T32" s="8">
        <v>0.47222222222222221</v>
      </c>
      <c r="U32" s="9" t="s">
        <v>27</v>
      </c>
      <c r="V32" s="9" t="s">
        <v>19</v>
      </c>
      <c r="W32" s="10" t="str">
        <f t="shared" si="0"/>
        <v>Louis-Gilles-Ouimet</v>
      </c>
      <c r="X32" s="10" t="s">
        <v>10</v>
      </c>
    </row>
    <row r="33" spans="1:24" ht="15.75" customHeight="1" x14ac:dyDescent="0.25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7">
        <v>44731</v>
      </c>
      <c r="S33" s="8">
        <v>0.45833333333333331</v>
      </c>
      <c r="T33" s="8">
        <v>0.55208333333333337</v>
      </c>
      <c r="U33" s="9" t="s">
        <v>32</v>
      </c>
      <c r="V33" s="9" t="s">
        <v>19</v>
      </c>
      <c r="W33" s="10" t="str">
        <f t="shared" si="0"/>
        <v>Armand-Corbeil</v>
      </c>
      <c r="X33" s="10" t="s">
        <v>14</v>
      </c>
    </row>
    <row r="34" spans="1:24" ht="15.75" customHeight="1" x14ac:dyDescent="0.25">
      <c r="A34" s="18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14"/>
      <c r="R34" s="7">
        <v>44731</v>
      </c>
      <c r="S34" s="8">
        <v>0.45833333333333331</v>
      </c>
      <c r="T34" s="8">
        <v>0.5625</v>
      </c>
      <c r="U34" s="9" t="s">
        <v>15</v>
      </c>
      <c r="V34" s="9" t="s">
        <v>19</v>
      </c>
      <c r="W34" s="10" t="str">
        <f t="shared" si="0"/>
        <v>Dumais</v>
      </c>
      <c r="X34" s="10" t="s">
        <v>43</v>
      </c>
    </row>
    <row r="35" spans="1:24" ht="15.75" customHeight="1" x14ac:dyDescent="0.25">
      <c r="A35" s="18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14"/>
      <c r="R35" s="7">
        <v>44731</v>
      </c>
      <c r="S35" s="8">
        <v>0.47916666666666669</v>
      </c>
      <c r="T35" s="8">
        <v>0.55555555555555558</v>
      </c>
      <c r="U35" s="9" t="s">
        <v>27</v>
      </c>
      <c r="V35" s="9" t="s">
        <v>19</v>
      </c>
      <c r="W35" s="10" t="str">
        <f t="shared" si="0"/>
        <v>Louis-Gilles-Ouimet</v>
      </c>
      <c r="X35" s="10" t="s">
        <v>19</v>
      </c>
    </row>
    <row r="36" spans="1:24" ht="15.75" customHeight="1" x14ac:dyDescent="0.25">
      <c r="A36" s="18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14"/>
      <c r="R36" s="7">
        <v>44731</v>
      </c>
      <c r="S36" s="8">
        <v>0.58333333333333337</v>
      </c>
      <c r="T36" s="8">
        <v>0.65625</v>
      </c>
      <c r="U36" s="9" t="s">
        <v>40</v>
      </c>
      <c r="V36" s="9" t="s">
        <v>19</v>
      </c>
      <c r="W36" s="10" t="str">
        <f t="shared" si="0"/>
        <v>Pierre-Laporte</v>
      </c>
      <c r="X36" s="10" t="s">
        <v>19</v>
      </c>
    </row>
    <row r="37" spans="1:24" ht="15.75" customHeight="1" x14ac:dyDescent="0.25">
      <c r="A37" s="18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14"/>
      <c r="R37" s="7">
        <v>44731</v>
      </c>
      <c r="S37" s="8">
        <v>0.625</v>
      </c>
      <c r="T37" s="8">
        <v>0.95486111111111116</v>
      </c>
      <c r="U37" s="9" t="s">
        <v>11</v>
      </c>
      <c r="V37" s="9" t="s">
        <v>19</v>
      </c>
      <c r="W37" s="10" t="str">
        <f t="shared" si="0"/>
        <v>Charles-Bruneau</v>
      </c>
      <c r="X37" s="10" t="s">
        <v>19</v>
      </c>
    </row>
    <row r="38" spans="1:24" x14ac:dyDescent="0.25">
      <c r="A38" s="18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14"/>
      <c r="R38" s="7">
        <v>44731</v>
      </c>
      <c r="S38" s="8">
        <v>0.66666666666666663</v>
      </c>
      <c r="T38" s="8">
        <v>0.95486111111111116</v>
      </c>
      <c r="U38" s="9" t="s">
        <v>23</v>
      </c>
      <c r="V38" s="9" t="s">
        <v>19</v>
      </c>
      <c r="W38" s="10" t="str">
        <f t="shared" si="0"/>
        <v>Étincelle (De)</v>
      </c>
      <c r="X38" s="10" t="s">
        <v>7</v>
      </c>
    </row>
    <row r="39" spans="1:24" x14ac:dyDescent="0.25">
      <c r="A39" s="18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14"/>
      <c r="R39" s="7">
        <v>44731</v>
      </c>
      <c r="S39" s="8">
        <v>0.66666666666666663</v>
      </c>
      <c r="T39" s="8">
        <v>0.95833333333333337</v>
      </c>
      <c r="U39" s="9" t="s">
        <v>18</v>
      </c>
      <c r="V39" s="9" t="s">
        <v>7</v>
      </c>
      <c r="W39" s="10" t="str">
        <f t="shared" si="0"/>
        <v>Vaillant</v>
      </c>
      <c r="X39" s="10" t="s">
        <v>14</v>
      </c>
    </row>
    <row r="40" spans="1:24" x14ac:dyDescent="0.25">
      <c r="A40" s="18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14"/>
      <c r="R40" s="7">
        <v>44731</v>
      </c>
      <c r="S40" s="8">
        <v>0.6875</v>
      </c>
      <c r="T40" s="8">
        <v>0.77083333333333337</v>
      </c>
      <c r="U40" s="9" t="s">
        <v>40</v>
      </c>
      <c r="V40" s="9" t="s">
        <v>19</v>
      </c>
      <c r="W40" s="10" t="str">
        <f t="shared" si="0"/>
        <v>Pierre-Laporte</v>
      </c>
      <c r="X40" s="10" t="s">
        <v>10</v>
      </c>
    </row>
    <row r="41" spans="1:24" x14ac:dyDescent="0.25">
      <c r="A41" s="18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14"/>
      <c r="R41" s="7">
        <v>44731</v>
      </c>
      <c r="S41" s="8">
        <v>0.70833333333333337</v>
      </c>
      <c r="T41" s="8">
        <v>0.8125</v>
      </c>
      <c r="U41" s="9" t="s">
        <v>15</v>
      </c>
      <c r="V41" s="9" t="s">
        <v>19</v>
      </c>
      <c r="W41" s="10" t="str">
        <f t="shared" si="0"/>
        <v>Dumais</v>
      </c>
      <c r="X41" s="10" t="s">
        <v>7</v>
      </c>
    </row>
    <row r="42" spans="1:24" x14ac:dyDescent="0.25">
      <c r="A42" s="18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14"/>
      <c r="R42" s="7">
        <v>44731</v>
      </c>
      <c r="S42" s="8">
        <v>0.72916666666666663</v>
      </c>
      <c r="T42" s="8">
        <v>0.81944444444444442</v>
      </c>
      <c r="U42" s="9" t="s">
        <v>32</v>
      </c>
      <c r="V42" s="9" t="s">
        <v>19</v>
      </c>
      <c r="W42" s="10" t="str">
        <f t="shared" si="0"/>
        <v>Armand-Corbeil</v>
      </c>
      <c r="X42" s="10" t="s">
        <v>14</v>
      </c>
    </row>
    <row r="43" spans="1:24" x14ac:dyDescent="0.25">
      <c r="A43" s="18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4"/>
      <c r="R43" s="7">
        <v>44731</v>
      </c>
      <c r="S43" s="8">
        <v>0.73958333333333337</v>
      </c>
      <c r="T43" s="8">
        <v>0.92708333333333337</v>
      </c>
      <c r="U43" s="9" t="s">
        <v>18</v>
      </c>
      <c r="V43" s="9" t="s">
        <v>14</v>
      </c>
      <c r="W43" s="10" t="str">
        <f t="shared" si="0"/>
        <v>Vaillant</v>
      </c>
      <c r="X43" s="10" t="s">
        <v>10</v>
      </c>
    </row>
    <row r="44" spans="1:24" x14ac:dyDescent="0.25">
      <c r="A44" s="18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4"/>
      <c r="R44" s="7">
        <v>44731</v>
      </c>
      <c r="S44" s="8">
        <v>0.8125</v>
      </c>
      <c r="T44" s="8">
        <v>0.91666666666666663</v>
      </c>
      <c r="U44" s="9" t="s">
        <v>15</v>
      </c>
      <c r="V44" s="9" t="s">
        <v>19</v>
      </c>
      <c r="W44" s="10" t="str">
        <f t="shared" si="0"/>
        <v>Dumais</v>
      </c>
      <c r="X44" s="10" t="s">
        <v>7</v>
      </c>
    </row>
    <row r="45" spans="1:24" x14ac:dyDescent="0.25">
      <c r="A45" s="18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14"/>
      <c r="R45" s="7">
        <v>44731</v>
      </c>
      <c r="S45" s="8">
        <v>0.8125</v>
      </c>
      <c r="T45" s="8">
        <v>0.95486111111111116</v>
      </c>
      <c r="U45" s="9" t="s">
        <v>27</v>
      </c>
      <c r="V45" s="9" t="s">
        <v>19</v>
      </c>
      <c r="W45" s="10" t="str">
        <f t="shared" si="0"/>
        <v>Louis-Gilles-Ouimet</v>
      </c>
      <c r="X45" s="10" t="s">
        <v>19</v>
      </c>
    </row>
    <row r="46" spans="1:24" x14ac:dyDescent="0.25">
      <c r="A46" s="18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14"/>
      <c r="R46" s="7">
        <v>44732</v>
      </c>
      <c r="S46" s="8">
        <v>0.76041666666666663</v>
      </c>
      <c r="T46" s="8">
        <v>0.84027777777777779</v>
      </c>
      <c r="U46" s="9" t="s">
        <v>15</v>
      </c>
      <c r="V46" s="9" t="s">
        <v>19</v>
      </c>
      <c r="W46" s="10" t="str">
        <f t="shared" si="0"/>
        <v>Dumais</v>
      </c>
      <c r="X46" s="10" t="s">
        <v>19</v>
      </c>
    </row>
    <row r="47" spans="1:24" x14ac:dyDescent="0.25">
      <c r="A47" s="18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14"/>
      <c r="R47" s="7">
        <v>44732</v>
      </c>
      <c r="S47" s="8">
        <v>0.77083333333333337</v>
      </c>
      <c r="T47" s="8">
        <v>0.8125</v>
      </c>
      <c r="U47" s="9" t="s">
        <v>29</v>
      </c>
      <c r="V47" s="9" t="s">
        <v>19</v>
      </c>
      <c r="W47" s="10" t="str">
        <f t="shared" si="0"/>
        <v>Castelet (Le)</v>
      </c>
      <c r="X47" s="10" t="s">
        <v>19</v>
      </c>
    </row>
    <row r="48" spans="1:24" x14ac:dyDescent="0.25">
      <c r="A48" s="1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14"/>
      <c r="R48" s="7">
        <v>44732</v>
      </c>
      <c r="S48" s="8">
        <v>0.77083333333333337</v>
      </c>
      <c r="T48" s="8">
        <v>0.86111111111111116</v>
      </c>
      <c r="U48" s="9" t="s">
        <v>11</v>
      </c>
      <c r="V48" s="9" t="s">
        <v>19</v>
      </c>
      <c r="W48" s="10" t="str">
        <f t="shared" si="0"/>
        <v>Charles-Bruneau</v>
      </c>
      <c r="X48" s="10" t="s">
        <v>7</v>
      </c>
    </row>
    <row r="49" spans="1:24" x14ac:dyDescent="0.25">
      <c r="A49" s="1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14"/>
      <c r="R49" s="7">
        <v>44732</v>
      </c>
      <c r="S49" s="8">
        <v>0.77083333333333337</v>
      </c>
      <c r="T49" s="8">
        <v>0.83333333333333337</v>
      </c>
      <c r="U49" s="9" t="s">
        <v>23</v>
      </c>
      <c r="V49" s="9" t="s">
        <v>19</v>
      </c>
      <c r="W49" s="10" t="str">
        <f t="shared" si="0"/>
        <v>Étincelle (De)</v>
      </c>
      <c r="X49" s="10" t="s">
        <v>19</v>
      </c>
    </row>
    <row r="50" spans="1:24" x14ac:dyDescent="0.25">
      <c r="A50" s="1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14"/>
      <c r="R50" s="7">
        <v>44732</v>
      </c>
      <c r="S50" s="8">
        <v>0.77083333333333337</v>
      </c>
      <c r="T50" s="8">
        <v>0.85416666666666663</v>
      </c>
      <c r="U50" s="9" t="s">
        <v>35</v>
      </c>
      <c r="V50" s="9" t="s">
        <v>19</v>
      </c>
      <c r="W50" s="10" t="str">
        <f t="shared" si="0"/>
        <v>Léveillé</v>
      </c>
      <c r="X50" s="10" t="s">
        <v>19</v>
      </c>
    </row>
    <row r="51" spans="1:24" x14ac:dyDescent="0.25">
      <c r="A51" s="1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14"/>
      <c r="R51" s="7">
        <v>44732</v>
      </c>
      <c r="S51" s="8">
        <v>0.77083333333333337</v>
      </c>
      <c r="T51" s="8">
        <v>0.85069444444444442</v>
      </c>
      <c r="U51" s="9" t="s">
        <v>40</v>
      </c>
      <c r="V51" s="9" t="s">
        <v>19</v>
      </c>
      <c r="W51" s="10" t="str">
        <f t="shared" si="0"/>
        <v>Pierre-Laporte</v>
      </c>
      <c r="X51" s="10" t="s">
        <v>19</v>
      </c>
    </row>
    <row r="52" spans="1:24" x14ac:dyDescent="0.25">
      <c r="A52" s="1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14"/>
      <c r="R52" s="7">
        <v>44732</v>
      </c>
      <c r="S52" s="8">
        <v>0.77083333333333337</v>
      </c>
      <c r="T52" s="8">
        <v>0.8125</v>
      </c>
      <c r="U52" s="9" t="s">
        <v>18</v>
      </c>
      <c r="V52" s="9" t="s">
        <v>7</v>
      </c>
      <c r="W52" s="10" t="str">
        <f t="shared" si="0"/>
        <v>Vaillant</v>
      </c>
      <c r="X52" s="10" t="s">
        <v>19</v>
      </c>
    </row>
    <row r="53" spans="1:24" x14ac:dyDescent="0.25">
      <c r="A53" s="1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14"/>
      <c r="R53" s="7">
        <v>44732</v>
      </c>
      <c r="S53" s="8">
        <v>0.77083333333333337</v>
      </c>
      <c r="T53" s="8">
        <v>0.8125</v>
      </c>
      <c r="U53" s="9" t="s">
        <v>18</v>
      </c>
      <c r="V53" s="9" t="s">
        <v>10</v>
      </c>
      <c r="W53" s="10" t="str">
        <f t="shared" si="0"/>
        <v>Vaillant</v>
      </c>
      <c r="X53" s="10" t="s">
        <v>19</v>
      </c>
    </row>
    <row r="54" spans="1:24" x14ac:dyDescent="0.25">
      <c r="A54" s="1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14"/>
      <c r="R54" s="7">
        <v>44732</v>
      </c>
      <c r="S54" s="8">
        <v>0.77083333333333337</v>
      </c>
      <c r="T54" s="8">
        <v>0.8125</v>
      </c>
      <c r="U54" s="9" t="s">
        <v>18</v>
      </c>
      <c r="V54" s="9" t="s">
        <v>14</v>
      </c>
      <c r="W54" s="10" t="str">
        <f t="shared" si="0"/>
        <v>Vaillant</v>
      </c>
      <c r="X54" s="10" t="s">
        <v>7</v>
      </c>
    </row>
    <row r="55" spans="1:24" x14ac:dyDescent="0.25">
      <c r="A55" s="18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14"/>
      <c r="R55" s="7">
        <v>44732</v>
      </c>
      <c r="S55" s="8">
        <v>0.77083333333333337</v>
      </c>
      <c r="T55" s="8">
        <v>0.8125</v>
      </c>
      <c r="U55" s="9" t="s">
        <v>18</v>
      </c>
      <c r="V55" s="9" t="s">
        <v>43</v>
      </c>
      <c r="W55" s="10" t="str">
        <f t="shared" si="0"/>
        <v>Vaillant</v>
      </c>
      <c r="X55" s="10" t="s">
        <v>10</v>
      </c>
    </row>
    <row r="56" spans="1:24" x14ac:dyDescent="0.25">
      <c r="A56" s="18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14"/>
      <c r="R56" s="7">
        <v>44732</v>
      </c>
      <c r="S56" s="8">
        <v>0.84375</v>
      </c>
      <c r="T56" s="8">
        <v>0.93402777777777779</v>
      </c>
      <c r="U56" s="9" t="s">
        <v>15</v>
      </c>
      <c r="V56" s="9" t="s">
        <v>19</v>
      </c>
      <c r="W56" s="10" t="str">
        <f t="shared" si="0"/>
        <v>Dumais</v>
      </c>
      <c r="X56" s="10" t="s">
        <v>14</v>
      </c>
    </row>
    <row r="57" spans="1:24" x14ac:dyDescent="0.25">
      <c r="A57" s="18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14"/>
      <c r="R57" s="7">
        <v>44732</v>
      </c>
      <c r="S57" s="8">
        <v>0.85416666666666663</v>
      </c>
      <c r="T57" s="8">
        <v>0.94444444444444442</v>
      </c>
      <c r="U57" s="9" t="s">
        <v>6</v>
      </c>
      <c r="V57" s="9" t="s">
        <v>7</v>
      </c>
      <c r="W57" s="10" t="str">
        <f t="shared" si="0"/>
        <v>Philippe-Villeneuve</v>
      </c>
      <c r="X57" s="10" t="s">
        <v>43</v>
      </c>
    </row>
    <row r="58" spans="1:24" x14ac:dyDescent="0.25">
      <c r="A58" s="18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14"/>
      <c r="R58" s="7">
        <v>44732</v>
      </c>
      <c r="S58" s="8">
        <v>0.875</v>
      </c>
      <c r="T58" s="8">
        <v>0.95833333333333337</v>
      </c>
      <c r="U58" s="9" t="s">
        <v>11</v>
      </c>
      <c r="V58" s="9" t="s">
        <v>19</v>
      </c>
      <c r="W58" s="10" t="str">
        <f t="shared" si="0"/>
        <v>Charles-Bruneau</v>
      </c>
      <c r="X58" s="10" t="s">
        <v>7</v>
      </c>
    </row>
    <row r="59" spans="1:24" x14ac:dyDescent="0.25">
      <c r="A59" s="18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14"/>
      <c r="R59" s="7">
        <v>44732</v>
      </c>
      <c r="S59" s="8">
        <v>0.875</v>
      </c>
      <c r="T59" s="8">
        <v>0.95486111111111116</v>
      </c>
      <c r="U59" s="9" t="s">
        <v>23</v>
      </c>
      <c r="V59" s="9" t="s">
        <v>19</v>
      </c>
      <c r="W59" s="10" t="str">
        <f t="shared" si="0"/>
        <v>Étincelle (De)</v>
      </c>
      <c r="X59" s="10" t="s">
        <v>14</v>
      </c>
    </row>
    <row r="60" spans="1:24" x14ac:dyDescent="0.25">
      <c r="A60" s="18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14"/>
      <c r="R60" s="7">
        <v>44732</v>
      </c>
      <c r="S60" s="8">
        <v>0.875</v>
      </c>
      <c r="T60" s="8">
        <v>0.95833333333333337</v>
      </c>
      <c r="U60" s="9" t="s">
        <v>27</v>
      </c>
      <c r="V60" s="9" t="s">
        <v>19</v>
      </c>
      <c r="W60" s="10" t="str">
        <f t="shared" si="0"/>
        <v>Louis-Gilles-Ouimet</v>
      </c>
      <c r="X60" s="10" t="s">
        <v>19</v>
      </c>
    </row>
    <row r="61" spans="1:24" x14ac:dyDescent="0.25">
      <c r="A61" s="18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14"/>
      <c r="R61" s="7">
        <v>44733</v>
      </c>
      <c r="S61" s="8">
        <v>0.41666666666666669</v>
      </c>
      <c r="T61" s="8">
        <v>0.49652777777777779</v>
      </c>
      <c r="U61" s="9" t="s">
        <v>18</v>
      </c>
      <c r="V61" s="9" t="s">
        <v>7</v>
      </c>
      <c r="W61" s="10" t="str">
        <f t="shared" si="0"/>
        <v>Vaillant</v>
      </c>
      <c r="X61" s="10" t="s">
        <v>19</v>
      </c>
    </row>
    <row r="62" spans="1:24" x14ac:dyDescent="0.25">
      <c r="A62" s="18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14"/>
      <c r="R62" s="7">
        <v>44733</v>
      </c>
      <c r="S62" s="8">
        <v>0.77083333333333337</v>
      </c>
      <c r="T62" s="8">
        <v>0.84375</v>
      </c>
      <c r="U62" s="9" t="s">
        <v>29</v>
      </c>
      <c r="V62" s="9" t="s">
        <v>19</v>
      </c>
      <c r="W62" s="10" t="str">
        <f t="shared" si="0"/>
        <v>Castelet (Le)</v>
      </c>
      <c r="X62" s="10" t="s">
        <v>7</v>
      </c>
    </row>
    <row r="63" spans="1:24" x14ac:dyDescent="0.25">
      <c r="A63" s="18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14"/>
      <c r="R63" s="7">
        <v>44733</v>
      </c>
      <c r="S63" s="8">
        <v>0.77083333333333337</v>
      </c>
      <c r="T63" s="8">
        <v>0.84375</v>
      </c>
      <c r="U63" s="9" t="s">
        <v>15</v>
      </c>
      <c r="V63" s="9" t="s">
        <v>19</v>
      </c>
      <c r="W63" s="10" t="str">
        <f t="shared" si="0"/>
        <v>Dumais</v>
      </c>
      <c r="X63" s="10" t="s">
        <v>14</v>
      </c>
    </row>
    <row r="64" spans="1:24" x14ac:dyDescent="0.25">
      <c r="A64" s="18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14"/>
      <c r="R64" s="7">
        <v>44733</v>
      </c>
      <c r="S64" s="8">
        <v>0.77083333333333337</v>
      </c>
      <c r="T64" s="8">
        <v>0.85416666666666663</v>
      </c>
      <c r="U64" s="9" t="s">
        <v>35</v>
      </c>
      <c r="V64" s="9" t="s">
        <v>19</v>
      </c>
      <c r="W64" s="10" t="str">
        <f t="shared" si="0"/>
        <v>Léveillé</v>
      </c>
      <c r="X64" s="10" t="s">
        <v>19</v>
      </c>
    </row>
    <row r="65" spans="1:24" x14ac:dyDescent="0.25">
      <c r="A65" s="18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14"/>
      <c r="R65" s="7">
        <v>44733</v>
      </c>
      <c r="S65" s="8">
        <v>0.77083333333333337</v>
      </c>
      <c r="T65" s="8">
        <v>0.85416666666666663</v>
      </c>
      <c r="U65" s="9" t="s">
        <v>6</v>
      </c>
      <c r="V65" s="9" t="s">
        <v>10</v>
      </c>
      <c r="W65" s="10" t="str">
        <f t="shared" si="0"/>
        <v>Philippe-Villeneuve</v>
      </c>
      <c r="X65" s="10" t="s">
        <v>10</v>
      </c>
    </row>
    <row r="66" spans="1:24" x14ac:dyDescent="0.25">
      <c r="A66" s="18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14"/>
      <c r="R66" s="7">
        <v>44733</v>
      </c>
      <c r="S66" s="8">
        <v>0.77083333333333337</v>
      </c>
      <c r="T66" s="8">
        <v>0.84375</v>
      </c>
      <c r="U66" s="9" t="s">
        <v>6</v>
      </c>
      <c r="V66" s="9" t="s">
        <v>14</v>
      </c>
      <c r="W66" s="10" t="str">
        <f t="shared" si="0"/>
        <v>Philippe-Villeneuve</v>
      </c>
      <c r="X66" s="10" t="s">
        <v>19</v>
      </c>
    </row>
    <row r="67" spans="1:24" x14ac:dyDescent="0.25">
      <c r="A67" s="18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14"/>
      <c r="R67" s="7">
        <v>44733</v>
      </c>
      <c r="S67" s="8">
        <v>0.77083333333333337</v>
      </c>
      <c r="T67" s="8">
        <v>0.85416666666666663</v>
      </c>
      <c r="U67" s="9" t="s">
        <v>18</v>
      </c>
      <c r="V67" s="9" t="s">
        <v>7</v>
      </c>
      <c r="W67" s="10" t="str">
        <f t="shared" si="0"/>
        <v>Vaillant</v>
      </c>
      <c r="X67" s="10" t="s">
        <v>7</v>
      </c>
    </row>
    <row r="68" spans="1:24" x14ac:dyDescent="0.25">
      <c r="A68" s="18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14"/>
      <c r="R68" s="7">
        <v>44733</v>
      </c>
      <c r="S68" s="8">
        <v>0.77083333333333337</v>
      </c>
      <c r="T68" s="8">
        <v>0.84375</v>
      </c>
      <c r="U68" s="9" t="s">
        <v>18</v>
      </c>
      <c r="V68" s="9" t="s">
        <v>14</v>
      </c>
      <c r="W68" s="10" t="str">
        <f t="shared" ref="W68:W126" si="16">_xlfn.IFS($Y$3=U68,$Z$3,$Y$4=U68,$Z$4,$Y$5=U68,$Z$5,$Y$6=U68,$Z$6,$Y$7=U68,$Z$7,$Y$8=U68,$Z$8,$Y$9=U68,$Z$9,$Y$10=U68,$Z$10,$Y$11=U68,$Z$11,$Y$12=U68,$Z$12,$Y$13=U68,$Z$13,$Y$14=U68,$Z$14,$Y$15=U68,$Z$15)</f>
        <v>Vaillant</v>
      </c>
      <c r="X68" s="10" t="s">
        <v>7</v>
      </c>
    </row>
    <row r="69" spans="1:24" x14ac:dyDescent="0.25">
      <c r="A69" s="18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14"/>
      <c r="R69" s="7">
        <v>44733</v>
      </c>
      <c r="S69" s="8">
        <v>0.79166666666666663</v>
      </c>
      <c r="T69" s="8">
        <v>0.91666666666666663</v>
      </c>
      <c r="U69" s="9" t="s">
        <v>6</v>
      </c>
      <c r="V69" s="9" t="s">
        <v>7</v>
      </c>
      <c r="W69" s="10" t="str">
        <f t="shared" si="16"/>
        <v>Philippe-Villeneuve</v>
      </c>
      <c r="X69" s="10" t="s">
        <v>10</v>
      </c>
    </row>
    <row r="70" spans="1:24" x14ac:dyDescent="0.25">
      <c r="A70" s="18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14"/>
      <c r="R70" s="7">
        <v>44733</v>
      </c>
      <c r="S70" s="8">
        <v>0.8125</v>
      </c>
      <c r="T70" s="8">
        <v>0.95486111111111116</v>
      </c>
      <c r="U70" s="9" t="s">
        <v>23</v>
      </c>
      <c r="V70" s="9" t="s">
        <v>19</v>
      </c>
      <c r="W70" s="10" t="str">
        <f t="shared" si="16"/>
        <v>Étincelle (De)</v>
      </c>
      <c r="X70" s="10" t="s">
        <v>19</v>
      </c>
    </row>
    <row r="71" spans="1:24" x14ac:dyDescent="0.25">
      <c r="A71" s="18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14"/>
      <c r="R71" s="7">
        <v>44733</v>
      </c>
      <c r="S71" s="8">
        <v>0.84375</v>
      </c>
      <c r="T71" s="8">
        <v>0.9375</v>
      </c>
      <c r="U71" s="9" t="s">
        <v>15</v>
      </c>
      <c r="V71" s="9" t="s">
        <v>19</v>
      </c>
      <c r="W71" s="10" t="str">
        <f t="shared" si="16"/>
        <v>Dumais</v>
      </c>
      <c r="X71" s="10" t="s">
        <v>19</v>
      </c>
    </row>
    <row r="72" spans="1:24" x14ac:dyDescent="0.25">
      <c r="A72" s="18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14"/>
      <c r="R72" s="7">
        <v>44733</v>
      </c>
      <c r="S72" s="8">
        <v>0.85416666666666663</v>
      </c>
      <c r="T72" s="8">
        <v>0.94444444444444442</v>
      </c>
      <c r="U72" s="9" t="s">
        <v>18</v>
      </c>
      <c r="V72" s="9" t="s">
        <v>7</v>
      </c>
      <c r="W72" s="10" t="str">
        <f t="shared" si="16"/>
        <v>Vaillant</v>
      </c>
      <c r="X72" s="10" t="s">
        <v>19</v>
      </c>
    </row>
    <row r="73" spans="1:24" x14ac:dyDescent="0.25">
      <c r="A73" s="18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14"/>
      <c r="R73" s="7">
        <v>44733</v>
      </c>
      <c r="S73" s="8">
        <v>0.875</v>
      </c>
      <c r="T73" s="8">
        <v>0.95833333333333337</v>
      </c>
      <c r="U73" s="9" t="s">
        <v>11</v>
      </c>
      <c r="V73" s="9" t="s">
        <v>19</v>
      </c>
      <c r="W73" s="10" t="str">
        <f t="shared" si="16"/>
        <v>Charles-Bruneau</v>
      </c>
      <c r="X73" s="10" t="s">
        <v>19</v>
      </c>
    </row>
    <row r="74" spans="1:24" x14ac:dyDescent="0.25">
      <c r="A74" s="18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14"/>
      <c r="R74" s="7">
        <v>44733</v>
      </c>
      <c r="S74" s="8">
        <v>0.875</v>
      </c>
      <c r="T74" s="8">
        <v>0.95833333333333337</v>
      </c>
      <c r="U74" s="9" t="s">
        <v>27</v>
      </c>
      <c r="V74" s="9" t="s">
        <v>19</v>
      </c>
      <c r="W74" s="10" t="str">
        <f t="shared" si="16"/>
        <v>Louis-Gilles-Ouimet</v>
      </c>
      <c r="X74" s="10" t="s">
        <v>14</v>
      </c>
    </row>
    <row r="75" spans="1:24" x14ac:dyDescent="0.25">
      <c r="A75" s="18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14"/>
      <c r="R75" s="7">
        <v>44734</v>
      </c>
      <c r="S75" s="8">
        <v>0.77083333333333337</v>
      </c>
      <c r="T75" s="8">
        <v>0.84375</v>
      </c>
      <c r="U75" s="9" t="s">
        <v>29</v>
      </c>
      <c r="V75" s="9" t="s">
        <v>19</v>
      </c>
      <c r="W75" s="10" t="str">
        <f t="shared" si="16"/>
        <v>Castelet (Le)</v>
      </c>
      <c r="X75" s="10" t="s">
        <v>19</v>
      </c>
    </row>
    <row r="76" spans="1:24" x14ac:dyDescent="0.25">
      <c r="A76" s="18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14"/>
      <c r="R76" s="7">
        <v>44734</v>
      </c>
      <c r="S76" s="8">
        <v>0.77083333333333337</v>
      </c>
      <c r="T76" s="8">
        <v>0.86111111111111116</v>
      </c>
      <c r="U76" s="9" t="s">
        <v>11</v>
      </c>
      <c r="V76" s="9" t="s">
        <v>19</v>
      </c>
      <c r="W76" s="10" t="str">
        <f t="shared" si="16"/>
        <v>Charles-Bruneau</v>
      </c>
      <c r="X76" s="10" t="s">
        <v>7</v>
      </c>
    </row>
    <row r="77" spans="1:24" x14ac:dyDescent="0.25">
      <c r="A77" s="18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14"/>
      <c r="R77" s="7">
        <v>44734</v>
      </c>
      <c r="S77" s="8">
        <v>0.77083333333333337</v>
      </c>
      <c r="T77" s="8">
        <v>0.83333333333333337</v>
      </c>
      <c r="U77" s="9" t="s">
        <v>15</v>
      </c>
      <c r="V77" s="9" t="s">
        <v>19</v>
      </c>
      <c r="W77" s="10" t="str">
        <f t="shared" si="16"/>
        <v>Dumais</v>
      </c>
      <c r="X77" s="10" t="s">
        <v>10</v>
      </c>
    </row>
    <row r="78" spans="1:24" x14ac:dyDescent="0.25">
      <c r="A78" s="18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14"/>
      <c r="R78" s="7">
        <v>44734</v>
      </c>
      <c r="S78" s="8">
        <v>0.77083333333333337</v>
      </c>
      <c r="T78" s="8">
        <v>0.85069444444444442</v>
      </c>
      <c r="U78" s="9" t="s">
        <v>23</v>
      </c>
      <c r="V78" s="9" t="s">
        <v>19</v>
      </c>
      <c r="W78" s="10" t="str">
        <f t="shared" si="16"/>
        <v>Étincelle (De)</v>
      </c>
      <c r="X78" s="10" t="s">
        <v>19</v>
      </c>
    </row>
    <row r="79" spans="1:24" x14ac:dyDescent="0.25">
      <c r="A79" s="18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14"/>
      <c r="R79" s="7">
        <v>44734</v>
      </c>
      <c r="S79" s="8">
        <v>0.77083333333333337</v>
      </c>
      <c r="T79" s="8">
        <v>0.8125</v>
      </c>
      <c r="U79" s="9" t="s">
        <v>18</v>
      </c>
      <c r="V79" s="9" t="s">
        <v>7</v>
      </c>
      <c r="W79" s="10" t="str">
        <f t="shared" si="16"/>
        <v>Vaillant</v>
      </c>
      <c r="X79" s="10" t="s">
        <v>19</v>
      </c>
    </row>
    <row r="80" spans="1:24" x14ac:dyDescent="0.25">
      <c r="A80" s="18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14"/>
      <c r="R80" s="7">
        <v>44734</v>
      </c>
      <c r="S80" s="8">
        <v>0.77083333333333337</v>
      </c>
      <c r="T80" s="8">
        <v>0.8125</v>
      </c>
      <c r="U80" s="9" t="s">
        <v>18</v>
      </c>
      <c r="V80" s="9" t="s">
        <v>10</v>
      </c>
      <c r="W80" s="10" t="str">
        <f t="shared" si="16"/>
        <v>Vaillant</v>
      </c>
      <c r="X80" s="10" t="s">
        <v>10</v>
      </c>
    </row>
    <row r="81" spans="1:24" x14ac:dyDescent="0.25">
      <c r="A81" s="18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14"/>
      <c r="R81" s="7">
        <v>44734</v>
      </c>
      <c r="S81" s="8">
        <v>0.77083333333333337</v>
      </c>
      <c r="T81" s="8">
        <v>0.8125</v>
      </c>
      <c r="U81" s="9" t="s">
        <v>18</v>
      </c>
      <c r="V81" s="9" t="s">
        <v>14</v>
      </c>
      <c r="W81" s="10" t="str">
        <f t="shared" si="16"/>
        <v>Vaillant</v>
      </c>
      <c r="X81" s="10" t="s">
        <v>43</v>
      </c>
    </row>
    <row r="82" spans="1:24" x14ac:dyDescent="0.25">
      <c r="A82" s="18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14"/>
      <c r="R82" s="7">
        <v>44734</v>
      </c>
      <c r="S82" s="8">
        <v>0.77083333333333337</v>
      </c>
      <c r="T82" s="8">
        <v>0.8125</v>
      </c>
      <c r="U82" s="9" t="s">
        <v>18</v>
      </c>
      <c r="V82" s="9" t="s">
        <v>43</v>
      </c>
      <c r="W82" s="10" t="str">
        <f t="shared" si="16"/>
        <v>Vaillant</v>
      </c>
      <c r="X82" s="10" t="s">
        <v>14</v>
      </c>
    </row>
    <row r="83" spans="1:24" x14ac:dyDescent="0.25">
      <c r="A83" s="18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14"/>
      <c r="R83" s="7">
        <v>44734</v>
      </c>
      <c r="S83" s="8">
        <v>0.79166666666666663</v>
      </c>
      <c r="T83" s="8">
        <v>0.875</v>
      </c>
      <c r="U83" s="9" t="s">
        <v>6</v>
      </c>
      <c r="V83" s="9" t="s">
        <v>7</v>
      </c>
      <c r="W83" s="10" t="str">
        <f t="shared" si="16"/>
        <v>Philippe-Villeneuve</v>
      </c>
      <c r="X83" s="10" t="s">
        <v>7</v>
      </c>
    </row>
    <row r="84" spans="1:24" x14ac:dyDescent="0.25">
      <c r="A84" s="18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14"/>
      <c r="R84" s="7">
        <v>44734</v>
      </c>
      <c r="S84" s="8">
        <v>0.85416666666666663</v>
      </c>
      <c r="T84" s="8">
        <v>0.9375</v>
      </c>
      <c r="U84" s="9" t="s">
        <v>15</v>
      </c>
      <c r="V84" s="9" t="s">
        <v>19</v>
      </c>
      <c r="W84" s="10" t="str">
        <f t="shared" si="16"/>
        <v>Dumais</v>
      </c>
      <c r="X84" s="10" t="s">
        <v>19</v>
      </c>
    </row>
    <row r="85" spans="1:24" x14ac:dyDescent="0.25">
      <c r="A85" s="18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14"/>
      <c r="R85" s="7">
        <v>44734</v>
      </c>
      <c r="S85" s="8">
        <v>0.875</v>
      </c>
      <c r="T85" s="8">
        <v>0.95833333333333337</v>
      </c>
      <c r="U85" s="9" t="s">
        <v>11</v>
      </c>
      <c r="V85" s="9" t="s">
        <v>19</v>
      </c>
      <c r="W85" s="10" t="str">
        <f t="shared" si="16"/>
        <v>Charles-Bruneau</v>
      </c>
      <c r="X85" s="10" t="s">
        <v>19</v>
      </c>
    </row>
    <row r="86" spans="1:24" x14ac:dyDescent="0.25">
      <c r="A86" s="18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14"/>
      <c r="R86" s="7">
        <v>44734</v>
      </c>
      <c r="S86" s="8">
        <v>0.875</v>
      </c>
      <c r="T86" s="8">
        <v>0.95486111111111116</v>
      </c>
      <c r="U86" s="9" t="s">
        <v>23</v>
      </c>
      <c r="V86" s="9" t="s">
        <v>19</v>
      </c>
      <c r="W86" s="10" t="str">
        <f t="shared" si="16"/>
        <v>Étincelle (De)</v>
      </c>
      <c r="X86" s="10" t="s">
        <v>19</v>
      </c>
    </row>
    <row r="87" spans="1:24" x14ac:dyDescent="0.25">
      <c r="A87" s="18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14"/>
      <c r="R87" s="7">
        <v>44734</v>
      </c>
      <c r="S87" s="8">
        <v>0.875</v>
      </c>
      <c r="T87" s="8">
        <v>0.95833333333333337</v>
      </c>
      <c r="U87" s="9" t="s">
        <v>27</v>
      </c>
      <c r="V87" s="9" t="s">
        <v>19</v>
      </c>
      <c r="W87" s="10" t="str">
        <f t="shared" si="16"/>
        <v>Louis-Gilles-Ouimet</v>
      </c>
      <c r="X87" s="10" t="s">
        <v>10</v>
      </c>
    </row>
    <row r="88" spans="1:24" x14ac:dyDescent="0.25">
      <c r="A88" s="18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14"/>
      <c r="R88" s="7">
        <v>44734</v>
      </c>
      <c r="S88" s="8">
        <v>0.875</v>
      </c>
      <c r="T88" s="8">
        <v>0.95833333333333337</v>
      </c>
      <c r="U88" s="9" t="s">
        <v>18</v>
      </c>
      <c r="V88" s="9" t="s">
        <v>7</v>
      </c>
      <c r="W88" s="10" t="str">
        <f t="shared" si="16"/>
        <v>Vaillant</v>
      </c>
      <c r="X88" s="10" t="s">
        <v>10</v>
      </c>
    </row>
    <row r="89" spans="1:24" x14ac:dyDescent="0.25">
      <c r="A89" s="18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14"/>
      <c r="R89" s="7">
        <v>44734</v>
      </c>
      <c r="S89" s="8">
        <v>0.875</v>
      </c>
      <c r="T89" s="8">
        <v>0.95833333333333337</v>
      </c>
      <c r="U89" s="9" t="s">
        <v>18</v>
      </c>
      <c r="V89" s="9" t="s">
        <v>14</v>
      </c>
      <c r="W89" s="10" t="str">
        <f t="shared" si="16"/>
        <v>Vaillant</v>
      </c>
      <c r="X89" s="10" t="s">
        <v>19</v>
      </c>
    </row>
    <row r="90" spans="1:24" x14ac:dyDescent="0.25">
      <c r="A90" s="18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14"/>
      <c r="R90" s="7">
        <v>44735</v>
      </c>
      <c r="S90" s="8">
        <v>0.75</v>
      </c>
      <c r="T90" s="8">
        <v>0.95833333333333337</v>
      </c>
      <c r="U90" s="9" t="s">
        <v>18</v>
      </c>
      <c r="V90" s="9" t="s">
        <v>14</v>
      </c>
      <c r="W90" s="10" t="str">
        <f t="shared" si="16"/>
        <v>Vaillant</v>
      </c>
      <c r="X90" s="10" t="s">
        <v>19</v>
      </c>
    </row>
    <row r="91" spans="1:24" x14ac:dyDescent="0.25">
      <c r="A91" s="18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14"/>
      <c r="R91" s="7">
        <v>44735</v>
      </c>
      <c r="S91" s="8">
        <v>0.77083333333333337</v>
      </c>
      <c r="T91" s="8">
        <v>0.86111111111111116</v>
      </c>
      <c r="U91" s="9" t="s">
        <v>11</v>
      </c>
      <c r="V91" s="9" t="s">
        <v>19</v>
      </c>
      <c r="W91" s="10" t="str">
        <f t="shared" si="16"/>
        <v>Charles-Bruneau</v>
      </c>
      <c r="X91" s="10" t="s">
        <v>19</v>
      </c>
    </row>
    <row r="92" spans="1:24" x14ac:dyDescent="0.25">
      <c r="A92" s="18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14"/>
      <c r="R92" s="7">
        <v>44735</v>
      </c>
      <c r="S92" s="8">
        <v>0.77083333333333337</v>
      </c>
      <c r="T92" s="8">
        <v>0.86458333333333337</v>
      </c>
      <c r="U92" s="9" t="s">
        <v>15</v>
      </c>
      <c r="V92" s="9" t="s">
        <v>19</v>
      </c>
      <c r="W92" s="10" t="str">
        <f t="shared" si="16"/>
        <v>Dumais</v>
      </c>
      <c r="X92" s="10" t="s">
        <v>14</v>
      </c>
    </row>
    <row r="93" spans="1:24" x14ac:dyDescent="0.25">
      <c r="A93" s="18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14"/>
      <c r="R93" s="7">
        <v>44735</v>
      </c>
      <c r="S93" s="8">
        <v>0.77083333333333337</v>
      </c>
      <c r="T93" s="8">
        <v>0.85416666666666663</v>
      </c>
      <c r="U93" s="9" t="s">
        <v>35</v>
      </c>
      <c r="V93" s="9" t="s">
        <v>19</v>
      </c>
      <c r="W93" s="10" t="str">
        <f t="shared" si="16"/>
        <v>Léveillé</v>
      </c>
      <c r="X93" s="10" t="s">
        <v>7</v>
      </c>
    </row>
    <row r="94" spans="1:24" x14ac:dyDescent="0.25">
      <c r="A94" s="18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14"/>
      <c r="R94" s="7">
        <v>44735</v>
      </c>
      <c r="S94" s="8">
        <v>0.78125</v>
      </c>
      <c r="T94" s="8">
        <v>0.85763888888888884</v>
      </c>
      <c r="U94" s="9" t="s">
        <v>27</v>
      </c>
      <c r="V94" s="9" t="s">
        <v>19</v>
      </c>
      <c r="W94" s="10" t="str">
        <f t="shared" si="16"/>
        <v>Louis-Gilles-Ouimet</v>
      </c>
      <c r="X94" s="10" t="s">
        <v>19</v>
      </c>
    </row>
    <row r="95" spans="1:24" x14ac:dyDescent="0.25">
      <c r="A95" s="18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14"/>
      <c r="R95" s="7">
        <v>44735</v>
      </c>
      <c r="S95" s="8">
        <v>0.79166666666666663</v>
      </c>
      <c r="T95" s="8">
        <v>0.875</v>
      </c>
      <c r="U95" s="9" t="s">
        <v>23</v>
      </c>
      <c r="V95" s="9" t="s">
        <v>19</v>
      </c>
      <c r="W95" s="10" t="str">
        <f t="shared" si="16"/>
        <v>Étincelle (De)</v>
      </c>
      <c r="X95" s="10" t="s">
        <v>19</v>
      </c>
    </row>
    <row r="96" spans="1:24" x14ac:dyDescent="0.25">
      <c r="A96" s="18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14"/>
      <c r="R96" s="7">
        <v>44735</v>
      </c>
      <c r="S96" s="8">
        <v>0.80208333333333337</v>
      </c>
      <c r="T96" s="8">
        <v>0.90625</v>
      </c>
      <c r="U96" s="9" t="s">
        <v>6</v>
      </c>
      <c r="V96" s="9" t="s">
        <v>7</v>
      </c>
      <c r="W96" s="10" t="str">
        <f t="shared" si="16"/>
        <v>Philippe-Villeneuve</v>
      </c>
      <c r="X96" s="10" t="s">
        <v>14</v>
      </c>
    </row>
    <row r="97" spans="1:24" x14ac:dyDescent="0.25">
      <c r="A97" s="18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14"/>
      <c r="R97" s="7">
        <v>44735</v>
      </c>
      <c r="S97" s="8">
        <v>0.875</v>
      </c>
      <c r="T97" s="8">
        <v>0.95486111111111116</v>
      </c>
      <c r="U97" s="9" t="s">
        <v>23</v>
      </c>
      <c r="V97" s="9" t="s">
        <v>19</v>
      </c>
      <c r="W97" s="10" t="str">
        <f t="shared" si="16"/>
        <v>Étincelle (De)</v>
      </c>
      <c r="X97" s="10" t="s">
        <v>10</v>
      </c>
    </row>
    <row r="98" spans="1:24" x14ac:dyDescent="0.25">
      <c r="A98" s="18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14"/>
      <c r="R98" s="7">
        <v>44735</v>
      </c>
      <c r="S98" s="8">
        <v>0.875</v>
      </c>
      <c r="T98" s="8">
        <v>0.95833333333333337</v>
      </c>
      <c r="U98" s="9" t="s">
        <v>27</v>
      </c>
      <c r="V98" s="9" t="s">
        <v>19</v>
      </c>
      <c r="W98" s="10" t="str">
        <f t="shared" si="16"/>
        <v>Louis-Gilles-Ouimet</v>
      </c>
      <c r="X98" s="10" t="s">
        <v>43</v>
      </c>
    </row>
    <row r="99" spans="1:24" x14ac:dyDescent="0.25">
      <c r="A99" s="18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14"/>
      <c r="R99" s="7">
        <v>44735</v>
      </c>
      <c r="S99" s="8">
        <v>0.875</v>
      </c>
      <c r="T99" s="8">
        <v>0.95833333333333337</v>
      </c>
      <c r="U99" s="9" t="s">
        <v>18</v>
      </c>
      <c r="V99" s="9" t="s">
        <v>7</v>
      </c>
      <c r="W99" s="10" t="str">
        <f t="shared" si="16"/>
        <v>Vaillant</v>
      </c>
      <c r="X99" s="10" t="s">
        <v>19</v>
      </c>
    </row>
    <row r="100" spans="1:24" x14ac:dyDescent="0.25">
      <c r="A100" s="18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14"/>
      <c r="R100" s="7">
        <v>44736</v>
      </c>
      <c r="S100" s="8">
        <v>0.75</v>
      </c>
      <c r="T100" s="8">
        <v>0.95833333333333337</v>
      </c>
      <c r="U100" s="9" t="s">
        <v>18</v>
      </c>
      <c r="V100" s="9" t="s">
        <v>14</v>
      </c>
      <c r="W100" s="10" t="str">
        <f t="shared" si="16"/>
        <v>Vaillant</v>
      </c>
      <c r="X100" s="10" t="s">
        <v>19</v>
      </c>
    </row>
    <row r="101" spans="1:24" x14ac:dyDescent="0.25">
      <c r="A101" s="18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14"/>
      <c r="R101" s="7">
        <v>44736</v>
      </c>
      <c r="S101" s="8">
        <v>0.79166666666666663</v>
      </c>
      <c r="T101" s="8">
        <v>0.95833333333333337</v>
      </c>
      <c r="U101" s="9" t="s">
        <v>23</v>
      </c>
      <c r="V101" s="9" t="s">
        <v>19</v>
      </c>
      <c r="W101" s="10" t="str">
        <f t="shared" si="16"/>
        <v>Étincelle (De)</v>
      </c>
      <c r="X101" s="10" t="s">
        <v>19</v>
      </c>
    </row>
    <row r="102" spans="1:24" x14ac:dyDescent="0.25">
      <c r="A102" s="18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14"/>
      <c r="R102" s="7"/>
      <c r="S102" s="8"/>
      <c r="T102" s="8"/>
      <c r="U102" s="9"/>
      <c r="V102" s="9"/>
      <c r="W102" s="10" t="e">
        <f t="shared" si="16"/>
        <v>#N/A</v>
      </c>
      <c r="X102" s="10" t="s">
        <v>19</v>
      </c>
    </row>
    <row r="103" spans="1:24" x14ac:dyDescent="0.25">
      <c r="A103" s="18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14"/>
      <c r="R103" s="7"/>
      <c r="S103" s="8"/>
      <c r="T103" s="8"/>
      <c r="U103" s="9"/>
      <c r="V103" s="9"/>
      <c r="W103" s="10" t="e">
        <f t="shared" si="16"/>
        <v>#N/A</v>
      </c>
      <c r="X103" s="10" t="s">
        <v>19</v>
      </c>
    </row>
    <row r="104" spans="1:24" x14ac:dyDescent="0.25">
      <c r="A104" s="18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14"/>
      <c r="R104" s="7"/>
      <c r="S104" s="8"/>
      <c r="T104" s="8"/>
      <c r="U104" s="9"/>
      <c r="V104" s="9"/>
      <c r="W104" s="10" t="e">
        <f t="shared" si="16"/>
        <v>#N/A</v>
      </c>
      <c r="X104" s="10" t="s">
        <v>19</v>
      </c>
    </row>
    <row r="105" spans="1:24" x14ac:dyDescent="0.25">
      <c r="A105" s="18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14"/>
      <c r="R105" s="7"/>
      <c r="S105" s="8"/>
      <c r="T105" s="8"/>
      <c r="U105" s="9"/>
      <c r="V105" s="9"/>
      <c r="W105" s="10" t="e">
        <f t="shared" si="16"/>
        <v>#N/A</v>
      </c>
      <c r="X105" s="10" t="s">
        <v>10</v>
      </c>
    </row>
    <row r="106" spans="1:24" x14ac:dyDescent="0.25">
      <c r="Q106" s="14"/>
      <c r="R106" s="7"/>
      <c r="S106" s="8"/>
      <c r="T106" s="8"/>
      <c r="U106" s="9"/>
      <c r="V106" s="9"/>
      <c r="W106" s="10" t="e">
        <f t="shared" si="16"/>
        <v>#N/A</v>
      </c>
    </row>
    <row r="107" spans="1:24" x14ac:dyDescent="0.25">
      <c r="R107" s="7"/>
      <c r="S107" s="8"/>
      <c r="T107" s="8"/>
      <c r="U107" s="9"/>
      <c r="V107" s="9"/>
      <c r="W107" s="10" t="e">
        <f t="shared" si="16"/>
        <v>#N/A</v>
      </c>
    </row>
    <row r="108" spans="1:24" x14ac:dyDescent="0.25">
      <c r="R108" s="7"/>
      <c r="S108" s="8"/>
      <c r="T108" s="8"/>
      <c r="U108" s="9"/>
      <c r="V108" s="9"/>
      <c r="W108" s="10" t="e">
        <f t="shared" si="16"/>
        <v>#N/A</v>
      </c>
    </row>
    <row r="109" spans="1:24" x14ac:dyDescent="0.25">
      <c r="R109" s="7"/>
      <c r="S109" s="8"/>
      <c r="T109" s="8"/>
      <c r="U109" s="9"/>
      <c r="V109" s="9"/>
      <c r="W109" s="10" t="e">
        <f t="shared" si="16"/>
        <v>#N/A</v>
      </c>
    </row>
    <row r="110" spans="1:24" x14ac:dyDescent="0.25">
      <c r="R110" s="7"/>
      <c r="S110" s="8"/>
      <c r="T110" s="8"/>
      <c r="U110" s="9"/>
      <c r="V110" s="9"/>
      <c r="W110" s="10" t="e">
        <f t="shared" si="16"/>
        <v>#N/A</v>
      </c>
    </row>
    <row r="111" spans="1:24" x14ac:dyDescent="0.25">
      <c r="R111" s="7"/>
      <c r="S111" s="8"/>
      <c r="T111" s="8"/>
      <c r="U111" s="9"/>
      <c r="V111" s="9"/>
      <c r="W111" s="10" t="e">
        <f t="shared" si="16"/>
        <v>#N/A</v>
      </c>
    </row>
    <row r="112" spans="1:24" x14ac:dyDescent="0.25">
      <c r="R112" s="7"/>
      <c r="S112" s="8"/>
      <c r="T112" s="8"/>
      <c r="U112" s="9"/>
      <c r="V112" s="9"/>
      <c r="W112" s="10" t="e">
        <f t="shared" si="16"/>
        <v>#N/A</v>
      </c>
    </row>
    <row r="113" spans="18:23" x14ac:dyDescent="0.25">
      <c r="R113" s="7"/>
      <c r="S113" s="8"/>
      <c r="T113" s="8"/>
      <c r="U113" s="9"/>
      <c r="V113" s="9"/>
      <c r="W113" s="10" t="e">
        <f t="shared" si="16"/>
        <v>#N/A</v>
      </c>
    </row>
    <row r="114" spans="18:23" x14ac:dyDescent="0.25">
      <c r="R114" s="7"/>
      <c r="S114" s="8"/>
      <c r="T114" s="8"/>
      <c r="U114" s="9"/>
      <c r="V114" s="9"/>
      <c r="W114" s="10" t="e">
        <f t="shared" si="16"/>
        <v>#N/A</v>
      </c>
    </row>
    <row r="115" spans="18:23" x14ac:dyDescent="0.25">
      <c r="R115" s="7"/>
      <c r="S115" s="8"/>
      <c r="T115" s="8"/>
      <c r="U115" s="9"/>
      <c r="V115" s="9"/>
      <c r="W115" s="10" t="e">
        <f t="shared" si="16"/>
        <v>#N/A</v>
      </c>
    </row>
    <row r="116" spans="18:23" x14ac:dyDescent="0.25">
      <c r="R116" s="7"/>
      <c r="S116" s="8"/>
      <c r="T116" s="8"/>
      <c r="U116" s="9"/>
      <c r="V116" s="9"/>
      <c r="W116" s="10" t="e">
        <f t="shared" si="16"/>
        <v>#N/A</v>
      </c>
    </row>
    <row r="117" spans="18:23" x14ac:dyDescent="0.25">
      <c r="R117" s="7"/>
      <c r="S117" s="8"/>
      <c r="T117" s="8"/>
      <c r="U117" s="9"/>
      <c r="V117" s="9"/>
      <c r="W117" s="10" t="e">
        <f t="shared" si="16"/>
        <v>#N/A</v>
      </c>
    </row>
    <row r="118" spans="18:23" x14ac:dyDescent="0.25">
      <c r="R118" s="7"/>
      <c r="S118" s="8"/>
      <c r="T118" s="8"/>
      <c r="U118" s="9"/>
      <c r="V118" s="9"/>
      <c r="W118" s="10" t="e">
        <f t="shared" si="16"/>
        <v>#N/A</v>
      </c>
    </row>
    <row r="119" spans="18:23" x14ac:dyDescent="0.25">
      <c r="R119" s="7"/>
      <c r="S119" s="8"/>
      <c r="T119" s="8"/>
      <c r="U119" s="9"/>
      <c r="V119" s="9"/>
      <c r="W119" s="10" t="e">
        <f t="shared" si="16"/>
        <v>#N/A</v>
      </c>
    </row>
    <row r="120" spans="18:23" x14ac:dyDescent="0.25">
      <c r="R120" s="7"/>
      <c r="S120" s="8"/>
      <c r="T120" s="8"/>
      <c r="U120" s="9"/>
      <c r="V120" s="9"/>
      <c r="W120" s="10" t="e">
        <f t="shared" si="16"/>
        <v>#N/A</v>
      </c>
    </row>
    <row r="121" spans="18:23" x14ac:dyDescent="0.25">
      <c r="R121" s="7"/>
      <c r="S121" s="8"/>
      <c r="T121" s="8"/>
      <c r="U121" s="9"/>
      <c r="V121" s="9"/>
      <c r="W121" s="10" t="e">
        <f t="shared" si="16"/>
        <v>#N/A</v>
      </c>
    </row>
    <row r="122" spans="18:23" x14ac:dyDescent="0.25">
      <c r="R122" s="7"/>
      <c r="S122" s="8"/>
      <c r="T122" s="8"/>
      <c r="U122" s="9"/>
      <c r="V122" s="9"/>
      <c r="W122" s="10" t="e">
        <f t="shared" si="16"/>
        <v>#N/A</v>
      </c>
    </row>
    <row r="123" spans="18:23" x14ac:dyDescent="0.25">
      <c r="R123" s="7"/>
      <c r="S123" s="8"/>
      <c r="T123" s="8"/>
      <c r="U123" s="9"/>
      <c r="V123" s="9"/>
      <c r="W123" s="10" t="e">
        <f t="shared" si="16"/>
        <v>#N/A</v>
      </c>
    </row>
    <row r="124" spans="18:23" x14ac:dyDescent="0.25">
      <c r="R124" s="7"/>
      <c r="S124" s="8"/>
      <c r="T124" s="8"/>
      <c r="U124" s="9"/>
      <c r="V124" s="9"/>
      <c r="W124" s="10" t="e">
        <f t="shared" si="16"/>
        <v>#N/A</v>
      </c>
    </row>
    <row r="125" spans="18:23" x14ac:dyDescent="0.25">
      <c r="R125" s="7"/>
      <c r="S125" s="8"/>
      <c r="T125" s="8"/>
      <c r="U125" s="9"/>
      <c r="V125" s="9"/>
      <c r="W125" s="10" t="e">
        <f t="shared" si="16"/>
        <v>#N/A</v>
      </c>
    </row>
    <row r="126" spans="18:23" x14ac:dyDescent="0.25">
      <c r="R126" s="7"/>
      <c r="S126" s="8"/>
      <c r="T126" s="8"/>
      <c r="U126" s="9"/>
      <c r="V126" s="9"/>
      <c r="W126" s="10" t="e">
        <f t="shared" si="16"/>
        <v>#N/A</v>
      </c>
    </row>
    <row r="127" spans="18:23" ht="15" x14ac:dyDescent="0.25">
      <c r="R127" s="7"/>
      <c r="S127" s="8"/>
      <c r="T127" s="8"/>
      <c r="U127" s="9"/>
      <c r="V127" s="9"/>
    </row>
    <row r="128" spans="18:23" ht="15" x14ac:dyDescent="0.25">
      <c r="R128" s="7"/>
      <c r="S128" s="8"/>
      <c r="T128" s="8"/>
      <c r="U128" s="9"/>
      <c r="V128" s="9"/>
    </row>
    <row r="129" spans="18:22" ht="15" x14ac:dyDescent="0.25">
      <c r="R129" s="7"/>
      <c r="S129" s="8"/>
      <c r="T129" s="8"/>
      <c r="U129" s="9"/>
      <c r="V129" s="9"/>
    </row>
    <row r="130" spans="18:22" ht="15" x14ac:dyDescent="0.25">
      <c r="R130" s="7"/>
      <c r="S130" s="8"/>
      <c r="T130" s="8"/>
      <c r="U130" s="9"/>
      <c r="V130" s="9"/>
    </row>
    <row r="131" spans="18:22" ht="15" x14ac:dyDescent="0.25">
      <c r="R131" s="7"/>
      <c r="S131" s="8"/>
      <c r="T131" s="8"/>
      <c r="U131" s="9"/>
      <c r="V131" s="9"/>
    </row>
  </sheetData>
  <protectedRanges>
    <protectedRange algorithmName="SHA-512" hashValue="nYevEvvA2xze4EHQgBJGe1F5pZ1+DDroaXRco2Ro4AekpMayYL16xphamTT7XisCUUahTNQvL9YZuy8D6c4nAw==" saltValue="woPkYS5gX9XxPreO3f2Y0A==" spinCount="100000" sqref="A23:Q23 A12:Q12 A5:Q7 A8:P11 A24:P27 A13:P22" name="Plage1"/>
  </protectedRanges>
  <mergeCells count="21">
    <mergeCell ref="A7:Q7"/>
    <mergeCell ref="A12:Q12"/>
    <mergeCell ref="A23:Q23"/>
    <mergeCell ref="A30:Q33"/>
    <mergeCell ref="A2:Q3"/>
    <mergeCell ref="A5:B6"/>
    <mergeCell ref="C5:D5"/>
    <mergeCell ref="E5:F5"/>
    <mergeCell ref="G5:H5"/>
    <mergeCell ref="I5:J5"/>
    <mergeCell ref="K5:L5"/>
    <mergeCell ref="Q5:Q6"/>
    <mergeCell ref="M5:N5"/>
    <mergeCell ref="O5:P5"/>
    <mergeCell ref="C6:D6"/>
    <mergeCell ref="E6:F6"/>
    <mergeCell ref="G6:H6"/>
    <mergeCell ref="I6:J6"/>
    <mergeCell ref="K6:L6"/>
    <mergeCell ref="M6:N6"/>
    <mergeCell ref="O6:P6"/>
  </mergeCells>
  <phoneticPr fontId="20" type="noConversion"/>
  <conditionalFormatting sqref="C8:C11 C13:C22 C24:C27 E8:E11 E24:E27 G24:G27 I24:I27 K24:K27 M24:M27 O24:O27 E13:E22 G13:G22 I13:I22 K13:K22 M13:M22 O13:O22">
    <cfRule type="cellIs" dxfId="9" priority="13" operator="lessThanOrEqual">
      <formula>0</formula>
    </cfRule>
  </conditionalFormatting>
  <conditionalFormatting sqref="D8:D11 D13:D22 D24:D27 F8:F11 H9:H11 J9:J11 L9:L11 N9:N11 P9:P11 F13:F22 H13:H22 J13:J22 L13:L22 N13:N22 P13:P22 F24:F27 H24:H27 J24:J27 L24:L27 N24:N27 P24:P27">
    <cfRule type="cellIs" dxfId="8" priority="12" operator="lessThanOrEqual">
      <formula>1</formula>
    </cfRule>
  </conditionalFormatting>
  <conditionalFormatting sqref="H8">
    <cfRule type="cellIs" dxfId="7" priority="10" operator="lessThanOrEqual">
      <formula>1</formula>
    </cfRule>
  </conditionalFormatting>
  <conditionalFormatting sqref="J8">
    <cfRule type="cellIs" dxfId="6" priority="8" operator="lessThanOrEqual">
      <formula>1</formula>
    </cfRule>
  </conditionalFormatting>
  <conditionalFormatting sqref="L8">
    <cfRule type="cellIs" dxfId="5" priority="6" operator="lessThanOrEqual">
      <formula>1</formula>
    </cfRule>
  </conditionalFormatting>
  <conditionalFormatting sqref="N8">
    <cfRule type="cellIs" dxfId="4" priority="4" operator="lessThanOrEqual">
      <formula>1</formula>
    </cfRule>
  </conditionalFormatting>
  <conditionalFormatting sqref="P8">
    <cfRule type="cellIs" dxfId="3" priority="2" operator="lessThanOrEqual">
      <formula>1</formula>
    </cfRule>
  </conditionalFormatting>
  <conditionalFormatting sqref="O8:O11 M8:M11 K8:K11 I8:I11 G8:G11">
    <cfRule type="cellIs" dxfId="2" priority="1" operator="lessThanOrEqual">
      <formula>0</formula>
    </cfRule>
  </conditionalFormatting>
  <printOptions horizontalCentered="1" gridLines="1"/>
  <pageMargins left="0.13836477987421383" right="0.13836477987421383" top="9.6855345911949678E-2" bottom="0.11069182389937106" header="0" footer="0"/>
  <pageSetup pageOrder="overThenDown" orientation="landscape" cellComments="atEnd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 (2)</vt:lpstr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Lemoyne</dc:creator>
  <cp:lastModifiedBy>Chris_W10</cp:lastModifiedBy>
  <dcterms:created xsi:type="dcterms:W3CDTF">2022-06-18T15:41:34Z</dcterms:created>
  <dcterms:modified xsi:type="dcterms:W3CDTF">2022-06-18T22:18:41Z</dcterms:modified>
</cp:coreProperties>
</file>