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094100B-41FD-45C1-8E39-4656A2BA86EB}" xr6:coauthVersionLast="47" xr6:coauthVersionMax="47" xr10:uidLastSave="{00000000-0000-0000-0000-000000000000}"/>
  <bookViews>
    <workbookView xWindow="-120" yWindow="-120" windowWidth="29040" windowHeight="15990" activeTab="3" xr2:uid="{00000000-000D-0000-FFFF-FFFF00000000}"/>
  </bookViews>
  <sheets>
    <sheet name="Rft Traiteur" sheetId="1" r:id="rId1"/>
    <sheet name="Rft Cuisine" sheetId="2" r:id="rId2"/>
    <sheet name="Rft boulangerie" sheetId="3" r:id="rId3"/>
    <sheet name="Synth" sheetId="4" r:id="rId4"/>
  </sheets>
  <definedNames>
    <definedName name="DonnéesExternes_1" localSheetId="3" hidden="1">Synth!$A$6:$CS$22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" i="4" l="1"/>
  <c r="I1" i="4"/>
  <c r="J1" i="4"/>
  <c r="K1" i="4"/>
  <c r="L1" i="4"/>
  <c r="M1" i="4"/>
  <c r="N1" i="4"/>
  <c r="O1" i="4"/>
  <c r="P1" i="4"/>
  <c r="Q1" i="4"/>
  <c r="R1" i="4"/>
  <c r="T1" i="4"/>
  <c r="U1" i="4"/>
  <c r="V1" i="4"/>
  <c r="W1" i="4"/>
  <c r="X1" i="4"/>
  <c r="Y1" i="4"/>
  <c r="Z1" i="4"/>
  <c r="AA1" i="4"/>
  <c r="AB1" i="4"/>
  <c r="AC1" i="4"/>
  <c r="AD1" i="4"/>
  <c r="AE1" i="4"/>
  <c r="AF1" i="4"/>
  <c r="AG1" i="4"/>
  <c r="AH1" i="4"/>
  <c r="AI1" i="4"/>
  <c r="AJ1" i="4"/>
  <c r="AK1" i="4"/>
  <c r="AL1" i="4"/>
  <c r="AM1" i="4"/>
  <c r="AN1" i="4"/>
  <c r="AO1" i="4"/>
  <c r="AP1" i="4"/>
  <c r="AQ1" i="4"/>
  <c r="AR1" i="4"/>
  <c r="AS1" i="4"/>
  <c r="AT1" i="4"/>
  <c r="AU1" i="4"/>
  <c r="AV1" i="4"/>
  <c r="AW1" i="4"/>
  <c r="AX1" i="4"/>
  <c r="AY1" i="4"/>
  <c r="AZ1" i="4"/>
  <c r="BA1" i="4"/>
  <c r="BB1" i="4"/>
  <c r="BC1" i="4"/>
  <c r="BD1" i="4"/>
  <c r="BE1" i="4"/>
  <c r="BF1" i="4"/>
  <c r="BG1" i="4"/>
  <c r="BH1" i="4"/>
  <c r="BI1" i="4"/>
  <c r="BJ1" i="4"/>
  <c r="BK1" i="4"/>
  <c r="BL1" i="4"/>
  <c r="BM1" i="4"/>
  <c r="BN1" i="4"/>
  <c r="BO1" i="4"/>
  <c r="BP1" i="4"/>
  <c r="BQ1" i="4"/>
  <c r="BR1" i="4"/>
  <c r="BS1" i="4"/>
  <c r="BT1" i="4"/>
  <c r="BU1" i="4"/>
  <c r="BV1" i="4"/>
  <c r="BW1" i="4"/>
  <c r="BX1" i="4"/>
  <c r="BY1" i="4"/>
  <c r="BZ1" i="4"/>
  <c r="CA1" i="4"/>
  <c r="CB1" i="4"/>
  <c r="CC1" i="4"/>
  <c r="CD1" i="4"/>
  <c r="CE1" i="4"/>
  <c r="CF1" i="4"/>
  <c r="CG1" i="4"/>
  <c r="CH1" i="4"/>
  <c r="CI1" i="4"/>
  <c r="CJ1" i="4"/>
  <c r="CK1" i="4"/>
  <c r="CL1" i="4"/>
  <c r="CM1" i="4"/>
  <c r="CN1" i="4"/>
  <c r="CO1" i="4"/>
  <c r="CP1" i="4"/>
  <c r="CQ1" i="4"/>
  <c r="CR1" i="4"/>
  <c r="CS1" i="4"/>
  <c r="S1" i="4"/>
  <c r="BD2" i="4" l="1"/>
  <c r="T2" i="4"/>
  <c r="U2" i="4"/>
  <c r="V2" i="4"/>
  <c r="W2" i="4"/>
  <c r="X2" i="4"/>
  <c r="Y2" i="4"/>
  <c r="Z2" i="4"/>
  <c r="AA2" i="4"/>
  <c r="AB2" i="4"/>
  <c r="AC2" i="4"/>
  <c r="AD2" i="4"/>
  <c r="AE2" i="4"/>
  <c r="AF2" i="4"/>
  <c r="AG2" i="4"/>
  <c r="AH2" i="4"/>
  <c r="AI2" i="4"/>
  <c r="AJ2" i="4"/>
  <c r="AK2" i="4"/>
  <c r="AL2" i="4"/>
  <c r="AM2" i="4"/>
  <c r="AN2" i="4"/>
  <c r="AO2" i="4"/>
  <c r="AP2" i="4"/>
  <c r="AQ2" i="4"/>
  <c r="AR2" i="4"/>
  <c r="AS2" i="4"/>
  <c r="AT2" i="4"/>
  <c r="AU2" i="4"/>
  <c r="AV2" i="4"/>
  <c r="AW2" i="4"/>
  <c r="AX2" i="4"/>
  <c r="AY2" i="4"/>
  <c r="AZ2" i="4"/>
  <c r="BA2" i="4"/>
  <c r="BB2" i="4"/>
  <c r="BC2" i="4"/>
  <c r="BE2" i="4"/>
  <c r="BF2" i="4"/>
  <c r="BG2" i="4"/>
  <c r="BH2" i="4"/>
  <c r="BI2" i="4"/>
  <c r="BJ2" i="4"/>
  <c r="BK2" i="4"/>
  <c r="BL2" i="4"/>
  <c r="BM2" i="4"/>
  <c r="BN2" i="4"/>
  <c r="BO2" i="4"/>
  <c r="BP2" i="4"/>
  <c r="BQ2" i="4"/>
  <c r="BR2" i="4"/>
  <c r="BS2" i="4"/>
  <c r="BT2" i="4"/>
  <c r="BU2" i="4"/>
  <c r="BV2" i="4"/>
  <c r="BW2" i="4"/>
  <c r="BX2" i="4"/>
  <c r="BY2" i="4"/>
  <c r="BZ2" i="4"/>
  <c r="CA2" i="4"/>
  <c r="CB2" i="4"/>
  <c r="CC2" i="4"/>
  <c r="S2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3478C34-B094-42A4-8534-DFF93E04E65F}" keepAlive="1" name="Requête - Synth" description="Connexion à la requête « Synth » dans le classeur." type="5" refreshedVersion="8" background="1" saveData="1">
    <dbPr connection="Provider=Microsoft.Mashup.OleDb.1;Data Source=$Workbook$;Location=Synth;Extended Properties=&quot;&quot;" command="SELECT * FROM [Synth]"/>
  </connection>
  <connection id="2" xr16:uid="{27F81A82-DFAF-4958-BE02-95C4C6E520B4}" keepAlive="1" name="Requête - Synth0" description="Connexion à la requête « Synth0 » dans le classeur." type="5" refreshedVersion="0" background="1">
    <dbPr connection="Provider=Microsoft.Mashup.OleDb.1;Data Source=$Workbook$;Location=Synth0;Extended Properties=&quot;&quot;" command="SELECT * FROM [Synth0]"/>
  </connection>
</connections>
</file>

<file path=xl/sharedStrings.xml><?xml version="1.0" encoding="utf-8"?>
<sst xmlns="http://schemas.openxmlformats.org/spreadsheetml/2006/main" count="380" uniqueCount="222">
  <si>
    <t>Rft</t>
  </si>
  <si>
    <t>Traiteur Dirk</t>
  </si>
  <si>
    <t>Traiteur Paulus</t>
  </si>
  <si>
    <t>Traiteur Difal</t>
  </si>
  <si>
    <t>Traiteur Roland</t>
  </si>
  <si>
    <t>Plan</t>
  </si>
  <si>
    <t>On</t>
  </si>
  <si>
    <t>Sp Cuisine</t>
  </si>
  <si>
    <t>Sp Salle</t>
  </si>
  <si>
    <t>Passeport</t>
  </si>
  <si>
    <t>Id</t>
  </si>
  <si>
    <t>Nom 1</t>
  </si>
  <si>
    <t>Nom 2</t>
  </si>
  <si>
    <t>Nom 3</t>
  </si>
  <si>
    <t>Yves</t>
  </si>
  <si>
    <t>Renaud</t>
  </si>
  <si>
    <t>Charles</t>
  </si>
  <si>
    <t>Robin</t>
  </si>
  <si>
    <t>Marie</t>
  </si>
  <si>
    <t>Francoise</t>
  </si>
  <si>
    <t>Daniel</t>
  </si>
  <si>
    <t>Francis</t>
  </si>
  <si>
    <t>Robert</t>
  </si>
  <si>
    <t>Name</t>
  </si>
  <si>
    <t>Statut</t>
  </si>
  <si>
    <t>Start</t>
  </si>
  <si>
    <t>End</t>
  </si>
  <si>
    <t>Type Sp</t>
  </si>
  <si>
    <t>Country</t>
  </si>
  <si>
    <t>City</t>
  </si>
  <si>
    <t>Cuisine Humbert</t>
  </si>
  <si>
    <t>Cuisine Dolme</t>
  </si>
  <si>
    <t>Cuisine Asperule</t>
  </si>
  <si>
    <t>Cuisine Artiste</t>
  </si>
  <si>
    <t>Cuisine Jet</t>
  </si>
  <si>
    <t>Client</t>
  </si>
  <si>
    <t>Type Cuisine</t>
  </si>
  <si>
    <t>1St Meeting</t>
  </si>
  <si>
    <t>2nd Meeting</t>
  </si>
  <si>
    <t>3rd Meeting</t>
  </si>
  <si>
    <t>Responsable</t>
  </si>
  <si>
    <t>RDC</t>
  </si>
  <si>
    <t>KIGALI</t>
  </si>
  <si>
    <t>USA</t>
  </si>
  <si>
    <t>WASHINGTON</t>
  </si>
  <si>
    <t>BEL</t>
  </si>
  <si>
    <t>ELOY</t>
  </si>
  <si>
    <t>BHR</t>
  </si>
  <si>
    <t>BARHAIN</t>
  </si>
  <si>
    <t>BRUXELLES</t>
  </si>
  <si>
    <t>FRA</t>
  </si>
  <si>
    <t>PARIS</t>
  </si>
  <si>
    <t>MARSEILLE</t>
  </si>
  <si>
    <t>Mr Marc</t>
  </si>
  <si>
    <t>Mr Philippo</t>
  </si>
  <si>
    <t>Mr Raoul</t>
  </si>
  <si>
    <t>Mr Leveque</t>
  </si>
  <si>
    <t>Mr Harne</t>
  </si>
  <si>
    <t>Africaine</t>
  </si>
  <si>
    <t>Francaise</t>
  </si>
  <si>
    <t>Fuse</t>
  </si>
  <si>
    <t>Bistronomique</t>
  </si>
  <si>
    <t>Oui + Visa</t>
  </si>
  <si>
    <t>Oui + Esta</t>
  </si>
  <si>
    <t>Oui</t>
  </si>
  <si>
    <t>Européenne</t>
  </si>
  <si>
    <t>Chef cuisine</t>
  </si>
  <si>
    <t>Viande</t>
  </si>
  <si>
    <t>Dressage</t>
  </si>
  <si>
    <t xml:space="preserve">Somelier </t>
  </si>
  <si>
    <t>Marc</t>
  </si>
  <si>
    <t xml:space="preserve">Julia </t>
  </si>
  <si>
    <t>Maria</t>
  </si>
  <si>
    <t>Ismael</t>
  </si>
  <si>
    <t>Dany</t>
  </si>
  <si>
    <t>lea</t>
  </si>
  <si>
    <t>Laly</t>
  </si>
  <si>
    <t>Louane</t>
  </si>
  <si>
    <t>David</t>
  </si>
  <si>
    <t>Fred</t>
  </si>
  <si>
    <t>Chris</t>
  </si>
  <si>
    <t>Boulangerie Pirson</t>
  </si>
  <si>
    <t>Boulangerie Agrume</t>
  </si>
  <si>
    <t>Boulangerie Sasati</t>
  </si>
  <si>
    <t>Boulangerie Reine</t>
  </si>
  <si>
    <t>Boulangerie Asylum</t>
  </si>
  <si>
    <t>DEU</t>
  </si>
  <si>
    <t>BERLIN</t>
  </si>
  <si>
    <t>PAU</t>
  </si>
  <si>
    <t>KOLN</t>
  </si>
  <si>
    <t>HANNOVER</t>
  </si>
  <si>
    <t>GBR</t>
  </si>
  <si>
    <t>LONDON</t>
  </si>
  <si>
    <t>Mr Muller</t>
  </si>
  <si>
    <t>Mr Francois</t>
  </si>
  <si>
    <t>Mr Gözugh</t>
  </si>
  <si>
    <t>Mr Frankich</t>
  </si>
  <si>
    <t>Mr Holmes</t>
  </si>
  <si>
    <t>Pain</t>
  </si>
  <si>
    <t>Patisserie</t>
  </si>
  <si>
    <t>Nettoyage</t>
  </si>
  <si>
    <t>Matériel nécessaire</t>
  </si>
  <si>
    <t>Set de base</t>
  </si>
  <si>
    <t>Set de base + Couteau</t>
  </si>
  <si>
    <t>Set Nettoyage</t>
  </si>
  <si>
    <t>Réservation Hotel</t>
  </si>
  <si>
    <t>OK</t>
  </si>
  <si>
    <t>Pas encore OK</t>
  </si>
  <si>
    <t>Ok</t>
  </si>
  <si>
    <t>Voiture location</t>
  </si>
  <si>
    <t>Oui Europe Car</t>
  </si>
  <si>
    <t>Oui Hertz</t>
  </si>
  <si>
    <t>Jean</t>
  </si>
  <si>
    <t>Kevin</t>
  </si>
  <si>
    <t>Nastacha</t>
  </si>
  <si>
    <t>Laura</t>
  </si>
  <si>
    <t>Mich</t>
  </si>
  <si>
    <t>Franc</t>
  </si>
  <si>
    <t>Traiteur Jacques</t>
  </si>
  <si>
    <t>BORDEAUX</t>
  </si>
  <si>
    <t>Sp Nettoyage</t>
  </si>
  <si>
    <t>Jean-Yves</t>
  </si>
  <si>
    <t>PoC</t>
  </si>
  <si>
    <t>Nombre Renfort dispo</t>
  </si>
  <si>
    <t>Nbr Renfort</t>
  </si>
  <si>
    <t>Nbr Renfort Dispo</t>
  </si>
  <si>
    <t>Traiteur Ajout</t>
  </si>
  <si>
    <t>LONDRE</t>
  </si>
  <si>
    <t>Sp Dessert</t>
  </si>
  <si>
    <t>Manu</t>
  </si>
  <si>
    <t>Start date</t>
  </si>
  <si>
    <t>End date</t>
  </si>
  <si>
    <t>01/01/2022</t>
  </si>
  <si>
    <t>02/01/2022</t>
  </si>
  <si>
    <t>03/01/2022</t>
  </si>
  <si>
    <t>04/01/2022</t>
  </si>
  <si>
    <t>05/01/2022</t>
  </si>
  <si>
    <t>06/01/2022</t>
  </si>
  <si>
    <t>07/01/2022</t>
  </si>
  <si>
    <t>08/01/2022</t>
  </si>
  <si>
    <t>09/01/2022</t>
  </si>
  <si>
    <t>10/01/2022</t>
  </si>
  <si>
    <t>11/01/2022</t>
  </si>
  <si>
    <t>12/01/2022</t>
  </si>
  <si>
    <t>13/01/2022</t>
  </si>
  <si>
    <t>14/01/2022</t>
  </si>
  <si>
    <t>15/01/2022</t>
  </si>
  <si>
    <t>16/01/2022</t>
  </si>
  <si>
    <t>17/01/2022</t>
  </si>
  <si>
    <t>18/01/2022</t>
  </si>
  <si>
    <t>19/01/2022</t>
  </si>
  <si>
    <t>20/01/2022</t>
  </si>
  <si>
    <t>21/01/2022</t>
  </si>
  <si>
    <t>22/01/2022</t>
  </si>
  <si>
    <t>23/01/2022</t>
  </si>
  <si>
    <t>24/01/2022</t>
  </si>
  <si>
    <t>25/01/2022</t>
  </si>
  <si>
    <t>26/01/2022</t>
  </si>
  <si>
    <t>27/01/2022</t>
  </si>
  <si>
    <t>28/01/2022</t>
  </si>
  <si>
    <t>29/01/2022</t>
  </si>
  <si>
    <t>30/01/2022</t>
  </si>
  <si>
    <t>31/01/2022</t>
  </si>
  <si>
    <t>01/02/2022</t>
  </si>
  <si>
    <t>02/02/2022</t>
  </si>
  <si>
    <t>03/02/2022</t>
  </si>
  <si>
    <t>04/02/2022</t>
  </si>
  <si>
    <t>05/02/2022</t>
  </si>
  <si>
    <t>06/02/2022</t>
  </si>
  <si>
    <t>07/02/2022</t>
  </si>
  <si>
    <t>08/02/2022</t>
  </si>
  <si>
    <t>09/02/2022</t>
  </si>
  <si>
    <t>10/02/2022</t>
  </si>
  <si>
    <t>11/02/2022</t>
  </si>
  <si>
    <t>12/02/2022</t>
  </si>
  <si>
    <t>13/02/2022</t>
  </si>
  <si>
    <t>14/02/2022</t>
  </si>
  <si>
    <t>15/02/2022</t>
  </si>
  <si>
    <t>16/02/2022</t>
  </si>
  <si>
    <t>17/02/2022</t>
  </si>
  <si>
    <t>18/02/2022</t>
  </si>
  <si>
    <t>19/02/2022</t>
  </si>
  <si>
    <t>20/02/2022</t>
  </si>
  <si>
    <t>21/02/2022</t>
  </si>
  <si>
    <t>22/02/2022</t>
  </si>
  <si>
    <t>23/02/2022</t>
  </si>
  <si>
    <t>24/02/2022</t>
  </si>
  <si>
    <t>25/02/2022</t>
  </si>
  <si>
    <t>26/02/2022</t>
  </si>
  <si>
    <t>27/02/2022</t>
  </si>
  <si>
    <t>28/02/2022</t>
  </si>
  <si>
    <t>01/03/2022</t>
  </si>
  <si>
    <t>02/03/2022</t>
  </si>
  <si>
    <t>03/03/2022</t>
  </si>
  <si>
    <t>04/03/2022</t>
  </si>
  <si>
    <t>05/03/2022</t>
  </si>
  <si>
    <t>06/03/2022</t>
  </si>
  <si>
    <t>07/03/2022</t>
  </si>
  <si>
    <t>08/03/2022</t>
  </si>
  <si>
    <t>09/03/2022</t>
  </si>
  <si>
    <t>10/03/2022</t>
  </si>
  <si>
    <t>11/03/2022</t>
  </si>
  <si>
    <t>12/03/2022</t>
  </si>
  <si>
    <t>13/03/2022</t>
  </si>
  <si>
    <t>14/03/2022</t>
  </si>
  <si>
    <t>15/03/2022</t>
  </si>
  <si>
    <t>16/03/2022</t>
  </si>
  <si>
    <t>17/03/2022</t>
  </si>
  <si>
    <t>18/03/2022</t>
  </si>
  <si>
    <t>19/03/2022</t>
  </si>
  <si>
    <t>20/03/2022</t>
  </si>
  <si>
    <t>21/03/2022</t>
  </si>
  <si>
    <t>22/03/2022</t>
  </si>
  <si>
    <t>23/03/2022</t>
  </si>
  <si>
    <t>24/03/2022</t>
  </si>
  <si>
    <t>25/03/2022</t>
  </si>
  <si>
    <t>26/03/2022</t>
  </si>
  <si>
    <t>27/03/2022</t>
  </si>
  <si>
    <t>28/03/2022</t>
  </si>
  <si>
    <t>29/03/2022</t>
  </si>
  <si>
    <t>30/03/2022</t>
  </si>
  <si>
    <t>31/03/2022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</si>
</sst>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6" formatCode="0;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 applyBorder="1"/>
    <xf numFmtId="0" fontId="0" fillId="0" borderId="0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90"/>
    </xf>
    <xf numFmtId="166" fontId="0" fillId="0" borderId="0" xfId="0" applyNumberFormat="1"/>
  </cellXfs>
  <cellStyles count="1">
    <cellStyle name="Normal" xfId="0" builtinId="0"/>
  </cellStyles>
  <dxfs count="27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alignment horizontal="center" vertical="center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insertClear" adjustColumnWidth="0" connectionId="1" xr16:uid="{4C0AAB8C-3089-4029-B1B2-8BACF4FFFC5C}" autoFormatId="16" applyNumberFormats="0" applyBorderFormats="0" applyFontFormats="0" applyPatternFormats="0" applyAlignmentFormats="0" applyWidthHeightFormats="0">
  <queryTableRefresh nextId="312">
    <queryTableFields count="97">
      <queryTableField id="8" name="Name" tableColumnId="8"/>
      <queryTableField id="9" name="Statut" tableColumnId="9"/>
      <queryTableField id="10" name="Start Date" tableColumnId="10"/>
      <queryTableField id="11" name="End Date" tableColumnId="11"/>
      <queryTableField id="12" name="Country" tableColumnId="12"/>
      <queryTableField id="13" name="City" tableColumnId="13"/>
      <queryTableField id="14" name="PoC" tableColumnId="14"/>
      <queryTableField id="222" name="01/01/2022" tableColumnId="2"/>
      <queryTableField id="223" name="02/01/2022" tableColumnId="3"/>
      <queryTableField id="224" name="03/01/2022" tableColumnId="4"/>
      <queryTableField id="225" name="04/01/2022" tableColumnId="5"/>
      <queryTableField id="226" name="05/01/2022" tableColumnId="6"/>
      <queryTableField id="227" name="06/01/2022" tableColumnId="7"/>
      <queryTableField id="228" name="07/01/2022" tableColumnId="15"/>
      <queryTableField id="229" name="08/01/2022" tableColumnId="16"/>
      <queryTableField id="230" name="09/01/2022" tableColumnId="17"/>
      <queryTableField id="231" name="10/01/2022" tableColumnId="18"/>
      <queryTableField id="232" name="11/01/2022" tableColumnId="19"/>
      <queryTableField id="233" name="12/01/2022" tableColumnId="20"/>
      <queryTableField id="234" name="13/01/2022" tableColumnId="21"/>
      <queryTableField id="235" name="14/01/2022" tableColumnId="22"/>
      <queryTableField id="236" name="15/01/2022" tableColumnId="23"/>
      <queryTableField id="237" name="16/01/2022" tableColumnId="24"/>
      <queryTableField id="238" name="17/01/2022" tableColumnId="25"/>
      <queryTableField id="239" name="18/01/2022" tableColumnId="26"/>
      <queryTableField id="240" name="19/01/2022" tableColumnId="27"/>
      <queryTableField id="241" name="20/01/2022" tableColumnId="28"/>
      <queryTableField id="242" name="21/01/2022" tableColumnId="29"/>
      <queryTableField id="243" name="22/01/2022" tableColumnId="30"/>
      <queryTableField id="244" name="23/01/2022" tableColumnId="31"/>
      <queryTableField id="245" name="24/01/2022" tableColumnId="32"/>
      <queryTableField id="246" name="25/01/2022" tableColumnId="33"/>
      <queryTableField id="247" name="26/01/2022" tableColumnId="34"/>
      <queryTableField id="248" name="27/01/2022" tableColumnId="35"/>
      <queryTableField id="249" name="28/01/2022" tableColumnId="36"/>
      <queryTableField id="250" name="29/01/2022" tableColumnId="37"/>
      <queryTableField id="251" name="30/01/2022" tableColumnId="38"/>
      <queryTableField id="252" name="31/01/2022" tableColumnId="39"/>
      <queryTableField id="253" name="01/02/2022" tableColumnId="40"/>
      <queryTableField id="254" name="02/02/2022" tableColumnId="41"/>
      <queryTableField id="255" name="03/02/2022" tableColumnId="42"/>
      <queryTableField id="256" name="04/02/2022" tableColumnId="43"/>
      <queryTableField id="257" name="05/02/2022" tableColumnId="44"/>
      <queryTableField id="258" name="06/02/2022" tableColumnId="45"/>
      <queryTableField id="259" name="07/02/2022" tableColumnId="46"/>
      <queryTableField id="260" name="08/02/2022" tableColumnId="47"/>
      <queryTableField id="261" name="09/02/2022" tableColumnId="48"/>
      <queryTableField id="262" name="10/02/2022" tableColumnId="49"/>
      <queryTableField id="263" name="11/02/2022" tableColumnId="50"/>
      <queryTableField id="264" name="12/02/2022" tableColumnId="51"/>
      <queryTableField id="265" name="13/02/2022" tableColumnId="52"/>
      <queryTableField id="266" name="14/02/2022" tableColumnId="53"/>
      <queryTableField id="267" name="15/02/2022" tableColumnId="54"/>
      <queryTableField id="268" name="16/02/2022" tableColumnId="55"/>
      <queryTableField id="269" name="17/02/2022" tableColumnId="56"/>
      <queryTableField id="270" name="18/02/2022" tableColumnId="57"/>
      <queryTableField id="271" name="19/02/2022" tableColumnId="58"/>
      <queryTableField id="272" name="20/02/2022" tableColumnId="59"/>
      <queryTableField id="273" name="21/02/2022" tableColumnId="60"/>
      <queryTableField id="274" name="22/02/2022" tableColumnId="61"/>
      <queryTableField id="275" name="23/02/2022" tableColumnId="62"/>
      <queryTableField id="276" name="24/02/2022" tableColumnId="63"/>
      <queryTableField id="277" name="25/02/2022" tableColumnId="64"/>
      <queryTableField id="278" name="26/02/2022" tableColumnId="65"/>
      <queryTableField id="279" name="27/02/2022" tableColumnId="66"/>
      <queryTableField id="280" name="28/02/2022" tableColumnId="67"/>
      <queryTableField id="281" name="01/03/2022" tableColumnId="68"/>
      <queryTableField id="282" name="02/03/2022" tableColumnId="69"/>
      <queryTableField id="283" name="03/03/2022" tableColumnId="70"/>
      <queryTableField id="284" name="04/03/2022" tableColumnId="71"/>
      <queryTableField id="285" name="05/03/2022" tableColumnId="72"/>
      <queryTableField id="286" name="06/03/2022" tableColumnId="73"/>
      <queryTableField id="287" name="07/03/2022" tableColumnId="74"/>
      <queryTableField id="288" name="08/03/2022" tableColumnId="75"/>
      <queryTableField id="289" name="09/03/2022" tableColumnId="76"/>
      <queryTableField id="290" name="10/03/2022" tableColumnId="77"/>
      <queryTableField id="291" name="11/03/2022" tableColumnId="78"/>
      <queryTableField id="292" name="12/03/2022" tableColumnId="79"/>
      <queryTableField id="293" name="13/03/2022" tableColumnId="80"/>
      <queryTableField id="294" name="14/03/2022" tableColumnId="81"/>
      <queryTableField id="295" name="15/03/2022" tableColumnId="82"/>
      <queryTableField id="296" name="16/03/2022" tableColumnId="83"/>
      <queryTableField id="297" name="17/03/2022" tableColumnId="84"/>
      <queryTableField id="298" name="18/03/2022" tableColumnId="85"/>
      <queryTableField id="299" name="19/03/2022" tableColumnId="86"/>
      <queryTableField id="300" name="20/03/2022" tableColumnId="87"/>
      <queryTableField id="301" name="21/03/2022" tableColumnId="88"/>
      <queryTableField id="302" name="22/03/2022" tableColumnId="89"/>
      <queryTableField id="303" name="23/03/2022" tableColumnId="90"/>
      <queryTableField id="304" name="24/03/2022" tableColumnId="91"/>
      <queryTableField id="305" name="25/03/2022" tableColumnId="92"/>
      <queryTableField id="306" name="26/03/2022" tableColumnId="93"/>
      <queryTableField id="307" name="27/03/2022" tableColumnId="94"/>
      <queryTableField id="308" name="28/03/2022" tableColumnId="95"/>
      <queryTableField id="309" name="29/03/2022" tableColumnId="96"/>
      <queryTableField id="310" name="30/03/2022" tableColumnId="97"/>
      <queryTableField id="311" name="31/03/2022" tableColumnId="98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02642E-3508-481F-B421-93FC969DA39F}" name="Traiteur" displayName="Traiteur" ref="B2:L8" totalsRowShown="0">
  <autoFilter ref="B2:L8" xr:uid="{A902642E-3508-481F-B421-93FC969DA39F}"/>
  <tableColumns count="11">
    <tableColumn id="1" xr3:uid="{CFE1FF6E-35A4-4787-A2A1-353E448ACA2B}" name="Name"/>
    <tableColumn id="2" xr3:uid="{291F2715-78AB-4142-8375-36AFD3621AB2}" name="Statut"/>
    <tableColumn id="3" xr3:uid="{763778A6-CE3E-4033-8359-81B0AFA64D58}" name="Start" dataDxfId="26"/>
    <tableColumn id="4" xr3:uid="{0D5674A2-D5D3-4DB7-A58C-1BAA889DC783}" name="End" dataDxfId="25"/>
    <tableColumn id="5" xr3:uid="{F2453E33-A5BA-4A1F-87D3-50F9588E43CA}" name="Country"/>
    <tableColumn id="6" xr3:uid="{80B703A8-9903-48AD-AAEE-9032619D4F34}" name="City"/>
    <tableColumn id="7" xr3:uid="{5D2FB360-3269-457B-8DCA-166291C80791}" name="Type Sp"/>
    <tableColumn id="8" xr3:uid="{B929FDBF-202B-4752-B348-AD1354F86799}" name="Passeport"/>
    <tableColumn id="9" xr3:uid="{A988B989-A341-4253-9C8A-2D735F4485F9}" name="Nom 1"/>
    <tableColumn id="10" xr3:uid="{D9FC54E2-B580-437B-AEF4-20AFC1A39142}" name="Nom 2"/>
    <tableColumn id="11" xr3:uid="{ECDDB656-10C2-4E9A-BF71-8CAD475A13FE}" name="Nom 3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B0E51C-5581-43F7-A8C8-65EDB30B76C0}" name="Cuisine" displayName="Cuisine" ref="B2:Q7" totalsRowShown="0">
  <autoFilter ref="B2:Q7" xr:uid="{92B0E51C-5581-43F7-A8C8-65EDB30B76C0}"/>
  <tableColumns count="16">
    <tableColumn id="1" xr3:uid="{1066349B-8188-406A-96C8-562E42EF6E9C}" name="Name"/>
    <tableColumn id="2" xr3:uid="{FD3A4D49-AECA-4C10-9EC6-CAB688031050}" name="Statut"/>
    <tableColumn id="3" xr3:uid="{4B6A856E-D984-4D34-A49B-995AC3AA2576}" name="Start" dataDxfId="24"/>
    <tableColumn id="4" xr3:uid="{BC60E409-0149-4D12-A8EB-0047C5F4E713}" name="End" dataDxfId="23"/>
    <tableColumn id="5" xr3:uid="{C777C469-61C5-4600-85A0-C076C38F3F99}" name="Country"/>
    <tableColumn id="6" xr3:uid="{61E84910-B16B-47DD-8C8D-B4C0FAEFA929}" name="City"/>
    <tableColumn id="7" xr3:uid="{52061389-C9E1-4558-B679-88B745535BC7}" name="Client" dataDxfId="22"/>
    <tableColumn id="8" xr3:uid="{FAA3D576-0CAC-4BEF-80DE-B3D4A66F38D6}" name="Type Cuisine" dataDxfId="21"/>
    <tableColumn id="9" xr3:uid="{E7D60BC0-7C10-4A79-AF25-5310ED4238AD}" name="Passeport" dataDxfId="20"/>
    <tableColumn id="10" xr3:uid="{89363855-EB61-4479-9FA1-C9851AAFF0A6}" name="Rft" dataDxfId="19"/>
    <tableColumn id="11" xr3:uid="{133B84F5-BDBA-4F55-8CBB-A401BD0A67D5}" name="1St Meeting" dataDxfId="18"/>
    <tableColumn id="12" xr3:uid="{955698D4-A709-4765-BC6C-E4C9715912A7}" name="2nd Meeting" dataDxfId="17"/>
    <tableColumn id="13" xr3:uid="{B57BF35B-50A7-47CC-A735-4C0A07680301}" name="3rd Meeting" dataDxfId="16"/>
    <tableColumn id="14" xr3:uid="{D067F78B-FD64-4483-ABB9-7BE6687D01C8}" name="Responsable"/>
    <tableColumn id="15" xr3:uid="{D1512CF8-417D-4731-9E13-D24E4D3F1563}" name="Nom 1"/>
    <tableColumn id="16" xr3:uid="{6A7BE06B-6049-48C7-88B5-6C6E4CDDEC62}" name="Nom 2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5EB43E-AB8B-4F26-B131-D0B8CC5E9656}" name="Boulangerie" displayName="Boulangerie" ref="B3:P8" totalsRowShown="0">
  <autoFilter ref="B3:P8" xr:uid="{315EB43E-AB8B-4F26-B131-D0B8CC5E9656}"/>
  <tableColumns count="15">
    <tableColumn id="1" xr3:uid="{D71CFDDD-165A-4519-B9CF-02C706E87357}" name="Name"/>
    <tableColumn id="2" xr3:uid="{D64BC3B8-A073-4432-BB23-47C267EF2CD1}" name="Statut"/>
    <tableColumn id="3" xr3:uid="{C9BD9BAF-DB83-4B22-B056-334AE15DDC16}" name="Start" dataDxfId="15"/>
    <tableColumn id="4" xr3:uid="{50B283F0-ACD2-4DBC-966E-429F9F6E458C}" name="End" dataDxfId="14"/>
    <tableColumn id="5" xr3:uid="{C6F4FB9F-9A69-48A1-8A7C-166D49BD0A71}" name="Country"/>
    <tableColumn id="6" xr3:uid="{E6FAEF3E-F792-4740-B382-C96BEC4DE981}" name="City"/>
    <tableColumn id="7" xr3:uid="{964133A7-DADE-44F4-A438-75AE6341E34A}" name="Client" dataDxfId="13"/>
    <tableColumn id="8" xr3:uid="{2548BD8F-12B7-4674-9B61-09BF08B3674A}" name="Type Sp" dataDxfId="12"/>
    <tableColumn id="9" xr3:uid="{7BE34911-CC80-4116-A565-72E430D246F3}" name="Passeport" dataDxfId="11"/>
    <tableColumn id="11" xr3:uid="{554F8E1F-08C7-486A-A021-8B837D75C126}" name="Matériel nécessaire" dataDxfId="10"/>
    <tableColumn id="12" xr3:uid="{D3F7294A-CE86-4B42-BF4F-7A3D74CCBCA1}" name="Réservation Hotel" dataDxfId="9"/>
    <tableColumn id="13" xr3:uid="{58735151-32F0-45DA-83E3-61DBC3C10B24}" name="Voiture location" dataDxfId="8"/>
    <tableColumn id="14" xr3:uid="{E7990455-CFE9-4C7E-B72D-E3C5296271C3}" name="Responsable"/>
    <tableColumn id="15" xr3:uid="{435A5F4A-8CB9-42E4-897C-EB18DC4491E9}" name="Nom 1"/>
    <tableColumn id="16" xr3:uid="{38C1DEA2-E7D6-40B3-8EF2-8A7DB52979CC}" name="Nom 2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47721B8-C9C2-4923-8384-1EBC2879C54A}" name="Synth" displayName="Synth" ref="A6:CS22" tableType="queryTable" totalsRowShown="0" headerRowDxfId="7">
  <tableColumns count="97">
    <tableColumn id="8" xr3:uid="{14DAF7B8-1F70-4E38-A062-6060B5A2C13B}" uniqueName="8" name="Name" queryTableFieldId="8" dataDxfId="6"/>
    <tableColumn id="9" xr3:uid="{F48B51A4-704A-483B-9706-87A6E3F5B570}" uniqueName="9" name="Statut" queryTableFieldId="9" dataDxfId="5"/>
    <tableColumn id="10" xr3:uid="{0CB4FBC2-2BDF-40BA-B93D-62D9A4794F09}" uniqueName="10" name="Start date" queryTableFieldId="10" dataDxfId="4"/>
    <tableColumn id="11" xr3:uid="{9361D364-E1BF-4D61-A978-1AA2F1B0D16C}" uniqueName="11" name="End date" queryTableFieldId="11" dataDxfId="3"/>
    <tableColumn id="12" xr3:uid="{1E2246C6-4F1C-49EF-90D3-EC424F5A9D0D}" uniqueName="12" name="Country" queryTableFieldId="12" dataDxfId="2"/>
    <tableColumn id="13" xr3:uid="{F0C43A0D-D905-4645-9615-196EE278793F}" uniqueName="13" name="City" queryTableFieldId="13" dataDxfId="1"/>
    <tableColumn id="14" xr3:uid="{E4CD1134-6F69-4D2D-94DD-3F693903F36A}" uniqueName="14" name="PoC" queryTableFieldId="14" dataDxfId="0"/>
    <tableColumn id="2" xr3:uid="{3A040CEA-0D2A-4320-AFFE-32CDB85C457D}" uniqueName="2" name="01/01/2022" queryTableFieldId="222"/>
    <tableColumn id="3" xr3:uid="{658396A3-4D8A-4E12-9F6B-0FD732EE9960}" uniqueName="3" name="02/01/2022" queryTableFieldId="223"/>
    <tableColumn id="4" xr3:uid="{FCE1155B-5054-4161-ABAF-C8BB9C873D05}" uniqueName="4" name="03/01/2022" queryTableFieldId="224"/>
    <tableColumn id="5" xr3:uid="{C2479A46-D267-4919-9A23-89324BD31051}" uniqueName="5" name="04/01/2022" queryTableFieldId="225"/>
    <tableColumn id="6" xr3:uid="{273FDA32-B2A1-4572-BBA4-345975180A1A}" uniqueName="6" name="05/01/2022" queryTableFieldId="226"/>
    <tableColumn id="7" xr3:uid="{DAE3312A-27B7-4DC7-8946-7AF9EBACB63D}" uniqueName="7" name="06/01/2022" queryTableFieldId="227"/>
    <tableColumn id="15" xr3:uid="{81E5BB91-EFEB-4CE9-BBDD-12FAC677ADC1}" uniqueName="15" name="07/01/2022" queryTableFieldId="228"/>
    <tableColumn id="16" xr3:uid="{8D7F004A-51ED-4414-AC50-C08F939F64F9}" uniqueName="16" name="08/01/2022" queryTableFieldId="229"/>
    <tableColumn id="17" xr3:uid="{F11C407D-6622-4AA2-B16E-1877D3627891}" uniqueName="17" name="09/01/2022" queryTableFieldId="230"/>
    <tableColumn id="18" xr3:uid="{B04BCA54-E06C-4439-83DC-C2ADCFA575D8}" uniqueName="18" name="10/01/2022" queryTableFieldId="231"/>
    <tableColumn id="19" xr3:uid="{7042FF06-5A3A-4F48-80C8-28534432DEBD}" uniqueName="19" name="11/01/2022" queryTableFieldId="232"/>
    <tableColumn id="20" xr3:uid="{F6A313B1-DF23-4FD4-9D1B-18485CD5E720}" uniqueName="20" name="12/01/2022" queryTableFieldId="233"/>
    <tableColumn id="21" xr3:uid="{89356301-2520-41B3-9817-53B7F57F9260}" uniqueName="21" name="13/01/2022" queryTableFieldId="234"/>
    <tableColumn id="22" xr3:uid="{86D96B13-8093-4F2B-92A1-A6B4F9FD1D2C}" uniqueName="22" name="14/01/2022" queryTableFieldId="235"/>
    <tableColumn id="23" xr3:uid="{DCCA076C-075E-4E5A-97D2-095CE1A76EFE}" uniqueName="23" name="15/01/2022" queryTableFieldId="236"/>
    <tableColumn id="24" xr3:uid="{95725D38-5348-4813-9EF8-056732A10809}" uniqueName="24" name="16/01/2022" queryTableFieldId="237"/>
    <tableColumn id="25" xr3:uid="{B7C9C689-3ECC-46AE-AF0C-60C8092CCE6F}" uniqueName="25" name="17/01/2022" queryTableFieldId="238"/>
    <tableColumn id="26" xr3:uid="{ED2F2653-B5BD-43AA-B6D0-52C12DC695CE}" uniqueName="26" name="18/01/2022" queryTableFieldId="239"/>
    <tableColumn id="27" xr3:uid="{37999D16-A5D4-45A4-BF50-46F11F3E5975}" uniqueName="27" name="19/01/2022" queryTableFieldId="240"/>
    <tableColumn id="28" xr3:uid="{2BEE0709-0D54-40F5-9879-93F46F16E3A1}" uniqueName="28" name="20/01/2022" queryTableFieldId="241"/>
    <tableColumn id="29" xr3:uid="{FEB8CA98-6E15-4344-91F6-4E1D8D5C1A5D}" uniqueName="29" name="21/01/2022" queryTableFieldId="242"/>
    <tableColumn id="30" xr3:uid="{C10369FF-5B13-4B01-AF51-07F982551EAE}" uniqueName="30" name="22/01/2022" queryTableFieldId="243"/>
    <tableColumn id="31" xr3:uid="{A4621531-33EB-4D50-8917-E808C44D3449}" uniqueName="31" name="23/01/2022" queryTableFieldId="244"/>
    <tableColumn id="32" xr3:uid="{362A01F2-3626-4AF7-8211-49380F5B3A0A}" uniqueName="32" name="24/01/2022" queryTableFieldId="245"/>
    <tableColumn id="33" xr3:uid="{DA4B6784-5F05-44D5-949A-39824BBAEF4F}" uniqueName="33" name="25/01/2022" queryTableFieldId="246"/>
    <tableColumn id="34" xr3:uid="{ABB29D09-4123-4F9A-8D1D-5D1B541DD8CB}" uniqueName="34" name="26/01/2022" queryTableFieldId="247"/>
    <tableColumn id="35" xr3:uid="{AF6A6520-ED79-4090-9A50-7BA6A58A4B8E}" uniqueName="35" name="27/01/2022" queryTableFieldId="248"/>
    <tableColumn id="36" xr3:uid="{3E22B8AE-1021-43A6-A620-56441E01EA02}" uniqueName="36" name="28/01/2022" queryTableFieldId="249"/>
    <tableColumn id="37" xr3:uid="{99543B82-BFB0-4F51-8C44-D528A87F6939}" uniqueName="37" name="29/01/2022" queryTableFieldId="250"/>
    <tableColumn id="38" xr3:uid="{F1AAA6D1-F8C9-4378-9384-29DF468C364B}" uniqueName="38" name="30/01/2022" queryTableFieldId="251"/>
    <tableColumn id="39" xr3:uid="{AEF58413-C7ED-45E8-8027-7C4E7E01B716}" uniqueName="39" name="31/01/2022" queryTableFieldId="252"/>
    <tableColumn id="40" xr3:uid="{4786BCA7-EA8B-449B-9A41-6E65E382A676}" uniqueName="40" name="01/02/2022" queryTableFieldId="253"/>
    <tableColumn id="41" xr3:uid="{6FE1F8D7-E021-42C4-A930-584540FF2B3D}" uniqueName="41" name="02/02/2022" queryTableFieldId="254"/>
    <tableColumn id="42" xr3:uid="{4F098A1F-BC8E-416A-8DF1-59ACF7B0F7E3}" uniqueName="42" name="03/02/2022" queryTableFieldId="255"/>
    <tableColumn id="43" xr3:uid="{FC7E5556-0B35-496E-8C81-DE14C2189FB6}" uniqueName="43" name="04/02/2022" queryTableFieldId="256"/>
    <tableColumn id="44" xr3:uid="{C8DC2E27-603F-48F9-B296-8D98B6097D3E}" uniqueName="44" name="05/02/2022" queryTableFieldId="257"/>
    <tableColumn id="45" xr3:uid="{17BF234F-EBB2-4623-B1DD-C10B1C7BEA57}" uniqueName="45" name="06/02/2022" queryTableFieldId="258"/>
    <tableColumn id="46" xr3:uid="{1725BFFC-1C41-4A45-96A2-501EB0CF585E}" uniqueName="46" name="07/02/2022" queryTableFieldId="259"/>
    <tableColumn id="47" xr3:uid="{3277D992-1B3C-40C5-B3BB-2CF46502318F}" uniqueName="47" name="08/02/2022" queryTableFieldId="260"/>
    <tableColumn id="48" xr3:uid="{9EEB329F-41B3-4742-AD31-BADA5743E96C}" uniqueName="48" name="09/02/2022" queryTableFieldId="261"/>
    <tableColumn id="49" xr3:uid="{D530581D-B69F-462D-9216-EB12B1E952F0}" uniqueName="49" name="10/02/2022" queryTableFieldId="262"/>
    <tableColumn id="50" xr3:uid="{ECD0E31A-0E45-49B2-B056-C7C9D5BFA84F}" uniqueName="50" name="11/02/2022" queryTableFieldId="263"/>
    <tableColumn id="51" xr3:uid="{8E553375-A61B-445D-A79C-2843D9CADF4A}" uniqueName="51" name="12/02/2022" queryTableFieldId="264"/>
    <tableColumn id="52" xr3:uid="{5F1961E7-1ADD-4D7F-BA54-63D38B99EEE3}" uniqueName="52" name="13/02/2022" queryTableFieldId="265"/>
    <tableColumn id="53" xr3:uid="{8771A7CD-5465-4E4B-BADE-6F30F5A37C04}" uniqueName="53" name="14/02/2022" queryTableFieldId="266"/>
    <tableColumn id="54" xr3:uid="{24B59351-C80C-4D07-B988-E3E059DB0E5E}" uniqueName="54" name="15/02/2022" queryTableFieldId="267"/>
    <tableColumn id="55" xr3:uid="{E93E8965-3B89-4802-9404-8ED5050C0BCB}" uniqueName="55" name="16/02/2022" queryTableFieldId="268"/>
    <tableColumn id="56" xr3:uid="{DC35F5B9-6C94-475B-BD43-FBDA1630DC64}" uniqueName="56" name="17/02/2022" queryTableFieldId="269"/>
    <tableColumn id="57" xr3:uid="{1DB40056-B3FE-4A1E-AB23-58C762F4D40E}" uniqueName="57" name="18/02/2022" queryTableFieldId="270"/>
    <tableColumn id="58" xr3:uid="{474802F3-CFD3-4F60-B68B-7774C2DF258B}" uniqueName="58" name="19/02/2022" queryTableFieldId="271"/>
    <tableColumn id="59" xr3:uid="{9DE32557-99CA-4A94-B57A-1E9853EA3799}" uniqueName="59" name="20/02/2022" queryTableFieldId="272"/>
    <tableColumn id="60" xr3:uid="{13F48465-EBF9-4BE2-9754-593BDC39F682}" uniqueName="60" name="21/02/2022" queryTableFieldId="273"/>
    <tableColumn id="61" xr3:uid="{B52C9472-F642-491A-9553-64207035FD72}" uniqueName="61" name="22/02/2022" queryTableFieldId="274"/>
    <tableColumn id="62" xr3:uid="{E648EB7C-7906-4C7F-8020-9DE10721BB56}" uniqueName="62" name="23/02/2022" queryTableFieldId="275"/>
    <tableColumn id="63" xr3:uid="{9B7E7880-1C43-4FF2-8CFC-3B0382E2E534}" uniqueName="63" name="24/02/2022" queryTableFieldId="276"/>
    <tableColumn id="64" xr3:uid="{9A7F6BEF-D47D-4BAB-95DF-632863BD8BC5}" uniqueName="64" name="25/02/2022" queryTableFieldId="277"/>
    <tableColumn id="65" xr3:uid="{BE216BE2-C7D4-41E2-9422-65BC1EC6430C}" uniqueName="65" name="26/02/2022" queryTableFieldId="278"/>
    <tableColumn id="66" xr3:uid="{C2EB1D78-7102-4CC7-85A5-5E1BC95333F9}" uniqueName="66" name="27/02/2022" queryTableFieldId="279"/>
    <tableColumn id="67" xr3:uid="{A1CB435A-C73F-439E-8945-CEEC01AF7B95}" uniqueName="67" name="28/02/2022" queryTableFieldId="280"/>
    <tableColumn id="68" xr3:uid="{43943441-3631-4FFC-B7CC-BA5C9D3B2A81}" uniqueName="68" name="01/03/2022" queryTableFieldId="281"/>
    <tableColumn id="69" xr3:uid="{09FEF8DB-72E8-47DE-970B-1E5457CF84F9}" uniqueName="69" name="02/03/2022" queryTableFieldId="282"/>
    <tableColumn id="70" xr3:uid="{03B46C6D-7449-44DD-AF3C-126C8164BE52}" uniqueName="70" name="03/03/2022" queryTableFieldId="283"/>
    <tableColumn id="71" xr3:uid="{23AE3394-59FB-4849-B3DF-3C43C6D89DA2}" uniqueName="71" name="04/03/2022" queryTableFieldId="284"/>
    <tableColumn id="72" xr3:uid="{826D22DC-CFC2-483F-9477-75BAA3DCD658}" uniqueName="72" name="05/03/2022" queryTableFieldId="285"/>
    <tableColumn id="73" xr3:uid="{1BFC51BC-6B30-4486-A130-9FD5EA2038A1}" uniqueName="73" name="06/03/2022" queryTableFieldId="286"/>
    <tableColumn id="74" xr3:uid="{DA99EAF8-2A1E-44B3-BC0B-CF6F1569E775}" uniqueName="74" name="07/03/2022" queryTableFieldId="287"/>
    <tableColumn id="75" xr3:uid="{C61874BC-5ED6-4B47-A757-1CBA6B543CDF}" uniqueName="75" name="08/03/2022" queryTableFieldId="288"/>
    <tableColumn id="76" xr3:uid="{4C5DFF05-6CC1-40D4-A789-581D17879ACE}" uniqueName="76" name="09/03/2022" queryTableFieldId="289"/>
    <tableColumn id="77" xr3:uid="{647FE481-F384-4294-934C-CBF6211EF840}" uniqueName="77" name="10/03/2022" queryTableFieldId="290"/>
    <tableColumn id="78" xr3:uid="{A82F76B8-05BD-477E-86EA-B726B1D48108}" uniqueName="78" name="11/03/2022" queryTableFieldId="291"/>
    <tableColumn id="79" xr3:uid="{5F22A5D1-E3C9-474D-AEB8-243ECB61789E}" uniqueName="79" name="12/03/2022" queryTableFieldId="292"/>
    <tableColumn id="80" xr3:uid="{F03E8692-87DF-47B0-9B77-8D3290EC6F6B}" uniqueName="80" name="13/03/2022" queryTableFieldId="293"/>
    <tableColumn id="81" xr3:uid="{BCC6B110-D11E-4906-BFA4-98D9555A9449}" uniqueName="81" name="14/03/2022" queryTableFieldId="294"/>
    <tableColumn id="82" xr3:uid="{99878180-33B5-4135-B2EF-8F2D9BB21E18}" uniqueName="82" name="15/03/2022" queryTableFieldId="295"/>
    <tableColumn id="83" xr3:uid="{2D2E74C9-B11E-4937-B424-54EE3CDAA647}" uniqueName="83" name="16/03/2022" queryTableFieldId="296"/>
    <tableColumn id="84" xr3:uid="{F8F4059D-4953-40EC-A7E7-1F93E9B93976}" uniqueName="84" name="17/03/2022" queryTableFieldId="297"/>
    <tableColumn id="85" xr3:uid="{9D4D91ED-96D1-4A9A-80FD-1751D146ED84}" uniqueName="85" name="18/03/2022" queryTableFieldId="298"/>
    <tableColumn id="86" xr3:uid="{A6910F23-6623-40E5-A1EB-F71278581790}" uniqueName="86" name="19/03/2022" queryTableFieldId="299"/>
    <tableColumn id="87" xr3:uid="{B8A13748-8DFF-4959-BF11-67E37815C5D4}" uniqueName="87" name="20/03/2022" queryTableFieldId="300"/>
    <tableColumn id="88" xr3:uid="{A74F05E6-F7B1-4BE3-84F2-B6B0D9113A14}" uniqueName="88" name="21/03/2022" queryTableFieldId="301"/>
    <tableColumn id="89" xr3:uid="{E2DF1706-E6FE-4ECB-86CE-18EE26658B51}" uniqueName="89" name="22/03/2022" queryTableFieldId="302"/>
    <tableColumn id="90" xr3:uid="{58A85024-FE05-4ECD-BC0C-29C7C3C058C3}" uniqueName="90" name="23/03/2022" queryTableFieldId="303"/>
    <tableColumn id="91" xr3:uid="{17B61E69-0427-4D7E-8219-19A003243355}" uniqueName="91" name="24/03/2022" queryTableFieldId="304"/>
    <tableColumn id="92" xr3:uid="{4EF1C146-9C60-41E5-9312-027FD6E6A88D}" uniqueName="92" name="25/03/2022" queryTableFieldId="305"/>
    <tableColumn id="93" xr3:uid="{F6592208-9310-4BEB-949E-B90429A61178}" uniqueName="93" name="26/03/2022" queryTableFieldId="306"/>
    <tableColumn id="94" xr3:uid="{06A28F9B-9FC1-4426-84AD-8CEDEFD3519F}" uniqueName="94" name="27/03/2022" queryTableFieldId="307"/>
    <tableColumn id="95" xr3:uid="{ADBA419E-DD8F-4DCD-A132-C6C2A3DF9836}" uniqueName="95" name="28/03/2022" queryTableFieldId="308"/>
    <tableColumn id="96" xr3:uid="{CBF5FD58-F2CF-4E47-B10B-E9B0BF280AC1}" uniqueName="96" name="29/03/2022" queryTableFieldId="309"/>
    <tableColumn id="97" xr3:uid="{863FEE91-84C6-4827-B9CD-38A73AB8E900}" uniqueName="97" name="30/03/2022" queryTableFieldId="310"/>
    <tableColumn id="98" xr3:uid="{0ACD5B46-B4CA-4B15-A3DB-146ED51840A6}" uniqueName="98" name="31/03/2022" queryTableFieldId="311"/>
  </tableColumns>
  <tableStyleInfo name="TableStyleLight14" showFirstColumn="0" showLastColumn="0" showRowStripes="1" showColumnStripes="1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L8"/>
  <sheetViews>
    <sheetView workbookViewId="0">
      <selection activeCell="H4" sqref="H4"/>
    </sheetView>
  </sheetViews>
  <sheetFormatPr baseColWidth="10" defaultColWidth="9.140625" defaultRowHeight="15" x14ac:dyDescent="0.25"/>
  <cols>
    <col min="2" max="2" width="15.28515625" bestFit="1" customWidth="1"/>
    <col min="3" max="3" width="8.5703125" bestFit="1" customWidth="1"/>
    <col min="4" max="5" width="10.7109375" bestFit="1" customWidth="1"/>
    <col min="6" max="6" width="10.28515625" bestFit="1" customWidth="1"/>
    <col min="7" max="7" width="10.42578125" bestFit="1" customWidth="1"/>
    <col min="8" max="8" width="12.85546875" bestFit="1" customWidth="1"/>
    <col min="9" max="9" width="12" bestFit="1" customWidth="1"/>
    <col min="10" max="10" width="9" bestFit="1" customWidth="1"/>
    <col min="11" max="11" width="9.42578125" bestFit="1" customWidth="1"/>
    <col min="12" max="12" width="9" bestFit="1" customWidth="1"/>
  </cols>
  <sheetData>
    <row r="2" spans="2:12" x14ac:dyDescent="0.25">
      <c r="B2" t="s">
        <v>23</v>
      </c>
      <c r="C2" t="s">
        <v>24</v>
      </c>
      <c r="D2" t="s">
        <v>25</v>
      </c>
      <c r="E2" t="s">
        <v>26</v>
      </c>
      <c r="F2" t="s">
        <v>28</v>
      </c>
      <c r="G2" t="s">
        <v>29</v>
      </c>
      <c r="H2" t="s">
        <v>27</v>
      </c>
      <c r="I2" t="s">
        <v>9</v>
      </c>
      <c r="J2" t="s">
        <v>11</v>
      </c>
      <c r="K2" t="s">
        <v>12</v>
      </c>
      <c r="L2" t="s">
        <v>13</v>
      </c>
    </row>
    <row r="3" spans="2:12" x14ac:dyDescent="0.25">
      <c r="B3" t="s">
        <v>1</v>
      </c>
      <c r="C3" t="s">
        <v>5</v>
      </c>
      <c r="D3" s="1">
        <v>44573</v>
      </c>
      <c r="E3" s="1">
        <v>44577</v>
      </c>
      <c r="F3" t="s">
        <v>50</v>
      </c>
      <c r="G3" t="s">
        <v>51</v>
      </c>
      <c r="H3" t="s">
        <v>7</v>
      </c>
      <c r="I3" t="s">
        <v>10</v>
      </c>
      <c r="J3" t="s">
        <v>14</v>
      </c>
      <c r="K3" t="s">
        <v>15</v>
      </c>
    </row>
    <row r="4" spans="2:12" x14ac:dyDescent="0.25">
      <c r="B4" t="s">
        <v>2</v>
      </c>
      <c r="C4" t="s">
        <v>6</v>
      </c>
      <c r="D4" s="1">
        <v>44573</v>
      </c>
      <c r="E4" s="1">
        <v>44578</v>
      </c>
      <c r="F4" t="s">
        <v>45</v>
      </c>
      <c r="G4" t="s">
        <v>49</v>
      </c>
      <c r="H4" t="s">
        <v>7</v>
      </c>
      <c r="I4" t="s">
        <v>10</v>
      </c>
      <c r="J4" t="s">
        <v>16</v>
      </c>
      <c r="K4" t="s">
        <v>17</v>
      </c>
    </row>
    <row r="5" spans="2:12" x14ac:dyDescent="0.25">
      <c r="B5" t="s">
        <v>3</v>
      </c>
      <c r="C5" t="s">
        <v>6</v>
      </c>
      <c r="D5" s="1">
        <v>44573</v>
      </c>
      <c r="E5" s="1">
        <v>44585</v>
      </c>
      <c r="F5" t="s">
        <v>45</v>
      </c>
      <c r="G5" t="s">
        <v>49</v>
      </c>
      <c r="H5" t="s">
        <v>8</v>
      </c>
      <c r="I5" t="s">
        <v>10</v>
      </c>
      <c r="J5" t="s">
        <v>18</v>
      </c>
      <c r="K5" t="s">
        <v>19</v>
      </c>
    </row>
    <row r="6" spans="2:12" x14ac:dyDescent="0.25">
      <c r="B6" t="s">
        <v>4</v>
      </c>
      <c r="C6" t="s">
        <v>6</v>
      </c>
      <c r="D6" s="1">
        <v>44600</v>
      </c>
      <c r="E6" s="1">
        <v>44600</v>
      </c>
      <c r="F6" t="s">
        <v>50</v>
      </c>
      <c r="G6" t="s">
        <v>52</v>
      </c>
      <c r="H6" t="s">
        <v>8</v>
      </c>
      <c r="I6" t="s">
        <v>10</v>
      </c>
      <c r="J6" t="s">
        <v>20</v>
      </c>
      <c r="K6" t="s">
        <v>21</v>
      </c>
      <c r="L6" t="s">
        <v>22</v>
      </c>
    </row>
    <row r="7" spans="2:12" x14ac:dyDescent="0.25">
      <c r="B7" t="s">
        <v>118</v>
      </c>
      <c r="C7" t="s">
        <v>5</v>
      </c>
      <c r="D7" s="4">
        <v>44571</v>
      </c>
      <c r="E7" s="4">
        <v>44635</v>
      </c>
      <c r="F7" t="s">
        <v>50</v>
      </c>
      <c r="G7" t="s">
        <v>119</v>
      </c>
      <c r="H7" t="s">
        <v>120</v>
      </c>
      <c r="I7" t="s">
        <v>10</v>
      </c>
      <c r="J7" t="s">
        <v>117</v>
      </c>
      <c r="K7" t="s">
        <v>121</v>
      </c>
    </row>
    <row r="8" spans="2:12" x14ac:dyDescent="0.25">
      <c r="B8" t="s">
        <v>126</v>
      </c>
      <c r="C8" t="s">
        <v>6</v>
      </c>
      <c r="D8" s="4">
        <v>44573</v>
      </c>
      <c r="E8" s="4">
        <v>44575</v>
      </c>
      <c r="F8" t="s">
        <v>91</v>
      </c>
      <c r="G8" t="s">
        <v>127</v>
      </c>
      <c r="H8" t="s">
        <v>128</v>
      </c>
      <c r="I8" t="s">
        <v>9</v>
      </c>
      <c r="J8" t="s">
        <v>129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289995-A2CE-4937-821A-0916561B46EC}">
  <dimension ref="B2:Q7"/>
  <sheetViews>
    <sheetView workbookViewId="0">
      <selection activeCell="E5" sqref="E5"/>
    </sheetView>
  </sheetViews>
  <sheetFormatPr baseColWidth="10" defaultRowHeight="15" x14ac:dyDescent="0.25"/>
  <cols>
    <col min="2" max="2" width="16.140625" bestFit="1" customWidth="1"/>
    <col min="3" max="3" width="8.5703125" bestFit="1" customWidth="1"/>
    <col min="4" max="5" width="10.7109375" bestFit="1" customWidth="1"/>
    <col min="6" max="6" width="10.28515625" bestFit="1" customWidth="1"/>
    <col min="7" max="7" width="13.5703125" bestFit="1" customWidth="1"/>
    <col min="9" max="9" width="14.5703125" bestFit="1" customWidth="1"/>
    <col min="10" max="10" width="12" bestFit="1" customWidth="1"/>
    <col min="11" max="11" width="11.85546875" bestFit="1" customWidth="1"/>
    <col min="12" max="12" width="14" bestFit="1" customWidth="1"/>
    <col min="13" max="13" width="14.5703125" bestFit="1" customWidth="1"/>
    <col min="14" max="14" width="14.140625" bestFit="1" customWidth="1"/>
    <col min="15" max="15" width="14.5703125" bestFit="1" customWidth="1"/>
    <col min="16" max="17" width="9" bestFit="1" customWidth="1"/>
  </cols>
  <sheetData>
    <row r="2" spans="2:17" x14ac:dyDescent="0.25">
      <c r="B2" t="s">
        <v>23</v>
      </c>
      <c r="C2" t="s">
        <v>24</v>
      </c>
      <c r="D2" t="s">
        <v>25</v>
      </c>
      <c r="E2" t="s">
        <v>26</v>
      </c>
      <c r="F2" t="s">
        <v>28</v>
      </c>
      <c r="G2" t="s">
        <v>29</v>
      </c>
      <c r="H2" t="s">
        <v>35</v>
      </c>
      <c r="I2" t="s">
        <v>36</v>
      </c>
      <c r="J2" t="s">
        <v>9</v>
      </c>
      <c r="K2" t="s">
        <v>0</v>
      </c>
      <c r="L2" t="s">
        <v>37</v>
      </c>
      <c r="M2" t="s">
        <v>38</v>
      </c>
      <c r="N2" t="s">
        <v>39</v>
      </c>
      <c r="O2" t="s">
        <v>40</v>
      </c>
      <c r="P2" t="s">
        <v>11</v>
      </c>
      <c r="Q2" t="s">
        <v>12</v>
      </c>
    </row>
    <row r="3" spans="2:17" x14ac:dyDescent="0.25">
      <c r="B3" t="s">
        <v>30</v>
      </c>
      <c r="C3" t="s">
        <v>6</v>
      </c>
      <c r="D3" s="1">
        <v>44588</v>
      </c>
      <c r="E3" s="1">
        <v>44588</v>
      </c>
      <c r="F3" s="2" t="s">
        <v>41</v>
      </c>
      <c r="G3" s="2" t="s">
        <v>42</v>
      </c>
      <c r="H3" s="3" t="s">
        <v>53</v>
      </c>
      <c r="I3" s="3" t="s">
        <v>58</v>
      </c>
      <c r="J3" s="3" t="s">
        <v>62</v>
      </c>
      <c r="K3" s="3" t="s">
        <v>66</v>
      </c>
      <c r="L3" s="4">
        <v>44562</v>
      </c>
      <c r="M3" s="4">
        <v>44576</v>
      </c>
      <c r="N3" s="4">
        <v>44581</v>
      </c>
      <c r="O3" t="s">
        <v>70</v>
      </c>
      <c r="P3" t="s">
        <v>71</v>
      </c>
      <c r="Q3" t="s">
        <v>72</v>
      </c>
    </row>
    <row r="4" spans="2:17" x14ac:dyDescent="0.25">
      <c r="B4" t="s">
        <v>31</v>
      </c>
      <c r="C4" t="s">
        <v>6</v>
      </c>
      <c r="D4" s="1">
        <v>44597</v>
      </c>
      <c r="E4" s="1">
        <v>44602</v>
      </c>
      <c r="F4" s="2" t="s">
        <v>43</v>
      </c>
      <c r="G4" s="2" t="s">
        <v>44</v>
      </c>
      <c r="H4" s="3" t="s">
        <v>54</v>
      </c>
      <c r="I4" s="3" t="s">
        <v>59</v>
      </c>
      <c r="J4" s="3" t="s">
        <v>63</v>
      </c>
      <c r="K4" s="3" t="s">
        <v>67</v>
      </c>
      <c r="L4" s="4">
        <v>44563</v>
      </c>
      <c r="M4" s="4">
        <v>44577</v>
      </c>
      <c r="N4" s="4">
        <v>44582</v>
      </c>
      <c r="O4" t="s">
        <v>70</v>
      </c>
      <c r="P4" t="s">
        <v>73</v>
      </c>
      <c r="Q4" t="s">
        <v>74</v>
      </c>
    </row>
    <row r="5" spans="2:17" x14ac:dyDescent="0.25">
      <c r="B5" t="s">
        <v>32</v>
      </c>
      <c r="C5" t="s">
        <v>6</v>
      </c>
      <c r="D5" s="1">
        <v>44602</v>
      </c>
      <c r="E5" s="1">
        <v>44607</v>
      </c>
      <c r="F5" s="2" t="s">
        <v>45</v>
      </c>
      <c r="G5" s="2" t="s">
        <v>49</v>
      </c>
      <c r="H5" s="3" t="s">
        <v>55</v>
      </c>
      <c r="I5" s="3" t="s">
        <v>60</v>
      </c>
      <c r="J5" s="3" t="s">
        <v>10</v>
      </c>
      <c r="K5" s="3" t="s">
        <v>67</v>
      </c>
      <c r="L5" s="4">
        <v>44564</v>
      </c>
      <c r="M5" s="4">
        <v>44578</v>
      </c>
      <c r="N5" s="4">
        <v>44583</v>
      </c>
      <c r="O5" t="s">
        <v>70</v>
      </c>
      <c r="P5" t="s">
        <v>75</v>
      </c>
      <c r="Q5" t="s">
        <v>76</v>
      </c>
    </row>
    <row r="6" spans="2:17" x14ac:dyDescent="0.25">
      <c r="B6" t="s">
        <v>33</v>
      </c>
      <c r="C6" t="s">
        <v>5</v>
      </c>
      <c r="D6" s="1">
        <v>44606</v>
      </c>
      <c r="E6" s="1">
        <v>44616</v>
      </c>
      <c r="F6" s="2" t="s">
        <v>43</v>
      </c>
      <c r="G6" s="2" t="s">
        <v>46</v>
      </c>
      <c r="H6" s="3" t="s">
        <v>56</v>
      </c>
      <c r="I6" s="3" t="s">
        <v>61</v>
      </c>
      <c r="J6" s="3" t="s">
        <v>63</v>
      </c>
      <c r="K6" s="3" t="s">
        <v>68</v>
      </c>
      <c r="L6" s="4">
        <v>44565</v>
      </c>
      <c r="M6" s="4">
        <v>44579</v>
      </c>
      <c r="N6" s="4">
        <v>44584</v>
      </c>
      <c r="O6" t="s">
        <v>70</v>
      </c>
      <c r="P6" t="s">
        <v>77</v>
      </c>
      <c r="Q6" t="s">
        <v>78</v>
      </c>
    </row>
    <row r="7" spans="2:17" x14ac:dyDescent="0.25">
      <c r="B7" t="s">
        <v>34</v>
      </c>
      <c r="C7" t="s">
        <v>5</v>
      </c>
      <c r="D7" s="1">
        <v>44609</v>
      </c>
      <c r="E7" s="1">
        <v>44614</v>
      </c>
      <c r="F7" s="2" t="s">
        <v>47</v>
      </c>
      <c r="G7" s="2" t="s">
        <v>48</v>
      </c>
      <c r="H7" s="3" t="s">
        <v>57</v>
      </c>
      <c r="I7" s="3" t="s">
        <v>65</v>
      </c>
      <c r="J7" s="3" t="s">
        <v>64</v>
      </c>
      <c r="K7" s="3" t="s">
        <v>69</v>
      </c>
      <c r="L7" s="4">
        <v>44566</v>
      </c>
      <c r="M7" s="4">
        <v>44580</v>
      </c>
      <c r="N7" s="4">
        <v>44585</v>
      </c>
      <c r="O7" t="s">
        <v>70</v>
      </c>
      <c r="P7" t="s">
        <v>79</v>
      </c>
      <c r="Q7" t="s">
        <v>80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59E23-738B-4702-988E-3106D6327BD9}">
  <dimension ref="A1:P8"/>
  <sheetViews>
    <sheetView workbookViewId="0">
      <selection activeCell="D22" sqref="D22"/>
    </sheetView>
  </sheetViews>
  <sheetFormatPr baseColWidth="10" defaultRowHeight="15" x14ac:dyDescent="0.25"/>
  <cols>
    <col min="2" max="2" width="19.28515625" bestFit="1" customWidth="1"/>
    <col min="9" max="9" width="14.5703125" bestFit="1" customWidth="1"/>
    <col min="11" max="11" width="21" bestFit="1" customWidth="1"/>
    <col min="12" max="12" width="14.5703125" bestFit="1" customWidth="1"/>
    <col min="13" max="13" width="14.140625" bestFit="1" customWidth="1"/>
  </cols>
  <sheetData>
    <row r="1" spans="1:16" x14ac:dyDescent="0.25">
      <c r="A1" t="s">
        <v>0</v>
      </c>
    </row>
    <row r="3" spans="1:16" x14ac:dyDescent="0.25">
      <c r="B3" t="s">
        <v>23</v>
      </c>
      <c r="C3" t="s">
        <v>24</v>
      </c>
      <c r="D3" t="s">
        <v>25</v>
      </c>
      <c r="E3" t="s">
        <v>26</v>
      </c>
      <c r="F3" t="s">
        <v>28</v>
      </c>
      <c r="G3" t="s">
        <v>29</v>
      </c>
      <c r="H3" t="s">
        <v>35</v>
      </c>
      <c r="I3" t="s">
        <v>27</v>
      </c>
      <c r="J3" t="s">
        <v>9</v>
      </c>
      <c r="K3" t="s">
        <v>101</v>
      </c>
      <c r="L3" t="s">
        <v>105</v>
      </c>
      <c r="M3" t="s">
        <v>109</v>
      </c>
      <c r="N3" t="s">
        <v>40</v>
      </c>
      <c r="O3" t="s">
        <v>11</v>
      </c>
      <c r="P3" t="s">
        <v>12</v>
      </c>
    </row>
    <row r="4" spans="1:16" x14ac:dyDescent="0.25">
      <c r="B4" t="s">
        <v>81</v>
      </c>
      <c r="C4" t="s">
        <v>6</v>
      </c>
      <c r="D4" s="4">
        <v>44588</v>
      </c>
      <c r="E4" s="4">
        <v>44589</v>
      </c>
      <c r="F4" s="2" t="s">
        <v>86</v>
      </c>
      <c r="G4" s="2" t="s">
        <v>87</v>
      </c>
      <c r="H4" s="3" t="s">
        <v>93</v>
      </c>
      <c r="I4" s="3" t="s">
        <v>98</v>
      </c>
      <c r="J4" s="3" t="s">
        <v>10</v>
      </c>
      <c r="K4" s="4" t="s">
        <v>102</v>
      </c>
      <c r="L4" s="4" t="s">
        <v>106</v>
      </c>
      <c r="M4" s="4" t="s">
        <v>110</v>
      </c>
      <c r="N4" t="s">
        <v>112</v>
      </c>
      <c r="O4" t="s">
        <v>113</v>
      </c>
    </row>
    <row r="5" spans="1:16" x14ac:dyDescent="0.25">
      <c r="B5" t="s">
        <v>82</v>
      </c>
      <c r="C5" t="s">
        <v>6</v>
      </c>
      <c r="D5" s="4">
        <v>44602</v>
      </c>
      <c r="E5" s="4">
        <v>44603</v>
      </c>
      <c r="F5" s="2" t="s">
        <v>50</v>
      </c>
      <c r="G5" s="2" t="s">
        <v>88</v>
      </c>
      <c r="H5" s="3" t="s">
        <v>94</v>
      </c>
      <c r="I5" s="3" t="s">
        <v>99</v>
      </c>
      <c r="J5" s="3" t="s">
        <v>10</v>
      </c>
      <c r="K5" s="4" t="s">
        <v>103</v>
      </c>
      <c r="L5" s="4" t="s">
        <v>106</v>
      </c>
      <c r="M5" s="4" t="s">
        <v>111</v>
      </c>
      <c r="N5" t="s">
        <v>112</v>
      </c>
      <c r="O5" t="s">
        <v>114</v>
      </c>
    </row>
    <row r="6" spans="1:16" x14ac:dyDescent="0.25">
      <c r="B6" t="s">
        <v>83</v>
      </c>
      <c r="C6" t="s">
        <v>6</v>
      </c>
      <c r="D6" s="4">
        <v>44594</v>
      </c>
      <c r="E6" s="4">
        <v>44598</v>
      </c>
      <c r="F6" s="2" t="s">
        <v>86</v>
      </c>
      <c r="G6" s="2" t="s">
        <v>89</v>
      </c>
      <c r="H6" s="3" t="s">
        <v>95</v>
      </c>
      <c r="I6" s="3" t="s">
        <v>98</v>
      </c>
      <c r="J6" s="3" t="s">
        <v>10</v>
      </c>
      <c r="K6" s="4" t="s">
        <v>102</v>
      </c>
      <c r="L6" s="4" t="s">
        <v>107</v>
      </c>
      <c r="M6" s="4" t="s">
        <v>110</v>
      </c>
      <c r="N6" t="s">
        <v>112</v>
      </c>
      <c r="O6" t="s">
        <v>115</v>
      </c>
    </row>
    <row r="7" spans="1:16" x14ac:dyDescent="0.25">
      <c r="B7" t="s">
        <v>84</v>
      </c>
      <c r="C7" t="s">
        <v>6</v>
      </c>
      <c r="D7" s="4">
        <v>44610</v>
      </c>
      <c r="E7" s="4">
        <v>44615</v>
      </c>
      <c r="F7" s="2" t="s">
        <v>86</v>
      </c>
      <c r="G7" s="2" t="s">
        <v>90</v>
      </c>
      <c r="H7" s="3" t="s">
        <v>96</v>
      </c>
      <c r="I7" s="3" t="s">
        <v>98</v>
      </c>
      <c r="J7" s="3" t="s">
        <v>10</v>
      </c>
      <c r="K7" s="4" t="s">
        <v>102</v>
      </c>
      <c r="L7" s="4" t="s">
        <v>108</v>
      </c>
      <c r="M7" s="4" t="s">
        <v>111</v>
      </c>
      <c r="N7" t="s">
        <v>112</v>
      </c>
      <c r="O7" t="s">
        <v>116</v>
      </c>
    </row>
    <row r="8" spans="1:16" x14ac:dyDescent="0.25">
      <c r="B8" t="s">
        <v>85</v>
      </c>
      <c r="C8" t="s">
        <v>6</v>
      </c>
      <c r="D8" s="4">
        <v>44616</v>
      </c>
      <c r="E8" s="4">
        <v>44618</v>
      </c>
      <c r="F8" s="2" t="s">
        <v>91</v>
      </c>
      <c r="G8" s="2" t="s">
        <v>92</v>
      </c>
      <c r="H8" s="3" t="s">
        <v>97</v>
      </c>
      <c r="I8" s="3" t="s">
        <v>100</v>
      </c>
      <c r="J8" s="3" t="s">
        <v>10</v>
      </c>
      <c r="K8" s="4" t="s">
        <v>104</v>
      </c>
      <c r="L8" s="4" t="s">
        <v>106</v>
      </c>
      <c r="M8" s="4" t="s">
        <v>110</v>
      </c>
      <c r="N8" t="s">
        <v>112</v>
      </c>
      <c r="O8" t="s">
        <v>117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C97FE-E708-42EC-9F4C-34EB69F0F26D}">
  <dimension ref="A1:GS22"/>
  <sheetViews>
    <sheetView tabSelected="1" topLeftCell="L1" workbookViewId="0">
      <selection activeCell="P15" sqref="P15"/>
    </sheetView>
  </sheetViews>
  <sheetFormatPr baseColWidth="10" defaultRowHeight="15" x14ac:dyDescent="0.25"/>
  <cols>
    <col min="1" max="1" width="20.85546875" bestFit="1" customWidth="1"/>
    <col min="2" max="2" width="8.5703125" bestFit="1" customWidth="1"/>
    <col min="3" max="3" width="12" bestFit="1" customWidth="1"/>
    <col min="4" max="4" width="11.140625" bestFit="1" customWidth="1"/>
    <col min="5" max="5" width="10.28515625" bestFit="1" customWidth="1"/>
    <col min="6" max="6" width="17" bestFit="1" customWidth="1"/>
    <col min="7" max="7" width="6.7109375" bestFit="1" customWidth="1"/>
    <col min="8" max="97" width="3.7109375" bestFit="1" customWidth="1"/>
    <col min="98" max="98" width="6.7109375" customWidth="1"/>
    <col min="99" max="201" width="3.28515625" customWidth="1"/>
  </cols>
  <sheetData>
    <row r="1" spans="1:201" x14ac:dyDescent="0.25">
      <c r="F1" t="s">
        <v>124</v>
      </c>
      <c r="H1" s="9">
        <f>SUM(Synth[01/01/2022])</f>
        <v>0</v>
      </c>
      <c r="I1" s="9">
        <f>SUM(Synth[02/01/2022])</f>
        <v>0</v>
      </c>
      <c r="J1" s="9">
        <f>SUM(Synth[03/01/2022])</f>
        <v>0</v>
      </c>
      <c r="K1" s="9">
        <f>SUM(Synth[04/01/2022])</f>
        <v>0</v>
      </c>
      <c r="L1" s="9">
        <f>SUM(Synth[05/01/2022])</f>
        <v>0</v>
      </c>
      <c r="M1" s="9">
        <f>SUM(Synth[06/01/2022])</f>
        <v>0</v>
      </c>
      <c r="N1" s="9">
        <f>SUM(Synth[07/01/2022])</f>
        <v>0</v>
      </c>
      <c r="O1" s="9">
        <f>SUM(Synth[08/01/2022])</f>
        <v>0</v>
      </c>
      <c r="P1" s="9">
        <f>SUM(Synth[09/01/2022])</f>
        <v>0</v>
      </c>
      <c r="Q1" s="9">
        <f>SUM(Synth[10/01/2022])</f>
        <v>2</v>
      </c>
      <c r="R1" s="9">
        <f>SUM(Synth[11/01/2022])</f>
        <v>2</v>
      </c>
      <c r="S1" s="9">
        <f>SUM(Synth[12/01/2022])</f>
        <v>9</v>
      </c>
      <c r="T1" s="9">
        <f>SUM(Synth[13/01/2022])</f>
        <v>9</v>
      </c>
      <c r="U1" s="9">
        <f>SUM(Synth[14/01/2022])</f>
        <v>9</v>
      </c>
      <c r="V1" s="9">
        <f>SUM(Synth[15/01/2022])</f>
        <v>8</v>
      </c>
      <c r="W1" s="9">
        <f>SUM(Synth[16/01/2022])</f>
        <v>8</v>
      </c>
      <c r="X1" s="9">
        <f>SUM(Synth[17/01/2022])</f>
        <v>6</v>
      </c>
      <c r="Y1" s="9">
        <f>SUM(Synth[18/01/2022])</f>
        <v>4</v>
      </c>
      <c r="Z1" s="9">
        <f>SUM(Synth[19/01/2022])</f>
        <v>4</v>
      </c>
      <c r="AA1" s="9">
        <f>SUM(Synth[20/01/2022])</f>
        <v>4</v>
      </c>
      <c r="AB1" s="9">
        <f>SUM(Synth[21/01/2022])</f>
        <v>4</v>
      </c>
      <c r="AC1" s="9">
        <f>SUM(Synth[22/01/2022])</f>
        <v>4</v>
      </c>
      <c r="AD1" s="9">
        <f>SUM(Synth[23/01/2022])</f>
        <v>4</v>
      </c>
      <c r="AE1" s="9">
        <f>SUM(Synth[24/01/2022])</f>
        <v>4</v>
      </c>
      <c r="AF1" s="9">
        <f>SUM(Synth[25/01/2022])</f>
        <v>2</v>
      </c>
      <c r="AG1" s="9">
        <f>SUM(Synth[26/01/2022])</f>
        <v>2</v>
      </c>
      <c r="AH1" s="9">
        <f>SUM(Synth[27/01/2022])</f>
        <v>5</v>
      </c>
      <c r="AI1" s="9">
        <f>SUM(Synth[28/01/2022])</f>
        <v>3</v>
      </c>
      <c r="AJ1" s="9">
        <f>SUM(Synth[29/01/2022])</f>
        <v>2</v>
      </c>
      <c r="AK1" s="9">
        <f>SUM(Synth[30/01/2022])</f>
        <v>2</v>
      </c>
      <c r="AL1" s="9">
        <f>SUM(Synth[31/01/2022])</f>
        <v>2</v>
      </c>
      <c r="AM1" s="9">
        <f>SUM(Synth[01/02/2022])</f>
        <v>2</v>
      </c>
      <c r="AN1" s="9">
        <f>SUM(Synth[02/02/2022])</f>
        <v>3</v>
      </c>
      <c r="AO1" s="9">
        <f>SUM(Synth[03/02/2022])</f>
        <v>3</v>
      </c>
      <c r="AP1" s="9">
        <f>SUM(Synth[04/02/2022])</f>
        <v>3</v>
      </c>
      <c r="AQ1" s="9">
        <f>SUM(Synth[05/02/2022])</f>
        <v>5</v>
      </c>
      <c r="AR1" s="9">
        <f>SUM(Synth[06/02/2022])</f>
        <v>5</v>
      </c>
      <c r="AS1" s="9">
        <f>SUM(Synth[07/02/2022])</f>
        <v>4</v>
      </c>
      <c r="AT1" s="9">
        <f>SUM(Synth[08/02/2022])</f>
        <v>7</v>
      </c>
      <c r="AU1" s="9">
        <f>SUM(Synth[09/02/2022])</f>
        <v>4</v>
      </c>
      <c r="AV1" s="9">
        <f>SUM(Synth[10/02/2022])</f>
        <v>7</v>
      </c>
      <c r="AW1" s="9">
        <f>SUM(Synth[11/02/2022])</f>
        <v>5</v>
      </c>
      <c r="AX1" s="9">
        <f>SUM(Synth[12/02/2022])</f>
        <v>4</v>
      </c>
      <c r="AY1" s="9">
        <f>SUM(Synth[13/02/2022])</f>
        <v>4</v>
      </c>
      <c r="AZ1" s="9">
        <f>SUM(Synth[14/02/2022])</f>
        <v>6</v>
      </c>
      <c r="BA1" s="9">
        <f>SUM(Synth[15/02/2022])</f>
        <v>6</v>
      </c>
      <c r="BB1" s="9">
        <f>SUM(Synth[16/02/2022])</f>
        <v>4</v>
      </c>
      <c r="BC1" s="9">
        <f>SUM(Synth[17/02/2022])</f>
        <v>6</v>
      </c>
      <c r="BD1" s="9">
        <f>SUM(Synth[18/02/2022])</f>
        <v>7</v>
      </c>
      <c r="BE1" s="9">
        <f>SUM(Synth[19/02/2022])</f>
        <v>7</v>
      </c>
      <c r="BF1" s="9">
        <f>SUM(Synth[20/02/2022])</f>
        <v>7</v>
      </c>
      <c r="BG1" s="9">
        <f>SUM(Synth[21/02/2022])</f>
        <v>7</v>
      </c>
      <c r="BH1" s="9">
        <f>SUM(Synth[22/02/2022])</f>
        <v>7</v>
      </c>
      <c r="BI1" s="9">
        <f>SUM(Synth[23/02/2022])</f>
        <v>5</v>
      </c>
      <c r="BJ1" s="9">
        <f>SUM(Synth[24/02/2022])</f>
        <v>5</v>
      </c>
      <c r="BK1" s="9">
        <f>SUM(Synth[25/02/2022])</f>
        <v>3</v>
      </c>
      <c r="BL1" s="9">
        <f>SUM(Synth[26/02/2022])</f>
        <v>3</v>
      </c>
      <c r="BM1" s="9">
        <f>SUM(Synth[27/02/2022])</f>
        <v>2</v>
      </c>
      <c r="BN1" s="9">
        <f>SUM(Synth[28/02/2022])</f>
        <v>2</v>
      </c>
      <c r="BO1" s="9">
        <f>SUM(Synth[01/03/2022])</f>
        <v>2</v>
      </c>
      <c r="BP1" s="9">
        <f>SUM(Synth[02/03/2022])</f>
        <v>2</v>
      </c>
      <c r="BQ1" s="9">
        <f>SUM(Synth[03/03/2022])</f>
        <v>2</v>
      </c>
      <c r="BR1" s="9">
        <f>SUM(Synth[04/03/2022])</f>
        <v>2</v>
      </c>
      <c r="BS1" s="9">
        <f>SUM(Synth[05/03/2022])</f>
        <v>2</v>
      </c>
      <c r="BT1" s="9">
        <f>SUM(Synth[06/03/2022])</f>
        <v>2</v>
      </c>
      <c r="BU1" s="9">
        <f>SUM(Synth[07/03/2022])</f>
        <v>2</v>
      </c>
      <c r="BV1" s="9">
        <f>SUM(Synth[08/03/2022])</f>
        <v>2</v>
      </c>
      <c r="BW1" s="9">
        <f>SUM(Synth[09/03/2022])</f>
        <v>2</v>
      </c>
      <c r="BX1" s="9">
        <f>SUM(Synth[10/03/2022])</f>
        <v>2</v>
      </c>
      <c r="BY1" s="9">
        <f>SUM(Synth[11/03/2022])</f>
        <v>2</v>
      </c>
      <c r="BZ1" s="9">
        <f>SUM(Synth[12/03/2022])</f>
        <v>2</v>
      </c>
      <c r="CA1" s="9">
        <f>SUM(Synth[13/03/2022])</f>
        <v>2</v>
      </c>
      <c r="CB1" s="9">
        <f>SUM(Synth[14/03/2022])</f>
        <v>2</v>
      </c>
      <c r="CC1" s="9">
        <f>SUM(Synth[15/03/2022])</f>
        <v>2</v>
      </c>
      <c r="CD1" s="9">
        <f>SUM(Synth[16/03/2022])</f>
        <v>0</v>
      </c>
      <c r="CE1" s="9">
        <f>SUM(Synth[17/03/2022])</f>
        <v>0</v>
      </c>
      <c r="CF1" s="9">
        <f>SUM(Synth[18/03/2022])</f>
        <v>0</v>
      </c>
      <c r="CG1" s="9">
        <f>SUM(Synth[19/03/2022])</f>
        <v>0</v>
      </c>
      <c r="CH1" s="9">
        <f>SUM(Synth[20/03/2022])</f>
        <v>0</v>
      </c>
      <c r="CI1" s="9">
        <f>SUM(Synth[21/03/2022])</f>
        <v>0</v>
      </c>
      <c r="CJ1" s="9">
        <f>SUM(Synth[22/03/2022])</f>
        <v>0</v>
      </c>
      <c r="CK1" s="9">
        <f>SUM(Synth[23/03/2022])</f>
        <v>0</v>
      </c>
      <c r="CL1" s="9">
        <f>SUM(Synth[24/03/2022])</f>
        <v>0</v>
      </c>
      <c r="CM1" s="9">
        <f>SUM(Synth[25/03/2022])</f>
        <v>0</v>
      </c>
      <c r="CN1" s="9">
        <f>SUM(Synth[26/03/2022])</f>
        <v>0</v>
      </c>
      <c r="CO1" s="9">
        <f>SUM(Synth[27/03/2022])</f>
        <v>0</v>
      </c>
      <c r="CP1" s="9">
        <f>SUM(Synth[28/03/2022])</f>
        <v>0</v>
      </c>
      <c r="CQ1" s="9">
        <f>SUM(Synth[29/03/2022])</f>
        <v>0</v>
      </c>
      <c r="CR1" s="9">
        <f>SUM(Synth[30/03/2022])</f>
        <v>0</v>
      </c>
      <c r="CS1" s="9">
        <f>SUM(Synth[31/03/2022])</f>
        <v>0</v>
      </c>
    </row>
    <row r="2" spans="1:201" x14ac:dyDescent="0.25">
      <c r="A2" t="s">
        <v>123</v>
      </c>
      <c r="B2">
        <v>20</v>
      </c>
      <c r="F2" t="s">
        <v>125</v>
      </c>
      <c r="S2">
        <f>$B$2-S1</f>
        <v>11</v>
      </c>
      <c r="T2">
        <f>$B$2-T1</f>
        <v>11</v>
      </c>
      <c r="U2">
        <f>$B$2-U1</f>
        <v>11</v>
      </c>
      <c r="V2">
        <f>$B$2-V1</f>
        <v>12</v>
      </c>
      <c r="W2">
        <f>$B$2-W1</f>
        <v>12</v>
      </c>
      <c r="X2">
        <f>$B$2-X1</f>
        <v>14</v>
      </c>
      <c r="Y2">
        <f>$B$2-Y1</f>
        <v>16</v>
      </c>
      <c r="Z2">
        <f>$B$2-Z1</f>
        <v>16</v>
      </c>
      <c r="AA2">
        <f>$B$2-AA1</f>
        <v>16</v>
      </c>
      <c r="AB2">
        <f>$B$2-AB1</f>
        <v>16</v>
      </c>
      <c r="AC2">
        <f>$B$2-AC1</f>
        <v>16</v>
      </c>
      <c r="AD2">
        <f>$B$2-AD1</f>
        <v>16</v>
      </c>
      <c r="AE2">
        <f>$B$2-AE1</f>
        <v>16</v>
      </c>
      <c r="AF2">
        <f>$B$2-AF1</f>
        <v>18</v>
      </c>
      <c r="AG2">
        <f>$B$2-AG1</f>
        <v>18</v>
      </c>
      <c r="AH2">
        <f>$B$2-AH1</f>
        <v>15</v>
      </c>
      <c r="AI2">
        <f>$B$2-AI1</f>
        <v>17</v>
      </c>
      <c r="AJ2">
        <f>$B$2-AJ1</f>
        <v>18</v>
      </c>
      <c r="AK2">
        <f>$B$2-AK1</f>
        <v>18</v>
      </c>
      <c r="AL2">
        <f>$B$2-AL1</f>
        <v>18</v>
      </c>
      <c r="AM2">
        <f>$B$2-AM1</f>
        <v>18</v>
      </c>
      <c r="AN2">
        <f>$B$2-AN1</f>
        <v>17</v>
      </c>
      <c r="AO2">
        <f>$B$2-AO1</f>
        <v>17</v>
      </c>
      <c r="AP2">
        <f>$B$2-AP1</f>
        <v>17</v>
      </c>
      <c r="AQ2">
        <f>$B$2-AQ1</f>
        <v>15</v>
      </c>
      <c r="AR2">
        <f>$B$2-AR1</f>
        <v>15</v>
      </c>
      <c r="AS2">
        <f>$B$2-AS1</f>
        <v>16</v>
      </c>
      <c r="AT2">
        <f>$B$2-AT1</f>
        <v>13</v>
      </c>
      <c r="AU2">
        <f>$B$2-AU1</f>
        <v>16</v>
      </c>
      <c r="AV2">
        <f>$B$2-AV1</f>
        <v>13</v>
      </c>
      <c r="AW2">
        <f>$B$2-AW1</f>
        <v>15</v>
      </c>
      <c r="AX2">
        <f>$B$2-AX1</f>
        <v>16</v>
      </c>
      <c r="AY2">
        <f>$B$2-AY1</f>
        <v>16</v>
      </c>
      <c r="AZ2">
        <f>$B$2-AZ1</f>
        <v>14</v>
      </c>
      <c r="BA2">
        <f>$B$2-BA1</f>
        <v>14</v>
      </c>
      <c r="BB2">
        <f>$B$2-BB1</f>
        <v>16</v>
      </c>
      <c r="BC2">
        <f>$B$2-BC1</f>
        <v>14</v>
      </c>
      <c r="BD2">
        <f>$B$2-BD1</f>
        <v>13</v>
      </c>
      <c r="BE2">
        <f>$B$2-BE1</f>
        <v>13</v>
      </c>
      <c r="BF2">
        <f>$B$2-BF1</f>
        <v>13</v>
      </c>
      <c r="BG2">
        <f>$B$2-BG1</f>
        <v>13</v>
      </c>
      <c r="BH2">
        <f>$B$2-BH1</f>
        <v>13</v>
      </c>
      <c r="BI2">
        <f>$B$2-BI1</f>
        <v>15</v>
      </c>
      <c r="BJ2">
        <f>$B$2-BJ1</f>
        <v>15</v>
      </c>
      <c r="BK2">
        <f>$B$2-BK1</f>
        <v>17</v>
      </c>
      <c r="BL2">
        <f>$B$2-BL1</f>
        <v>17</v>
      </c>
      <c r="BM2">
        <f>$B$2-BM1</f>
        <v>18</v>
      </c>
      <c r="BN2">
        <f>$B$2-BN1</f>
        <v>18</v>
      </c>
      <c r="BO2">
        <f>$B$2-BO1</f>
        <v>18</v>
      </c>
      <c r="BP2">
        <f>$B$2-BP1</f>
        <v>18</v>
      </c>
      <c r="BQ2">
        <f>$B$2-BQ1</f>
        <v>18</v>
      </c>
      <c r="BR2">
        <f>$B$2-BR1</f>
        <v>18</v>
      </c>
      <c r="BS2">
        <f>$B$2-BS1</f>
        <v>18</v>
      </c>
      <c r="BT2">
        <f>$B$2-BT1</f>
        <v>18</v>
      </c>
      <c r="BU2">
        <f>$B$2-BU1</f>
        <v>18</v>
      </c>
      <c r="BV2">
        <f>$B$2-BV1</f>
        <v>18</v>
      </c>
      <c r="BW2">
        <f>$B$2-BW1</f>
        <v>18</v>
      </c>
      <c r="BX2">
        <f>$B$2-BX1</f>
        <v>18</v>
      </c>
      <c r="BY2">
        <f>$B$2-BY1</f>
        <v>18</v>
      </c>
      <c r="BZ2">
        <f>$B$2-BZ1</f>
        <v>18</v>
      </c>
      <c r="CA2">
        <f>$B$2-CA1</f>
        <v>18</v>
      </c>
      <c r="CB2">
        <f>$B$2-CB1</f>
        <v>18</v>
      </c>
      <c r="CC2">
        <f>$B$2-CC1</f>
        <v>18</v>
      </c>
    </row>
    <row r="3" spans="1:201" x14ac:dyDescent="0.25">
      <c r="H3" s="6">
        <v>44562</v>
      </c>
      <c r="I3" s="6">
        <v>44563</v>
      </c>
      <c r="J3" s="6">
        <v>44564</v>
      </c>
      <c r="K3" s="6">
        <v>44565</v>
      </c>
      <c r="L3" s="6">
        <v>44566</v>
      </c>
      <c r="M3" s="6">
        <v>44567</v>
      </c>
      <c r="N3" s="6">
        <v>44568</v>
      </c>
      <c r="O3" s="6">
        <v>44569</v>
      </c>
      <c r="P3" s="6">
        <v>44570</v>
      </c>
      <c r="Q3" s="6">
        <v>44571</v>
      </c>
      <c r="R3" s="6">
        <v>44572</v>
      </c>
      <c r="S3" s="6">
        <v>44573</v>
      </c>
      <c r="T3" s="6">
        <v>44574</v>
      </c>
      <c r="U3" s="6">
        <v>44575</v>
      </c>
      <c r="V3" s="6">
        <v>44576</v>
      </c>
      <c r="W3" s="6">
        <v>44577</v>
      </c>
      <c r="X3" s="6">
        <v>44578</v>
      </c>
      <c r="Y3" s="6">
        <v>44579</v>
      </c>
      <c r="Z3" s="6">
        <v>44580</v>
      </c>
      <c r="AA3" s="6">
        <v>44581</v>
      </c>
      <c r="AB3" s="6">
        <v>44582</v>
      </c>
      <c r="AC3" s="6">
        <v>44583</v>
      </c>
      <c r="AD3" s="6">
        <v>44584</v>
      </c>
      <c r="AE3" s="6">
        <v>44585</v>
      </c>
      <c r="AF3" s="6">
        <v>44586</v>
      </c>
      <c r="AG3" s="6">
        <v>44587</v>
      </c>
      <c r="AH3" s="6">
        <v>44588</v>
      </c>
      <c r="AI3" s="6">
        <v>44589</v>
      </c>
      <c r="AJ3" s="6">
        <v>44590</v>
      </c>
      <c r="AK3" s="6">
        <v>44591</v>
      </c>
      <c r="AL3" s="6">
        <v>44592</v>
      </c>
      <c r="AM3" s="6">
        <v>44593</v>
      </c>
      <c r="AN3" s="6">
        <v>44594</v>
      </c>
      <c r="AO3" s="6">
        <v>44595</v>
      </c>
      <c r="AP3" s="6">
        <v>44596</v>
      </c>
      <c r="AQ3" s="6">
        <v>44597</v>
      </c>
      <c r="AR3" s="6">
        <v>44598</v>
      </c>
      <c r="AS3" s="6">
        <v>44599</v>
      </c>
      <c r="AT3" s="6">
        <v>44600</v>
      </c>
      <c r="AU3" s="6">
        <v>44601</v>
      </c>
      <c r="AV3" s="6">
        <v>44602</v>
      </c>
      <c r="AW3" s="6">
        <v>44603</v>
      </c>
      <c r="AX3" s="6">
        <v>44604</v>
      </c>
      <c r="AY3" s="6">
        <v>44605</v>
      </c>
      <c r="AZ3" s="6">
        <v>44606</v>
      </c>
      <c r="BA3" s="6">
        <v>44607</v>
      </c>
      <c r="BB3" s="6">
        <v>44608</v>
      </c>
      <c r="BC3" s="6">
        <v>44609</v>
      </c>
      <c r="BD3" s="6">
        <v>44610</v>
      </c>
      <c r="BE3" s="6">
        <v>44611</v>
      </c>
      <c r="BF3" s="6">
        <v>44612</v>
      </c>
      <c r="BG3" s="6">
        <v>44613</v>
      </c>
      <c r="BH3" s="6">
        <v>44614</v>
      </c>
      <c r="BI3" s="6">
        <v>44615</v>
      </c>
      <c r="BJ3" s="6">
        <v>44616</v>
      </c>
      <c r="BK3" s="6">
        <v>44617</v>
      </c>
      <c r="BL3" s="6">
        <v>44618</v>
      </c>
      <c r="BM3" s="6">
        <v>44619</v>
      </c>
      <c r="BN3" s="6">
        <v>44620</v>
      </c>
      <c r="BO3" s="6">
        <v>44621</v>
      </c>
      <c r="BP3" s="6">
        <v>44622</v>
      </c>
      <c r="BQ3" s="6">
        <v>44623</v>
      </c>
      <c r="BR3" s="6">
        <v>44624</v>
      </c>
      <c r="BS3" s="6">
        <v>44625</v>
      </c>
      <c r="BT3" s="6">
        <v>44626</v>
      </c>
      <c r="BU3" s="6">
        <v>44627</v>
      </c>
      <c r="BV3" s="6">
        <v>44628</v>
      </c>
      <c r="BW3" s="6">
        <v>44629</v>
      </c>
      <c r="BX3" s="6">
        <v>44630</v>
      </c>
      <c r="BY3" s="6">
        <v>44631</v>
      </c>
      <c r="BZ3" s="6">
        <v>44632</v>
      </c>
      <c r="CA3" s="6">
        <v>44633</v>
      </c>
      <c r="CB3" s="6">
        <v>44634</v>
      </c>
      <c r="CC3" s="6">
        <v>44635</v>
      </c>
      <c r="CD3" s="6">
        <v>44636</v>
      </c>
      <c r="CE3" s="6">
        <v>44637</v>
      </c>
      <c r="CF3" s="6">
        <v>44638</v>
      </c>
      <c r="CG3" s="6">
        <v>44639</v>
      </c>
      <c r="CH3" s="6">
        <v>44640</v>
      </c>
      <c r="CI3" s="6">
        <v>44641</v>
      </c>
      <c r="CJ3" s="6">
        <v>44642</v>
      </c>
      <c r="CK3" s="6">
        <v>44643</v>
      </c>
      <c r="CL3" s="6">
        <v>44644</v>
      </c>
      <c r="CM3" s="6">
        <v>44645</v>
      </c>
      <c r="CN3" s="6">
        <v>44646</v>
      </c>
      <c r="CO3" s="6">
        <v>44647</v>
      </c>
      <c r="CP3" s="6">
        <v>44648</v>
      </c>
      <c r="CQ3" s="6">
        <v>44649</v>
      </c>
      <c r="CR3" s="6">
        <v>44650</v>
      </c>
      <c r="CS3" s="6">
        <v>44651</v>
      </c>
    </row>
    <row r="5" spans="1:201" x14ac:dyDescent="0.25"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</row>
    <row r="6" spans="1:201" s="7" customFormat="1" ht="70.5" customHeight="1" x14ac:dyDescent="0.25">
      <c r="A6" s="7" t="s">
        <v>23</v>
      </c>
      <c r="B6" s="7" t="s">
        <v>24</v>
      </c>
      <c r="C6" s="7" t="s">
        <v>130</v>
      </c>
      <c r="D6" s="7" t="s">
        <v>131</v>
      </c>
      <c r="E6" s="7" t="s">
        <v>28</v>
      </c>
      <c r="F6" s="7" t="s">
        <v>29</v>
      </c>
      <c r="G6" s="7" t="s">
        <v>122</v>
      </c>
      <c r="H6" s="8" t="s">
        <v>132</v>
      </c>
      <c r="I6" s="8" t="s">
        <v>133</v>
      </c>
      <c r="J6" s="8" t="s">
        <v>134</v>
      </c>
      <c r="K6" s="8" t="s">
        <v>135</v>
      </c>
      <c r="L6" s="8" t="s">
        <v>136</v>
      </c>
      <c r="M6" s="8" t="s">
        <v>137</v>
      </c>
      <c r="N6" s="8" t="s">
        <v>138</v>
      </c>
      <c r="O6" s="8" t="s">
        <v>139</v>
      </c>
      <c r="P6" s="8" t="s">
        <v>140</v>
      </c>
      <c r="Q6" s="8" t="s">
        <v>141</v>
      </c>
      <c r="R6" s="8" t="s">
        <v>142</v>
      </c>
      <c r="S6" s="8" t="s">
        <v>143</v>
      </c>
      <c r="T6" s="8" t="s">
        <v>144</v>
      </c>
      <c r="U6" s="8" t="s">
        <v>145</v>
      </c>
      <c r="V6" s="8" t="s">
        <v>146</v>
      </c>
      <c r="W6" s="8" t="s">
        <v>147</v>
      </c>
      <c r="X6" s="8" t="s">
        <v>148</v>
      </c>
      <c r="Y6" s="8" t="s">
        <v>149</v>
      </c>
      <c r="Z6" s="8" t="s">
        <v>150</v>
      </c>
      <c r="AA6" s="8" t="s">
        <v>151</v>
      </c>
      <c r="AB6" s="8" t="s">
        <v>152</v>
      </c>
      <c r="AC6" s="8" t="s">
        <v>153</v>
      </c>
      <c r="AD6" s="8" t="s">
        <v>154</v>
      </c>
      <c r="AE6" s="8" t="s">
        <v>155</v>
      </c>
      <c r="AF6" s="8" t="s">
        <v>156</v>
      </c>
      <c r="AG6" s="8" t="s">
        <v>157</v>
      </c>
      <c r="AH6" s="8" t="s">
        <v>158</v>
      </c>
      <c r="AI6" s="8" t="s">
        <v>159</v>
      </c>
      <c r="AJ6" s="8" t="s">
        <v>160</v>
      </c>
      <c r="AK6" s="8" t="s">
        <v>161</v>
      </c>
      <c r="AL6" s="8" t="s">
        <v>162</v>
      </c>
      <c r="AM6" s="8" t="s">
        <v>163</v>
      </c>
      <c r="AN6" s="8" t="s">
        <v>164</v>
      </c>
      <c r="AO6" s="8" t="s">
        <v>165</v>
      </c>
      <c r="AP6" s="8" t="s">
        <v>166</v>
      </c>
      <c r="AQ6" s="8" t="s">
        <v>167</v>
      </c>
      <c r="AR6" s="8" t="s">
        <v>168</v>
      </c>
      <c r="AS6" s="8" t="s">
        <v>169</v>
      </c>
      <c r="AT6" s="8" t="s">
        <v>170</v>
      </c>
      <c r="AU6" s="8" t="s">
        <v>171</v>
      </c>
      <c r="AV6" s="8" t="s">
        <v>172</v>
      </c>
      <c r="AW6" s="8" t="s">
        <v>173</v>
      </c>
      <c r="AX6" s="8" t="s">
        <v>174</v>
      </c>
      <c r="AY6" s="8" t="s">
        <v>175</v>
      </c>
      <c r="AZ6" s="8" t="s">
        <v>176</v>
      </c>
      <c r="BA6" s="8" t="s">
        <v>177</v>
      </c>
      <c r="BB6" s="8" t="s">
        <v>178</v>
      </c>
      <c r="BC6" s="8" t="s">
        <v>179</v>
      </c>
      <c r="BD6" s="8" t="s">
        <v>180</v>
      </c>
      <c r="BE6" s="8" t="s">
        <v>181</v>
      </c>
      <c r="BF6" s="8" t="s">
        <v>182</v>
      </c>
      <c r="BG6" s="8" t="s">
        <v>183</v>
      </c>
      <c r="BH6" s="8" t="s">
        <v>184</v>
      </c>
      <c r="BI6" s="8" t="s">
        <v>185</v>
      </c>
      <c r="BJ6" s="8" t="s">
        <v>186</v>
      </c>
      <c r="BK6" s="8" t="s">
        <v>187</v>
      </c>
      <c r="BL6" s="8" t="s">
        <v>188</v>
      </c>
      <c r="BM6" s="8" t="s">
        <v>189</v>
      </c>
      <c r="BN6" s="8" t="s">
        <v>190</v>
      </c>
      <c r="BO6" s="8" t="s">
        <v>191</v>
      </c>
      <c r="BP6" s="8" t="s">
        <v>192</v>
      </c>
      <c r="BQ6" s="8" t="s">
        <v>193</v>
      </c>
      <c r="BR6" s="8" t="s">
        <v>194</v>
      </c>
      <c r="BS6" s="8" t="s">
        <v>195</v>
      </c>
      <c r="BT6" s="8" t="s">
        <v>196</v>
      </c>
      <c r="BU6" s="8" t="s">
        <v>197</v>
      </c>
      <c r="BV6" s="8" t="s">
        <v>198</v>
      </c>
      <c r="BW6" s="8" t="s">
        <v>199</v>
      </c>
      <c r="BX6" s="8" t="s">
        <v>200</v>
      </c>
      <c r="BY6" s="8" t="s">
        <v>201</v>
      </c>
      <c r="BZ6" s="8" t="s">
        <v>202</v>
      </c>
      <c r="CA6" s="8" t="s">
        <v>203</v>
      </c>
      <c r="CB6" s="8" t="s">
        <v>204</v>
      </c>
      <c r="CC6" s="8" t="s">
        <v>205</v>
      </c>
      <c r="CD6" s="8" t="s">
        <v>206</v>
      </c>
      <c r="CE6" s="8" t="s">
        <v>207</v>
      </c>
      <c r="CF6" s="8" t="s">
        <v>208</v>
      </c>
      <c r="CG6" s="8" t="s">
        <v>209</v>
      </c>
      <c r="CH6" s="8" t="s">
        <v>210</v>
      </c>
      <c r="CI6" s="8" t="s">
        <v>211</v>
      </c>
      <c r="CJ6" s="8" t="s">
        <v>212</v>
      </c>
      <c r="CK6" s="8" t="s">
        <v>213</v>
      </c>
      <c r="CL6" s="8" t="s">
        <v>214</v>
      </c>
      <c r="CM6" s="8" t="s">
        <v>215</v>
      </c>
      <c r="CN6" s="8" t="s">
        <v>216</v>
      </c>
      <c r="CO6" s="8" t="s">
        <v>217</v>
      </c>
      <c r="CP6" s="8" t="s">
        <v>218</v>
      </c>
      <c r="CQ6" s="8" t="s">
        <v>219</v>
      </c>
      <c r="CR6" s="8" t="s">
        <v>220</v>
      </c>
      <c r="CS6" s="8" t="s">
        <v>221</v>
      </c>
    </row>
    <row r="7" spans="1:201" x14ac:dyDescent="0.25">
      <c r="A7" s="5" t="s">
        <v>118</v>
      </c>
      <c r="B7" s="5" t="s">
        <v>5</v>
      </c>
      <c r="C7" s="4">
        <v>44571</v>
      </c>
      <c r="D7" s="4">
        <v>44635</v>
      </c>
      <c r="E7" s="5" t="s">
        <v>50</v>
      </c>
      <c r="F7" s="5" t="s">
        <v>119</v>
      </c>
      <c r="G7" s="5"/>
      <c r="Q7">
        <v>2</v>
      </c>
      <c r="R7">
        <v>2</v>
      </c>
      <c r="S7">
        <v>2</v>
      </c>
      <c r="T7">
        <v>2</v>
      </c>
      <c r="U7">
        <v>2</v>
      </c>
      <c r="V7">
        <v>2</v>
      </c>
      <c r="W7">
        <v>2</v>
      </c>
      <c r="X7">
        <v>2</v>
      </c>
      <c r="Y7">
        <v>2</v>
      </c>
      <c r="Z7">
        <v>2</v>
      </c>
      <c r="AA7">
        <v>2</v>
      </c>
      <c r="AB7">
        <v>2</v>
      </c>
      <c r="AC7">
        <v>2</v>
      </c>
      <c r="AD7">
        <v>2</v>
      </c>
      <c r="AE7">
        <v>2</v>
      </c>
      <c r="AF7">
        <v>2</v>
      </c>
      <c r="AG7">
        <v>2</v>
      </c>
      <c r="AH7">
        <v>2</v>
      </c>
      <c r="AI7">
        <v>2</v>
      </c>
      <c r="AJ7">
        <v>2</v>
      </c>
      <c r="AK7">
        <v>2</v>
      </c>
      <c r="AL7">
        <v>2</v>
      </c>
      <c r="AM7">
        <v>2</v>
      </c>
      <c r="AN7">
        <v>2</v>
      </c>
      <c r="AO7">
        <v>2</v>
      </c>
      <c r="AP7">
        <v>2</v>
      </c>
      <c r="AQ7">
        <v>2</v>
      </c>
      <c r="AR7">
        <v>2</v>
      </c>
      <c r="AS7">
        <v>2</v>
      </c>
      <c r="AT7">
        <v>2</v>
      </c>
      <c r="AU7">
        <v>2</v>
      </c>
      <c r="AV7">
        <v>2</v>
      </c>
      <c r="AW7">
        <v>2</v>
      </c>
      <c r="AX7">
        <v>2</v>
      </c>
      <c r="AY7">
        <v>2</v>
      </c>
      <c r="AZ7">
        <v>2</v>
      </c>
      <c r="BA7">
        <v>2</v>
      </c>
      <c r="BB7">
        <v>2</v>
      </c>
      <c r="BC7">
        <v>2</v>
      </c>
      <c r="BD7">
        <v>2</v>
      </c>
      <c r="BE7">
        <v>2</v>
      </c>
      <c r="BF7">
        <v>2</v>
      </c>
      <c r="BG7">
        <v>2</v>
      </c>
      <c r="BH7">
        <v>2</v>
      </c>
      <c r="BI7">
        <v>2</v>
      </c>
      <c r="BJ7">
        <v>2</v>
      </c>
      <c r="BK7">
        <v>2</v>
      </c>
      <c r="BL7">
        <v>2</v>
      </c>
      <c r="BM7">
        <v>2</v>
      </c>
      <c r="BN7">
        <v>2</v>
      </c>
      <c r="BO7">
        <v>2</v>
      </c>
      <c r="BP7">
        <v>2</v>
      </c>
      <c r="BQ7">
        <v>2</v>
      </c>
      <c r="BR7">
        <v>2</v>
      </c>
      <c r="BS7">
        <v>2</v>
      </c>
      <c r="BT7">
        <v>2</v>
      </c>
      <c r="BU7">
        <v>2</v>
      </c>
      <c r="BV7">
        <v>2</v>
      </c>
      <c r="BW7">
        <v>2</v>
      </c>
      <c r="BX7">
        <v>2</v>
      </c>
      <c r="BY7">
        <v>2</v>
      </c>
      <c r="BZ7">
        <v>2</v>
      </c>
      <c r="CA7">
        <v>2</v>
      </c>
      <c r="CB7">
        <v>2</v>
      </c>
      <c r="CC7">
        <v>2</v>
      </c>
    </row>
    <row r="8" spans="1:201" x14ac:dyDescent="0.25">
      <c r="A8" s="5" t="s">
        <v>126</v>
      </c>
      <c r="B8" s="5" t="s">
        <v>6</v>
      </c>
      <c r="C8" s="4">
        <v>44573</v>
      </c>
      <c r="D8" s="4">
        <v>44575</v>
      </c>
      <c r="E8" s="5" t="s">
        <v>91</v>
      </c>
      <c r="F8" s="5" t="s">
        <v>127</v>
      </c>
      <c r="G8" s="5"/>
      <c r="S8">
        <v>1</v>
      </c>
      <c r="T8">
        <v>1</v>
      </c>
      <c r="U8">
        <v>1</v>
      </c>
    </row>
    <row r="9" spans="1:201" x14ac:dyDescent="0.25">
      <c r="A9" s="5" t="s">
        <v>1</v>
      </c>
      <c r="B9" s="5" t="s">
        <v>5</v>
      </c>
      <c r="C9" s="4">
        <v>44573</v>
      </c>
      <c r="D9" s="4">
        <v>44577</v>
      </c>
      <c r="E9" s="5" t="s">
        <v>50</v>
      </c>
      <c r="F9" s="5" t="s">
        <v>51</v>
      </c>
      <c r="G9" s="5"/>
      <c r="S9">
        <v>2</v>
      </c>
      <c r="T9">
        <v>2</v>
      </c>
      <c r="U9">
        <v>2</v>
      </c>
      <c r="V9">
        <v>2</v>
      </c>
      <c r="W9">
        <v>2</v>
      </c>
    </row>
    <row r="10" spans="1:201" x14ac:dyDescent="0.25">
      <c r="A10" s="5" t="s">
        <v>2</v>
      </c>
      <c r="B10" s="5" t="s">
        <v>6</v>
      </c>
      <c r="C10" s="4">
        <v>44573</v>
      </c>
      <c r="D10" s="4">
        <v>44578</v>
      </c>
      <c r="E10" s="5" t="s">
        <v>45</v>
      </c>
      <c r="F10" s="5" t="s">
        <v>49</v>
      </c>
      <c r="G10" s="5"/>
      <c r="S10">
        <v>2</v>
      </c>
      <c r="T10">
        <v>2</v>
      </c>
      <c r="U10">
        <v>2</v>
      </c>
      <c r="V10">
        <v>2</v>
      </c>
      <c r="W10">
        <v>2</v>
      </c>
      <c r="X10">
        <v>2</v>
      </c>
    </row>
    <row r="11" spans="1:201" x14ac:dyDescent="0.25">
      <c r="A11" s="5" t="s">
        <v>3</v>
      </c>
      <c r="B11" s="5" t="s">
        <v>6</v>
      </c>
      <c r="C11" s="4">
        <v>44573</v>
      </c>
      <c r="D11" s="4">
        <v>44585</v>
      </c>
      <c r="E11" s="5" t="s">
        <v>45</v>
      </c>
      <c r="F11" s="5" t="s">
        <v>49</v>
      </c>
      <c r="G11" s="5"/>
      <c r="S11">
        <v>2</v>
      </c>
      <c r="T11">
        <v>2</v>
      </c>
      <c r="U11">
        <v>2</v>
      </c>
      <c r="V11">
        <v>2</v>
      </c>
      <c r="W11">
        <v>2</v>
      </c>
      <c r="X11">
        <v>2</v>
      </c>
      <c r="Y11">
        <v>2</v>
      </c>
      <c r="Z11">
        <v>2</v>
      </c>
      <c r="AA11">
        <v>2</v>
      </c>
      <c r="AB11">
        <v>2</v>
      </c>
      <c r="AC11">
        <v>2</v>
      </c>
      <c r="AD11">
        <v>2</v>
      </c>
      <c r="AE11">
        <v>2</v>
      </c>
    </row>
    <row r="12" spans="1:201" x14ac:dyDescent="0.25">
      <c r="A12" s="5" t="s">
        <v>30</v>
      </c>
      <c r="B12" s="5" t="s">
        <v>6</v>
      </c>
      <c r="C12" s="4">
        <v>44588</v>
      </c>
      <c r="D12" s="4">
        <v>44588</v>
      </c>
      <c r="E12" s="5" t="s">
        <v>41</v>
      </c>
      <c r="F12" s="5" t="s">
        <v>42</v>
      </c>
      <c r="G12" s="5" t="s">
        <v>70</v>
      </c>
      <c r="AH12">
        <v>2</v>
      </c>
    </row>
    <row r="13" spans="1:201" x14ac:dyDescent="0.25">
      <c r="A13" s="5" t="s">
        <v>81</v>
      </c>
      <c r="B13" s="5" t="s">
        <v>6</v>
      </c>
      <c r="C13" s="4">
        <v>44588</v>
      </c>
      <c r="D13" s="4">
        <v>44589</v>
      </c>
      <c r="E13" s="5" t="s">
        <v>86</v>
      </c>
      <c r="F13" s="5" t="s">
        <v>87</v>
      </c>
      <c r="G13" s="5" t="s">
        <v>112</v>
      </c>
      <c r="AH13">
        <v>1</v>
      </c>
      <c r="AI13">
        <v>1</v>
      </c>
    </row>
    <row r="14" spans="1:201" x14ac:dyDescent="0.25">
      <c r="A14" s="5" t="s">
        <v>83</v>
      </c>
      <c r="B14" s="5" t="s">
        <v>6</v>
      </c>
      <c r="C14" s="4">
        <v>44594</v>
      </c>
      <c r="D14" s="4">
        <v>44598</v>
      </c>
      <c r="E14" s="5" t="s">
        <v>86</v>
      </c>
      <c r="F14" s="5" t="s">
        <v>89</v>
      </c>
      <c r="G14" s="5" t="s">
        <v>112</v>
      </c>
      <c r="AN14">
        <v>1</v>
      </c>
      <c r="AO14">
        <v>1</v>
      </c>
      <c r="AP14">
        <v>1</v>
      </c>
      <c r="AQ14">
        <v>1</v>
      </c>
      <c r="AR14">
        <v>1</v>
      </c>
    </row>
    <row r="15" spans="1:201" x14ac:dyDescent="0.25">
      <c r="A15" s="5" t="s">
        <v>31</v>
      </c>
      <c r="B15" s="5" t="s">
        <v>6</v>
      </c>
      <c r="C15" s="4">
        <v>44597</v>
      </c>
      <c r="D15" s="4">
        <v>44602</v>
      </c>
      <c r="E15" s="5" t="s">
        <v>43</v>
      </c>
      <c r="F15" s="5" t="s">
        <v>44</v>
      </c>
      <c r="G15" s="5" t="s">
        <v>70</v>
      </c>
      <c r="AQ15">
        <v>2</v>
      </c>
      <c r="AR15">
        <v>2</v>
      </c>
      <c r="AS15">
        <v>2</v>
      </c>
      <c r="AT15">
        <v>2</v>
      </c>
      <c r="AU15">
        <v>2</v>
      </c>
      <c r="AV15">
        <v>2</v>
      </c>
    </row>
    <row r="16" spans="1:201" x14ac:dyDescent="0.25">
      <c r="A16" s="5" t="s">
        <v>4</v>
      </c>
      <c r="B16" s="5" t="s">
        <v>6</v>
      </c>
      <c r="C16" s="4">
        <v>44600</v>
      </c>
      <c r="D16" s="4">
        <v>44600</v>
      </c>
      <c r="E16" s="5" t="s">
        <v>50</v>
      </c>
      <c r="F16" s="5" t="s">
        <v>52</v>
      </c>
      <c r="G16" s="5"/>
      <c r="AT16">
        <v>3</v>
      </c>
    </row>
    <row r="17" spans="1:64" x14ac:dyDescent="0.25">
      <c r="A17" s="5" t="s">
        <v>82</v>
      </c>
      <c r="B17" s="5" t="s">
        <v>6</v>
      </c>
      <c r="C17" s="4">
        <v>44602</v>
      </c>
      <c r="D17" s="4">
        <v>44603</v>
      </c>
      <c r="E17" s="5" t="s">
        <v>50</v>
      </c>
      <c r="F17" s="5" t="s">
        <v>88</v>
      </c>
      <c r="G17" s="5" t="s">
        <v>112</v>
      </c>
      <c r="AV17">
        <v>1</v>
      </c>
      <c r="AW17">
        <v>1</v>
      </c>
    </row>
    <row r="18" spans="1:64" x14ac:dyDescent="0.25">
      <c r="A18" s="5" t="s">
        <v>32</v>
      </c>
      <c r="B18" s="5" t="s">
        <v>6</v>
      </c>
      <c r="C18" s="4">
        <v>44602</v>
      </c>
      <c r="D18" s="4">
        <v>44607</v>
      </c>
      <c r="E18" s="5" t="s">
        <v>45</v>
      </c>
      <c r="F18" s="5" t="s">
        <v>49</v>
      </c>
      <c r="G18" s="5" t="s">
        <v>70</v>
      </c>
      <c r="AV18">
        <v>2</v>
      </c>
      <c r="AW18">
        <v>2</v>
      </c>
      <c r="AX18">
        <v>2</v>
      </c>
      <c r="AY18">
        <v>2</v>
      </c>
      <c r="AZ18">
        <v>2</v>
      </c>
      <c r="BA18">
        <v>2</v>
      </c>
    </row>
    <row r="19" spans="1:64" x14ac:dyDescent="0.25">
      <c r="A19" s="5" t="s">
        <v>33</v>
      </c>
      <c r="B19" s="5" t="s">
        <v>5</v>
      </c>
      <c r="C19" s="4">
        <v>44606</v>
      </c>
      <c r="D19" s="4">
        <v>44616</v>
      </c>
      <c r="E19" s="5" t="s">
        <v>43</v>
      </c>
      <c r="F19" s="5" t="s">
        <v>46</v>
      </c>
      <c r="G19" s="5" t="s">
        <v>70</v>
      </c>
      <c r="AZ19">
        <v>2</v>
      </c>
      <c r="BA19">
        <v>2</v>
      </c>
      <c r="BB19">
        <v>2</v>
      </c>
      <c r="BC19">
        <v>2</v>
      </c>
      <c r="BD19">
        <v>2</v>
      </c>
      <c r="BE19">
        <v>2</v>
      </c>
      <c r="BF19">
        <v>2</v>
      </c>
      <c r="BG19">
        <v>2</v>
      </c>
      <c r="BH19">
        <v>2</v>
      </c>
      <c r="BI19">
        <v>2</v>
      </c>
      <c r="BJ19">
        <v>2</v>
      </c>
    </row>
    <row r="20" spans="1:64" x14ac:dyDescent="0.25">
      <c r="A20" s="5" t="s">
        <v>34</v>
      </c>
      <c r="B20" s="5" t="s">
        <v>5</v>
      </c>
      <c r="C20" s="4">
        <v>44609</v>
      </c>
      <c r="D20" s="4">
        <v>44614</v>
      </c>
      <c r="E20" s="5" t="s">
        <v>47</v>
      </c>
      <c r="F20" s="5" t="s">
        <v>48</v>
      </c>
      <c r="G20" s="5" t="s">
        <v>70</v>
      </c>
      <c r="BC20">
        <v>2</v>
      </c>
      <c r="BD20">
        <v>2</v>
      </c>
      <c r="BE20">
        <v>2</v>
      </c>
      <c r="BF20">
        <v>2</v>
      </c>
      <c r="BG20">
        <v>2</v>
      </c>
      <c r="BH20">
        <v>2</v>
      </c>
    </row>
    <row r="21" spans="1:64" x14ac:dyDescent="0.25">
      <c r="A21" s="5" t="s">
        <v>84</v>
      </c>
      <c r="B21" s="5" t="s">
        <v>6</v>
      </c>
      <c r="C21" s="4">
        <v>44610</v>
      </c>
      <c r="D21" s="4">
        <v>44615</v>
      </c>
      <c r="E21" s="5" t="s">
        <v>86</v>
      </c>
      <c r="F21" s="5" t="s">
        <v>90</v>
      </c>
      <c r="G21" s="5" t="s">
        <v>112</v>
      </c>
      <c r="BD21">
        <v>1</v>
      </c>
      <c r="BE21">
        <v>1</v>
      </c>
      <c r="BF21">
        <v>1</v>
      </c>
      <c r="BG21">
        <v>1</v>
      </c>
      <c r="BH21">
        <v>1</v>
      </c>
      <c r="BI21">
        <v>1</v>
      </c>
    </row>
    <row r="22" spans="1:64" x14ac:dyDescent="0.25">
      <c r="A22" s="5" t="s">
        <v>85</v>
      </c>
      <c r="B22" s="5" t="s">
        <v>6</v>
      </c>
      <c r="C22" s="4">
        <v>44616</v>
      </c>
      <c r="D22" s="4">
        <v>44618</v>
      </c>
      <c r="E22" s="5" t="s">
        <v>91</v>
      </c>
      <c r="F22" s="5" t="s">
        <v>92</v>
      </c>
      <c r="G22" s="5" t="s">
        <v>112</v>
      </c>
      <c r="BJ22">
        <v>1</v>
      </c>
      <c r="BK22">
        <v>1</v>
      </c>
      <c r="BL22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68E1AEA-2FF8-4B25-9084-81649DA6E24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Rft Traiteur</vt:lpstr>
      <vt:lpstr>Rft Cuisine</vt:lpstr>
      <vt:lpstr>Rft boulangerie</vt:lpstr>
      <vt:lpstr>Synth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 D</dc:creator>
  <cp:lastModifiedBy>Chris_W10</cp:lastModifiedBy>
  <dcterms:created xsi:type="dcterms:W3CDTF">2015-06-05T18:19:34Z</dcterms:created>
  <dcterms:modified xsi:type="dcterms:W3CDTF">2022-06-07T05:27:30Z</dcterms:modified>
</cp:coreProperties>
</file>