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CE7AEA5-125E-4F87-A543-145845E555B5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Checklist" sheetId="1" r:id="rId1"/>
    <sheet name="Settings" sheetId="2" r:id="rId2"/>
    <sheet name="Source" sheetId="7" r:id="rId3"/>
    <sheet name="Expectations" sheetId="8" r:id="rId4"/>
    <sheet name="Power Bi" sheetId="9" r:id="rId5"/>
  </sheets>
  <functionGroups builtInGroupCount="19"/>
  <externalReferences>
    <externalReference r:id="rId6"/>
    <externalReference r:id="rId7"/>
  </externalReferences>
  <definedNames>
    <definedName name="_xlnm.Database" localSheetId="0">#REF!</definedName>
    <definedName name="_xlnm.Database">#REF!</definedName>
    <definedName name="_xlnm.Criteria" localSheetId="0">#REF!</definedName>
    <definedName name="_xlnm.Criteria">#REF!</definedName>
    <definedName name="CSR" localSheetId="0">#REF!</definedName>
    <definedName name="CSR">#REF!</definedName>
    <definedName name="database" localSheetId="0">#REF!</definedName>
    <definedName name="database">#REF!</definedName>
    <definedName name="Dico">[1]Dico!$A:$I</definedName>
    <definedName name="DonnéesExternes_1" localSheetId="3" hidden="1">Expectations!$A$1:$C$89</definedName>
    <definedName name="DonnéesExternes_1" localSheetId="4" hidden="1">'Power Bi'!$A$1:$E$45</definedName>
    <definedName name="DonnéesExternes_1" localSheetId="2" hidden="1">Source!$A$1:$D$45</definedName>
    <definedName name="_xlnm.Extract" localSheetId="0">#REF!</definedName>
    <definedName name="_xlnm.Extract">#REF!</definedName>
    <definedName name="High" localSheetId="0">#REF!</definedName>
    <definedName name="High">#REF!</definedName>
    <definedName name="Indus" localSheetId="0">#REF!</definedName>
    <definedName name="Indus">#REF!</definedName>
    <definedName name="Lang">[1]Dico!$Z$1</definedName>
    <definedName name="Low" localSheetId="0">#REF!</definedName>
    <definedName name="Low">#REF!</definedName>
    <definedName name="Medium" localSheetId="0">#REF!</definedName>
    <definedName name="Medium">#REF!</definedName>
    <definedName name="Mode" localSheetId="0">#REF!</definedName>
    <definedName name="Mode">#REF!</definedName>
    <definedName name="série1">'[2]sans formule'!$B$9:$B$33,'[2]sans formule'!$E$9:$E$33</definedName>
    <definedName name="Thier_1" localSheetId="0">#REF!</definedName>
    <definedName name="Thier_1">#REF!</definedName>
    <definedName name="_xlnm.Print_Area" localSheetId="0">Checklist!$A$1:$L$90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0" i="1" l="1"/>
  <c r="J49" i="1"/>
  <c r="J44" i="1"/>
  <c r="J46" i="1" s="1"/>
  <c r="J43" i="1"/>
  <c r="J36" i="1"/>
  <c r="J35" i="1"/>
  <c r="J30" i="1"/>
  <c r="J32" i="1" s="1"/>
  <c r="J29" i="1"/>
  <c r="I50" i="1"/>
  <c r="I49" i="1"/>
  <c r="I44" i="1"/>
  <c r="I46" i="1" s="1"/>
  <c r="I47" i="1" s="1"/>
  <c r="I43" i="1"/>
  <c r="I36" i="1"/>
  <c r="I35" i="1"/>
  <c r="I30" i="1"/>
  <c r="I32" i="1" s="1"/>
  <c r="I33" i="1" s="1"/>
  <c r="I29" i="1"/>
  <c r="H50" i="1"/>
  <c r="H49" i="1"/>
  <c r="H44" i="1"/>
  <c r="H46" i="1" s="1"/>
  <c r="H47" i="1" s="1"/>
  <c r="H43" i="1"/>
  <c r="H36" i="1"/>
  <c r="H35" i="1"/>
  <c r="H30" i="1"/>
  <c r="H32" i="1" s="1"/>
  <c r="H33" i="1" s="1"/>
  <c r="H29" i="1"/>
  <c r="J33" i="1" l="1"/>
  <c r="J47" i="1"/>
  <c r="E21" i="1"/>
  <c r="E17" i="1"/>
  <c r="C58" i="1" l="1"/>
  <c r="F32" i="1" l="1"/>
  <c r="F33" i="1" s="1"/>
  <c r="F46" i="1"/>
  <c r="F47" i="1" s="1"/>
  <c r="C9" i="1" l="1"/>
  <c r="G35" i="1" l="1"/>
  <c r="E89" i="1" l="1"/>
  <c r="E86" i="1"/>
  <c r="E81" i="1"/>
  <c r="E77" i="1"/>
  <c r="E71" i="1"/>
  <c r="E64" i="1"/>
  <c r="E59" i="1"/>
  <c r="E51" i="1"/>
  <c r="E37" i="1"/>
  <c r="E15" i="1"/>
  <c r="E16" i="1"/>
  <c r="E18" i="1"/>
  <c r="E19" i="1"/>
  <c r="E20" i="1"/>
  <c r="E22" i="1"/>
  <c r="E27" i="1"/>
  <c r="J37" i="1" s="1" a="1"/>
  <c r="J37" i="1" s="1"/>
  <c r="E28" i="1"/>
  <c r="E30" i="1"/>
  <c r="E31" i="1"/>
  <c r="E34" i="1"/>
  <c r="E36" i="1"/>
  <c r="E38" i="1"/>
  <c r="E41" i="1"/>
  <c r="E42" i="1"/>
  <c r="E44" i="1"/>
  <c r="E45" i="1"/>
  <c r="E48" i="1"/>
  <c r="E50" i="1"/>
  <c r="E52" i="1"/>
  <c r="E53" i="1"/>
  <c r="E54" i="1"/>
  <c r="E55" i="1"/>
  <c r="E56" i="1"/>
  <c r="E57" i="1"/>
  <c r="E58" i="1"/>
  <c r="E60" i="1"/>
  <c r="E61" i="1"/>
  <c r="E62" i="1"/>
  <c r="E63" i="1"/>
  <c r="E65" i="1"/>
  <c r="E66" i="1"/>
  <c r="E67" i="1"/>
  <c r="E68" i="1"/>
  <c r="E69" i="1"/>
  <c r="E70" i="1"/>
  <c r="E72" i="1"/>
  <c r="E73" i="1"/>
  <c r="J77" i="1" s="1" a="1"/>
  <c r="J77" i="1" s="1"/>
  <c r="E74" i="1"/>
  <c r="E75" i="1"/>
  <c r="E76" i="1"/>
  <c r="E78" i="1"/>
  <c r="E79" i="1"/>
  <c r="J81" i="1" s="1" a="1"/>
  <c r="J81" i="1" s="1"/>
  <c r="E80" i="1"/>
  <c r="E82" i="1"/>
  <c r="E83" i="1"/>
  <c r="E84" i="1"/>
  <c r="E85" i="1"/>
  <c r="E87" i="1"/>
  <c r="E88" i="1"/>
  <c r="J89" i="1" s="1"/>
  <c r="E14" i="1"/>
  <c r="J59" i="1" l="1" a="1"/>
  <c r="J59" i="1" s="1"/>
  <c r="J51" i="1"/>
  <c r="I64" i="1" a="1"/>
  <c r="I64" i="1" s="1"/>
  <c r="J64" i="1" a="1"/>
  <c r="J64" i="1" s="1"/>
  <c r="I21" i="1" a="1"/>
  <c r="I21" i="1" s="1"/>
  <c r="J21" i="1" a="1"/>
  <c r="J21" i="1" s="1"/>
  <c r="J86" i="1" a="1"/>
  <c r="J86" i="1" s="1"/>
  <c r="I17" i="1" a="1"/>
  <c r="I17" i="1" s="1"/>
  <c r="J17" i="1" a="1"/>
  <c r="J17" i="1" s="1"/>
  <c r="J71" i="1" a="1"/>
  <c r="J71" i="1" s="1"/>
  <c r="I59" i="1" a="1"/>
  <c r="I59" i="1" s="1"/>
  <c r="I51" i="1"/>
  <c r="I77" i="1" a="1"/>
  <c r="I77" i="1" s="1"/>
  <c r="I86" i="1" a="1"/>
  <c r="I86" i="1" s="1"/>
  <c r="I81" i="1" a="1"/>
  <c r="I81" i="1" s="1"/>
  <c r="H37" i="1" a="1"/>
  <c r="H37" i="1" s="1"/>
  <c r="I37" i="1" a="1"/>
  <c r="I37" i="1" s="1"/>
  <c r="H89" i="1"/>
  <c r="I89" i="1"/>
  <c r="H71" i="1" a="1"/>
  <c r="H71" i="1" s="1"/>
  <c r="I71" i="1" a="1"/>
  <c r="I71" i="1" s="1"/>
  <c r="H86" i="1" a="1"/>
  <c r="H86" i="1" s="1"/>
  <c r="H77" i="1" a="1"/>
  <c r="H77" i="1" s="1"/>
  <c r="H59" i="1" a="1"/>
  <c r="H59" i="1" s="1"/>
  <c r="H51" i="1"/>
  <c r="H64" i="1" a="1"/>
  <c r="H64" i="1" s="1"/>
  <c r="H21" i="1" a="1"/>
  <c r="H21" i="1" s="1"/>
  <c r="H17" i="1" a="1"/>
  <c r="H17" i="1" s="1"/>
  <c r="H81" i="1" a="1"/>
  <c r="H81" i="1" s="1"/>
  <c r="G59" i="1" a="1"/>
  <c r="G59" i="1" s="1"/>
  <c r="G21" i="1" a="1"/>
  <c r="G21" i="1" s="1"/>
  <c r="G17" i="1" a="1"/>
  <c r="G17" i="1" s="1"/>
  <c r="G81" i="1" a="1"/>
  <c r="G81" i="1" s="1"/>
  <c r="G89" i="1"/>
  <c r="G71" i="1" a="1"/>
  <c r="G71" i="1" s="1"/>
  <c r="G64" i="1" a="1"/>
  <c r="G64" i="1" s="1"/>
  <c r="G86" i="1" a="1"/>
  <c r="G86" i="1" s="1"/>
  <c r="G77" i="1" a="1"/>
  <c r="G77" i="1" s="1"/>
  <c r="C8" i="1"/>
  <c r="C7" i="1"/>
  <c r="C6" i="1"/>
  <c r="G50" i="1" l="1"/>
  <c r="G49" i="1"/>
  <c r="G44" i="1"/>
  <c r="G46" i="1" s="1"/>
  <c r="G47" i="1" s="1"/>
  <c r="G43" i="1"/>
  <c r="G36" i="1"/>
  <c r="G30" i="1"/>
  <c r="G32" i="1" s="1"/>
  <c r="G33" i="1" s="1"/>
  <c r="G29" i="1"/>
  <c r="G37" i="1" s="1" a="1"/>
  <c r="G37" i="1" s="1"/>
  <c r="G5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Merge1" description="Connexion à la requête « Merge1 » dans le classeur." type="5" refreshedVersion="7" background="1" saveData="1">
    <dbPr connection="Provider=Microsoft.Mashup.OleDb.1;Data Source=$Workbook$;Location=Merge1;Extended Properties=&quot;&quot;" command="SELECT * FROM [Merge1]"/>
  </connection>
  <connection id="2" xr16:uid="{00000000-0015-0000-FFFF-FFFF01000000}" keepAlive="1" name="Requête - TableauAttendu" description="Connexion à la requête « TableauAttendu » dans le classeur." type="5" refreshedVersion="6" background="1" saveData="1">
    <dbPr connection="Provider=Microsoft.Mashup.OleDb.1;Data Source=$Workbook$;Location=TableauAttendu;Extended Properties=&quot;&quot;" command="SELECT * FROM [TableauAttendu]"/>
  </connection>
  <connection id="3" xr16:uid="{00000000-0015-0000-FFFF-FFFF02000000}" keepAlive="1" name="Requête - TableauSource" description="Connexion à la requête « TableauSource » dans le classeur." type="5" refreshedVersion="7" background="1" saveData="1">
    <dbPr connection="Provider=Microsoft.Mashup.OleDb.1;Data Source=$Workbook$;Location=TableauSource;Extended Properties=&quot;&quot;" command="SELECT * FROM [TableauSource]"/>
  </connection>
</connections>
</file>

<file path=xl/sharedStrings.xml><?xml version="1.0" encoding="utf-8"?>
<sst xmlns="http://schemas.openxmlformats.org/spreadsheetml/2006/main" count="497" uniqueCount="143">
  <si>
    <t>s</t>
  </si>
  <si>
    <t>SC
CC</t>
  </si>
  <si>
    <t>Runs  →</t>
  </si>
  <si>
    <t>To be completed by trying plant only</t>
  </si>
  <si>
    <t xml:space="preserve">                       Date
Criticity</t>
  </si>
  <si>
    <t>Raw Material</t>
  </si>
  <si>
    <t>The raw material used is according the customer specifications ?</t>
  </si>
  <si>
    <t>High</t>
  </si>
  <si>
    <t>Raw Material certificate</t>
  </si>
  <si>
    <t>The raw material certificate is available and all properties are inside tolerances ranges (ash content, melt rate..) ?</t>
  </si>
  <si>
    <t>Colorant / ink certificate</t>
  </si>
  <si>
    <t>The colorant/ink certificate is available and includes the good reference and properties ? All specifications are ok ?</t>
  </si>
  <si>
    <t>Medium</t>
  </si>
  <si>
    <t>Components</t>
  </si>
  <si>
    <t>Component status</t>
  </si>
  <si>
    <t>All components pass the incoming inspection ?  in case of multiple components, please put the worse assessment</t>
  </si>
  <si>
    <t>Sub supplier PSW</t>
  </si>
  <si>
    <t>All components have been validated internally and by the customer ? in case of multiple components, please put the worse assessment</t>
  </si>
  <si>
    <t>Process status (injection)</t>
  </si>
  <si>
    <t>Press force (T)</t>
  </si>
  <si>
    <t>Weight 1 shot + sprue portion (g)</t>
  </si>
  <si>
    <t>% Colorant</t>
  </si>
  <si>
    <t>Operators quantity</t>
  </si>
  <si>
    <t>Run Duration (in mim and including stops and breaks)</t>
  </si>
  <si>
    <t>Stoppage time (min)</t>
  </si>
  <si>
    <t>Overall Equipment Effectiveness (OEE/TRS)</t>
  </si>
  <si>
    <t>Production time (min)</t>
  </si>
  <si>
    <t>Production Qty</t>
  </si>
  <si>
    <t>Cycle time (sec)</t>
  </si>
  <si>
    <t>Manufacturing line rate  (Part/hour)</t>
  </si>
  <si>
    <t>Qty of NOK parts</t>
  </si>
  <si>
    <t>Scrap rate (%)</t>
  </si>
  <si>
    <t>Deliverable parts qty.</t>
  </si>
  <si>
    <t>Process status (assembly, welding, printing, hot stamping, ..)</t>
  </si>
  <si>
    <t>Sensors and Poka-Yoke</t>
  </si>
  <si>
    <t>Sensors and poka-yoke are in place and works well ?</t>
  </si>
  <si>
    <t>OK/NOK</t>
  </si>
  <si>
    <t>To be completed by quality service only</t>
  </si>
  <si>
    <t>Dimensional</t>
  </si>
  <si>
    <r>
      <t xml:space="preserve">Percentage of </t>
    </r>
    <r>
      <rPr>
        <b/>
        <i/>
        <sz val="12"/>
        <color rgb="FF00B050"/>
        <rFont val="Calibri"/>
        <family val="2"/>
        <scheme val="minor"/>
      </rPr>
      <t>OK</t>
    </r>
    <r>
      <rPr>
        <i/>
        <sz val="12"/>
        <color theme="1"/>
        <rFont val="Calibri"/>
        <family val="2"/>
        <scheme val="minor"/>
      </rPr>
      <t xml:space="preserve"> characteristics </t>
    </r>
    <r>
      <rPr>
        <b/>
        <i/>
        <u/>
        <sz val="12"/>
        <color theme="1"/>
        <rFont val="Calibri"/>
        <family val="2"/>
        <scheme val="minor"/>
      </rPr>
      <t>ALL CAVITIES COMBINED</t>
    </r>
  </si>
  <si>
    <t>CC</t>
  </si>
  <si>
    <r>
      <t xml:space="preserve">Percentage of </t>
    </r>
    <r>
      <rPr>
        <b/>
        <sz val="11"/>
        <color rgb="FFFF0000"/>
        <rFont val="Calibri"/>
        <family val="2"/>
        <scheme val="minor"/>
      </rPr>
      <t xml:space="preserve">critical characteristics </t>
    </r>
    <r>
      <rPr>
        <sz val="11"/>
        <color theme="1"/>
        <rFont val="Calibri"/>
        <family val="2"/>
        <scheme val="minor"/>
      </rPr>
      <t>that are conform (All cavities combined)</t>
    </r>
  </si>
  <si>
    <t>SC</t>
  </si>
  <si>
    <r>
      <t xml:space="preserve">Percentage of </t>
    </r>
    <r>
      <rPr>
        <b/>
        <sz val="11"/>
        <rFont val="Calibri"/>
        <family val="2"/>
        <scheme val="minor"/>
      </rPr>
      <t>significant characteristics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</si>
  <si>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r>
      <t>Percentage of normal</t>
    </r>
    <r>
      <rPr>
        <sz val="11"/>
        <rFont val="Calibri"/>
        <family val="2"/>
        <scheme val="minor"/>
      </rPr>
      <t xml:space="preserve"> characteristics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</si>
  <si>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Cpk</t>
  </si>
  <si>
    <r>
      <t>Percentage of capability studies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</si>
  <si>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Wheight (g)</t>
  </si>
  <si>
    <t>Fit &amp; Function</t>
  </si>
  <si>
    <t>Fit assessment</t>
  </si>
  <si>
    <t>Assembly trials are OK internally and at the customer ?</t>
  </si>
  <si>
    <t>Functionnal assessment</t>
  </si>
  <si>
    <t>Functionnal trials are OK internally and at the customer ?</t>
  </si>
  <si>
    <t>Gap and flush assessment</t>
  </si>
  <si>
    <t>Gap &amp; Flush assessment after assembly is validated by the customer ?</t>
  </si>
  <si>
    <t>Aspect</t>
  </si>
  <si>
    <t>Marking</t>
  </si>
  <si>
    <t>Presence and good readability of logo, part number, raw material identification…</t>
  </si>
  <si>
    <t>Burrs / Flash</t>
  </si>
  <si>
    <t>Part aspect is free from burrs and flash.</t>
  </si>
  <si>
    <t>Spots/ sink marks / welding lines</t>
  </si>
  <si>
    <t>Part aspect is free from white spots, sink marks, welding lines.</t>
  </si>
  <si>
    <t>Gloss measurement</t>
  </si>
  <si>
    <t>Gloss level is according the specifications ?</t>
  </si>
  <si>
    <t>Color measurement</t>
  </si>
  <si>
    <t>Colorimetery is according the specifications ?</t>
  </si>
  <si>
    <t>Tracability</t>
  </si>
  <si>
    <t>Date clock up to date</t>
  </si>
  <si>
    <t>Presence and good readability of date clock and up to date ?</t>
  </si>
  <si>
    <t>Maturity level up to date</t>
  </si>
  <si>
    <t>Maturity level is visible and up to date ?</t>
  </si>
  <si>
    <t>Cavity number conformity</t>
  </si>
  <si>
    <t>Cavity number is visible and up to date ?</t>
  </si>
  <si>
    <t>Batch identification (QR …)</t>
  </si>
  <si>
    <t>Batch identification is visible and up to date ?</t>
  </si>
  <si>
    <t>DVP (Validation plan and testing)</t>
  </si>
  <si>
    <t>Raw material testing</t>
  </si>
  <si>
    <t>All tests of the DVP list are OK or derogated by the customer ?</t>
  </si>
  <si>
    <t xml:space="preserve">Product performance testing </t>
  </si>
  <si>
    <t>All performance tests are OK or derogated by the customer ?</t>
  </si>
  <si>
    <t>Checking Aids</t>
  </si>
  <si>
    <t>Checking Aids reception</t>
  </si>
  <si>
    <t>All checking aids are received ?</t>
  </si>
  <si>
    <t xml:space="preserve">Checking aids validation </t>
  </si>
  <si>
    <t>All checking aids are R&amp;R and registred into ISIS ?</t>
  </si>
  <si>
    <t>Checking aids in serial plant</t>
  </si>
  <si>
    <t>All checking aids are transfered to serial plant ?</t>
  </si>
  <si>
    <t>PPAP status</t>
  </si>
  <si>
    <t>Current status of the parts</t>
  </si>
  <si>
    <t>Full acceptance of PPAP from the customer</t>
  </si>
  <si>
    <t>PRODUCT &amp; PROCESS CONFORMITY ASSESSMENT - Checklist</t>
  </si>
  <si>
    <t>Part Name (Designation):</t>
  </si>
  <si>
    <t>Project (Nbr):</t>
  </si>
  <si>
    <t>Customer:</t>
  </si>
  <si>
    <t>Trying Plant  →</t>
  </si>
  <si>
    <t>FOT</t>
  </si>
  <si>
    <t>A - General Informations</t>
  </si>
  <si>
    <t>Comments:</t>
  </si>
  <si>
    <t>Project Number:</t>
  </si>
  <si>
    <t>Project Name:</t>
  </si>
  <si>
    <t>Part Name:</t>
  </si>
  <si>
    <t>Part Designation:</t>
  </si>
  <si>
    <t>Tool Number:</t>
  </si>
  <si>
    <t>Cavitation:</t>
  </si>
  <si>
    <t>Cavitation Assy:</t>
  </si>
  <si>
    <t>Final Serial Plant:</t>
  </si>
  <si>
    <t>B - Targets</t>
  </si>
  <si>
    <t>C - Criticity</t>
  </si>
  <si>
    <t>Criticity</t>
  </si>
  <si>
    <t>Coefficient</t>
  </si>
  <si>
    <t>Low</t>
  </si>
  <si>
    <t>Cavity:</t>
  </si>
  <si>
    <t xml:space="preserve"> </t>
  </si>
  <si>
    <t>Result:</t>
  </si>
  <si>
    <t>Assessment</t>
  </si>
  <si>
    <t>SCORE</t>
  </si>
  <si>
    <t>OK</t>
  </si>
  <si>
    <t>NOK</t>
  </si>
  <si>
    <t>Cycle Time INJ</t>
  </si>
  <si>
    <t>Cycle Time ASSY</t>
  </si>
  <si>
    <t>Colonne1</t>
  </si>
  <si>
    <t>Colonne2</t>
  </si>
  <si>
    <t>Colonne3</t>
  </si>
  <si>
    <t>Colonne4</t>
  </si>
  <si>
    <t>Part Weight (g):</t>
  </si>
  <si>
    <t>Numéro Essai</t>
  </si>
  <si>
    <t>Caractéristique</t>
  </si>
  <si>
    <t>Réel</t>
  </si>
  <si>
    <t>Caractéristiques</t>
  </si>
  <si>
    <t>1</t>
  </si>
  <si>
    <t>2</t>
  </si>
  <si>
    <t>3</t>
  </si>
  <si>
    <t>4</t>
  </si>
  <si>
    <t>5</t>
  </si>
  <si>
    <t>6</t>
  </si>
  <si>
    <t>7</t>
  </si>
  <si>
    <t>8</t>
  </si>
  <si>
    <t>Trial Number (Please, don't rename table's heading)</t>
  </si>
  <si>
    <t>Attendu</t>
  </si>
  <si>
    <t>SOT</t>
  </si>
  <si>
    <t>TOT</t>
  </si>
  <si>
    <t>4OT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</si>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</sst>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i/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Border="1"/>
    <xf numFmtId="0" fontId="9" fillId="4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vertical="center"/>
      <protection locked="0"/>
    </xf>
    <xf numFmtId="0" fontId="22" fillId="0" borderId="0" xfId="0" applyFont="1"/>
    <xf numFmtId="0" fontId="0" fillId="0" borderId="2" xfId="0" applyBorder="1" applyAlignment="1">
      <alignment horizontal="right"/>
    </xf>
    <xf numFmtId="0" fontId="0" fillId="0" borderId="2" xfId="0" applyBorder="1"/>
    <xf numFmtId="9" fontId="0" fillId="0" borderId="2" xfId="1" applyFont="1" applyBorder="1"/>
    <xf numFmtId="0" fontId="2" fillId="2" borderId="2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right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8" fillId="0" borderId="0" xfId="0" applyFont="1" applyBorder="1" applyAlignme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24" fillId="0" borderId="0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24" fillId="0" borderId="4" xfId="0" applyFont="1" applyBorder="1" applyAlignment="1" applyProtection="1">
      <alignment vertical="center" wrapText="1"/>
      <protection locked="0"/>
    </xf>
    <xf numFmtId="0" fontId="8" fillId="0" borderId="11" xfId="0" applyNumberFormat="1" applyFont="1" applyBorder="1" applyAlignment="1" applyProtection="1">
      <alignment horizontal="left" vertical="top" wrapText="1"/>
      <protection locked="0"/>
    </xf>
    <xf numFmtId="14" fontId="9" fillId="0" borderId="2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24" fillId="0" borderId="6" xfId="0" applyFont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left" vertical="top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top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1" fontId="9" fillId="0" borderId="2" xfId="0" applyNumberFormat="1" applyFont="1" applyFill="1" applyBorder="1" applyAlignment="1" applyProtection="1">
      <alignment horizontal="center" vertical="center"/>
      <protection locked="0"/>
    </xf>
    <xf numFmtId="1" fontId="9" fillId="0" borderId="0" xfId="0" applyNumberFormat="1" applyFont="1" applyFill="1" applyBorder="1" applyAlignment="1" applyProtection="1">
      <alignment horizontal="center" vertical="center"/>
      <protection locked="0"/>
    </xf>
    <xf numFmtId="9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9" fontId="9" fillId="0" borderId="2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2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65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top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7" fillId="6" borderId="3" xfId="0" applyFont="1" applyFill="1" applyBorder="1" applyAlignment="1" applyProtection="1">
      <alignment horizontal="left" vertical="center"/>
      <protection locked="0"/>
    </xf>
    <xf numFmtId="0" fontId="5" fillId="6" borderId="4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left" vertical="center" wrapText="1"/>
      <protection locked="0"/>
    </xf>
    <xf numFmtId="165" fontId="9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165" fontId="9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/>
    </xf>
    <xf numFmtId="0" fontId="0" fillId="0" borderId="3" xfId="0" applyFill="1" applyBorder="1" applyAlignment="1" applyProtection="1">
      <alignment horizontal="right" vertical="top" wrapText="1"/>
    </xf>
    <xf numFmtId="9" fontId="0" fillId="0" borderId="2" xfId="1" applyFont="1" applyBorder="1" applyProtection="1"/>
    <xf numFmtId="9" fontId="9" fillId="3" borderId="2" xfId="0" applyNumberFormat="1" applyFont="1" applyFill="1" applyBorder="1" applyAlignment="1" applyProtection="1">
      <alignment horizontal="center" vertical="center"/>
    </xf>
    <xf numFmtId="1" fontId="9" fillId="3" borderId="2" xfId="0" applyNumberFormat="1" applyFont="1" applyFill="1" applyBorder="1" applyAlignment="1" applyProtection="1">
      <alignment horizontal="center" vertical="center"/>
    </xf>
    <xf numFmtId="1" fontId="0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165" fontId="9" fillId="3" borderId="2" xfId="0" applyNumberFormat="1" applyFont="1" applyFill="1" applyBorder="1" applyAlignment="1" applyProtection="1">
      <alignment horizontal="center" vertical="center"/>
    </xf>
    <xf numFmtId="1" fontId="9" fillId="3" borderId="1" xfId="0" applyNumberFormat="1" applyFont="1" applyFill="1" applyBorder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protection locked="0"/>
    </xf>
    <xf numFmtId="9" fontId="0" fillId="0" borderId="0" xfId="1" applyFont="1" applyFill="1" applyBorder="1" applyProtection="1">
      <protection locked="0"/>
    </xf>
    <xf numFmtId="1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left" vertical="top"/>
      <protection locked="0"/>
    </xf>
    <xf numFmtId="0" fontId="9" fillId="0" borderId="4" xfId="0" applyFont="1" applyBorder="1" applyAlignment="1" applyProtection="1">
      <alignment horizontal="left" vertical="top"/>
      <protection locked="0"/>
    </xf>
    <xf numFmtId="0" fontId="3" fillId="0" borderId="0" xfId="0" applyFont="1" applyProtection="1">
      <protection locked="0"/>
    </xf>
    <xf numFmtId="0" fontId="25" fillId="0" borderId="0" xfId="0" applyFont="1" applyAlignment="1" applyProtection="1">
      <alignment horizontal="left"/>
      <protection locked="0"/>
    </xf>
    <xf numFmtId="0" fontId="26" fillId="0" borderId="0" xfId="0" applyFont="1" applyBorder="1" applyAlignment="1" applyProtection="1">
      <alignment vertical="center" wrapText="1"/>
      <protection locked="0"/>
    </xf>
    <xf numFmtId="0" fontId="0" fillId="0" borderId="0" xfId="0" applyNumberFormat="1"/>
    <xf numFmtId="0" fontId="27" fillId="0" borderId="8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9" fontId="0" fillId="0" borderId="3" xfId="1" applyFont="1" applyBorder="1"/>
    <xf numFmtId="0" fontId="2" fillId="6" borderId="1" xfId="0" applyFont="1" applyFill="1" applyBorder="1" applyAlignment="1">
      <alignment horizontal="right" vertical="top" wrapText="1"/>
    </xf>
    <xf numFmtId="9" fontId="0" fillId="0" borderId="1" xfId="1" applyFont="1" applyBorder="1"/>
    <xf numFmtId="9" fontId="0" fillId="0" borderId="8" xfId="1" applyFont="1" applyBorder="1"/>
    <xf numFmtId="0" fontId="0" fillId="0" borderId="9" xfId="0" applyBorder="1"/>
    <xf numFmtId="0" fontId="0" fillId="0" borderId="5" xfId="0" applyBorder="1"/>
    <xf numFmtId="0" fontId="22" fillId="0" borderId="19" xfId="0" applyFont="1" applyBorder="1"/>
    <xf numFmtId="9" fontId="0" fillId="0" borderId="0" xfId="0" applyNumberFormat="1"/>
    <xf numFmtId="0" fontId="19" fillId="0" borderId="1" xfId="0" applyFont="1" applyBorder="1" applyAlignment="1" applyProtection="1">
      <alignment horizontal="center" wrapText="1"/>
      <protection locked="0"/>
    </xf>
    <xf numFmtId="0" fontId="19" fillId="0" borderId="10" xfId="0" applyFont="1" applyBorder="1" applyAlignment="1" applyProtection="1">
      <alignment horizontal="center" wrapText="1"/>
      <protection locked="0"/>
    </xf>
    <xf numFmtId="0" fontId="19" fillId="0" borderId="9" xfId="0" applyFont="1" applyBorder="1" applyAlignment="1" applyProtection="1">
      <alignment horizontal="center" wrapText="1"/>
      <protection locked="0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471643</xdr:colOff>
      <xdr:row>0</xdr:row>
      <xdr:rowOff>17929</xdr:rowOff>
    </xdr:from>
    <xdr:to>
      <xdr:col>1</xdr:col>
      <xdr:colOff>1488141</xdr:colOff>
      <xdr:row>3</xdr:row>
      <xdr:rowOff>146890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008" y="17929"/>
          <a:ext cx="1016498" cy="66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170329</xdr:colOff>
      <xdr:row>3</xdr:row>
      <xdr:rowOff>24165</xdr:rowOff>
    </xdr:from>
    <xdr:to>
      <xdr:col>8</xdr:col>
      <xdr:colOff>12082</xdr:colOff>
      <xdr:row>6</xdr:row>
      <xdr:rowOff>157465</xdr:rowOff>
    </xdr:to>
    <xdr:sp macro="" textlink="">
      <xdr:nvSpPr>
        <xdr:cNvPr id="3" name="WordArt 14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 noChangeShapeType="1"/>
        </xdr:cNvSpPr>
      </xdr:nvSpPr>
      <xdr:spPr bwMode="auto">
        <a:xfrm>
          <a:off x="6149788" y="562047"/>
          <a:ext cx="2602882" cy="6711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2800" b="0" i="0" u="none" strike="noStrike" baseline="0">
              <a:solidFill>
                <a:srgbClr val="FF0000"/>
              </a:solidFill>
              <a:latin typeface="Impact"/>
            </a:rPr>
            <a:t>CONFIDENTIEL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9</xdr:row>
          <xdr:rowOff>57150</xdr:rowOff>
        </xdr:from>
        <xdr:to>
          <xdr:col>10</xdr:col>
          <xdr:colOff>561975</xdr:colOff>
          <xdr:row>10</xdr:row>
          <xdr:rowOff>266700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2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Type" tableColumnId="1"/>
      <queryTableField id="2" name="Numéro Essai" tableColumnId="2"/>
      <queryTableField id="3" name="Caractéristique" tableColumnId="3"/>
      <queryTableField id="4" name="Réel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300-000001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uméro Essai" tableColumnId="1"/>
      <queryTableField id="2" name="Caractéristique" tableColumnId="2"/>
      <queryTableField id="3" name="Attendu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400-000002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Type" tableColumnId="1"/>
      <queryTableField id="2" name="Numéro Essai" tableColumnId="2"/>
      <queryTableField id="3" name="Caractéristique" tableColumnId="3"/>
      <queryTableField id="4" name="Réel" tableColumnId="4"/>
      <queryTableField id="5" name="Attendu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Source" displayName="TableauSource" ref="B10:J89" totalsRowShown="0">
  <autoFilter ref="B10:J89" xr:uid="{00000000-0009-0000-0100-000002000000}"/>
  <tableColumns count="9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 dataDxfId="24">
      <calculatedColumnFormula>IFERROR(VLOOKUP(F11,Settings!$A$36:$B$38,2,FALSE),"")</calculatedColumnFormula>
    </tableColumn>
    <tableColumn id="5" xr3:uid="{00000000-0010-0000-0000-000005000000}" name="Runs  →"/>
    <tableColumn id="6" xr3:uid="{00000000-0010-0000-0000-000006000000}" name="FOT"/>
    <tableColumn id="7" xr3:uid="{00000000-0010-0000-0000-000007000000}" name="SOT"/>
    <tableColumn id="8" xr3:uid="{00000000-0010-0000-0000-000008000000}" name="TOT"/>
    <tableColumn id="9" xr3:uid="{00000000-0010-0000-0000-000009000000}" name="4O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Attendu" displayName="TableauAttendu" ref="A18:I29" totalsRowShown="0" headerRowDxfId="23" dataDxfId="22" tableBorderDxfId="21" dataCellStyle="Pourcentage">
  <autoFilter ref="A18:I29" xr:uid="{00000000-0009-0000-0100-000001000000}"/>
  <tableColumns count="9">
    <tableColumn id="1" xr3:uid="{00000000-0010-0000-0100-000001000000}" name="Caractéristiques" dataDxfId="20"/>
    <tableColumn id="2" xr3:uid="{00000000-0010-0000-0100-000002000000}" name="1" dataDxfId="19" dataCellStyle="Pourcentage"/>
    <tableColumn id="3" xr3:uid="{00000000-0010-0000-0100-000003000000}" name="2" dataDxfId="18" dataCellStyle="Pourcentage"/>
    <tableColumn id="4" xr3:uid="{00000000-0010-0000-0100-000004000000}" name="3" dataDxfId="17" dataCellStyle="Pourcentage"/>
    <tableColumn id="5" xr3:uid="{00000000-0010-0000-0100-000005000000}" name="4" dataDxfId="16" dataCellStyle="Pourcentage"/>
    <tableColumn id="6" xr3:uid="{00000000-0010-0000-0100-000006000000}" name="5" dataDxfId="15" dataCellStyle="Pourcentage"/>
    <tableColumn id="7" xr3:uid="{00000000-0010-0000-0100-000007000000}" name="6" dataDxfId="14" dataCellStyle="Pourcentage"/>
    <tableColumn id="8" xr3:uid="{00000000-0010-0000-0100-000008000000}" name="7" dataDxfId="13" dataCellStyle="Pourcentage"/>
    <tableColumn id="9" xr3:uid="{00000000-0010-0000-0100-000009000000}" name="8" dataDxfId="12" dataCellStyle="Pourcentag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Source_2" displayName="TableauSource_2" ref="A1:D45" tableType="queryTable" totalsRowShown="0">
  <autoFilter ref="A1:D45" xr:uid="{00000000-000C-0000-FFFF-FFFF02000000}"/>
  <tableColumns count="4">
    <tableColumn id="1" xr3:uid="{F69FA653-1E41-4AF0-9CFB-B3BD317E01CF}" uniqueName="1" name="Type" queryTableFieldId="1" dataDxfId="8"/>
    <tableColumn id="2" xr3:uid="{D23C4EA4-1C30-4D06-BB64-D1C0E2F91AE6}" uniqueName="2" name="Numéro Essai" queryTableFieldId="2" dataDxfId="7"/>
    <tableColumn id="3" xr3:uid="{68ACA9F0-3359-4C1E-9892-2BBC27B586B9}" uniqueName="3" name="Caractéristique" queryTableFieldId="3" dataDxfId="6"/>
    <tableColumn id="4" xr3:uid="{EB5C88E0-E902-4223-99C2-4FD73B08A94F}" uniqueName="4" name="Réel" queryTableFieldId="4" dataDxf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Attendu_2" displayName="TableauAttendu_2" ref="A1:C89" tableType="queryTable" totalsRowShown="0">
  <autoFilter ref="A1:C89" xr:uid="{00000000-0009-0000-0100-000003000000}"/>
  <tableColumns count="3">
    <tableColumn id="1" xr3:uid="{00000000-0010-0000-0300-000001000000}" uniqueName="1" name="Numéro Essai" queryTableFieldId="1" dataDxfId="11"/>
    <tableColumn id="2" xr3:uid="{00000000-0010-0000-0300-000002000000}" uniqueName="2" name="Caractéristique" queryTableFieldId="2" dataDxfId="10"/>
    <tableColumn id="3" xr3:uid="{00000000-0010-0000-0300-000003000000}" uniqueName="3" name="Attendu" queryTableFieldId="3" dataDxfId="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Merge1" displayName="Merge1" ref="A1:E45" tableType="queryTable" totalsRowShown="0">
  <autoFilter ref="A1:E45" xr:uid="{00000000-000C-0000-FFFF-FFFF04000000}"/>
  <tableColumns count="5">
    <tableColumn id="1" xr3:uid="{37EB13D8-AC47-419C-A150-0302A94F6DE0}" uniqueName="1" name="Type" queryTableFieldId="1" dataDxfId="4"/>
    <tableColumn id="2" xr3:uid="{E261C3E9-A7BE-44E3-A8BC-F2530492C439}" uniqueName="2" name="Numéro Essai" queryTableFieldId="2" dataDxfId="3"/>
    <tableColumn id="3" xr3:uid="{449A7559-C2BD-45DF-B909-D4ACA1281FF9}" uniqueName="3" name="Caractéristique" queryTableFieldId="3" dataDxfId="2"/>
    <tableColumn id="4" xr3:uid="{ACE330D6-6978-4FD6-9905-19936AAAD4F6}" uniqueName="4" name="Réel" queryTableFieldId="4" dataDxfId="1"/>
    <tableColumn id="5" xr3:uid="{BC18FBD9-9628-404A-A36C-03549DBEE94A}" uniqueName="5" name="Attendu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89"/>
  <sheetViews>
    <sheetView showGridLines="0" view="pageBreakPreview" topLeftCell="A61" zoomScale="85" zoomScaleNormal="85" zoomScaleSheetLayoutView="85" workbookViewId="0">
      <selection activeCell="F48" sqref="F48"/>
    </sheetView>
  </sheetViews>
  <sheetFormatPr baseColWidth="10" defaultColWidth="11.5703125" defaultRowHeight="15" x14ac:dyDescent="0.25"/>
  <cols>
    <col min="1" max="1" width="2.28515625" style="26" customWidth="1"/>
    <col min="2" max="2" width="29.7109375" style="26" bestFit="1" customWidth="1"/>
    <col min="3" max="3" width="55.140625" style="26" customWidth="1"/>
    <col min="4" max="4" width="3.7109375" style="27" customWidth="1"/>
    <col min="5" max="5" width="3.85546875" style="28" hidden="1" customWidth="1"/>
    <col min="6" max="6" width="13.28515625" style="89" bestFit="1" customWidth="1"/>
    <col min="7" max="10" width="11.7109375" style="26" bestFit="1" customWidth="1"/>
    <col min="11" max="11" width="9.140625" style="30" customWidth="1"/>
    <col min="12" max="12" width="2.28515625" style="26" customWidth="1"/>
    <col min="13" max="16384" width="11.5703125" style="26"/>
  </cols>
  <sheetData>
    <row r="1" spans="1:14" s="22" customFormat="1" x14ac:dyDescent="0.25">
      <c r="A1" s="18"/>
      <c r="B1" s="19"/>
      <c r="C1" s="126" t="s">
        <v>90</v>
      </c>
      <c r="D1" s="18"/>
      <c r="E1" s="20"/>
      <c r="F1" s="18"/>
      <c r="G1" s="18"/>
      <c r="H1" s="18"/>
      <c r="I1" s="18"/>
      <c r="J1" s="18"/>
      <c r="K1" s="105"/>
      <c r="L1" s="18"/>
      <c r="M1" s="21"/>
      <c r="N1" s="21"/>
    </row>
    <row r="2" spans="1:14" s="22" customFormat="1" x14ac:dyDescent="0.25">
      <c r="A2" s="18"/>
      <c r="B2" s="23"/>
      <c r="C2" s="127"/>
      <c r="D2" s="18"/>
      <c r="E2" s="20"/>
      <c r="F2" s="18"/>
      <c r="G2" s="18"/>
      <c r="H2" s="18"/>
      <c r="I2" s="18"/>
      <c r="J2" s="18"/>
      <c r="K2" s="105"/>
      <c r="L2" s="18"/>
      <c r="M2" s="21"/>
    </row>
    <row r="3" spans="1:14" s="22" customFormat="1" x14ac:dyDescent="0.25">
      <c r="A3" s="18"/>
      <c r="B3" s="23"/>
      <c r="C3" s="127"/>
      <c r="D3" s="18"/>
      <c r="E3" s="20"/>
      <c r="F3" s="18"/>
      <c r="G3" s="18"/>
      <c r="H3" s="18"/>
      <c r="I3" s="18"/>
      <c r="J3" s="18"/>
      <c r="K3" s="105"/>
      <c r="L3" s="18"/>
    </row>
    <row r="4" spans="1:14" s="22" customFormat="1" x14ac:dyDescent="0.25">
      <c r="A4" s="18"/>
      <c r="B4" s="24"/>
      <c r="C4" s="128"/>
      <c r="D4" s="18"/>
      <c r="E4" s="20"/>
      <c r="F4" s="18"/>
      <c r="G4" s="18"/>
      <c r="H4" s="18"/>
      <c r="I4" s="18"/>
      <c r="J4" s="18"/>
      <c r="K4" s="105"/>
      <c r="L4" s="18"/>
    </row>
    <row r="5" spans="1:14" s="22" customFormat="1" x14ac:dyDescent="0.25">
      <c r="A5" s="18"/>
      <c r="B5" s="18"/>
      <c r="C5" s="18"/>
      <c r="D5" s="18"/>
      <c r="E5" s="20"/>
      <c r="F5" s="18"/>
      <c r="G5" s="18"/>
      <c r="H5" s="18"/>
      <c r="I5" s="18"/>
      <c r="J5" s="18"/>
      <c r="K5" s="105"/>
      <c r="L5" s="18"/>
    </row>
    <row r="6" spans="1:14" s="22" customFormat="1" x14ac:dyDescent="0.25">
      <c r="A6" s="18"/>
      <c r="B6" s="25" t="s">
        <v>91</v>
      </c>
      <c r="C6" s="90" t="str">
        <f>Settings!B6 &amp; "(" &amp; Settings!B7 &amp; ")"</f>
        <v>()</v>
      </c>
      <c r="D6" s="18"/>
      <c r="E6" s="20"/>
      <c r="F6" s="18"/>
      <c r="G6" s="18"/>
      <c r="H6" s="18"/>
      <c r="I6" s="18"/>
      <c r="J6" s="18"/>
      <c r="K6" s="105"/>
      <c r="L6" s="18"/>
    </row>
    <row r="7" spans="1:14" s="22" customFormat="1" x14ac:dyDescent="0.25">
      <c r="A7" s="18"/>
      <c r="B7" s="25" t="s">
        <v>92</v>
      </c>
      <c r="C7" s="90" t="str">
        <f>Settings!B4 &amp; "(" &amp; Settings!B3 &amp; ")"</f>
        <v>()</v>
      </c>
      <c r="D7" s="18"/>
      <c r="E7" s="20"/>
      <c r="F7" s="18"/>
      <c r="G7" s="18"/>
      <c r="H7" s="18"/>
      <c r="I7" s="18"/>
      <c r="J7" s="18"/>
      <c r="K7" s="105"/>
      <c r="L7" s="18"/>
    </row>
    <row r="8" spans="1:14" s="22" customFormat="1" x14ac:dyDescent="0.25">
      <c r="A8" s="18"/>
      <c r="B8" s="25" t="s">
        <v>93</v>
      </c>
      <c r="C8" s="90">
        <f>Settings!B5</f>
        <v>0</v>
      </c>
      <c r="D8" s="18"/>
      <c r="E8" s="20"/>
      <c r="F8" s="18"/>
      <c r="G8" s="18"/>
      <c r="H8" s="18"/>
      <c r="I8" s="18"/>
      <c r="J8" s="18"/>
      <c r="K8" s="105"/>
      <c r="L8" s="18"/>
    </row>
    <row r="9" spans="1:14" x14ac:dyDescent="0.25">
      <c r="B9" s="25" t="s">
        <v>111</v>
      </c>
      <c r="C9" s="90">
        <f>Settings!B10</f>
        <v>0</v>
      </c>
      <c r="F9" s="29" t="s">
        <v>0</v>
      </c>
    </row>
    <row r="10" spans="1:14" ht="14.45" customHeight="1" x14ac:dyDescent="0.25">
      <c r="B10" s="112" t="s">
        <v>120</v>
      </c>
      <c r="C10" s="113" t="s">
        <v>121</v>
      </c>
      <c r="D10" s="114" t="s">
        <v>122</v>
      </c>
      <c r="E10" s="33" t="s">
        <v>123</v>
      </c>
      <c r="F10" s="34" t="s">
        <v>2</v>
      </c>
      <c r="G10" s="34" t="s">
        <v>95</v>
      </c>
      <c r="H10" s="34" t="s">
        <v>139</v>
      </c>
      <c r="I10" s="34" t="s">
        <v>140</v>
      </c>
      <c r="J10" s="34" t="s">
        <v>141</v>
      </c>
      <c r="K10" s="35"/>
    </row>
    <row r="11" spans="1:14" ht="43.15" customHeight="1" x14ac:dyDescent="0.25">
      <c r="C11" s="31"/>
      <c r="D11" s="32"/>
      <c r="E11" s="33"/>
      <c r="F11" s="36" t="s">
        <v>94</v>
      </c>
      <c r="G11" s="37"/>
      <c r="H11" s="37"/>
      <c r="I11" s="37"/>
      <c r="J11" s="37"/>
      <c r="K11" s="35"/>
    </row>
    <row r="12" spans="1:14" ht="36" x14ac:dyDescent="0.25">
      <c r="B12" s="38" t="s">
        <v>3</v>
      </c>
      <c r="C12" s="39"/>
      <c r="D12" s="40" t="s">
        <v>1</v>
      </c>
      <c r="E12" s="41"/>
      <c r="F12" s="42" t="s">
        <v>4</v>
      </c>
      <c r="G12" s="43"/>
      <c r="H12" s="43">
        <v>44566.617256944446</v>
      </c>
      <c r="I12" s="43">
        <v>44566.617268518516</v>
      </c>
      <c r="J12" s="43">
        <v>44566.617280092592</v>
      </c>
      <c r="K12" s="44"/>
    </row>
    <row r="13" spans="1:14" ht="15.75" x14ac:dyDescent="0.25">
      <c r="B13" s="45" t="s">
        <v>5</v>
      </c>
      <c r="C13" s="46"/>
      <c r="D13" s="46"/>
      <c r="E13" s="47"/>
      <c r="F13" s="4"/>
      <c r="G13" s="4"/>
      <c r="H13" s="4"/>
      <c r="I13" s="4"/>
      <c r="J13" s="4"/>
      <c r="K13" s="48"/>
    </row>
    <row r="14" spans="1:14" ht="30" x14ac:dyDescent="0.25">
      <c r="B14" s="49" t="s">
        <v>5</v>
      </c>
      <c r="C14" s="50" t="s">
        <v>6</v>
      </c>
      <c r="D14" s="103" t="s">
        <v>0</v>
      </c>
      <c r="E14" s="101">
        <f>IFERROR(VLOOKUP(F14,Settings!$A$36:$B$38,2,FALSE),"")</f>
        <v>6</v>
      </c>
      <c r="F14" s="104" t="s">
        <v>7</v>
      </c>
      <c r="G14" s="52" t="s">
        <v>117</v>
      </c>
      <c r="H14" s="52"/>
      <c r="I14" s="52"/>
      <c r="J14" s="52"/>
      <c r="K14" s="53"/>
    </row>
    <row r="15" spans="1:14" ht="30" x14ac:dyDescent="0.25">
      <c r="B15" s="49" t="s">
        <v>8</v>
      </c>
      <c r="C15" s="50" t="s">
        <v>9</v>
      </c>
      <c r="D15" s="103" t="s">
        <v>0</v>
      </c>
      <c r="E15" s="101">
        <f>IFERROR(VLOOKUP(F15,Settings!$A$36:$B$38,2,FALSE),"")</f>
        <v>6</v>
      </c>
      <c r="F15" s="104" t="s">
        <v>7</v>
      </c>
      <c r="G15" s="52" t="s">
        <v>117</v>
      </c>
      <c r="H15" s="52"/>
      <c r="I15" s="52"/>
      <c r="J15" s="52"/>
      <c r="K15" s="53"/>
    </row>
    <row r="16" spans="1:14" ht="30" x14ac:dyDescent="0.25">
      <c r="B16" s="54" t="s">
        <v>10</v>
      </c>
      <c r="C16" s="55" t="s">
        <v>11</v>
      </c>
      <c r="D16" s="56"/>
      <c r="E16" s="51">
        <f>IFERROR(VLOOKUP(F16,Settings!$A$36:$B$38,2,FALSE),"")</f>
        <v>3</v>
      </c>
      <c r="F16" s="2" t="s">
        <v>12</v>
      </c>
      <c r="G16" s="52" t="s">
        <v>117</v>
      </c>
      <c r="H16" s="52"/>
      <c r="I16" s="52"/>
      <c r="J16" s="52"/>
      <c r="K16" s="53"/>
    </row>
    <row r="17" spans="2:12" x14ac:dyDescent="0.25">
      <c r="B17" s="116" t="s">
        <v>5</v>
      </c>
      <c r="D17" s="57"/>
      <c r="E17" s="51" t="str">
        <f>IFERROR(VLOOKUP(F17,Settings!$A$36:$B$38,2,FALSE),"")</f>
        <v/>
      </c>
      <c r="F17" s="91" t="s">
        <v>113</v>
      </c>
      <c r="G17" s="92">
        <f t="array" ref="G17">SUM(IF(G14:G16="OK",1,0)*$E$14:$E$16)/SUM($E$14:$E$16)</f>
        <v>0</v>
      </c>
      <c r="H17" s="92">
        <f t="array" ref="H17">SUM(IF(H14:H16="OK",1,0)*$E$14:$E$16)/SUM($E$14:$E$16)</f>
        <v>0</v>
      </c>
      <c r="I17" s="92">
        <f t="array" ref="I17">SUM(IF(I14:I16="OK",1,0)*$E$14:$E$16)/SUM($E$14:$E$16)</f>
        <v>0</v>
      </c>
      <c r="J17" s="92">
        <f t="array" ref="J17">SUM(IF(J14:J16="OK",1,0)*$E$14:$E$16)/SUM($E$14:$E$16)</f>
        <v>0</v>
      </c>
      <c r="K17" s="106"/>
    </row>
    <row r="18" spans="2:12" ht="15.75" x14ac:dyDescent="0.25">
      <c r="B18" s="45" t="s">
        <v>13</v>
      </c>
      <c r="C18" s="46"/>
      <c r="D18" s="46"/>
      <c r="E18" s="51" t="str">
        <f>IFERROR(VLOOKUP(F18,Settings!$A$36:$B$38,2,FALSE),"")</f>
        <v/>
      </c>
      <c r="F18" s="4"/>
      <c r="G18" s="4"/>
      <c r="H18" s="4"/>
      <c r="I18" s="4"/>
      <c r="J18" s="4"/>
      <c r="K18" s="48"/>
      <c r="L18" s="26" t="s">
        <v>112</v>
      </c>
    </row>
    <row r="19" spans="2:12" ht="30" x14ac:dyDescent="0.25">
      <c r="B19" s="49" t="s">
        <v>14</v>
      </c>
      <c r="C19" s="55" t="s">
        <v>15</v>
      </c>
      <c r="D19" s="58"/>
      <c r="E19" s="51">
        <f>IFERROR(VLOOKUP(F19,Settings!$A$36:$B$38,2,FALSE),"")</f>
        <v>3</v>
      </c>
      <c r="F19" s="2" t="s">
        <v>12</v>
      </c>
      <c r="G19" s="52"/>
      <c r="H19" s="52"/>
      <c r="I19" s="52"/>
      <c r="J19" s="52"/>
      <c r="K19" s="53"/>
    </row>
    <row r="20" spans="2:12" ht="45" x14ac:dyDescent="0.25">
      <c r="B20" s="49" t="s">
        <v>16</v>
      </c>
      <c r="C20" s="55" t="s">
        <v>17</v>
      </c>
      <c r="D20" s="58"/>
      <c r="E20" s="51">
        <f>IFERROR(VLOOKUP(F20,Settings!$A$36:$B$38,2,FALSE),"")</f>
        <v>3</v>
      </c>
      <c r="F20" s="2" t="s">
        <v>12</v>
      </c>
      <c r="G20" s="52"/>
      <c r="H20" s="52"/>
      <c r="I20" s="52"/>
      <c r="J20" s="52"/>
      <c r="K20" s="53"/>
    </row>
    <row r="21" spans="2:12" x14ac:dyDescent="0.25">
      <c r="B21" s="116" t="s">
        <v>13</v>
      </c>
      <c r="D21" s="57"/>
      <c r="E21" s="51" t="str">
        <f>IFERROR(VLOOKUP(F21,Settings!$A$36:$B$38,2,FALSE),"")</f>
        <v/>
      </c>
      <c r="F21" s="91" t="s">
        <v>113</v>
      </c>
      <c r="G21" s="92">
        <f t="array" ref="G21">SUM(IF(G19:G20="OK",1,0)*$E$19:$E$20)/SUM($E$19:$E$20)</f>
        <v>0</v>
      </c>
      <c r="H21" s="92">
        <f t="array" ref="H21">SUM(IF(H19:H20="OK",1,0)*$E$19:$E$20)/SUM($E$19:$E$20)</f>
        <v>0</v>
      </c>
      <c r="I21" s="92">
        <f t="array" ref="I21">SUM(IF(I19:I20="OK",1,0)*$E$19:$E$20)/SUM($E$19:$E$20)</f>
        <v>0</v>
      </c>
      <c r="J21" s="92">
        <f t="array" ref="J21">SUM(IF(J19:J20="OK",1,0)*$E$19:$E$20)/SUM($E$19:$E$20)</f>
        <v>0</v>
      </c>
      <c r="K21" s="106"/>
    </row>
    <row r="22" spans="2:12" ht="15.75" x14ac:dyDescent="0.25">
      <c r="B22" s="59" t="s">
        <v>18</v>
      </c>
      <c r="C22" s="4"/>
      <c r="D22" s="4"/>
      <c r="E22" s="51" t="str">
        <f>IFERROR(VLOOKUP(F22,Settings!$A$36:$B$38,2,FALSE),"")</f>
        <v/>
      </c>
      <c r="F22" s="4"/>
      <c r="G22" s="4"/>
      <c r="H22" s="4"/>
      <c r="I22" s="4"/>
      <c r="J22" s="4"/>
      <c r="K22" s="48"/>
    </row>
    <row r="23" spans="2:12" x14ac:dyDescent="0.25">
      <c r="B23" s="110" t="s">
        <v>19</v>
      </c>
      <c r="C23" s="111"/>
      <c r="D23" s="58"/>
      <c r="E23" s="51">
        <v>1</v>
      </c>
      <c r="F23" s="60">
        <v>200</v>
      </c>
      <c r="G23" s="61"/>
      <c r="H23" s="61"/>
      <c r="I23" s="61"/>
      <c r="J23" s="61"/>
      <c r="K23" s="62"/>
    </row>
    <row r="24" spans="2:12" x14ac:dyDescent="0.25">
      <c r="B24" s="110" t="s">
        <v>20</v>
      </c>
      <c r="C24" s="111"/>
      <c r="D24" s="58"/>
      <c r="E24" s="51">
        <v>1</v>
      </c>
      <c r="F24" s="60">
        <v>20</v>
      </c>
      <c r="G24" s="61"/>
      <c r="H24" s="61"/>
      <c r="I24" s="61"/>
      <c r="J24" s="61"/>
      <c r="K24" s="62"/>
    </row>
    <row r="25" spans="2:12" x14ac:dyDescent="0.25">
      <c r="B25" s="110" t="s">
        <v>21</v>
      </c>
      <c r="C25" s="111"/>
      <c r="D25" s="58"/>
      <c r="E25" s="51">
        <v>1</v>
      </c>
      <c r="F25" s="63">
        <v>0.05</v>
      </c>
      <c r="G25" s="64"/>
      <c r="H25" s="64"/>
      <c r="I25" s="64"/>
      <c r="J25" s="64"/>
      <c r="K25" s="65"/>
    </row>
    <row r="26" spans="2:12" x14ac:dyDescent="0.25">
      <c r="B26" s="110" t="s">
        <v>22</v>
      </c>
      <c r="C26" s="111"/>
      <c r="D26" s="58"/>
      <c r="E26" s="51">
        <v>1</v>
      </c>
      <c r="F26" s="66">
        <v>1</v>
      </c>
      <c r="G26" s="67"/>
      <c r="H26" s="67"/>
      <c r="I26" s="67"/>
      <c r="J26" s="67"/>
      <c r="K26" s="68"/>
    </row>
    <row r="27" spans="2:12" x14ac:dyDescent="0.25">
      <c r="B27" s="110" t="s">
        <v>23</v>
      </c>
      <c r="C27" s="111"/>
      <c r="D27" s="58"/>
      <c r="E27" s="51" t="str">
        <f>IFERROR(VLOOKUP(F27,Settings!$A$36:$B$38,2,FALSE),"")</f>
        <v/>
      </c>
      <c r="F27" s="69"/>
      <c r="G27" s="52"/>
      <c r="H27" s="52"/>
      <c r="I27" s="52"/>
      <c r="J27" s="52"/>
      <c r="K27" s="53"/>
    </row>
    <row r="28" spans="2:12" x14ac:dyDescent="0.25">
      <c r="B28" s="110" t="s">
        <v>24</v>
      </c>
      <c r="C28" s="111"/>
      <c r="D28" s="58"/>
      <c r="E28" s="51" t="str">
        <f>IFERROR(VLOOKUP(F28,Settings!$A$36:$B$38,2,FALSE),"")</f>
        <v/>
      </c>
      <c r="F28" s="69"/>
      <c r="G28" s="52"/>
      <c r="H28" s="52"/>
      <c r="I28" s="52"/>
      <c r="J28" s="52"/>
      <c r="K28" s="53"/>
    </row>
    <row r="29" spans="2:12" x14ac:dyDescent="0.25">
      <c r="B29" s="110" t="s">
        <v>25</v>
      </c>
      <c r="C29" s="111"/>
      <c r="D29" s="58"/>
      <c r="E29" s="51">
        <v>1</v>
      </c>
      <c r="F29" s="63">
        <v>0.9</v>
      </c>
      <c r="G29" s="93" t="str">
        <f t="shared" ref="G29:J29" si="0">IF(OR(G28="",G27=""),"",1-G28/G27)</f>
        <v/>
      </c>
      <c r="H29" s="93" t="str">
        <f t="shared" si="0"/>
        <v/>
      </c>
      <c r="I29" s="93" t="str">
        <f t="shared" si="0"/>
        <v/>
      </c>
      <c r="J29" s="93" t="str">
        <f t="shared" si="0"/>
        <v/>
      </c>
      <c r="K29" s="65"/>
    </row>
    <row r="30" spans="2:12" x14ac:dyDescent="0.25">
      <c r="B30" s="110" t="s">
        <v>26</v>
      </c>
      <c r="C30" s="111"/>
      <c r="D30" s="58"/>
      <c r="E30" s="51" t="str">
        <f>IFERROR(VLOOKUP(F30,Settings!$A$36:$B$38,2,FALSE),"")</f>
        <v/>
      </c>
      <c r="F30" s="69"/>
      <c r="G30" s="94" t="str">
        <f>IF(G27="","",G27-G28)</f>
        <v/>
      </c>
      <c r="H30" s="94" t="str">
        <f>IF(H27="","",H27-H28)</f>
        <v/>
      </c>
      <c r="I30" s="94" t="str">
        <f>IF(I27="","",I27-I28)</f>
        <v/>
      </c>
      <c r="J30" s="94" t="str">
        <f>IF(J27="","",J27-J28)</f>
        <v/>
      </c>
      <c r="K30" s="62"/>
    </row>
    <row r="31" spans="2:12" x14ac:dyDescent="0.25">
      <c r="B31" s="110" t="s">
        <v>27</v>
      </c>
      <c r="C31" s="111"/>
      <c r="D31" s="58"/>
      <c r="E31" s="51" t="str">
        <f>IFERROR(VLOOKUP(F31,Settings!$A$36:$B$38,2,FALSE),"")</f>
        <v/>
      </c>
      <c r="F31" s="69"/>
      <c r="G31" s="52"/>
      <c r="H31" s="52"/>
      <c r="I31" s="52"/>
      <c r="J31" s="52"/>
      <c r="K31" s="53"/>
    </row>
    <row r="32" spans="2:12" x14ac:dyDescent="0.25">
      <c r="B32" s="110" t="s">
        <v>28</v>
      </c>
      <c r="C32" s="111"/>
      <c r="D32" s="58"/>
      <c r="E32" s="51">
        <v>1</v>
      </c>
      <c r="F32" s="96">
        <f>Settings!$B$13</f>
        <v>0</v>
      </c>
      <c r="G32" s="94" t="str">
        <f>IF(OR(G30="",G31=""),"",(60*$C$9*G30)/G31)</f>
        <v/>
      </c>
      <c r="H32" s="94" t="str">
        <f>IF(OR(H30="",H31=""),"",(60*$C$9*H30)/H31)</f>
        <v/>
      </c>
      <c r="I32" s="94" t="str">
        <f>IF(OR(I30="",I31=""),"",(60*$C$9*I30)/I31)</f>
        <v/>
      </c>
      <c r="J32" s="94" t="str">
        <f>IF(OR(J30="",J31=""),"",(60*$C$9*J30)/J31)</f>
        <v/>
      </c>
      <c r="K32" s="62"/>
    </row>
    <row r="33" spans="2:11" x14ac:dyDescent="0.25">
      <c r="B33" s="110" t="s">
        <v>29</v>
      </c>
      <c r="C33" s="111"/>
      <c r="D33" s="58"/>
      <c r="E33" s="51">
        <v>1</v>
      </c>
      <c r="F33" s="97" t="str">
        <f>IF(F32=0,"",$C$9*3600/F32)</f>
        <v/>
      </c>
      <c r="G33" s="95" t="str">
        <f>IF(G32="","",$C$9*3600/G32)</f>
        <v/>
      </c>
      <c r="H33" s="95" t="str">
        <f>IF(H32="","",$C$9*3600/H32)</f>
        <v/>
      </c>
      <c r="I33" s="95" t="str">
        <f>IF(I32="","",$C$9*3600/I32)</f>
        <v/>
      </c>
      <c r="J33" s="95" t="str">
        <f>IF(J32="","",$C$9*3600/J32)</f>
        <v/>
      </c>
      <c r="K33" s="107"/>
    </row>
    <row r="34" spans="2:11" x14ac:dyDescent="0.25">
      <c r="B34" s="110" t="s">
        <v>30</v>
      </c>
      <c r="C34" s="111"/>
      <c r="D34" s="58"/>
      <c r="E34" s="51" t="str">
        <f>IFERROR(VLOOKUP(F34,Settings!$A$36:$B$38,2,FALSE),"")</f>
        <v/>
      </c>
      <c r="F34" s="69"/>
      <c r="G34" s="52"/>
      <c r="H34" s="52"/>
      <c r="I34" s="52"/>
      <c r="J34" s="52"/>
      <c r="K34" s="53"/>
    </row>
    <row r="35" spans="2:11" x14ac:dyDescent="0.25">
      <c r="B35" s="110" t="s">
        <v>31</v>
      </c>
      <c r="C35" s="111"/>
      <c r="D35" s="58"/>
      <c r="E35" s="51">
        <v>1</v>
      </c>
      <c r="F35" s="63">
        <v>0.02</v>
      </c>
      <c r="G35" s="98" t="str">
        <f t="shared" ref="G35:J35" si="1">IF(OR(G31="",G34=""),"",G34/G31)</f>
        <v/>
      </c>
      <c r="H35" s="98" t="str">
        <f t="shared" si="1"/>
        <v/>
      </c>
      <c r="I35" s="98" t="str">
        <f t="shared" si="1"/>
        <v/>
      </c>
      <c r="J35" s="98" t="str">
        <f t="shared" si="1"/>
        <v/>
      </c>
      <c r="K35" s="70"/>
    </row>
    <row r="36" spans="2:11" x14ac:dyDescent="0.25">
      <c r="B36" s="110" t="s">
        <v>32</v>
      </c>
      <c r="C36" s="111"/>
      <c r="D36" s="58"/>
      <c r="E36" s="51" t="str">
        <f>IFERROR(VLOOKUP(F36,Settings!$A$36:$B$38,2,FALSE),"")</f>
        <v/>
      </c>
      <c r="F36" s="69"/>
      <c r="G36" s="94" t="str">
        <f t="shared" ref="G36:J36" si="2">IF(OR(G31="",G34=""),"",G31-G34)</f>
        <v/>
      </c>
      <c r="H36" s="94" t="str">
        <f t="shared" si="2"/>
        <v/>
      </c>
      <c r="I36" s="94" t="str">
        <f t="shared" si="2"/>
        <v/>
      </c>
      <c r="J36" s="94" t="str">
        <f t="shared" si="2"/>
        <v/>
      </c>
      <c r="K36" s="62"/>
    </row>
    <row r="37" spans="2:11" x14ac:dyDescent="0.25">
      <c r="B37" s="116" t="s">
        <v>18</v>
      </c>
      <c r="D37" s="57"/>
      <c r="E37" s="51" t="str">
        <f>IFERROR(VLOOKUP(F37,Settings!$A$36:$B$38,2,FALSE),"")</f>
        <v/>
      </c>
      <c r="F37" s="91" t="s">
        <v>113</v>
      </c>
      <c r="G37" s="92">
        <f t="array" ref="G37">(SUM(IF(G23:G26="","",IF(G23:G26&lt;=$F$23:$F$26,1,0)))+IF(G29="",0,IF(G29&gt;=$F$29,1,0))+IF(G32="",0,IF($F$32&gt;=G32,1,0))+IF(G33="",0,IF(G33&gt;=$F$33,1,0))+IF(G35="",0,IF(G35&lt;=$F$35,1,0)))/SUM($E$23:$E$36)</f>
        <v>0</v>
      </c>
      <c r="H37" s="92">
        <f t="array" ref="H37">(SUM(IF(H23:H26="","",IF(H23:H26&lt;=$F$23:$F$26,1,0)))+IF(H29="",0,IF(H29&gt;=$F$29,1,0))+IF(H32="",0,IF($F$32&gt;=H32,1,0))+IF(H33="",0,IF(H33&gt;=$F$33,1,0))+IF(H35="",0,IF(H35&lt;=$F$35,1,0)))/SUM($E$23:$E$36)</f>
        <v>0</v>
      </c>
      <c r="I37" s="92">
        <f t="array" ref="I37">(SUM(IF(I23:I26="","",IF(I23:I26&lt;=$F$23:$F$26,1,0)))+IF(I29="",0,IF(I29&gt;=$F$29,1,0))+IF(I32="",0,IF($F$32&gt;=I32,1,0))+IF(I33="",0,IF(I33&gt;=$F$33,1,0))+IF(I35="",0,IF(I35&lt;=$F$35,1,0)))/SUM($E$23:$E$36)</f>
        <v>0</v>
      </c>
      <c r="J37" s="92">
        <f t="array" ref="J37">(SUM(IF(J23:J26="","",IF(J23:J26&lt;=$F$23:$F$26,1,0)))+IF(J29="",0,IF(J29&gt;=$F$29,1,0))+IF(J32="",0,IF($F$32&gt;=J32,1,0))+IF(J33="",0,IF(J33&gt;=$F$33,1,0))+IF(J35="",0,IF(J35&lt;=$F$35,1,0)))/SUM($E$23:$E$36)</f>
        <v>0</v>
      </c>
      <c r="K37" s="106"/>
    </row>
    <row r="38" spans="2:11" ht="15.75" x14ac:dyDescent="0.25">
      <c r="B38" s="59" t="s">
        <v>33</v>
      </c>
      <c r="C38" s="4"/>
      <c r="D38" s="4"/>
      <c r="E38" s="51" t="str">
        <f>IFERROR(VLOOKUP(F38,Settings!$A$36:$B$38,2,FALSE),"")</f>
        <v/>
      </c>
      <c r="F38" s="4"/>
      <c r="G38" s="4"/>
      <c r="H38" s="4"/>
      <c r="I38" s="4"/>
      <c r="J38" s="4"/>
      <c r="K38" s="48"/>
    </row>
    <row r="39" spans="2:11" x14ac:dyDescent="0.25">
      <c r="B39" s="71" t="s">
        <v>34</v>
      </c>
      <c r="C39" s="72" t="s">
        <v>35</v>
      </c>
      <c r="D39" s="58"/>
      <c r="E39" s="51">
        <v>1</v>
      </c>
      <c r="F39" s="97" t="s">
        <v>36</v>
      </c>
      <c r="G39" s="52"/>
      <c r="H39" s="52"/>
      <c r="I39" s="52"/>
      <c r="J39" s="52"/>
      <c r="K39" s="53"/>
    </row>
    <row r="40" spans="2:11" x14ac:dyDescent="0.25">
      <c r="B40" s="110" t="s">
        <v>22</v>
      </c>
      <c r="C40" s="111"/>
      <c r="D40" s="58"/>
      <c r="E40" s="51">
        <v>1</v>
      </c>
      <c r="F40" s="66">
        <v>1</v>
      </c>
      <c r="G40" s="67"/>
      <c r="H40" s="67"/>
      <c r="I40" s="67"/>
      <c r="J40" s="67"/>
      <c r="K40" s="68"/>
    </row>
    <row r="41" spans="2:11" x14ac:dyDescent="0.25">
      <c r="B41" s="110" t="s">
        <v>23</v>
      </c>
      <c r="C41" s="111"/>
      <c r="D41" s="58"/>
      <c r="E41" s="51" t="str">
        <f>IFERROR(VLOOKUP(F41,Settings!$A$36:$B$38,2,FALSE),"")</f>
        <v/>
      </c>
      <c r="F41" s="69"/>
      <c r="G41" s="52"/>
      <c r="H41" s="52"/>
      <c r="I41" s="52"/>
      <c r="J41" s="52"/>
      <c r="K41" s="53"/>
    </row>
    <row r="42" spans="2:11" x14ac:dyDescent="0.25">
      <c r="B42" s="110" t="s">
        <v>24</v>
      </c>
      <c r="C42" s="111"/>
      <c r="D42" s="58"/>
      <c r="E42" s="51" t="str">
        <f>IFERROR(VLOOKUP(F42,Settings!$A$36:$B$38,2,FALSE),"")</f>
        <v/>
      </c>
      <c r="F42" s="69"/>
      <c r="G42" s="52"/>
      <c r="H42" s="52"/>
      <c r="I42" s="52"/>
      <c r="J42" s="52"/>
      <c r="K42" s="53"/>
    </row>
    <row r="43" spans="2:11" x14ac:dyDescent="0.25">
      <c r="B43" s="110" t="s">
        <v>25</v>
      </c>
      <c r="C43" s="111"/>
      <c r="D43" s="58"/>
      <c r="E43" s="51">
        <v>1</v>
      </c>
      <c r="F43" s="63">
        <v>0.95</v>
      </c>
      <c r="G43" s="93" t="str">
        <f t="shared" ref="G43:J43" si="3">IF(OR(G42="",G41=""),"",1-G42/G41)</f>
        <v/>
      </c>
      <c r="H43" s="93" t="str">
        <f t="shared" si="3"/>
        <v/>
      </c>
      <c r="I43" s="93" t="str">
        <f t="shared" si="3"/>
        <v/>
      </c>
      <c r="J43" s="93" t="str">
        <f t="shared" si="3"/>
        <v/>
      </c>
      <c r="K43" s="65"/>
    </row>
    <row r="44" spans="2:11" x14ac:dyDescent="0.25">
      <c r="B44" s="110" t="s">
        <v>26</v>
      </c>
      <c r="C44" s="111"/>
      <c r="D44" s="58"/>
      <c r="E44" s="51" t="str">
        <f>IFERROR(VLOOKUP(F44,Settings!$A$36:$B$38,2,FALSE),"")</f>
        <v/>
      </c>
      <c r="F44" s="69"/>
      <c r="G44" s="94" t="str">
        <f>IF(G41="","",G41-G42)</f>
        <v/>
      </c>
      <c r="H44" s="94" t="str">
        <f>IF(H41="","",H41-H42)</f>
        <v/>
      </c>
      <c r="I44" s="94" t="str">
        <f>IF(I41="","",I41-I42)</f>
        <v/>
      </c>
      <c r="J44" s="94" t="str">
        <f>IF(J41="","",J41-J42)</f>
        <v/>
      </c>
      <c r="K44" s="62"/>
    </row>
    <row r="45" spans="2:11" x14ac:dyDescent="0.25">
      <c r="B45" s="110" t="s">
        <v>27</v>
      </c>
      <c r="C45" s="111"/>
      <c r="D45" s="58"/>
      <c r="E45" s="51" t="str">
        <f>IFERROR(VLOOKUP(F45,Settings!$A$36:$B$38,2,FALSE),"")</f>
        <v/>
      </c>
      <c r="F45" s="69"/>
      <c r="G45" s="52"/>
      <c r="H45" s="52"/>
      <c r="I45" s="52"/>
      <c r="J45" s="52"/>
      <c r="K45" s="53"/>
    </row>
    <row r="46" spans="2:11" x14ac:dyDescent="0.25">
      <c r="B46" s="110" t="s">
        <v>28</v>
      </c>
      <c r="C46" s="111"/>
      <c r="D46" s="58"/>
      <c r="E46" s="51">
        <v>1</v>
      </c>
      <c r="F46" s="96">
        <f>Settings!$B$14</f>
        <v>0</v>
      </c>
      <c r="G46" s="94" t="str">
        <f>IF(OR(G44="",G45=""),"",(60*G44)/G45)</f>
        <v/>
      </c>
      <c r="H46" s="94" t="str">
        <f>IF(OR(H44="",H45=""),"",(60*H44)/H45)</f>
        <v/>
      </c>
      <c r="I46" s="94" t="str">
        <f>IF(OR(I44="",I45=""),"",(60*I44)/I45)</f>
        <v/>
      </c>
      <c r="J46" s="94" t="str">
        <f>IF(OR(J44="",J45=""),"",(60*J44)/J45)</f>
        <v/>
      </c>
      <c r="K46" s="62"/>
    </row>
    <row r="47" spans="2:11" x14ac:dyDescent="0.25">
      <c r="B47" s="110" t="s">
        <v>29</v>
      </c>
      <c r="C47" s="111"/>
      <c r="D47" s="58"/>
      <c r="E47" s="51">
        <v>1</v>
      </c>
      <c r="F47" s="97" t="str">
        <f>IF(F46=0,"",Settings!$B$11*3600/F46)</f>
        <v/>
      </c>
      <c r="G47" s="97" t="str">
        <f>IF(G46="","",Settings!$B$11*3600/G46)</f>
        <v/>
      </c>
      <c r="H47" s="97" t="str">
        <f>IF(H46="","",Settings!$B$11*3600/H46)</f>
        <v/>
      </c>
      <c r="I47" s="97" t="str">
        <f>IF(I46="","",Settings!$B$11*3600/I46)</f>
        <v/>
      </c>
      <c r="J47" s="97" t="str">
        <f>IF(J46="","",Settings!$B$11*3600/J46)</f>
        <v/>
      </c>
      <c r="K47" s="108"/>
    </row>
    <row r="48" spans="2:11" x14ac:dyDescent="0.25">
      <c r="B48" s="110" t="s">
        <v>30</v>
      </c>
      <c r="C48" s="111"/>
      <c r="D48" s="58"/>
      <c r="E48" s="51" t="str">
        <f>IFERROR(VLOOKUP(F48,Settings!$A$36:$B$38,2,FALSE),"")</f>
        <v/>
      </c>
      <c r="F48" s="69"/>
      <c r="G48" s="52"/>
      <c r="H48" s="52"/>
      <c r="I48" s="52"/>
      <c r="J48" s="52"/>
      <c r="K48" s="53"/>
    </row>
    <row r="49" spans="2:11" x14ac:dyDescent="0.25">
      <c r="B49" s="110" t="s">
        <v>31</v>
      </c>
      <c r="C49" s="111"/>
      <c r="D49" s="58"/>
      <c r="E49" s="51">
        <v>1</v>
      </c>
      <c r="F49" s="63">
        <v>0.05</v>
      </c>
      <c r="G49" s="98" t="str">
        <f>IF(OR(G45="",G48=""),"",G48/G45)</f>
        <v/>
      </c>
      <c r="H49" s="98" t="str">
        <f>IF(OR(H45="",H48=""),"",H48/H45)</f>
        <v/>
      </c>
      <c r="I49" s="98" t="str">
        <f>IF(OR(I45="",I48=""),"",I48/I45)</f>
        <v/>
      </c>
      <c r="J49" s="98" t="str">
        <f>IF(OR(J45="",J48=""),"",J48/J45)</f>
        <v/>
      </c>
      <c r="K49" s="70"/>
    </row>
    <row r="50" spans="2:11" x14ac:dyDescent="0.25">
      <c r="B50" s="110" t="s">
        <v>32</v>
      </c>
      <c r="C50" s="111"/>
      <c r="D50" s="58"/>
      <c r="E50" s="51" t="str">
        <f>IFERROR(VLOOKUP(F50,Settings!$A$36:$B$38,2,FALSE),"")</f>
        <v/>
      </c>
      <c r="F50" s="73"/>
      <c r="G50" s="99" t="str">
        <f>IF(OR(G45="",G48=""),"",G45-G48)</f>
        <v/>
      </c>
      <c r="H50" s="99" t="str">
        <f>IF(OR(H45="",H48=""),"",H45-H48)</f>
        <v/>
      </c>
      <c r="I50" s="99" t="str">
        <f>IF(OR(I45="",I48=""),"",I45-I48)</f>
        <v/>
      </c>
      <c r="J50" s="99" t="str">
        <f>IF(OR(J45="",J48=""),"",J45-J48)</f>
        <v/>
      </c>
      <c r="K50" s="62"/>
    </row>
    <row r="51" spans="2:11" x14ac:dyDescent="0.25">
      <c r="B51" s="117" t="s">
        <v>33</v>
      </c>
      <c r="D51" s="57"/>
      <c r="E51" s="51" t="str">
        <f>IFERROR(VLOOKUP(F51,Settings!$A$36:$B$38,2,FALSE),"")</f>
        <v/>
      </c>
      <c r="F51" s="91" t="s">
        <v>113</v>
      </c>
      <c r="G51" s="92">
        <f>(IF(G39="",0,IF(G39="OK",1,0))+IF(G40="",0,IF(G40&lt;=$F$40,1,0))+IF(G43="",0,IF($F$43&lt;=G43,1,0))+IF(G46="",0,IF(G46&lt;=$F$46,1,0))+IF(G47="",0,IF($F$47&lt;=G47,1,0))+IF(G49="",0,IF(G49&lt;=$F$49,1,0)))/SUM($E$39:$E$49)</f>
        <v>0</v>
      </c>
      <c r="H51" s="92">
        <f>(IF(H39="",0,IF(H39="OK",1,0))+IF(H40="",0,IF(H40&lt;=$F$40,1,0))+IF(H43="",0,IF($F$43&lt;=H43,1,0))+IF(H46="",0,IF(H46&lt;=$F$46,1,0))+IF(H47="",0,IF($F$47&lt;=H47,1,0))+IF(H49="",0,IF(H49&lt;=$F$49,1,0)))/SUM($E$39:$E$49)</f>
        <v>0</v>
      </c>
      <c r="I51" s="92">
        <f>(IF(I39="",0,IF(I39="OK",1,0))+IF(I40="",0,IF(I40&lt;=$F$40,1,0))+IF(I43="",0,IF($F$43&lt;=I43,1,0))+IF(I46="",0,IF(I46&lt;=$F$46,1,0))+IF(I47="",0,IF($F$47&lt;=I47,1,0))+IF(I49="",0,IF(I49&lt;=$F$49,1,0)))/SUM($E$39:$E$49)</f>
        <v>0</v>
      </c>
      <c r="J51" s="92">
        <f>(IF(J39="",0,IF(J39="OK",1,0))+IF(J40="",0,IF(J40&lt;=$F$40,1,0))+IF(J43="",0,IF($F$43&lt;=J43,1,0))+IF(J46="",0,IF(J46&lt;=$F$46,1,0))+IF(J47="",0,IF($F$47&lt;=J47,1,0))+IF(J49="",0,IF(J49&lt;=$F$49,1,0)))/SUM($E$39:$E$49)</f>
        <v>0</v>
      </c>
      <c r="K51" s="106"/>
    </row>
    <row r="52" spans="2:11" ht="28.5" x14ac:dyDescent="0.25">
      <c r="B52" s="74" t="s">
        <v>37</v>
      </c>
      <c r="C52" s="75"/>
      <c r="D52" s="76"/>
      <c r="E52" s="51" t="str">
        <f>IFERROR(VLOOKUP(F52,Settings!$A$36:$B$38,2,FALSE),"")</f>
        <v/>
      </c>
      <c r="F52" s="3"/>
      <c r="G52" s="62"/>
      <c r="H52" s="62"/>
      <c r="I52" s="62"/>
      <c r="J52" s="62"/>
      <c r="K52" s="62"/>
    </row>
    <row r="53" spans="2:11" ht="15.75" x14ac:dyDescent="0.25">
      <c r="B53" s="45" t="s">
        <v>38</v>
      </c>
      <c r="C53" s="77"/>
      <c r="D53" s="78"/>
      <c r="E53" s="51" t="str">
        <f>IFERROR(VLOOKUP(F53,Settings!$A$36:$B$38,2,FALSE),"")</f>
        <v/>
      </c>
      <c r="F53" s="79" t="s">
        <v>39</v>
      </c>
      <c r="G53" s="80"/>
      <c r="H53" s="80"/>
      <c r="I53" s="80"/>
      <c r="J53" s="80"/>
      <c r="K53" s="109"/>
    </row>
    <row r="54" spans="2:11" ht="30" x14ac:dyDescent="0.25">
      <c r="B54" s="81" t="s">
        <v>40</v>
      </c>
      <c r="C54" s="82" t="s">
        <v>41</v>
      </c>
      <c r="D54" s="100" t="s">
        <v>0</v>
      </c>
      <c r="E54" s="101">
        <f>IFERROR(VLOOKUP(F54,Settings!$A$36:$B$38,2,FALSE),"")</f>
        <v>6</v>
      </c>
      <c r="F54" s="102" t="s">
        <v>7</v>
      </c>
      <c r="G54" s="83">
        <v>1</v>
      </c>
      <c r="H54" s="83"/>
      <c r="I54" s="83"/>
      <c r="J54" s="83"/>
      <c r="K54" s="70"/>
    </row>
    <row r="55" spans="2:11" ht="30" x14ac:dyDescent="0.25">
      <c r="B55" s="84" t="s">
        <v>42</v>
      </c>
      <c r="C55" s="85" t="s">
        <v>43</v>
      </c>
      <c r="D55" s="103" t="s">
        <v>0</v>
      </c>
      <c r="E55" s="101">
        <f>IFERROR(VLOOKUP(F55,Settings!$A$36:$B$38,2,FALSE),"")</f>
        <v>6</v>
      </c>
      <c r="F55" s="104" t="s">
        <v>7</v>
      </c>
      <c r="G55" s="86">
        <v>1</v>
      </c>
      <c r="H55" s="86"/>
      <c r="I55" s="86"/>
      <c r="J55" s="86"/>
      <c r="K55" s="70"/>
    </row>
    <row r="56" spans="2:11" ht="30" x14ac:dyDescent="0.25">
      <c r="B56" s="87"/>
      <c r="C56" s="85" t="s">
        <v>44</v>
      </c>
      <c r="D56" s="58"/>
      <c r="E56" s="51">
        <f>IFERROR(VLOOKUP(F56,Settings!$A$36:$B$38,2,FALSE),"")</f>
        <v>3</v>
      </c>
      <c r="F56" s="2" t="s">
        <v>12</v>
      </c>
      <c r="G56" s="86">
        <v>1</v>
      </c>
      <c r="H56" s="86"/>
      <c r="I56" s="86"/>
      <c r="J56" s="86"/>
      <c r="K56" s="70"/>
    </row>
    <row r="57" spans="2:11" ht="30" x14ac:dyDescent="0.25">
      <c r="B57" s="84" t="s">
        <v>45</v>
      </c>
      <c r="C57" s="85" t="s">
        <v>46</v>
      </c>
      <c r="D57" s="103" t="s">
        <v>0</v>
      </c>
      <c r="E57" s="101">
        <f>IFERROR(VLOOKUP(F57,Settings!$A$36:$B$38,2,FALSE),"")</f>
        <v>6</v>
      </c>
      <c r="F57" s="104" t="s">
        <v>7</v>
      </c>
      <c r="G57" s="86">
        <v>1</v>
      </c>
      <c r="H57" s="86"/>
      <c r="I57" s="86"/>
      <c r="J57" s="86"/>
      <c r="K57" s="70"/>
    </row>
    <row r="58" spans="2:11" x14ac:dyDescent="0.25">
      <c r="B58" s="84" t="s">
        <v>47</v>
      </c>
      <c r="C58" s="96" t="str">
        <f>Settings!B8 &amp; "g ±5%"</f>
        <v>g ±5%</v>
      </c>
      <c r="D58" s="58"/>
      <c r="E58" s="51">
        <f>IFERROR(VLOOKUP(F58,Settings!$A$36:$B$38,2,FALSE),"")</f>
        <v>3</v>
      </c>
      <c r="F58" s="2" t="s">
        <v>12</v>
      </c>
      <c r="G58" s="52"/>
      <c r="H58" s="52"/>
      <c r="I58" s="52"/>
      <c r="J58" s="52"/>
      <c r="K58" s="53"/>
    </row>
    <row r="59" spans="2:11" x14ac:dyDescent="0.25">
      <c r="B59" s="116" t="s">
        <v>38</v>
      </c>
      <c r="D59" s="57"/>
      <c r="E59" s="51" t="str">
        <f>IFERROR(VLOOKUP(F59,Settings!$A$36:$B$38,2,FALSE),"")</f>
        <v/>
      </c>
      <c r="F59" s="91" t="s">
        <v>113</v>
      </c>
      <c r="G59" s="92">
        <f t="array" ref="G59">IF(G58="OK",E58,0)+SUM(G54:G57*$E$54:$E$57)/SUM($E$54:$E$58)</f>
        <v>0.875</v>
      </c>
      <c r="H59" s="92">
        <f t="array" ref="H59">IF(H58="OK",F58,0)+SUM(H54:H57*$E$54:$E$57)/SUM($E$54:$E$58)</f>
        <v>0</v>
      </c>
      <c r="I59" s="92">
        <f t="array" ref="I59">IF(I58="OK",G58,0)+SUM(I54:I57*$E$54:$E$57)/SUM($E$54:$E$58)</f>
        <v>0</v>
      </c>
      <c r="J59" s="92">
        <f t="array" ref="J59">IF(J58="OK",H58,0)+SUM(J54:J57*$E$54:$E$57)/SUM($E$54:$E$58)</f>
        <v>0</v>
      </c>
      <c r="K59" s="106"/>
    </row>
    <row r="60" spans="2:11" ht="15.75" x14ac:dyDescent="0.25">
      <c r="B60" s="59" t="s">
        <v>48</v>
      </c>
      <c r="C60" s="4"/>
      <c r="D60" s="4"/>
      <c r="E60" s="51" t="str">
        <f>IFERROR(VLOOKUP(F60,Settings!$A$36:$B$38,2,FALSE),"")</f>
        <v/>
      </c>
      <c r="F60" s="4"/>
      <c r="G60" s="4"/>
      <c r="H60" s="4"/>
      <c r="I60" s="4"/>
      <c r="J60" s="4"/>
      <c r="K60" s="48"/>
    </row>
    <row r="61" spans="2:11" x14ac:dyDescent="0.25">
      <c r="B61" s="49" t="s">
        <v>49</v>
      </c>
      <c r="C61" s="88" t="s">
        <v>50</v>
      </c>
      <c r="D61" s="103" t="s">
        <v>0</v>
      </c>
      <c r="E61" s="101">
        <f>IFERROR(VLOOKUP(F61,Settings!$A$36:$B$38,2,FALSE),"")</f>
        <v>6</v>
      </c>
      <c r="F61" s="104" t="s">
        <v>7</v>
      </c>
      <c r="G61" s="52"/>
      <c r="H61" s="52"/>
      <c r="I61" s="52"/>
      <c r="J61" s="52"/>
      <c r="K61" s="53"/>
    </row>
    <row r="62" spans="2:11" x14ac:dyDescent="0.25">
      <c r="B62" s="49" t="s">
        <v>51</v>
      </c>
      <c r="C62" s="88" t="s">
        <v>52</v>
      </c>
      <c r="D62" s="103" t="s">
        <v>0</v>
      </c>
      <c r="E62" s="101">
        <f>IFERROR(VLOOKUP(F62,Settings!$A$36:$B$38,2,FALSE),"")</f>
        <v>6</v>
      </c>
      <c r="F62" s="104" t="s">
        <v>7</v>
      </c>
      <c r="G62" s="52"/>
      <c r="H62" s="52"/>
      <c r="I62" s="52"/>
      <c r="J62" s="52"/>
      <c r="K62" s="53"/>
    </row>
    <row r="63" spans="2:11" ht="30" x14ac:dyDescent="0.25">
      <c r="B63" s="49" t="s">
        <v>53</v>
      </c>
      <c r="C63" s="50" t="s">
        <v>54</v>
      </c>
      <c r="D63" s="58"/>
      <c r="E63" s="51">
        <f>IFERROR(VLOOKUP(F63,Settings!$A$36:$B$38,2,FALSE),"")</f>
        <v>3</v>
      </c>
      <c r="F63" s="2" t="s">
        <v>12</v>
      </c>
      <c r="G63" s="52"/>
      <c r="H63" s="52"/>
      <c r="I63" s="52"/>
      <c r="J63" s="52"/>
      <c r="K63" s="53"/>
    </row>
    <row r="64" spans="2:11" x14ac:dyDescent="0.25">
      <c r="B64" s="116" t="s">
        <v>48</v>
      </c>
      <c r="D64" s="57"/>
      <c r="E64" s="51" t="str">
        <f>IFERROR(VLOOKUP(F64,Settings!$A$36:$B$38,2,FALSE),"")</f>
        <v/>
      </c>
      <c r="F64" s="91" t="s">
        <v>113</v>
      </c>
      <c r="G64" s="92">
        <f t="array" ref="G64">SUM(IF(G61:G63="OK",1,0)*$E$61:$E$63)/SUM($E$61:$E$63)</f>
        <v>0</v>
      </c>
      <c r="H64" s="92">
        <f t="array" ref="H64">SUM(IF(H61:H63="OK",1,0)*$E$61:$E$63)/SUM($E$61:$E$63)</f>
        <v>0</v>
      </c>
      <c r="I64" s="92">
        <f t="array" ref="I64">SUM(IF(I61:I63="OK",1,0)*$E$61:$E$63)/SUM($E$61:$E$63)</f>
        <v>0</v>
      </c>
      <c r="J64" s="92">
        <f t="array" ref="J64">SUM(IF(J61:J63="OK",1,0)*$E$61:$E$63)/SUM($E$61:$E$63)</f>
        <v>0</v>
      </c>
      <c r="K64" s="106"/>
    </row>
    <row r="65" spans="2:11" ht="15.75" x14ac:dyDescent="0.25">
      <c r="B65" s="59" t="s">
        <v>55</v>
      </c>
      <c r="C65" s="4"/>
      <c r="D65" s="4"/>
      <c r="E65" s="51" t="str">
        <f>IFERROR(VLOOKUP(F65,Settings!$A$36:$B$38,2,FALSE),"")</f>
        <v/>
      </c>
      <c r="F65" s="4"/>
      <c r="G65" s="4"/>
      <c r="H65" s="4"/>
      <c r="I65" s="4"/>
      <c r="J65" s="4"/>
      <c r="K65" s="48"/>
    </row>
    <row r="66" spans="2:11" ht="30" x14ac:dyDescent="0.25">
      <c r="B66" s="49" t="s">
        <v>56</v>
      </c>
      <c r="C66" s="55" t="s">
        <v>57</v>
      </c>
      <c r="D66" s="58"/>
      <c r="E66" s="51">
        <f>IFERROR(VLOOKUP(F66,Settings!$A$36:$B$38,2,FALSE),"")</f>
        <v>3</v>
      </c>
      <c r="F66" s="2" t="s">
        <v>12</v>
      </c>
      <c r="G66" s="52"/>
      <c r="H66" s="52"/>
      <c r="I66" s="52"/>
      <c r="J66" s="52"/>
      <c r="K66" s="53"/>
    </row>
    <row r="67" spans="2:11" x14ac:dyDescent="0.25">
      <c r="B67" s="49" t="s">
        <v>58</v>
      </c>
      <c r="C67" s="55" t="s">
        <v>59</v>
      </c>
      <c r="D67" s="58"/>
      <c r="E67" s="51">
        <f>IFERROR(VLOOKUP(F67,Settings!$A$36:$B$38,2,FALSE),"")</f>
        <v>3</v>
      </c>
      <c r="F67" s="2" t="s">
        <v>12</v>
      </c>
      <c r="G67" s="52"/>
      <c r="H67" s="52"/>
      <c r="I67" s="52"/>
      <c r="J67" s="52"/>
      <c r="K67" s="53"/>
    </row>
    <row r="68" spans="2:11" ht="30" x14ac:dyDescent="0.25">
      <c r="B68" s="49" t="s">
        <v>60</v>
      </c>
      <c r="C68" s="55" t="s">
        <v>61</v>
      </c>
      <c r="D68" s="58"/>
      <c r="E68" s="51">
        <f>IFERROR(VLOOKUP(F68,Settings!$A$36:$B$38,2,FALSE),"")</f>
        <v>3</v>
      </c>
      <c r="F68" s="2" t="s">
        <v>12</v>
      </c>
      <c r="G68" s="52"/>
      <c r="H68" s="52"/>
      <c r="I68" s="52"/>
      <c r="J68" s="52"/>
      <c r="K68" s="53"/>
    </row>
    <row r="69" spans="2:11" x14ac:dyDescent="0.25">
      <c r="B69" s="49" t="s">
        <v>62</v>
      </c>
      <c r="C69" s="55" t="s">
        <v>63</v>
      </c>
      <c r="D69" s="58"/>
      <c r="E69" s="51">
        <f>IFERROR(VLOOKUP(F69,Settings!$A$36:$B$38,2,FALSE),"")</f>
        <v>3</v>
      </c>
      <c r="F69" s="2" t="s">
        <v>12</v>
      </c>
      <c r="G69" s="52"/>
      <c r="H69" s="52"/>
      <c r="I69" s="52"/>
      <c r="J69" s="52"/>
      <c r="K69" s="53"/>
    </row>
    <row r="70" spans="2:11" x14ac:dyDescent="0.25">
      <c r="B70" s="49" t="s">
        <v>64</v>
      </c>
      <c r="C70" s="55" t="s">
        <v>65</v>
      </c>
      <c r="D70" s="58"/>
      <c r="E70" s="51">
        <f>IFERROR(VLOOKUP(F70,Settings!$A$36:$B$38,2,FALSE),"")</f>
        <v>3</v>
      </c>
      <c r="F70" s="2" t="s">
        <v>12</v>
      </c>
      <c r="G70" s="52"/>
      <c r="H70" s="52"/>
      <c r="I70" s="52"/>
      <c r="J70" s="52"/>
      <c r="K70" s="53"/>
    </row>
    <row r="71" spans="2:11" x14ac:dyDescent="0.25">
      <c r="B71" s="116" t="s">
        <v>55</v>
      </c>
      <c r="D71" s="57"/>
      <c r="E71" s="51" t="str">
        <f>IFERROR(VLOOKUP(F71,Settings!$A$36:$B$38,2,FALSE),"")</f>
        <v/>
      </c>
      <c r="F71" s="91" t="s">
        <v>113</v>
      </c>
      <c r="G71" s="92">
        <f t="array" ref="G71">SUM(IF(G66:G70="OK",1,0)*$E$66:$E$70)/SUM($E$66:$E$70)</f>
        <v>0</v>
      </c>
      <c r="H71" s="92">
        <f t="array" ref="H71">SUM(IF(H66:H70="OK",1,0)*$E$66:$E$70)/SUM($E$66:$E$70)</f>
        <v>0</v>
      </c>
      <c r="I71" s="92">
        <f t="array" ref="I71">SUM(IF(I66:I70="OK",1,0)*$E$66:$E$70)/SUM($E$66:$E$70)</f>
        <v>0</v>
      </c>
      <c r="J71" s="92">
        <f t="array" ref="J71">SUM(IF(J66:J70="OK",1,0)*$E$66:$E$70)/SUM($E$66:$E$70)</f>
        <v>0</v>
      </c>
      <c r="K71" s="106"/>
    </row>
    <row r="72" spans="2:11" ht="15.75" x14ac:dyDescent="0.25">
      <c r="B72" s="59" t="s">
        <v>66</v>
      </c>
      <c r="C72" s="4"/>
      <c r="D72" s="4"/>
      <c r="E72" s="51" t="str">
        <f>IFERROR(VLOOKUP(F72,Settings!$A$36:$B$38,2,FALSE),"")</f>
        <v/>
      </c>
      <c r="F72" s="4"/>
      <c r="G72" s="4"/>
      <c r="H72" s="4"/>
      <c r="I72" s="4"/>
      <c r="J72" s="4"/>
      <c r="K72" s="48"/>
    </row>
    <row r="73" spans="2:11" x14ac:dyDescent="0.25">
      <c r="B73" s="49" t="s">
        <v>67</v>
      </c>
      <c r="C73" s="55" t="s">
        <v>68</v>
      </c>
      <c r="D73" s="58"/>
      <c r="E73" s="51">
        <f>IFERROR(VLOOKUP(F73,Settings!$A$36:$B$38,2,FALSE),"")</f>
        <v>3</v>
      </c>
      <c r="F73" s="2" t="s">
        <v>12</v>
      </c>
      <c r="G73" s="52"/>
      <c r="H73" s="52"/>
      <c r="I73" s="52"/>
      <c r="J73" s="52"/>
      <c r="K73" s="53"/>
    </row>
    <row r="74" spans="2:11" x14ac:dyDescent="0.25">
      <c r="B74" s="49" t="s">
        <v>69</v>
      </c>
      <c r="C74" s="55" t="s">
        <v>70</v>
      </c>
      <c r="D74" s="58"/>
      <c r="E74" s="51">
        <f>IFERROR(VLOOKUP(F74,Settings!$A$36:$B$38,2,FALSE),"")</f>
        <v>3</v>
      </c>
      <c r="F74" s="2" t="s">
        <v>12</v>
      </c>
      <c r="G74" s="52"/>
      <c r="H74" s="52"/>
      <c r="I74" s="52"/>
      <c r="J74" s="52"/>
      <c r="K74" s="53"/>
    </row>
    <row r="75" spans="2:11" x14ac:dyDescent="0.25">
      <c r="B75" s="49" t="s">
        <v>71</v>
      </c>
      <c r="C75" s="55" t="s">
        <v>72</v>
      </c>
      <c r="D75" s="58"/>
      <c r="E75" s="51">
        <f>IFERROR(VLOOKUP(F75,Settings!$A$36:$B$38,2,FALSE),"")</f>
        <v>3</v>
      </c>
      <c r="F75" s="2" t="s">
        <v>12</v>
      </c>
      <c r="G75" s="52"/>
      <c r="H75" s="52"/>
      <c r="I75" s="52"/>
      <c r="J75" s="52"/>
      <c r="K75" s="53"/>
    </row>
    <row r="76" spans="2:11" x14ac:dyDescent="0.25">
      <c r="B76" s="49" t="s">
        <v>73</v>
      </c>
      <c r="C76" s="55" t="s">
        <v>74</v>
      </c>
      <c r="D76" s="58"/>
      <c r="E76" s="51">
        <f>IFERROR(VLOOKUP(F76,Settings!$A$36:$B$38,2,FALSE),"")</f>
        <v>3</v>
      </c>
      <c r="F76" s="2" t="s">
        <v>12</v>
      </c>
      <c r="G76" s="52"/>
      <c r="H76" s="52"/>
      <c r="I76" s="52"/>
      <c r="J76" s="52"/>
      <c r="K76" s="53"/>
    </row>
    <row r="77" spans="2:11" x14ac:dyDescent="0.25">
      <c r="B77" s="116" t="s">
        <v>66</v>
      </c>
      <c r="D77" s="57"/>
      <c r="E77" s="51" t="str">
        <f>IFERROR(VLOOKUP(F77,Settings!$A$36:$B$38,2,FALSE),"")</f>
        <v/>
      </c>
      <c r="F77" s="91" t="s">
        <v>113</v>
      </c>
      <c r="G77" s="92">
        <f t="array" ref="G77">SUM(IF(G73:G76="OK",1,0)*$E$73:$E$76)/SUM($E$73:$E$76)</f>
        <v>0</v>
      </c>
      <c r="H77" s="92">
        <f t="array" ref="H77">SUM(IF(H73:H76="OK",1,0)*$E$73:$E$76)/SUM($E$73:$E$76)</f>
        <v>0</v>
      </c>
      <c r="I77" s="92">
        <f t="array" ref="I77">SUM(IF(I73:I76="OK",1,0)*$E$73:$E$76)/SUM($E$73:$E$76)</f>
        <v>0</v>
      </c>
      <c r="J77" s="92">
        <f t="array" ref="J77">SUM(IF(J73:J76="OK",1,0)*$E$73:$E$76)/SUM($E$73:$E$76)</f>
        <v>0</v>
      </c>
      <c r="K77" s="106"/>
    </row>
    <row r="78" spans="2:11" ht="15.75" x14ac:dyDescent="0.25">
      <c r="B78" s="59" t="s">
        <v>75</v>
      </c>
      <c r="C78" s="4"/>
      <c r="D78" s="4"/>
      <c r="E78" s="51" t="str">
        <f>IFERROR(VLOOKUP(F78,Settings!$A$36:$B$38,2,FALSE),"")</f>
        <v/>
      </c>
      <c r="F78" s="4"/>
      <c r="G78" s="4"/>
      <c r="H78" s="4"/>
      <c r="I78" s="4"/>
      <c r="J78" s="4"/>
      <c r="K78" s="48"/>
    </row>
    <row r="79" spans="2:11" ht="30" x14ac:dyDescent="0.25">
      <c r="B79" s="49" t="s">
        <v>76</v>
      </c>
      <c r="C79" s="55" t="s">
        <v>77</v>
      </c>
      <c r="D79" s="58"/>
      <c r="E79" s="51">
        <f>IFERROR(VLOOKUP(F79,Settings!$A$36:$B$38,2,FALSE),"")</f>
        <v>3</v>
      </c>
      <c r="F79" s="2" t="s">
        <v>12</v>
      </c>
      <c r="G79" s="52"/>
      <c r="H79" s="52"/>
      <c r="I79" s="52"/>
      <c r="J79" s="52"/>
      <c r="K79" s="53"/>
    </row>
    <row r="80" spans="2:11" ht="30" x14ac:dyDescent="0.25">
      <c r="B80" s="49" t="s">
        <v>78</v>
      </c>
      <c r="C80" s="55" t="s">
        <v>79</v>
      </c>
      <c r="D80" s="58"/>
      <c r="E80" s="51">
        <f>IFERROR(VLOOKUP(F80,Settings!$A$36:$B$38,2,FALSE),"")</f>
        <v>3</v>
      </c>
      <c r="F80" s="2" t="s">
        <v>12</v>
      </c>
      <c r="G80" s="52"/>
      <c r="H80" s="52"/>
      <c r="I80" s="52"/>
      <c r="J80" s="52"/>
      <c r="K80" s="53"/>
    </row>
    <row r="81" spans="2:11" x14ac:dyDescent="0.25">
      <c r="B81" s="116" t="s">
        <v>75</v>
      </c>
      <c r="D81" s="57"/>
      <c r="E81" s="51" t="str">
        <f>IFERROR(VLOOKUP(F81,Settings!$A$36:$B$38,2,FALSE),"")</f>
        <v/>
      </c>
      <c r="F81" s="91" t="s">
        <v>113</v>
      </c>
      <c r="G81" s="92">
        <f t="array" ref="G81">SUM(IF(G79:G80="OK",1,0)*$E$79:$E$80)/SUM($E$79:$E$80)</f>
        <v>0</v>
      </c>
      <c r="H81" s="92">
        <f t="array" ref="H81">SUM(IF(H79:H80="OK",1,0)*$E$79:$E$80)/SUM($E$79:$E$80)</f>
        <v>0</v>
      </c>
      <c r="I81" s="92">
        <f t="array" ref="I81">SUM(IF(I79:I80="OK",1,0)*$E$79:$E$80)/SUM($E$79:$E$80)</f>
        <v>0</v>
      </c>
      <c r="J81" s="92">
        <f t="array" ref="J81">SUM(IF(J79:J80="OK",1,0)*$E$79:$E$80)/SUM($E$79:$E$80)</f>
        <v>0</v>
      </c>
      <c r="K81" s="106"/>
    </row>
    <row r="82" spans="2:11" ht="15.75" x14ac:dyDescent="0.25">
      <c r="B82" s="59" t="s">
        <v>80</v>
      </c>
      <c r="C82" s="4"/>
      <c r="D82" s="4"/>
      <c r="E82" s="51" t="str">
        <f>IFERROR(VLOOKUP(F82,Settings!$A$36:$B$38,2,FALSE),"")</f>
        <v/>
      </c>
      <c r="F82" s="4"/>
      <c r="G82" s="4"/>
      <c r="H82" s="4"/>
      <c r="I82" s="4"/>
      <c r="J82" s="4"/>
      <c r="K82" s="48"/>
    </row>
    <row r="83" spans="2:11" x14ac:dyDescent="0.25">
      <c r="B83" s="49" t="s">
        <v>81</v>
      </c>
      <c r="C83" s="55" t="s">
        <v>82</v>
      </c>
      <c r="D83" s="58"/>
      <c r="E83" s="51">
        <f>IFERROR(VLOOKUP(F83,Settings!$A$36:$B$38,2,FALSE),"")</f>
        <v>3</v>
      </c>
      <c r="F83" s="2" t="s">
        <v>12</v>
      </c>
      <c r="G83" s="52"/>
      <c r="H83" s="52"/>
      <c r="I83" s="52"/>
      <c r="J83" s="52"/>
      <c r="K83" s="53"/>
    </row>
    <row r="84" spans="2:11" x14ac:dyDescent="0.25">
      <c r="B84" s="49" t="s">
        <v>83</v>
      </c>
      <c r="C84" s="55" t="s">
        <v>84</v>
      </c>
      <c r="D84" s="58"/>
      <c r="E84" s="51">
        <f>IFERROR(VLOOKUP(F84,Settings!$A$36:$B$38,2,FALSE),"")</f>
        <v>3</v>
      </c>
      <c r="F84" s="2" t="s">
        <v>12</v>
      </c>
      <c r="G84" s="52"/>
      <c r="H84" s="52"/>
      <c r="I84" s="52"/>
      <c r="J84" s="52"/>
      <c r="K84" s="53"/>
    </row>
    <row r="85" spans="2:11" x14ac:dyDescent="0.25">
      <c r="B85" s="49" t="s">
        <v>85</v>
      </c>
      <c r="C85" s="55" t="s">
        <v>86</v>
      </c>
      <c r="D85" s="58"/>
      <c r="E85" s="51">
        <f>IFERROR(VLOOKUP(F85,Settings!$A$36:$B$38,2,FALSE),"")</f>
        <v>3</v>
      </c>
      <c r="F85" s="2" t="s">
        <v>12</v>
      </c>
      <c r="G85" s="52"/>
      <c r="H85" s="52"/>
      <c r="I85" s="52"/>
      <c r="J85" s="52"/>
      <c r="K85" s="53"/>
    </row>
    <row r="86" spans="2:11" x14ac:dyDescent="0.25">
      <c r="B86" s="116" t="s">
        <v>80</v>
      </c>
      <c r="D86" s="57"/>
      <c r="E86" s="51" t="str">
        <f>IFERROR(VLOOKUP(F86,Settings!$A$36:$B$38,2,FALSE),"")</f>
        <v/>
      </c>
      <c r="F86" s="91" t="s">
        <v>113</v>
      </c>
      <c r="G86" s="92">
        <f t="array" ref="G86">SUM(IF(G83:G85="OK",1,0)*$E$83:$E$85)/SUM($E$83:$E$85)</f>
        <v>0</v>
      </c>
      <c r="H86" s="92">
        <f t="array" ref="H86">SUM(IF(H83:H85="OK",1,0)*$E$83:$E$85)/SUM($E$83:$E$85)</f>
        <v>0</v>
      </c>
      <c r="I86" s="92">
        <f t="array" ref="I86">SUM(IF(I83:I85="OK",1,0)*$E$83:$E$85)/SUM($E$83:$E$85)</f>
        <v>0</v>
      </c>
      <c r="J86" s="92">
        <f t="array" ref="J86">SUM(IF(J83:J85="OK",1,0)*$E$83:$E$85)/SUM($E$83:$E$85)</f>
        <v>0</v>
      </c>
      <c r="K86" s="106"/>
    </row>
    <row r="87" spans="2:11" ht="15.75" x14ac:dyDescent="0.25">
      <c r="B87" s="59" t="s">
        <v>87</v>
      </c>
      <c r="C87" s="4"/>
      <c r="D87" s="4"/>
      <c r="E87" s="51" t="str">
        <f>IFERROR(VLOOKUP(F87,Settings!$A$36:$B$38,2,FALSE),"")</f>
        <v/>
      </c>
      <c r="F87" s="4"/>
      <c r="G87" s="4"/>
      <c r="H87" s="4"/>
      <c r="I87" s="4"/>
      <c r="J87" s="4"/>
      <c r="K87" s="48"/>
    </row>
    <row r="88" spans="2:11" x14ac:dyDescent="0.25">
      <c r="B88" s="49" t="s">
        <v>88</v>
      </c>
      <c r="C88" s="55" t="s">
        <v>89</v>
      </c>
      <c r="D88" s="58"/>
      <c r="E88" s="51">
        <f>IFERROR(VLOOKUP(F88,Settings!$A$36:$B$38,2,FALSE),"")</f>
        <v>6</v>
      </c>
      <c r="F88" s="2" t="s">
        <v>7</v>
      </c>
      <c r="G88" s="52"/>
      <c r="H88" s="52"/>
      <c r="I88" s="52"/>
      <c r="J88" s="52"/>
      <c r="K88" s="53"/>
    </row>
    <row r="89" spans="2:11" x14ac:dyDescent="0.25">
      <c r="B89" s="116" t="s">
        <v>87</v>
      </c>
      <c r="D89" s="57"/>
      <c r="E89" s="51" t="str">
        <f>IFERROR(VLOOKUP(F89,Settings!$A$36:$B$38,2,FALSE),"")</f>
        <v/>
      </c>
      <c r="F89" s="91" t="s">
        <v>113</v>
      </c>
      <c r="G89" s="92">
        <f>SUM(IF(G88="OK",1,0)*$E$88)/SUM($E$88)</f>
        <v>0</v>
      </c>
      <c r="H89" s="92">
        <f>SUM(IF(H88="OK",1,0)*$E$88)/SUM($E$88)</f>
        <v>0</v>
      </c>
      <c r="I89" s="92">
        <f>SUM(IF(I88="OK",1,0)*$E$88)/SUM($E$88)</f>
        <v>0</v>
      </c>
      <c r="J89" s="92">
        <f>SUM(IF(J88="OK",1,0)*$E$88)/SUM($E$88)</f>
        <v>0</v>
      </c>
      <c r="K89" s="106"/>
    </row>
  </sheetData>
  <sheetProtection sheet="1" objects="1" scenarios="1"/>
  <mergeCells count="1">
    <mergeCell ref="C1:C4"/>
  </mergeCells>
  <conditionalFormatting sqref="F88">
    <cfRule type="expression" dxfId="59" priority="322">
      <formula>F88="N/A"</formula>
    </cfRule>
  </conditionalFormatting>
  <conditionalFormatting sqref="F16">
    <cfRule type="expression" dxfId="58" priority="321">
      <formula>F16="N/A"</formula>
    </cfRule>
  </conditionalFormatting>
  <conditionalFormatting sqref="F14">
    <cfRule type="expression" dxfId="57" priority="320">
      <formula>F14="N/A"</formula>
    </cfRule>
  </conditionalFormatting>
  <conditionalFormatting sqref="F15">
    <cfRule type="expression" dxfId="56" priority="319">
      <formula>F15="N/A"</formula>
    </cfRule>
  </conditionalFormatting>
  <conditionalFormatting sqref="F19">
    <cfRule type="expression" dxfId="55" priority="318">
      <formula>F19="N/A"</formula>
    </cfRule>
  </conditionalFormatting>
  <conditionalFormatting sqref="F20">
    <cfRule type="expression" dxfId="54" priority="317">
      <formula>F20="N/A"</formula>
    </cfRule>
  </conditionalFormatting>
  <conditionalFormatting sqref="F56 F58">
    <cfRule type="expression" dxfId="53" priority="316">
      <formula>F56="N/A"</formula>
    </cfRule>
  </conditionalFormatting>
  <conditionalFormatting sqref="F54:F55">
    <cfRule type="expression" dxfId="52" priority="315">
      <formula>F54="N/A"</formula>
    </cfRule>
  </conditionalFormatting>
  <conditionalFormatting sqref="F61">
    <cfRule type="expression" dxfId="51" priority="314">
      <formula>F61="N/A"</formula>
    </cfRule>
  </conditionalFormatting>
  <conditionalFormatting sqref="F62:F63">
    <cfRule type="expression" dxfId="50" priority="313">
      <formula>F62="N/A"</formula>
    </cfRule>
  </conditionalFormatting>
  <conditionalFormatting sqref="F68:F70">
    <cfRule type="expression" dxfId="49" priority="312">
      <formula>F68="N/A"</formula>
    </cfRule>
  </conditionalFormatting>
  <conditionalFormatting sqref="F66:F67">
    <cfRule type="expression" dxfId="48" priority="311">
      <formula>F66="N/A"</formula>
    </cfRule>
  </conditionalFormatting>
  <conditionalFormatting sqref="F75:F76">
    <cfRule type="expression" dxfId="47" priority="310">
      <formula>F75="N/A"</formula>
    </cfRule>
  </conditionalFormatting>
  <conditionalFormatting sqref="F73:F74">
    <cfRule type="expression" dxfId="46" priority="309">
      <formula>F73="N/A"</formula>
    </cfRule>
  </conditionalFormatting>
  <conditionalFormatting sqref="F80">
    <cfRule type="expression" dxfId="45" priority="308">
      <formula>F80="N/A"</formula>
    </cfRule>
  </conditionalFormatting>
  <conditionalFormatting sqref="F79">
    <cfRule type="expression" dxfId="44" priority="307">
      <formula>F79="N/A"</formula>
    </cfRule>
  </conditionalFormatting>
  <conditionalFormatting sqref="F83">
    <cfRule type="expression" dxfId="43" priority="306">
      <formula>F83="N/A"</formula>
    </cfRule>
  </conditionalFormatting>
  <conditionalFormatting sqref="F84:F85">
    <cfRule type="expression" dxfId="42" priority="305">
      <formula>F84="N/A"</formula>
    </cfRule>
  </conditionalFormatting>
  <conditionalFormatting sqref="G66:G70 G61:G63 G54:G58 G19:G20 G73:G76 G79:G80 G83:G85 G88 G14:G16">
    <cfRule type="expression" dxfId="41" priority="304">
      <formula>$F14="N/A"</formula>
    </cfRule>
  </conditionalFormatting>
  <conditionalFormatting sqref="G28:G29 G42:G43 G49:G52 G17:K17 G21:K21 H29:K29 G35:K37 H43:K43 G46:K46 H49:K51 G59:K59 G64:K64 G71:K71 G77:K77 G81:K81 G86:K86 G89:K89">
    <cfRule type="expression" dxfId="40" priority="323">
      <formula>#REF!="N/A"</formula>
    </cfRule>
  </conditionalFormatting>
  <conditionalFormatting sqref="G39 G14:G17 G19:G21 G61:G64 G66:G71 G73:G77 G79:G81 G83:G86 G88:G89 G58:G59 H17:K17 H21:K21 G37:K37 G51:K51 H59:K59 H64:K64 H71:K71 H77:K77 H81:K81 H86:K86 H89:K89">
    <cfRule type="expression" dxfId="39" priority="303">
      <formula>G14="OK"</formula>
    </cfRule>
  </conditionalFormatting>
  <conditionalFormatting sqref="G39 G14:G17 G19:G21 G61:G64 G66:G71 G73:G77 G79:G81 G83:G86 G88:G89 G58:G59 H17:K17 H21:K21 G37:K37 G51:K51 H59:K59 H64:K64 H71:K71 H77:K77 H81:K81 H86:K86 H89:K89">
    <cfRule type="expression" dxfId="38" priority="302">
      <formula>G14="NOK"</formula>
    </cfRule>
  </conditionalFormatting>
  <conditionalFormatting sqref="F57">
    <cfRule type="expression" dxfId="37" priority="301">
      <formula>F57="N/A"</formula>
    </cfRule>
  </conditionalFormatting>
  <conditionalFormatting sqref="H66:H70 H61:H63 H54:H58 H19:H20 H73:H76 H79:H80 H83:H85 H88 H14:H16">
    <cfRule type="expression" dxfId="36" priority="17">
      <formula>$F14="N/A"</formula>
    </cfRule>
  </conditionalFormatting>
  <conditionalFormatting sqref="H28 H42 H52">
    <cfRule type="expression" dxfId="35" priority="18">
      <formula>#REF!="N/A"</formula>
    </cfRule>
  </conditionalFormatting>
  <conditionalFormatting sqref="H39 H14:H16 H19:H20 H61:H63 H66:H70 H73:H76 H79:H80 H83:H85 H88 H58">
    <cfRule type="expression" dxfId="34" priority="16">
      <formula>H14="OK"</formula>
    </cfRule>
  </conditionalFormatting>
  <conditionalFormatting sqref="H39 H14:H16 H19:H20 H61:H63 H66:H70 H73:H76 H79:H80 H83:H85 H88 H58">
    <cfRule type="expression" dxfId="33" priority="15">
      <formula>H14="NOK"</formula>
    </cfRule>
  </conditionalFormatting>
  <conditionalFormatting sqref="I66:I70 I61:I63 I54:I58 I19:I20 I73:I76 I79:I80 I83:I85 I88 I14:I16">
    <cfRule type="expression" dxfId="32" priority="10">
      <formula>$F14="N/A"</formula>
    </cfRule>
  </conditionalFormatting>
  <conditionalFormatting sqref="I28 I42 I52">
    <cfRule type="expression" dxfId="31" priority="11">
      <formula>#REF!="N/A"</formula>
    </cfRule>
  </conditionalFormatting>
  <conditionalFormatting sqref="I39 I14:I16 I19:I20 I61:I63 I66:I70 I73:I76 I79:I80 I83:I85 I88 I58">
    <cfRule type="expression" dxfId="30" priority="9">
      <formula>I14="OK"</formula>
    </cfRule>
  </conditionalFormatting>
  <conditionalFormatting sqref="I39 I14:I16 I19:I20 I61:I63 I66:I70 I73:I76 I79:I80 I83:I85 I88 I58">
    <cfRule type="expression" dxfId="29" priority="8">
      <formula>I14="NOK"</formula>
    </cfRule>
  </conditionalFormatting>
  <conditionalFormatting sqref="J66:J70 J61:J63 J54:J58 J19:J20 J73:J76 J79:J80 J83:J85 J88 J14:J16">
    <cfRule type="expression" dxfId="28" priority="3">
      <formula>$F14="N/A"</formula>
    </cfRule>
  </conditionalFormatting>
  <conditionalFormatting sqref="J28 J42 J52">
    <cfRule type="expression" dxfId="27" priority="4">
      <formula>#REF!="N/A"</formula>
    </cfRule>
  </conditionalFormatting>
  <conditionalFormatting sqref="J39 J14:J16 J19:J20 J61:J63 J66:J70 J73:J76 J79:J80 J83:J85 J88 J58">
    <cfRule type="expression" dxfId="26" priority="2">
      <formula>J14="OK"</formula>
    </cfRule>
  </conditionalFormatting>
  <conditionalFormatting sqref="J39 J14:J16 J19:J20 J61:J63 J66:J70 J73:J76 J79:J80 J83:J85 J88 J58">
    <cfRule type="expression" dxfId="25" priority="1">
      <formula>J14="NOK"</formula>
    </cfRule>
  </conditionalFormatting>
  <dataValidations count="2">
    <dataValidation type="list" allowBlank="1" showInputMessage="1" sqref="D14:D16 D83:D85 D19:D20 D79:D80 D73:D76 D66:D70 D61:D63 D54:D58 D52 D23:D36 D39:D50 D88" xr:uid="{00000000-0002-0000-0000-000000000000}">
      <formula1>$F$9:$G$9</formula1>
    </dataValidation>
    <dataValidation allowBlank="1" showInputMessage="1" sqref="D17 D21 D37 D51 D59 D64 D71 D77 D81 D86 D89" xr:uid="{00000000-0002-0000-0000-000001000000}"/>
  </dataValidations>
  <pageMargins left="0.25" right="0.25" top="0.75" bottom="0.75" header="0.3" footer="0.3"/>
  <pageSetup paperSize="9" scale="60" fitToHeight="0" orientation="portrait" r:id="rId1"/>
  <rowBreaks count="1" manualBreakCount="1">
    <brk id="51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Ajout_Colonne">
                <anchor moveWithCells="1" sizeWithCells="1">
                  <from>
                    <xdr:col>10</xdr:col>
                    <xdr:colOff>161925</xdr:colOff>
                    <xdr:row>9</xdr:row>
                    <xdr:rowOff>57150</xdr:rowOff>
                  </from>
                  <to>
                    <xdr:col>10</xdr:col>
                    <xdr:colOff>561975</xdr:colOff>
                    <xdr:row>10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Settings!$D$36:$D$37</xm:f>
          </x14:formula1>
          <xm:sqref>G79:J80 G83:J85 G88:J88 G14:J16 G19:J20 G39:J39 G58:J58 G61:J63 G66:J70 G73:J76</xm:sqref>
        </x14:dataValidation>
        <x14:dataValidation type="list" allowBlank="1" showInputMessage="1" showErrorMessage="1" xr:uid="{00000000-0002-0000-0000-000003000000}">
          <x14:formula1>
            <xm:f>Settings!$A$36:$A$38</xm:f>
          </x14:formula1>
          <xm:sqref>F88 F83:F85 F79:F80 F73:F76 F66:F70 F61:F63 F54:F58 F19:F20 F14:F16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8"/>
  <sheetViews>
    <sheetView topLeftCell="A10" workbookViewId="0">
      <selection activeCell="D16" sqref="D16"/>
    </sheetView>
  </sheetViews>
  <sheetFormatPr baseColWidth="10" defaultRowHeight="15" x14ac:dyDescent="0.25"/>
  <cols>
    <col min="1" max="1" width="23.28515625" customWidth="1"/>
    <col min="2" max="2" width="19.7109375" customWidth="1"/>
  </cols>
  <sheetData>
    <row r="1" spans="1:6" ht="33.75" x14ac:dyDescent="0.5">
      <c r="A1" s="5" t="s">
        <v>96</v>
      </c>
    </row>
    <row r="2" spans="1:6" ht="13.15" customHeight="1" x14ac:dyDescent="0.5">
      <c r="A2" s="5"/>
    </row>
    <row r="3" spans="1:6" x14ac:dyDescent="0.25">
      <c r="A3" s="6" t="s">
        <v>98</v>
      </c>
      <c r="B3" s="7"/>
      <c r="C3" s="129" t="s">
        <v>97</v>
      </c>
      <c r="D3" s="130"/>
      <c r="E3" s="130"/>
      <c r="F3" s="130"/>
    </row>
    <row r="4" spans="1:6" x14ac:dyDescent="0.25">
      <c r="A4" s="6" t="s">
        <v>99</v>
      </c>
      <c r="B4" s="7"/>
      <c r="C4" s="130"/>
      <c r="D4" s="130"/>
      <c r="E4" s="130"/>
      <c r="F4" s="130"/>
    </row>
    <row r="5" spans="1:6" x14ac:dyDescent="0.25">
      <c r="A5" s="6" t="s">
        <v>93</v>
      </c>
      <c r="B5" s="7"/>
      <c r="C5" s="130"/>
      <c r="D5" s="130"/>
      <c r="E5" s="130"/>
      <c r="F5" s="130"/>
    </row>
    <row r="6" spans="1:6" x14ac:dyDescent="0.25">
      <c r="A6" s="6" t="s">
        <v>100</v>
      </c>
      <c r="B6" s="7"/>
      <c r="C6" s="130"/>
      <c r="D6" s="130"/>
      <c r="E6" s="130"/>
      <c r="F6" s="130"/>
    </row>
    <row r="7" spans="1:6" x14ac:dyDescent="0.25">
      <c r="A7" s="6" t="s">
        <v>101</v>
      </c>
      <c r="B7" s="7"/>
      <c r="C7" s="130"/>
      <c r="D7" s="130"/>
      <c r="E7" s="130"/>
      <c r="F7" s="130"/>
    </row>
    <row r="8" spans="1:6" x14ac:dyDescent="0.25">
      <c r="A8" s="6" t="s">
        <v>124</v>
      </c>
      <c r="B8" s="7"/>
      <c r="C8" s="130"/>
      <c r="D8" s="130"/>
      <c r="E8" s="130"/>
      <c r="F8" s="130"/>
    </row>
    <row r="9" spans="1:6" x14ac:dyDescent="0.25">
      <c r="A9" s="6" t="s">
        <v>102</v>
      </c>
      <c r="B9" s="7"/>
      <c r="C9" s="130"/>
      <c r="D9" s="130"/>
      <c r="E9" s="130"/>
      <c r="F9" s="130"/>
    </row>
    <row r="10" spans="1:6" x14ac:dyDescent="0.25">
      <c r="A10" s="6" t="s">
        <v>103</v>
      </c>
      <c r="B10" s="7"/>
      <c r="C10" s="130"/>
      <c r="D10" s="130"/>
      <c r="E10" s="130"/>
      <c r="F10" s="130"/>
    </row>
    <row r="11" spans="1:6" x14ac:dyDescent="0.25">
      <c r="A11" s="6" t="s">
        <v>104</v>
      </c>
      <c r="B11" s="7"/>
      <c r="C11" s="130"/>
      <c r="D11" s="130"/>
      <c r="E11" s="130"/>
      <c r="F11" s="130"/>
    </row>
    <row r="12" spans="1:6" x14ac:dyDescent="0.25">
      <c r="A12" s="6" t="s">
        <v>105</v>
      </c>
      <c r="B12" s="7"/>
      <c r="C12" s="130"/>
      <c r="D12" s="130"/>
      <c r="E12" s="130"/>
      <c r="F12" s="130"/>
    </row>
    <row r="13" spans="1:6" x14ac:dyDescent="0.25">
      <c r="A13" s="6" t="s">
        <v>118</v>
      </c>
      <c r="B13" s="7"/>
      <c r="C13" s="17"/>
      <c r="D13" s="17"/>
      <c r="E13" s="17"/>
      <c r="F13" s="17"/>
    </row>
    <row r="14" spans="1:6" x14ac:dyDescent="0.25">
      <c r="A14" s="6" t="s">
        <v>119</v>
      </c>
      <c r="B14" s="7"/>
      <c r="C14" s="17"/>
      <c r="D14" s="17"/>
      <c r="E14" s="17"/>
      <c r="F14" s="17"/>
    </row>
    <row r="16" spans="1:6" ht="34.5" thickBot="1" x14ac:dyDescent="0.55000000000000004">
      <c r="A16" s="5" t="s">
        <v>106</v>
      </c>
    </row>
    <row r="17" spans="1:9" ht="14.45" customHeight="1" thickBot="1" x14ac:dyDescent="0.55000000000000004">
      <c r="A17" s="124"/>
      <c r="B17" s="131" t="s">
        <v>137</v>
      </c>
      <c r="C17" s="131"/>
      <c r="D17" s="131"/>
      <c r="E17" s="131"/>
      <c r="F17" s="131"/>
      <c r="G17" s="131"/>
      <c r="H17" s="131"/>
      <c r="I17" s="132"/>
    </row>
    <row r="18" spans="1:9" x14ac:dyDescent="0.25">
      <c r="A18" s="1" t="s">
        <v>128</v>
      </c>
      <c r="B18" s="122" t="s">
        <v>129</v>
      </c>
      <c r="C18" s="122" t="s">
        <v>130</v>
      </c>
      <c r="D18" s="122" t="s">
        <v>131</v>
      </c>
      <c r="E18" s="122" t="s">
        <v>132</v>
      </c>
      <c r="F18" s="122" t="s">
        <v>133</v>
      </c>
      <c r="G18" s="122" t="s">
        <v>134</v>
      </c>
      <c r="H18" s="122" t="s">
        <v>135</v>
      </c>
      <c r="I18" s="123" t="s">
        <v>136</v>
      </c>
    </row>
    <row r="19" spans="1:9" x14ac:dyDescent="0.25">
      <c r="A19" s="9" t="s">
        <v>5</v>
      </c>
      <c r="B19" s="8">
        <v>0.3</v>
      </c>
      <c r="C19" s="8">
        <v>0.4</v>
      </c>
      <c r="D19" s="8">
        <v>0.5</v>
      </c>
      <c r="E19" s="8">
        <v>0.6</v>
      </c>
      <c r="F19" s="8">
        <v>0.7</v>
      </c>
      <c r="G19" s="8">
        <v>0.8</v>
      </c>
      <c r="H19" s="8">
        <v>0.9</v>
      </c>
      <c r="I19" s="118">
        <v>1</v>
      </c>
    </row>
    <row r="20" spans="1:9" x14ac:dyDescent="0.25">
      <c r="A20" s="9" t="s">
        <v>13</v>
      </c>
      <c r="B20" s="8">
        <v>0.3</v>
      </c>
      <c r="C20" s="8">
        <v>0.4</v>
      </c>
      <c r="D20" s="8">
        <v>0.5</v>
      </c>
      <c r="E20" s="8">
        <v>0.6</v>
      </c>
      <c r="F20" s="8">
        <v>0.7</v>
      </c>
      <c r="G20" s="8">
        <v>0.8</v>
      </c>
      <c r="H20" s="8">
        <v>0.9</v>
      </c>
      <c r="I20" s="118">
        <v>1</v>
      </c>
    </row>
    <row r="21" spans="1:9" ht="30" x14ac:dyDescent="0.25">
      <c r="A21" s="9" t="s">
        <v>18</v>
      </c>
      <c r="B21" s="8">
        <v>0.3</v>
      </c>
      <c r="C21" s="8">
        <v>0.4</v>
      </c>
      <c r="D21" s="8">
        <v>0.5</v>
      </c>
      <c r="E21" s="8">
        <v>0.6</v>
      </c>
      <c r="F21" s="8">
        <v>0.7</v>
      </c>
      <c r="G21" s="8">
        <v>0.8</v>
      </c>
      <c r="H21" s="8">
        <v>0.9</v>
      </c>
      <c r="I21" s="118">
        <v>1</v>
      </c>
    </row>
    <row r="22" spans="1:9" ht="60" x14ac:dyDescent="0.25">
      <c r="A22" s="9" t="s">
        <v>33</v>
      </c>
      <c r="B22" s="8">
        <v>0.3</v>
      </c>
      <c r="C22" s="8">
        <v>0.4</v>
      </c>
      <c r="D22" s="8">
        <v>0.5</v>
      </c>
      <c r="E22" s="8">
        <v>0.6</v>
      </c>
      <c r="F22" s="8">
        <v>0.7</v>
      </c>
      <c r="G22" s="8">
        <v>0.8</v>
      </c>
      <c r="H22" s="8">
        <v>0.9</v>
      </c>
      <c r="I22" s="118">
        <v>1</v>
      </c>
    </row>
    <row r="23" spans="1:9" x14ac:dyDescent="0.25">
      <c r="A23" s="10" t="s">
        <v>38</v>
      </c>
      <c r="B23" s="8">
        <v>0.3</v>
      </c>
      <c r="C23" s="8">
        <v>0.4</v>
      </c>
      <c r="D23" s="8">
        <v>0.5</v>
      </c>
      <c r="E23" s="8">
        <v>0.6</v>
      </c>
      <c r="F23" s="8">
        <v>0.7</v>
      </c>
      <c r="G23" s="8">
        <v>0.8</v>
      </c>
      <c r="H23" s="8">
        <v>0.9</v>
      </c>
      <c r="I23" s="118">
        <v>1</v>
      </c>
    </row>
    <row r="24" spans="1:9" x14ac:dyDescent="0.25">
      <c r="A24" s="10" t="s">
        <v>48</v>
      </c>
      <c r="B24" s="8">
        <v>0.3</v>
      </c>
      <c r="C24" s="8">
        <v>0.4</v>
      </c>
      <c r="D24" s="8">
        <v>0.5</v>
      </c>
      <c r="E24" s="8">
        <v>0.6</v>
      </c>
      <c r="F24" s="8">
        <v>0.7</v>
      </c>
      <c r="G24" s="8">
        <v>0.8</v>
      </c>
      <c r="H24" s="8">
        <v>0.9</v>
      </c>
      <c r="I24" s="118">
        <v>1</v>
      </c>
    </row>
    <row r="25" spans="1:9" x14ac:dyDescent="0.25">
      <c r="A25" s="10" t="s">
        <v>55</v>
      </c>
      <c r="B25" s="8">
        <v>0.3</v>
      </c>
      <c r="C25" s="8">
        <v>0.4</v>
      </c>
      <c r="D25" s="8">
        <v>0.5</v>
      </c>
      <c r="E25" s="8">
        <v>0.6</v>
      </c>
      <c r="F25" s="8">
        <v>0.7</v>
      </c>
      <c r="G25" s="8">
        <v>0.8</v>
      </c>
      <c r="H25" s="8">
        <v>0.9</v>
      </c>
      <c r="I25" s="118">
        <v>1</v>
      </c>
    </row>
    <row r="26" spans="1:9" x14ac:dyDescent="0.25">
      <c r="A26" s="10" t="s">
        <v>66</v>
      </c>
      <c r="B26" s="8">
        <v>0.3</v>
      </c>
      <c r="C26" s="8">
        <v>0.4</v>
      </c>
      <c r="D26" s="8">
        <v>0.5</v>
      </c>
      <c r="E26" s="8">
        <v>0.6</v>
      </c>
      <c r="F26" s="8">
        <v>0.7</v>
      </c>
      <c r="G26" s="8">
        <v>0.8</v>
      </c>
      <c r="H26" s="8">
        <v>0.9</v>
      </c>
      <c r="I26" s="118">
        <v>1</v>
      </c>
    </row>
    <row r="27" spans="1:9" ht="30" x14ac:dyDescent="0.25">
      <c r="A27" s="10" t="s">
        <v>75</v>
      </c>
      <c r="B27" s="8">
        <v>0.3</v>
      </c>
      <c r="C27" s="8">
        <v>0.4</v>
      </c>
      <c r="D27" s="8">
        <v>0.5</v>
      </c>
      <c r="E27" s="8">
        <v>0.6</v>
      </c>
      <c r="F27" s="8">
        <v>0.7</v>
      </c>
      <c r="G27" s="8">
        <v>0.8</v>
      </c>
      <c r="H27" s="8">
        <v>0.9</v>
      </c>
      <c r="I27" s="118">
        <v>1</v>
      </c>
    </row>
    <row r="28" spans="1:9" x14ac:dyDescent="0.25">
      <c r="A28" s="10" t="s">
        <v>80</v>
      </c>
      <c r="B28" s="8">
        <v>0.3</v>
      </c>
      <c r="C28" s="8">
        <v>0.4</v>
      </c>
      <c r="D28" s="8">
        <v>0.5</v>
      </c>
      <c r="E28" s="8">
        <v>0.6</v>
      </c>
      <c r="F28" s="8">
        <v>0.7</v>
      </c>
      <c r="G28" s="8">
        <v>0.8</v>
      </c>
      <c r="H28" s="8">
        <v>0.9</v>
      </c>
      <c r="I28" s="118">
        <v>1</v>
      </c>
    </row>
    <row r="29" spans="1:9" x14ac:dyDescent="0.25">
      <c r="A29" s="119" t="s">
        <v>87</v>
      </c>
      <c r="B29" s="120">
        <v>0.3</v>
      </c>
      <c r="C29" s="120">
        <v>0.4</v>
      </c>
      <c r="D29" s="120">
        <v>0.5</v>
      </c>
      <c r="E29" s="120">
        <v>0.6</v>
      </c>
      <c r="F29" s="120">
        <v>0.7</v>
      </c>
      <c r="G29" s="120">
        <v>0.8</v>
      </c>
      <c r="H29" s="120">
        <v>0.9</v>
      </c>
      <c r="I29" s="121">
        <v>1</v>
      </c>
    </row>
    <row r="32" spans="1:9" ht="33.75" x14ac:dyDescent="0.5">
      <c r="A32" s="5" t="s">
        <v>107</v>
      </c>
    </row>
    <row r="34" spans="1:5" ht="15.75" thickBot="1" x14ac:dyDescent="0.3"/>
    <row r="35" spans="1:5" x14ac:dyDescent="0.25">
      <c r="A35" s="11" t="s">
        <v>108</v>
      </c>
      <c r="B35" s="12" t="s">
        <v>109</v>
      </c>
      <c r="D35" s="11" t="s">
        <v>114</v>
      </c>
      <c r="E35" s="12" t="s">
        <v>115</v>
      </c>
    </row>
    <row r="36" spans="1:5" x14ac:dyDescent="0.25">
      <c r="A36" s="13" t="s">
        <v>7</v>
      </c>
      <c r="B36" s="14">
        <v>6</v>
      </c>
      <c r="D36" s="13" t="s">
        <v>116</v>
      </c>
      <c r="E36" s="14">
        <v>1</v>
      </c>
    </row>
    <row r="37" spans="1:5" ht="15.75" thickBot="1" x14ac:dyDescent="0.3">
      <c r="A37" s="13" t="s">
        <v>12</v>
      </c>
      <c r="B37" s="14">
        <v>3</v>
      </c>
      <c r="D37" s="15" t="s">
        <v>117</v>
      </c>
      <c r="E37" s="16">
        <v>0</v>
      </c>
    </row>
    <row r="38" spans="1:5" ht="15.75" thickBot="1" x14ac:dyDescent="0.3">
      <c r="A38" s="15" t="s">
        <v>110</v>
      </c>
      <c r="B38" s="16">
        <v>1</v>
      </c>
    </row>
  </sheetData>
  <mergeCells count="2">
    <mergeCell ref="C3:F12"/>
    <mergeCell ref="B17:I17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45"/>
  <sheetViews>
    <sheetView workbookViewId="0">
      <selection activeCell="O15" sqref="O15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3" width="55.5703125" bestFit="1" customWidth="1"/>
    <col min="4" max="4" width="7.28515625" bestFit="1" customWidth="1"/>
    <col min="5" max="7" width="11.28515625" bestFit="1" customWidth="1"/>
    <col min="8" max="9" width="11.28515625" customWidth="1"/>
  </cols>
  <sheetData>
    <row r="1" spans="1:9" x14ac:dyDescent="0.25">
      <c r="A1" s="115" t="s">
        <v>142</v>
      </c>
      <c r="B1" s="115" t="s">
        <v>125</v>
      </c>
      <c r="C1" s="115" t="s">
        <v>126</v>
      </c>
      <c r="D1" s="115" t="s">
        <v>127</v>
      </c>
      <c r="E1" s="115"/>
      <c r="F1" s="115"/>
      <c r="G1" s="115"/>
      <c r="H1" s="115"/>
      <c r="I1" s="115"/>
    </row>
    <row r="2" spans="1:9" x14ac:dyDescent="0.25">
      <c r="A2" s="115" t="s">
        <v>95</v>
      </c>
      <c r="B2" s="115">
        <v>1</v>
      </c>
      <c r="C2" s="115" t="s">
        <v>5</v>
      </c>
      <c r="D2" s="115">
        <v>0</v>
      </c>
      <c r="E2" s="125"/>
      <c r="F2" s="115"/>
      <c r="G2" s="115"/>
      <c r="H2" s="115"/>
      <c r="I2" s="115"/>
    </row>
    <row r="3" spans="1:9" x14ac:dyDescent="0.25">
      <c r="A3" s="115" t="s">
        <v>139</v>
      </c>
      <c r="B3" s="115">
        <v>1</v>
      </c>
      <c r="C3" s="115" t="s">
        <v>5</v>
      </c>
      <c r="D3" s="115">
        <v>0</v>
      </c>
      <c r="E3" s="125"/>
      <c r="F3" s="115"/>
      <c r="G3" s="115"/>
      <c r="H3" s="115"/>
      <c r="I3" s="115"/>
    </row>
    <row r="4" spans="1:9" x14ac:dyDescent="0.25">
      <c r="A4" s="115" t="s">
        <v>140</v>
      </c>
      <c r="B4" s="115">
        <v>1</v>
      </c>
      <c r="C4" s="115" t="s">
        <v>5</v>
      </c>
      <c r="D4" s="115">
        <v>0</v>
      </c>
      <c r="E4" s="125"/>
      <c r="F4" s="115"/>
      <c r="G4" s="115"/>
      <c r="H4" s="115"/>
      <c r="I4" s="115"/>
    </row>
    <row r="5" spans="1:9" x14ac:dyDescent="0.25">
      <c r="A5" s="115" t="s">
        <v>141</v>
      </c>
      <c r="B5" s="115">
        <v>1</v>
      </c>
      <c r="C5" s="115" t="s">
        <v>5</v>
      </c>
      <c r="D5" s="115">
        <v>0</v>
      </c>
      <c r="E5" s="125"/>
      <c r="F5" s="115"/>
      <c r="G5" s="115"/>
      <c r="H5" s="115"/>
      <c r="I5" s="115"/>
    </row>
    <row r="6" spans="1:9" x14ac:dyDescent="0.25">
      <c r="A6" s="115" t="s">
        <v>95</v>
      </c>
      <c r="B6" s="115">
        <v>1</v>
      </c>
      <c r="C6" s="115" t="s">
        <v>13</v>
      </c>
      <c r="D6" s="115">
        <v>0</v>
      </c>
      <c r="E6" s="125"/>
      <c r="F6" s="115"/>
      <c r="G6" s="115"/>
      <c r="H6" s="115"/>
      <c r="I6" s="115"/>
    </row>
    <row r="7" spans="1:9" x14ac:dyDescent="0.25">
      <c r="A7" s="115" t="s">
        <v>139</v>
      </c>
      <c r="B7" s="115">
        <v>1</v>
      </c>
      <c r="C7" s="115" t="s">
        <v>13</v>
      </c>
      <c r="D7" s="115">
        <v>0</v>
      </c>
      <c r="E7" s="125"/>
      <c r="F7" s="115"/>
      <c r="G7" s="115"/>
      <c r="H7" s="115"/>
      <c r="I7" s="115"/>
    </row>
    <row r="8" spans="1:9" x14ac:dyDescent="0.25">
      <c r="A8" s="115" t="s">
        <v>140</v>
      </c>
      <c r="B8" s="115">
        <v>1</v>
      </c>
      <c r="C8" s="115" t="s">
        <v>13</v>
      </c>
      <c r="D8" s="115">
        <v>0</v>
      </c>
      <c r="E8" s="125"/>
      <c r="F8" s="115"/>
      <c r="G8" s="115"/>
      <c r="H8" s="115"/>
      <c r="I8" s="115"/>
    </row>
    <row r="9" spans="1:9" x14ac:dyDescent="0.25">
      <c r="A9" s="115" t="s">
        <v>141</v>
      </c>
      <c r="B9" s="115">
        <v>1</v>
      </c>
      <c r="C9" s="115" t="s">
        <v>13</v>
      </c>
      <c r="D9" s="115">
        <v>0</v>
      </c>
      <c r="E9" s="125"/>
      <c r="F9" s="115"/>
      <c r="G9" s="115"/>
      <c r="H9" s="115"/>
      <c r="I9" s="115"/>
    </row>
    <row r="10" spans="1:9" x14ac:dyDescent="0.25">
      <c r="A10" s="115" t="s">
        <v>95</v>
      </c>
      <c r="B10" s="115">
        <v>1</v>
      </c>
      <c r="C10" s="115" t="s">
        <v>18</v>
      </c>
      <c r="D10" s="115">
        <v>0</v>
      </c>
      <c r="E10" s="125"/>
      <c r="F10" s="115"/>
      <c r="G10" s="115"/>
      <c r="H10" s="115"/>
      <c r="I10" s="115"/>
    </row>
    <row r="11" spans="1:9" x14ac:dyDescent="0.25">
      <c r="A11" s="115" t="s">
        <v>139</v>
      </c>
      <c r="B11" s="115">
        <v>1</v>
      </c>
      <c r="C11" s="115" t="s">
        <v>18</v>
      </c>
      <c r="D11" s="115">
        <v>0</v>
      </c>
      <c r="E11" s="125"/>
      <c r="F11" s="115"/>
      <c r="G11" s="115"/>
      <c r="H11" s="115"/>
      <c r="I11" s="115"/>
    </row>
    <row r="12" spans="1:9" x14ac:dyDescent="0.25">
      <c r="A12" s="115" t="s">
        <v>140</v>
      </c>
      <c r="B12" s="115">
        <v>1</v>
      </c>
      <c r="C12" s="115" t="s">
        <v>18</v>
      </c>
      <c r="D12" s="115">
        <v>0</v>
      </c>
      <c r="E12" s="125"/>
      <c r="F12" s="115"/>
      <c r="G12" s="115"/>
      <c r="H12" s="115"/>
      <c r="I12" s="115"/>
    </row>
    <row r="13" spans="1:9" x14ac:dyDescent="0.25">
      <c r="A13" s="115" t="s">
        <v>141</v>
      </c>
      <c r="B13" s="115">
        <v>1</v>
      </c>
      <c r="C13" s="115" t="s">
        <v>18</v>
      </c>
      <c r="D13" s="115">
        <v>0</v>
      </c>
    </row>
    <row r="14" spans="1:9" x14ac:dyDescent="0.25">
      <c r="A14" s="115" t="s">
        <v>95</v>
      </c>
      <c r="B14" s="115">
        <v>1</v>
      </c>
      <c r="C14" s="115" t="s">
        <v>33</v>
      </c>
      <c r="D14" s="115">
        <v>0</v>
      </c>
    </row>
    <row r="15" spans="1:9" x14ac:dyDescent="0.25">
      <c r="A15" s="115" t="s">
        <v>139</v>
      </c>
      <c r="B15" s="115">
        <v>1</v>
      </c>
      <c r="C15" s="115" t="s">
        <v>33</v>
      </c>
      <c r="D15" s="115">
        <v>0</v>
      </c>
    </row>
    <row r="16" spans="1:9" x14ac:dyDescent="0.25">
      <c r="A16" s="115" t="s">
        <v>140</v>
      </c>
      <c r="B16" s="115">
        <v>1</v>
      </c>
      <c r="C16" s="115" t="s">
        <v>33</v>
      </c>
      <c r="D16" s="115">
        <v>0</v>
      </c>
    </row>
    <row r="17" spans="1:4" x14ac:dyDescent="0.25">
      <c r="A17" s="115" t="s">
        <v>141</v>
      </c>
      <c r="B17" s="115">
        <v>1</v>
      </c>
      <c r="C17" s="115" t="s">
        <v>33</v>
      </c>
      <c r="D17" s="115">
        <v>0</v>
      </c>
    </row>
    <row r="18" spans="1:4" x14ac:dyDescent="0.25">
      <c r="A18" s="115" t="s">
        <v>95</v>
      </c>
      <c r="B18" s="115">
        <v>1</v>
      </c>
      <c r="C18" s="115" t="s">
        <v>38</v>
      </c>
      <c r="D18" s="115">
        <v>0.875</v>
      </c>
    </row>
    <row r="19" spans="1:4" x14ac:dyDescent="0.25">
      <c r="A19" s="115" t="s">
        <v>139</v>
      </c>
      <c r="B19" s="115">
        <v>1</v>
      </c>
      <c r="C19" s="115" t="s">
        <v>38</v>
      </c>
      <c r="D19" s="115">
        <v>0</v>
      </c>
    </row>
    <row r="20" spans="1:4" x14ac:dyDescent="0.25">
      <c r="A20" s="115" t="s">
        <v>140</v>
      </c>
      <c r="B20" s="115">
        <v>1</v>
      </c>
      <c r="C20" s="115" t="s">
        <v>38</v>
      </c>
      <c r="D20" s="115">
        <v>0</v>
      </c>
    </row>
    <row r="21" spans="1:4" x14ac:dyDescent="0.25">
      <c r="A21" s="115" t="s">
        <v>141</v>
      </c>
      <c r="B21" s="115">
        <v>1</v>
      </c>
      <c r="C21" s="115" t="s">
        <v>38</v>
      </c>
      <c r="D21" s="115">
        <v>0</v>
      </c>
    </row>
    <row r="22" spans="1:4" x14ac:dyDescent="0.25">
      <c r="A22" s="115" t="s">
        <v>95</v>
      </c>
      <c r="B22" s="115">
        <v>1</v>
      </c>
      <c r="C22" s="115" t="s">
        <v>48</v>
      </c>
      <c r="D22" s="115">
        <v>0</v>
      </c>
    </row>
    <row r="23" spans="1:4" x14ac:dyDescent="0.25">
      <c r="A23" s="115" t="s">
        <v>139</v>
      </c>
      <c r="B23" s="115">
        <v>1</v>
      </c>
      <c r="C23" s="115" t="s">
        <v>48</v>
      </c>
      <c r="D23" s="115">
        <v>0</v>
      </c>
    </row>
    <row r="24" spans="1:4" x14ac:dyDescent="0.25">
      <c r="A24" s="115" t="s">
        <v>140</v>
      </c>
      <c r="B24" s="115">
        <v>1</v>
      </c>
      <c r="C24" s="115" t="s">
        <v>48</v>
      </c>
      <c r="D24" s="115">
        <v>0</v>
      </c>
    </row>
    <row r="25" spans="1:4" x14ac:dyDescent="0.25">
      <c r="A25" s="115" t="s">
        <v>141</v>
      </c>
      <c r="B25" s="115">
        <v>1</v>
      </c>
      <c r="C25" s="115" t="s">
        <v>48</v>
      </c>
      <c r="D25" s="115">
        <v>0</v>
      </c>
    </row>
    <row r="26" spans="1:4" x14ac:dyDescent="0.25">
      <c r="A26" s="115" t="s">
        <v>95</v>
      </c>
      <c r="B26" s="115">
        <v>1</v>
      </c>
      <c r="C26" s="115" t="s">
        <v>55</v>
      </c>
      <c r="D26" s="115">
        <v>0</v>
      </c>
    </row>
    <row r="27" spans="1:4" x14ac:dyDescent="0.25">
      <c r="A27" s="115" t="s">
        <v>139</v>
      </c>
      <c r="B27" s="115">
        <v>1</v>
      </c>
      <c r="C27" s="115" t="s">
        <v>55</v>
      </c>
      <c r="D27" s="115">
        <v>0</v>
      </c>
    </row>
    <row r="28" spans="1:4" x14ac:dyDescent="0.25">
      <c r="A28" s="115" t="s">
        <v>140</v>
      </c>
      <c r="B28" s="115">
        <v>1</v>
      </c>
      <c r="C28" s="115" t="s">
        <v>55</v>
      </c>
      <c r="D28" s="115">
        <v>0</v>
      </c>
    </row>
    <row r="29" spans="1:4" x14ac:dyDescent="0.25">
      <c r="A29" s="115" t="s">
        <v>141</v>
      </c>
      <c r="B29" s="115">
        <v>1</v>
      </c>
      <c r="C29" s="115" t="s">
        <v>55</v>
      </c>
      <c r="D29" s="115">
        <v>0</v>
      </c>
    </row>
    <row r="30" spans="1:4" x14ac:dyDescent="0.25">
      <c r="A30" s="115" t="s">
        <v>95</v>
      </c>
      <c r="B30" s="115">
        <v>1</v>
      </c>
      <c r="C30" s="115" t="s">
        <v>66</v>
      </c>
      <c r="D30" s="115">
        <v>0</v>
      </c>
    </row>
    <row r="31" spans="1:4" x14ac:dyDescent="0.25">
      <c r="A31" s="115" t="s">
        <v>139</v>
      </c>
      <c r="B31" s="115">
        <v>1</v>
      </c>
      <c r="C31" s="115" t="s">
        <v>66</v>
      </c>
      <c r="D31" s="115">
        <v>0</v>
      </c>
    </row>
    <row r="32" spans="1:4" x14ac:dyDescent="0.25">
      <c r="A32" s="115" t="s">
        <v>140</v>
      </c>
      <c r="B32" s="115">
        <v>1</v>
      </c>
      <c r="C32" s="115" t="s">
        <v>66</v>
      </c>
      <c r="D32" s="115">
        <v>0</v>
      </c>
    </row>
    <row r="33" spans="1:4" x14ac:dyDescent="0.25">
      <c r="A33" s="115" t="s">
        <v>141</v>
      </c>
      <c r="B33" s="115">
        <v>1</v>
      </c>
      <c r="C33" s="115" t="s">
        <v>66</v>
      </c>
      <c r="D33" s="115">
        <v>0</v>
      </c>
    </row>
    <row r="34" spans="1:4" x14ac:dyDescent="0.25">
      <c r="A34" s="115" t="s">
        <v>95</v>
      </c>
      <c r="B34" s="115">
        <v>1</v>
      </c>
      <c r="C34" s="115" t="s">
        <v>75</v>
      </c>
      <c r="D34" s="115">
        <v>0</v>
      </c>
    </row>
    <row r="35" spans="1:4" x14ac:dyDescent="0.25">
      <c r="A35" s="115" t="s">
        <v>139</v>
      </c>
      <c r="B35" s="115">
        <v>1</v>
      </c>
      <c r="C35" s="115" t="s">
        <v>75</v>
      </c>
      <c r="D35" s="115">
        <v>0</v>
      </c>
    </row>
    <row r="36" spans="1:4" x14ac:dyDescent="0.25">
      <c r="A36" s="115" t="s">
        <v>140</v>
      </c>
      <c r="B36" s="115">
        <v>1</v>
      </c>
      <c r="C36" s="115" t="s">
        <v>75</v>
      </c>
      <c r="D36" s="115">
        <v>0</v>
      </c>
    </row>
    <row r="37" spans="1:4" x14ac:dyDescent="0.25">
      <c r="A37" s="115" t="s">
        <v>141</v>
      </c>
      <c r="B37" s="115">
        <v>1</v>
      </c>
      <c r="C37" s="115" t="s">
        <v>75</v>
      </c>
      <c r="D37" s="115">
        <v>0</v>
      </c>
    </row>
    <row r="38" spans="1:4" x14ac:dyDescent="0.25">
      <c r="A38" s="115" t="s">
        <v>95</v>
      </c>
      <c r="B38" s="115">
        <v>1</v>
      </c>
      <c r="C38" s="115" t="s">
        <v>80</v>
      </c>
      <c r="D38" s="115">
        <v>0</v>
      </c>
    </row>
    <row r="39" spans="1:4" x14ac:dyDescent="0.25">
      <c r="A39" s="115" t="s">
        <v>139</v>
      </c>
      <c r="B39" s="115">
        <v>1</v>
      </c>
      <c r="C39" s="115" t="s">
        <v>80</v>
      </c>
      <c r="D39" s="115">
        <v>0</v>
      </c>
    </row>
    <row r="40" spans="1:4" x14ac:dyDescent="0.25">
      <c r="A40" s="115" t="s">
        <v>140</v>
      </c>
      <c r="B40" s="115">
        <v>1</v>
      </c>
      <c r="C40" s="115" t="s">
        <v>80</v>
      </c>
      <c r="D40" s="115">
        <v>0</v>
      </c>
    </row>
    <row r="41" spans="1:4" x14ac:dyDescent="0.25">
      <c r="A41" s="115" t="s">
        <v>141</v>
      </c>
      <c r="B41" s="115">
        <v>1</v>
      </c>
      <c r="C41" s="115" t="s">
        <v>80</v>
      </c>
      <c r="D41" s="115">
        <v>0</v>
      </c>
    </row>
    <row r="42" spans="1:4" x14ac:dyDescent="0.25">
      <c r="A42" s="115" t="s">
        <v>95</v>
      </c>
      <c r="B42" s="115">
        <v>1</v>
      </c>
      <c r="C42" s="115" t="s">
        <v>87</v>
      </c>
      <c r="D42" s="115">
        <v>0</v>
      </c>
    </row>
    <row r="43" spans="1:4" x14ac:dyDescent="0.25">
      <c r="A43" s="115" t="s">
        <v>139</v>
      </c>
      <c r="B43" s="115">
        <v>1</v>
      </c>
      <c r="C43" s="115" t="s">
        <v>87</v>
      </c>
      <c r="D43" s="115">
        <v>0</v>
      </c>
    </row>
    <row r="44" spans="1:4" x14ac:dyDescent="0.25">
      <c r="A44" s="115" t="s">
        <v>140</v>
      </c>
      <c r="B44" s="115">
        <v>1</v>
      </c>
      <c r="C44" s="115" t="s">
        <v>87</v>
      </c>
      <c r="D44" s="115">
        <v>0</v>
      </c>
    </row>
    <row r="45" spans="1:4" x14ac:dyDescent="0.25">
      <c r="A45" s="115" t="s">
        <v>141</v>
      </c>
      <c r="B45" s="115">
        <v>1</v>
      </c>
      <c r="C45" s="115" t="s">
        <v>87</v>
      </c>
      <c r="D45" s="115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89"/>
  <sheetViews>
    <sheetView workbookViewId="0">
      <selection sqref="A1:C89"/>
    </sheetView>
  </sheetViews>
  <sheetFormatPr baseColWidth="10" defaultRowHeight="15" x14ac:dyDescent="0.25"/>
  <cols>
    <col min="1" max="1" width="14.5703125" bestFit="1" customWidth="1"/>
    <col min="2" max="2" width="49.85546875" bestFit="1" customWidth="1"/>
    <col min="3" max="3" width="10.140625" bestFit="1" customWidth="1"/>
    <col min="4" max="9" width="11.28515625" bestFit="1" customWidth="1"/>
  </cols>
  <sheetData>
    <row r="1" spans="1:9" x14ac:dyDescent="0.25">
      <c r="A1" s="115" t="s">
        <v>125</v>
      </c>
      <c r="B1" s="115" t="s">
        <v>126</v>
      </c>
      <c r="C1" s="115" t="s">
        <v>138</v>
      </c>
      <c r="D1" s="115"/>
      <c r="E1" s="115"/>
      <c r="F1" s="115"/>
      <c r="G1" s="115"/>
      <c r="H1" s="115"/>
      <c r="I1" s="115"/>
    </row>
    <row r="2" spans="1:9" x14ac:dyDescent="0.25">
      <c r="A2" s="115">
        <v>1</v>
      </c>
      <c r="B2" s="115" t="s">
        <v>5</v>
      </c>
      <c r="C2" s="115">
        <v>0.3</v>
      </c>
      <c r="D2" s="115"/>
      <c r="E2" s="115"/>
      <c r="F2" s="115"/>
      <c r="G2" s="115"/>
      <c r="H2" s="115"/>
      <c r="I2" s="115"/>
    </row>
    <row r="3" spans="1:9" x14ac:dyDescent="0.25">
      <c r="A3" s="115">
        <v>2</v>
      </c>
      <c r="B3" s="115" t="s">
        <v>5</v>
      </c>
      <c r="C3" s="115">
        <v>0.4</v>
      </c>
      <c r="D3" s="115"/>
      <c r="E3" s="115"/>
      <c r="F3" s="115"/>
      <c r="G3" s="115"/>
      <c r="H3" s="115"/>
      <c r="I3" s="115"/>
    </row>
    <row r="4" spans="1:9" x14ac:dyDescent="0.25">
      <c r="A4" s="115">
        <v>3</v>
      </c>
      <c r="B4" s="115" t="s">
        <v>5</v>
      </c>
      <c r="C4" s="115">
        <v>0.5</v>
      </c>
      <c r="D4" s="115"/>
      <c r="E4" s="115"/>
      <c r="F4" s="115"/>
      <c r="G4" s="115"/>
      <c r="H4" s="115"/>
      <c r="I4" s="115"/>
    </row>
    <row r="5" spans="1:9" x14ac:dyDescent="0.25">
      <c r="A5" s="115">
        <v>4</v>
      </c>
      <c r="B5" s="115" t="s">
        <v>5</v>
      </c>
      <c r="C5" s="115">
        <v>0.6</v>
      </c>
      <c r="D5" s="115"/>
      <c r="E5" s="115"/>
      <c r="F5" s="115"/>
      <c r="G5" s="115"/>
      <c r="H5" s="115"/>
      <c r="I5" s="115"/>
    </row>
    <row r="6" spans="1:9" x14ac:dyDescent="0.25">
      <c r="A6" s="115">
        <v>5</v>
      </c>
      <c r="B6" s="115" t="s">
        <v>5</v>
      </c>
      <c r="C6" s="115">
        <v>0.7</v>
      </c>
      <c r="D6" s="115"/>
      <c r="E6" s="115"/>
      <c r="F6" s="115"/>
      <c r="G6" s="115"/>
      <c r="H6" s="115"/>
      <c r="I6" s="115"/>
    </row>
    <row r="7" spans="1:9" x14ac:dyDescent="0.25">
      <c r="A7" s="115">
        <v>6</v>
      </c>
      <c r="B7" s="115" t="s">
        <v>5</v>
      </c>
      <c r="C7" s="115">
        <v>0.8</v>
      </c>
      <c r="D7" s="115"/>
      <c r="E7" s="115"/>
      <c r="F7" s="115"/>
      <c r="G7" s="115"/>
      <c r="H7" s="115"/>
      <c r="I7" s="115"/>
    </row>
    <row r="8" spans="1:9" x14ac:dyDescent="0.25">
      <c r="A8" s="115">
        <v>7</v>
      </c>
      <c r="B8" s="115" t="s">
        <v>5</v>
      </c>
      <c r="C8" s="115">
        <v>0.9</v>
      </c>
      <c r="D8" s="115"/>
      <c r="E8" s="115"/>
      <c r="F8" s="115"/>
      <c r="G8" s="115"/>
      <c r="H8" s="115"/>
      <c r="I8" s="115"/>
    </row>
    <row r="9" spans="1:9" x14ac:dyDescent="0.25">
      <c r="A9" s="115">
        <v>8</v>
      </c>
      <c r="B9" s="115" t="s">
        <v>5</v>
      </c>
      <c r="C9" s="115">
        <v>1</v>
      </c>
      <c r="D9" s="115"/>
      <c r="E9" s="115"/>
      <c r="F9" s="115"/>
      <c r="G9" s="115"/>
      <c r="H9" s="115"/>
      <c r="I9" s="115"/>
    </row>
    <row r="10" spans="1:9" x14ac:dyDescent="0.25">
      <c r="A10" s="115">
        <v>1</v>
      </c>
      <c r="B10" s="115" t="s">
        <v>13</v>
      </c>
      <c r="C10" s="115">
        <v>0.3</v>
      </c>
      <c r="D10" s="115"/>
      <c r="E10" s="115"/>
      <c r="F10" s="115"/>
      <c r="G10" s="115"/>
      <c r="H10" s="115"/>
      <c r="I10" s="115"/>
    </row>
    <row r="11" spans="1:9" x14ac:dyDescent="0.25">
      <c r="A11" s="115">
        <v>2</v>
      </c>
      <c r="B11" s="115" t="s">
        <v>13</v>
      </c>
      <c r="C11" s="115">
        <v>0.4</v>
      </c>
      <c r="D11" s="115"/>
      <c r="E11" s="115"/>
      <c r="F11" s="115"/>
      <c r="G11" s="115"/>
      <c r="H11" s="115"/>
      <c r="I11" s="115"/>
    </row>
    <row r="12" spans="1:9" x14ac:dyDescent="0.25">
      <c r="A12" s="115">
        <v>3</v>
      </c>
      <c r="B12" s="115" t="s">
        <v>13</v>
      </c>
      <c r="C12" s="115">
        <v>0.5</v>
      </c>
      <c r="D12" s="115"/>
      <c r="E12" s="115"/>
      <c r="F12" s="115"/>
      <c r="G12" s="115"/>
      <c r="H12" s="115"/>
      <c r="I12" s="115"/>
    </row>
    <row r="13" spans="1:9" x14ac:dyDescent="0.25">
      <c r="A13" s="115">
        <v>4</v>
      </c>
      <c r="B13" s="115" t="s">
        <v>13</v>
      </c>
      <c r="C13" s="115">
        <v>0.6</v>
      </c>
    </row>
    <row r="14" spans="1:9" x14ac:dyDescent="0.25">
      <c r="A14" s="115">
        <v>5</v>
      </c>
      <c r="B14" s="115" t="s">
        <v>13</v>
      </c>
      <c r="C14" s="115">
        <v>0.7</v>
      </c>
    </row>
    <row r="15" spans="1:9" x14ac:dyDescent="0.25">
      <c r="A15" s="115">
        <v>6</v>
      </c>
      <c r="B15" s="115" t="s">
        <v>13</v>
      </c>
      <c r="C15" s="115">
        <v>0.8</v>
      </c>
    </row>
    <row r="16" spans="1:9" x14ac:dyDescent="0.25">
      <c r="A16" s="115">
        <v>7</v>
      </c>
      <c r="B16" s="115" t="s">
        <v>13</v>
      </c>
      <c r="C16" s="115">
        <v>0.9</v>
      </c>
    </row>
    <row r="17" spans="1:3" x14ac:dyDescent="0.25">
      <c r="A17" s="115">
        <v>8</v>
      </c>
      <c r="B17" s="115" t="s">
        <v>13</v>
      </c>
      <c r="C17" s="115">
        <v>1</v>
      </c>
    </row>
    <row r="18" spans="1:3" x14ac:dyDescent="0.25">
      <c r="A18" s="115">
        <v>1</v>
      </c>
      <c r="B18" s="115" t="s">
        <v>18</v>
      </c>
      <c r="C18" s="115">
        <v>0.3</v>
      </c>
    </row>
    <row r="19" spans="1:3" x14ac:dyDescent="0.25">
      <c r="A19" s="115">
        <v>2</v>
      </c>
      <c r="B19" s="115" t="s">
        <v>18</v>
      </c>
      <c r="C19" s="115">
        <v>0.4</v>
      </c>
    </row>
    <row r="20" spans="1:3" x14ac:dyDescent="0.25">
      <c r="A20" s="115">
        <v>3</v>
      </c>
      <c r="B20" s="115" t="s">
        <v>18</v>
      </c>
      <c r="C20" s="115">
        <v>0.5</v>
      </c>
    </row>
    <row r="21" spans="1:3" x14ac:dyDescent="0.25">
      <c r="A21" s="115">
        <v>4</v>
      </c>
      <c r="B21" s="115" t="s">
        <v>18</v>
      </c>
      <c r="C21" s="115">
        <v>0.6</v>
      </c>
    </row>
    <row r="22" spans="1:3" x14ac:dyDescent="0.25">
      <c r="A22" s="115">
        <v>5</v>
      </c>
      <c r="B22" s="115" t="s">
        <v>18</v>
      </c>
      <c r="C22" s="115">
        <v>0.7</v>
      </c>
    </row>
    <row r="23" spans="1:3" x14ac:dyDescent="0.25">
      <c r="A23" s="115">
        <v>6</v>
      </c>
      <c r="B23" s="115" t="s">
        <v>18</v>
      </c>
      <c r="C23" s="115">
        <v>0.8</v>
      </c>
    </row>
    <row r="24" spans="1:3" x14ac:dyDescent="0.25">
      <c r="A24" s="115">
        <v>7</v>
      </c>
      <c r="B24" s="115" t="s">
        <v>18</v>
      </c>
      <c r="C24" s="115">
        <v>0.9</v>
      </c>
    </row>
    <row r="25" spans="1:3" x14ac:dyDescent="0.25">
      <c r="A25" s="115">
        <v>8</v>
      </c>
      <c r="B25" s="115" t="s">
        <v>18</v>
      </c>
      <c r="C25" s="115">
        <v>1</v>
      </c>
    </row>
    <row r="26" spans="1:3" x14ac:dyDescent="0.25">
      <c r="A26" s="115">
        <v>1</v>
      </c>
      <c r="B26" s="115" t="s">
        <v>33</v>
      </c>
      <c r="C26" s="115">
        <v>0.3</v>
      </c>
    </row>
    <row r="27" spans="1:3" x14ac:dyDescent="0.25">
      <c r="A27" s="115">
        <v>2</v>
      </c>
      <c r="B27" s="115" t="s">
        <v>33</v>
      </c>
      <c r="C27" s="115">
        <v>0.4</v>
      </c>
    </row>
    <row r="28" spans="1:3" x14ac:dyDescent="0.25">
      <c r="A28" s="115">
        <v>3</v>
      </c>
      <c r="B28" s="115" t="s">
        <v>33</v>
      </c>
      <c r="C28" s="115">
        <v>0.5</v>
      </c>
    </row>
    <row r="29" spans="1:3" x14ac:dyDescent="0.25">
      <c r="A29" s="115">
        <v>4</v>
      </c>
      <c r="B29" s="115" t="s">
        <v>33</v>
      </c>
      <c r="C29" s="115">
        <v>0.6</v>
      </c>
    </row>
    <row r="30" spans="1:3" x14ac:dyDescent="0.25">
      <c r="A30" s="115">
        <v>5</v>
      </c>
      <c r="B30" s="115" t="s">
        <v>33</v>
      </c>
      <c r="C30" s="115">
        <v>0.7</v>
      </c>
    </row>
    <row r="31" spans="1:3" x14ac:dyDescent="0.25">
      <c r="A31" s="115">
        <v>6</v>
      </c>
      <c r="B31" s="115" t="s">
        <v>33</v>
      </c>
      <c r="C31" s="115">
        <v>0.8</v>
      </c>
    </row>
    <row r="32" spans="1:3" x14ac:dyDescent="0.25">
      <c r="A32" s="115">
        <v>7</v>
      </c>
      <c r="B32" s="115" t="s">
        <v>33</v>
      </c>
      <c r="C32" s="115">
        <v>0.9</v>
      </c>
    </row>
    <row r="33" spans="1:3" x14ac:dyDescent="0.25">
      <c r="A33" s="115">
        <v>8</v>
      </c>
      <c r="B33" s="115" t="s">
        <v>33</v>
      </c>
      <c r="C33" s="115">
        <v>1</v>
      </c>
    </row>
    <row r="34" spans="1:3" x14ac:dyDescent="0.25">
      <c r="A34" s="115">
        <v>1</v>
      </c>
      <c r="B34" s="115" t="s">
        <v>38</v>
      </c>
      <c r="C34" s="115">
        <v>0.3</v>
      </c>
    </row>
    <row r="35" spans="1:3" x14ac:dyDescent="0.25">
      <c r="A35" s="115">
        <v>2</v>
      </c>
      <c r="B35" s="115" t="s">
        <v>38</v>
      </c>
      <c r="C35" s="115">
        <v>0.4</v>
      </c>
    </row>
    <row r="36" spans="1:3" x14ac:dyDescent="0.25">
      <c r="A36" s="115">
        <v>3</v>
      </c>
      <c r="B36" s="115" t="s">
        <v>38</v>
      </c>
      <c r="C36" s="115">
        <v>0.5</v>
      </c>
    </row>
    <row r="37" spans="1:3" x14ac:dyDescent="0.25">
      <c r="A37" s="115">
        <v>4</v>
      </c>
      <c r="B37" s="115" t="s">
        <v>38</v>
      </c>
      <c r="C37" s="115">
        <v>0.6</v>
      </c>
    </row>
    <row r="38" spans="1:3" x14ac:dyDescent="0.25">
      <c r="A38" s="115">
        <v>5</v>
      </c>
      <c r="B38" s="115" t="s">
        <v>38</v>
      </c>
      <c r="C38" s="115">
        <v>0.7</v>
      </c>
    </row>
    <row r="39" spans="1:3" x14ac:dyDescent="0.25">
      <c r="A39" s="115">
        <v>6</v>
      </c>
      <c r="B39" s="115" t="s">
        <v>38</v>
      </c>
      <c r="C39" s="115">
        <v>0.8</v>
      </c>
    </row>
    <row r="40" spans="1:3" x14ac:dyDescent="0.25">
      <c r="A40" s="115">
        <v>7</v>
      </c>
      <c r="B40" s="115" t="s">
        <v>38</v>
      </c>
      <c r="C40" s="115">
        <v>0.9</v>
      </c>
    </row>
    <row r="41" spans="1:3" x14ac:dyDescent="0.25">
      <c r="A41" s="115">
        <v>8</v>
      </c>
      <c r="B41" s="115" t="s">
        <v>38</v>
      </c>
      <c r="C41" s="115">
        <v>1</v>
      </c>
    </row>
    <row r="42" spans="1:3" x14ac:dyDescent="0.25">
      <c r="A42" s="115">
        <v>1</v>
      </c>
      <c r="B42" s="115" t="s">
        <v>48</v>
      </c>
      <c r="C42" s="115">
        <v>0.3</v>
      </c>
    </row>
    <row r="43" spans="1:3" x14ac:dyDescent="0.25">
      <c r="A43" s="115">
        <v>2</v>
      </c>
      <c r="B43" s="115" t="s">
        <v>48</v>
      </c>
      <c r="C43" s="115">
        <v>0.4</v>
      </c>
    </row>
    <row r="44" spans="1:3" x14ac:dyDescent="0.25">
      <c r="A44" s="115">
        <v>3</v>
      </c>
      <c r="B44" s="115" t="s">
        <v>48</v>
      </c>
      <c r="C44" s="115">
        <v>0.5</v>
      </c>
    </row>
    <row r="45" spans="1:3" x14ac:dyDescent="0.25">
      <c r="A45" s="115">
        <v>4</v>
      </c>
      <c r="B45" s="115" t="s">
        <v>48</v>
      </c>
      <c r="C45" s="115">
        <v>0.6</v>
      </c>
    </row>
    <row r="46" spans="1:3" x14ac:dyDescent="0.25">
      <c r="A46" s="115">
        <v>5</v>
      </c>
      <c r="B46" s="115" t="s">
        <v>48</v>
      </c>
      <c r="C46" s="115">
        <v>0.7</v>
      </c>
    </row>
    <row r="47" spans="1:3" x14ac:dyDescent="0.25">
      <c r="A47" s="115">
        <v>6</v>
      </c>
      <c r="B47" s="115" t="s">
        <v>48</v>
      </c>
      <c r="C47" s="115">
        <v>0.8</v>
      </c>
    </row>
    <row r="48" spans="1:3" x14ac:dyDescent="0.25">
      <c r="A48" s="115">
        <v>7</v>
      </c>
      <c r="B48" s="115" t="s">
        <v>48</v>
      </c>
      <c r="C48" s="115">
        <v>0.9</v>
      </c>
    </row>
    <row r="49" spans="1:3" x14ac:dyDescent="0.25">
      <c r="A49" s="115">
        <v>8</v>
      </c>
      <c r="B49" s="115" t="s">
        <v>48</v>
      </c>
      <c r="C49" s="115">
        <v>1</v>
      </c>
    </row>
    <row r="50" spans="1:3" x14ac:dyDescent="0.25">
      <c r="A50" s="115">
        <v>1</v>
      </c>
      <c r="B50" s="115" t="s">
        <v>55</v>
      </c>
      <c r="C50" s="115">
        <v>0.3</v>
      </c>
    </row>
    <row r="51" spans="1:3" x14ac:dyDescent="0.25">
      <c r="A51" s="115">
        <v>2</v>
      </c>
      <c r="B51" s="115" t="s">
        <v>55</v>
      </c>
      <c r="C51" s="115">
        <v>0.4</v>
      </c>
    </row>
    <row r="52" spans="1:3" x14ac:dyDescent="0.25">
      <c r="A52" s="115">
        <v>3</v>
      </c>
      <c r="B52" s="115" t="s">
        <v>55</v>
      </c>
      <c r="C52" s="115">
        <v>0.5</v>
      </c>
    </row>
    <row r="53" spans="1:3" x14ac:dyDescent="0.25">
      <c r="A53" s="115">
        <v>4</v>
      </c>
      <c r="B53" s="115" t="s">
        <v>55</v>
      </c>
      <c r="C53" s="115">
        <v>0.6</v>
      </c>
    </row>
    <row r="54" spans="1:3" x14ac:dyDescent="0.25">
      <c r="A54" s="115">
        <v>5</v>
      </c>
      <c r="B54" s="115" t="s">
        <v>55</v>
      </c>
      <c r="C54" s="115">
        <v>0.7</v>
      </c>
    </row>
    <row r="55" spans="1:3" x14ac:dyDescent="0.25">
      <c r="A55" s="115">
        <v>6</v>
      </c>
      <c r="B55" s="115" t="s">
        <v>55</v>
      </c>
      <c r="C55" s="115">
        <v>0.8</v>
      </c>
    </row>
    <row r="56" spans="1:3" x14ac:dyDescent="0.25">
      <c r="A56" s="115">
        <v>7</v>
      </c>
      <c r="B56" s="115" t="s">
        <v>55</v>
      </c>
      <c r="C56" s="115">
        <v>0.9</v>
      </c>
    </row>
    <row r="57" spans="1:3" x14ac:dyDescent="0.25">
      <c r="A57" s="115">
        <v>8</v>
      </c>
      <c r="B57" s="115" t="s">
        <v>55</v>
      </c>
      <c r="C57" s="115">
        <v>1</v>
      </c>
    </row>
    <row r="58" spans="1:3" x14ac:dyDescent="0.25">
      <c r="A58" s="115">
        <v>1</v>
      </c>
      <c r="B58" s="115" t="s">
        <v>66</v>
      </c>
      <c r="C58" s="115">
        <v>0.3</v>
      </c>
    </row>
    <row r="59" spans="1:3" x14ac:dyDescent="0.25">
      <c r="A59" s="115">
        <v>2</v>
      </c>
      <c r="B59" s="115" t="s">
        <v>66</v>
      </c>
      <c r="C59" s="115">
        <v>0.4</v>
      </c>
    </row>
    <row r="60" spans="1:3" x14ac:dyDescent="0.25">
      <c r="A60" s="115">
        <v>3</v>
      </c>
      <c r="B60" s="115" t="s">
        <v>66</v>
      </c>
      <c r="C60" s="115">
        <v>0.5</v>
      </c>
    </row>
    <row r="61" spans="1:3" x14ac:dyDescent="0.25">
      <c r="A61" s="115">
        <v>4</v>
      </c>
      <c r="B61" s="115" t="s">
        <v>66</v>
      </c>
      <c r="C61" s="115">
        <v>0.6</v>
      </c>
    </row>
    <row r="62" spans="1:3" x14ac:dyDescent="0.25">
      <c r="A62" s="115">
        <v>5</v>
      </c>
      <c r="B62" s="115" t="s">
        <v>66</v>
      </c>
      <c r="C62" s="115">
        <v>0.7</v>
      </c>
    </row>
    <row r="63" spans="1:3" x14ac:dyDescent="0.25">
      <c r="A63" s="115">
        <v>6</v>
      </c>
      <c r="B63" s="115" t="s">
        <v>66</v>
      </c>
      <c r="C63" s="115">
        <v>0.8</v>
      </c>
    </row>
    <row r="64" spans="1:3" x14ac:dyDescent="0.25">
      <c r="A64" s="115">
        <v>7</v>
      </c>
      <c r="B64" s="115" t="s">
        <v>66</v>
      </c>
      <c r="C64" s="115">
        <v>0.9</v>
      </c>
    </row>
    <row r="65" spans="1:3" x14ac:dyDescent="0.25">
      <c r="A65" s="115">
        <v>8</v>
      </c>
      <c r="B65" s="115" t="s">
        <v>66</v>
      </c>
      <c r="C65" s="115">
        <v>1</v>
      </c>
    </row>
    <row r="66" spans="1:3" x14ac:dyDescent="0.25">
      <c r="A66" s="115">
        <v>1</v>
      </c>
      <c r="B66" s="115" t="s">
        <v>75</v>
      </c>
      <c r="C66" s="115">
        <v>0.3</v>
      </c>
    </row>
    <row r="67" spans="1:3" x14ac:dyDescent="0.25">
      <c r="A67" s="115">
        <v>2</v>
      </c>
      <c r="B67" s="115" t="s">
        <v>75</v>
      </c>
      <c r="C67" s="115">
        <v>0.4</v>
      </c>
    </row>
    <row r="68" spans="1:3" x14ac:dyDescent="0.25">
      <c r="A68" s="115">
        <v>3</v>
      </c>
      <c r="B68" s="115" t="s">
        <v>75</v>
      </c>
      <c r="C68" s="115">
        <v>0.5</v>
      </c>
    </row>
    <row r="69" spans="1:3" x14ac:dyDescent="0.25">
      <c r="A69" s="115">
        <v>4</v>
      </c>
      <c r="B69" s="115" t="s">
        <v>75</v>
      </c>
      <c r="C69" s="115">
        <v>0.6</v>
      </c>
    </row>
    <row r="70" spans="1:3" x14ac:dyDescent="0.25">
      <c r="A70" s="115">
        <v>5</v>
      </c>
      <c r="B70" s="115" t="s">
        <v>75</v>
      </c>
      <c r="C70" s="115">
        <v>0.7</v>
      </c>
    </row>
    <row r="71" spans="1:3" x14ac:dyDescent="0.25">
      <c r="A71" s="115">
        <v>6</v>
      </c>
      <c r="B71" s="115" t="s">
        <v>75</v>
      </c>
      <c r="C71" s="115">
        <v>0.8</v>
      </c>
    </row>
    <row r="72" spans="1:3" x14ac:dyDescent="0.25">
      <c r="A72" s="115">
        <v>7</v>
      </c>
      <c r="B72" s="115" t="s">
        <v>75</v>
      </c>
      <c r="C72" s="115">
        <v>0.9</v>
      </c>
    </row>
    <row r="73" spans="1:3" x14ac:dyDescent="0.25">
      <c r="A73" s="115">
        <v>8</v>
      </c>
      <c r="B73" s="115" t="s">
        <v>75</v>
      </c>
      <c r="C73" s="115">
        <v>1</v>
      </c>
    </row>
    <row r="74" spans="1:3" x14ac:dyDescent="0.25">
      <c r="A74" s="115">
        <v>1</v>
      </c>
      <c r="B74" s="115" t="s">
        <v>80</v>
      </c>
      <c r="C74" s="115">
        <v>0.3</v>
      </c>
    </row>
    <row r="75" spans="1:3" x14ac:dyDescent="0.25">
      <c r="A75" s="115">
        <v>2</v>
      </c>
      <c r="B75" s="115" t="s">
        <v>80</v>
      </c>
      <c r="C75" s="115">
        <v>0.4</v>
      </c>
    </row>
    <row r="76" spans="1:3" x14ac:dyDescent="0.25">
      <c r="A76" s="115">
        <v>3</v>
      </c>
      <c r="B76" s="115" t="s">
        <v>80</v>
      </c>
      <c r="C76" s="115">
        <v>0.5</v>
      </c>
    </row>
    <row r="77" spans="1:3" x14ac:dyDescent="0.25">
      <c r="A77" s="115">
        <v>4</v>
      </c>
      <c r="B77" s="115" t="s">
        <v>80</v>
      </c>
      <c r="C77" s="115">
        <v>0.6</v>
      </c>
    </row>
    <row r="78" spans="1:3" x14ac:dyDescent="0.25">
      <c r="A78" s="115">
        <v>5</v>
      </c>
      <c r="B78" s="115" t="s">
        <v>80</v>
      </c>
      <c r="C78" s="115">
        <v>0.7</v>
      </c>
    </row>
    <row r="79" spans="1:3" x14ac:dyDescent="0.25">
      <c r="A79" s="115">
        <v>6</v>
      </c>
      <c r="B79" s="115" t="s">
        <v>80</v>
      </c>
      <c r="C79" s="115">
        <v>0.8</v>
      </c>
    </row>
    <row r="80" spans="1:3" x14ac:dyDescent="0.25">
      <c r="A80" s="115">
        <v>7</v>
      </c>
      <c r="B80" s="115" t="s">
        <v>80</v>
      </c>
      <c r="C80" s="115">
        <v>0.9</v>
      </c>
    </row>
    <row r="81" spans="1:3" x14ac:dyDescent="0.25">
      <c r="A81" s="115">
        <v>8</v>
      </c>
      <c r="B81" s="115" t="s">
        <v>80</v>
      </c>
      <c r="C81" s="115">
        <v>1</v>
      </c>
    </row>
    <row r="82" spans="1:3" x14ac:dyDescent="0.25">
      <c r="A82" s="115">
        <v>1</v>
      </c>
      <c r="B82" s="115" t="s">
        <v>87</v>
      </c>
      <c r="C82" s="115">
        <v>0.3</v>
      </c>
    </row>
    <row r="83" spans="1:3" x14ac:dyDescent="0.25">
      <c r="A83" s="115">
        <v>2</v>
      </c>
      <c r="B83" s="115" t="s">
        <v>87</v>
      </c>
      <c r="C83" s="115">
        <v>0.4</v>
      </c>
    </row>
    <row r="84" spans="1:3" x14ac:dyDescent="0.25">
      <c r="A84" s="115">
        <v>3</v>
      </c>
      <c r="B84" s="115" t="s">
        <v>87</v>
      </c>
      <c r="C84" s="115">
        <v>0.5</v>
      </c>
    </row>
    <row r="85" spans="1:3" x14ac:dyDescent="0.25">
      <c r="A85" s="115">
        <v>4</v>
      </c>
      <c r="B85" s="115" t="s">
        <v>87</v>
      </c>
      <c r="C85" s="115">
        <v>0.6</v>
      </c>
    </row>
    <row r="86" spans="1:3" x14ac:dyDescent="0.25">
      <c r="A86" s="115">
        <v>5</v>
      </c>
      <c r="B86" s="115" t="s">
        <v>87</v>
      </c>
      <c r="C86" s="115">
        <v>0.7</v>
      </c>
    </row>
    <row r="87" spans="1:3" x14ac:dyDescent="0.25">
      <c r="A87" s="115">
        <v>6</v>
      </c>
      <c r="B87" s="115" t="s">
        <v>87</v>
      </c>
      <c r="C87" s="115">
        <v>0.8</v>
      </c>
    </row>
    <row r="88" spans="1:3" x14ac:dyDescent="0.25">
      <c r="A88" s="115">
        <v>7</v>
      </c>
      <c r="B88" s="115" t="s">
        <v>87</v>
      </c>
      <c r="C88" s="115">
        <v>0.9</v>
      </c>
    </row>
    <row r="89" spans="1:3" x14ac:dyDescent="0.25">
      <c r="A89" s="115">
        <v>8</v>
      </c>
      <c r="B89" s="115" t="s">
        <v>87</v>
      </c>
      <c r="C89" s="115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45"/>
  <sheetViews>
    <sheetView tabSelected="1" workbookViewId="0">
      <selection activeCell="F19" sqref="F19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3" width="55.5703125" bestFit="1" customWidth="1"/>
    <col min="4" max="4" width="7.28515625" bestFit="1" customWidth="1"/>
    <col min="5" max="5" width="10.5703125" bestFit="1" customWidth="1"/>
  </cols>
  <sheetData>
    <row r="1" spans="1:5" x14ac:dyDescent="0.25">
      <c r="A1" s="115" t="s">
        <v>142</v>
      </c>
      <c r="B1" s="115" t="s">
        <v>125</v>
      </c>
      <c r="C1" s="115" t="s">
        <v>126</v>
      </c>
      <c r="D1" s="115" t="s">
        <v>127</v>
      </c>
      <c r="E1" s="115" t="s">
        <v>138</v>
      </c>
    </row>
    <row r="2" spans="1:5" x14ac:dyDescent="0.25">
      <c r="A2" s="115" t="s">
        <v>141</v>
      </c>
      <c r="B2" s="115">
        <v>1</v>
      </c>
      <c r="C2" s="115" t="s">
        <v>55</v>
      </c>
      <c r="D2" s="115">
        <v>0</v>
      </c>
      <c r="E2" s="115">
        <v>0.3</v>
      </c>
    </row>
    <row r="3" spans="1:5" x14ac:dyDescent="0.25">
      <c r="A3" s="115" t="s">
        <v>141</v>
      </c>
      <c r="B3" s="115">
        <v>1</v>
      </c>
      <c r="C3" s="115" t="s">
        <v>80</v>
      </c>
      <c r="D3" s="115">
        <v>0</v>
      </c>
      <c r="E3" s="115">
        <v>0.3</v>
      </c>
    </row>
    <row r="4" spans="1:5" x14ac:dyDescent="0.25">
      <c r="A4" s="115" t="s">
        <v>141</v>
      </c>
      <c r="B4" s="115">
        <v>1</v>
      </c>
      <c r="C4" s="115" t="s">
        <v>13</v>
      </c>
      <c r="D4" s="115">
        <v>0</v>
      </c>
      <c r="E4" s="115">
        <v>0.3</v>
      </c>
    </row>
    <row r="5" spans="1:5" x14ac:dyDescent="0.25">
      <c r="A5" s="115" t="s">
        <v>141</v>
      </c>
      <c r="B5" s="115">
        <v>1</v>
      </c>
      <c r="C5" s="115" t="s">
        <v>75</v>
      </c>
      <c r="D5" s="115">
        <v>0</v>
      </c>
      <c r="E5" s="115">
        <v>0.3</v>
      </c>
    </row>
    <row r="6" spans="1:5" x14ac:dyDescent="0.25">
      <c r="A6" s="115" t="s">
        <v>141</v>
      </c>
      <c r="B6" s="115">
        <v>1</v>
      </c>
      <c r="C6" s="115" t="s">
        <v>38</v>
      </c>
      <c r="D6" s="115">
        <v>0</v>
      </c>
      <c r="E6" s="115">
        <v>0.3</v>
      </c>
    </row>
    <row r="7" spans="1:5" x14ac:dyDescent="0.25">
      <c r="A7" s="115" t="s">
        <v>141</v>
      </c>
      <c r="B7" s="115">
        <v>1</v>
      </c>
      <c r="C7" s="115" t="s">
        <v>48</v>
      </c>
      <c r="D7" s="115">
        <v>0</v>
      </c>
      <c r="E7" s="115">
        <v>0.3</v>
      </c>
    </row>
    <row r="8" spans="1:5" x14ac:dyDescent="0.25">
      <c r="A8" s="115" t="s">
        <v>141</v>
      </c>
      <c r="B8" s="115">
        <v>1</v>
      </c>
      <c r="C8" s="115" t="s">
        <v>87</v>
      </c>
      <c r="D8" s="115">
        <v>0</v>
      </c>
      <c r="E8" s="115">
        <v>0.3</v>
      </c>
    </row>
    <row r="9" spans="1:5" x14ac:dyDescent="0.25">
      <c r="A9" s="115" t="s">
        <v>141</v>
      </c>
      <c r="B9" s="115">
        <v>1</v>
      </c>
      <c r="C9" s="115" t="s">
        <v>33</v>
      </c>
      <c r="D9" s="115">
        <v>0</v>
      </c>
      <c r="E9" s="115">
        <v>0.3</v>
      </c>
    </row>
    <row r="10" spans="1:5" x14ac:dyDescent="0.25">
      <c r="A10" s="115" t="s">
        <v>141</v>
      </c>
      <c r="B10" s="115">
        <v>1</v>
      </c>
      <c r="C10" s="115" t="s">
        <v>18</v>
      </c>
      <c r="D10" s="115">
        <v>0</v>
      </c>
      <c r="E10" s="115">
        <v>0.3</v>
      </c>
    </row>
    <row r="11" spans="1:5" x14ac:dyDescent="0.25">
      <c r="A11" s="115" t="s">
        <v>141</v>
      </c>
      <c r="B11" s="115">
        <v>1</v>
      </c>
      <c r="C11" s="115" t="s">
        <v>5</v>
      </c>
      <c r="D11" s="115">
        <v>0</v>
      </c>
      <c r="E11" s="115">
        <v>0.3</v>
      </c>
    </row>
    <row r="12" spans="1:5" x14ac:dyDescent="0.25">
      <c r="A12" s="115" t="s">
        <v>141</v>
      </c>
      <c r="B12" s="115">
        <v>1</v>
      </c>
      <c r="C12" s="115" t="s">
        <v>66</v>
      </c>
      <c r="D12" s="115">
        <v>0</v>
      </c>
      <c r="E12" s="115">
        <v>0.3</v>
      </c>
    </row>
    <row r="13" spans="1:5" x14ac:dyDescent="0.25">
      <c r="A13" s="115" t="s">
        <v>95</v>
      </c>
      <c r="B13" s="115">
        <v>1</v>
      </c>
      <c r="C13" s="115" t="s">
        <v>55</v>
      </c>
      <c r="D13" s="115">
        <v>0</v>
      </c>
      <c r="E13" s="115">
        <v>0.3</v>
      </c>
    </row>
    <row r="14" spans="1:5" x14ac:dyDescent="0.25">
      <c r="A14" s="115" t="s">
        <v>95</v>
      </c>
      <c r="B14" s="115">
        <v>1</v>
      </c>
      <c r="C14" s="115" t="s">
        <v>80</v>
      </c>
      <c r="D14" s="115">
        <v>0</v>
      </c>
      <c r="E14" s="115">
        <v>0.3</v>
      </c>
    </row>
    <row r="15" spans="1:5" x14ac:dyDescent="0.25">
      <c r="A15" s="115" t="s">
        <v>95</v>
      </c>
      <c r="B15" s="115">
        <v>1</v>
      </c>
      <c r="C15" s="115" t="s">
        <v>13</v>
      </c>
      <c r="D15" s="115">
        <v>0</v>
      </c>
      <c r="E15" s="115">
        <v>0.3</v>
      </c>
    </row>
    <row r="16" spans="1:5" x14ac:dyDescent="0.25">
      <c r="A16" s="115" t="s">
        <v>95</v>
      </c>
      <c r="B16" s="115">
        <v>1</v>
      </c>
      <c r="C16" s="115" t="s">
        <v>75</v>
      </c>
      <c r="D16" s="115">
        <v>0</v>
      </c>
      <c r="E16" s="115">
        <v>0.3</v>
      </c>
    </row>
    <row r="17" spans="1:5" x14ac:dyDescent="0.25">
      <c r="A17" s="115" t="s">
        <v>95</v>
      </c>
      <c r="B17" s="115">
        <v>1</v>
      </c>
      <c r="C17" s="115" t="s">
        <v>38</v>
      </c>
      <c r="D17" s="115">
        <v>0.875</v>
      </c>
      <c r="E17" s="115">
        <v>0.3</v>
      </c>
    </row>
    <row r="18" spans="1:5" x14ac:dyDescent="0.25">
      <c r="A18" s="115" t="s">
        <v>95</v>
      </c>
      <c r="B18" s="115">
        <v>1</v>
      </c>
      <c r="C18" s="115" t="s">
        <v>48</v>
      </c>
      <c r="D18" s="115">
        <v>0</v>
      </c>
      <c r="E18" s="115">
        <v>0.3</v>
      </c>
    </row>
    <row r="19" spans="1:5" x14ac:dyDescent="0.25">
      <c r="A19" s="115" t="s">
        <v>95</v>
      </c>
      <c r="B19" s="115">
        <v>1</v>
      </c>
      <c r="C19" s="115" t="s">
        <v>87</v>
      </c>
      <c r="D19" s="115">
        <v>0</v>
      </c>
      <c r="E19" s="115">
        <v>0.3</v>
      </c>
    </row>
    <row r="20" spans="1:5" x14ac:dyDescent="0.25">
      <c r="A20" s="115" t="s">
        <v>95</v>
      </c>
      <c r="B20" s="115">
        <v>1</v>
      </c>
      <c r="C20" s="115" t="s">
        <v>33</v>
      </c>
      <c r="D20" s="115">
        <v>0</v>
      </c>
      <c r="E20" s="115">
        <v>0.3</v>
      </c>
    </row>
    <row r="21" spans="1:5" x14ac:dyDescent="0.25">
      <c r="A21" s="115" t="s">
        <v>95</v>
      </c>
      <c r="B21" s="115">
        <v>1</v>
      </c>
      <c r="C21" s="115" t="s">
        <v>18</v>
      </c>
      <c r="D21" s="115">
        <v>0</v>
      </c>
      <c r="E21" s="115">
        <v>0.3</v>
      </c>
    </row>
    <row r="22" spans="1:5" x14ac:dyDescent="0.25">
      <c r="A22" s="115" t="s">
        <v>95</v>
      </c>
      <c r="B22" s="115">
        <v>1</v>
      </c>
      <c r="C22" s="115" t="s">
        <v>5</v>
      </c>
      <c r="D22" s="115">
        <v>0</v>
      </c>
      <c r="E22" s="115">
        <v>0.3</v>
      </c>
    </row>
    <row r="23" spans="1:5" x14ac:dyDescent="0.25">
      <c r="A23" s="115" t="s">
        <v>95</v>
      </c>
      <c r="B23" s="115">
        <v>1</v>
      </c>
      <c r="C23" s="115" t="s">
        <v>66</v>
      </c>
      <c r="D23" s="115">
        <v>0</v>
      </c>
      <c r="E23" s="115">
        <v>0.3</v>
      </c>
    </row>
    <row r="24" spans="1:5" x14ac:dyDescent="0.25">
      <c r="A24" s="115" t="s">
        <v>139</v>
      </c>
      <c r="B24" s="115">
        <v>1</v>
      </c>
      <c r="C24" s="115" t="s">
        <v>55</v>
      </c>
      <c r="D24" s="115">
        <v>0</v>
      </c>
      <c r="E24" s="115">
        <v>0.3</v>
      </c>
    </row>
    <row r="25" spans="1:5" x14ac:dyDescent="0.25">
      <c r="A25" s="115" t="s">
        <v>139</v>
      </c>
      <c r="B25" s="115">
        <v>1</v>
      </c>
      <c r="C25" s="115" t="s">
        <v>80</v>
      </c>
      <c r="D25" s="115">
        <v>0</v>
      </c>
      <c r="E25" s="115">
        <v>0.3</v>
      </c>
    </row>
    <row r="26" spans="1:5" x14ac:dyDescent="0.25">
      <c r="A26" s="115" t="s">
        <v>139</v>
      </c>
      <c r="B26" s="115">
        <v>1</v>
      </c>
      <c r="C26" s="115" t="s">
        <v>13</v>
      </c>
      <c r="D26" s="115">
        <v>0</v>
      </c>
      <c r="E26" s="115">
        <v>0.3</v>
      </c>
    </row>
    <row r="27" spans="1:5" x14ac:dyDescent="0.25">
      <c r="A27" s="115" t="s">
        <v>139</v>
      </c>
      <c r="B27" s="115">
        <v>1</v>
      </c>
      <c r="C27" s="115" t="s">
        <v>75</v>
      </c>
      <c r="D27" s="115">
        <v>0</v>
      </c>
      <c r="E27" s="115">
        <v>0.3</v>
      </c>
    </row>
    <row r="28" spans="1:5" x14ac:dyDescent="0.25">
      <c r="A28" s="115" t="s">
        <v>139</v>
      </c>
      <c r="B28" s="115">
        <v>1</v>
      </c>
      <c r="C28" s="115" t="s">
        <v>38</v>
      </c>
      <c r="D28" s="115">
        <v>0</v>
      </c>
      <c r="E28" s="115">
        <v>0.3</v>
      </c>
    </row>
    <row r="29" spans="1:5" x14ac:dyDescent="0.25">
      <c r="A29" s="115" t="s">
        <v>139</v>
      </c>
      <c r="B29" s="115">
        <v>1</v>
      </c>
      <c r="C29" s="115" t="s">
        <v>48</v>
      </c>
      <c r="D29" s="115">
        <v>0</v>
      </c>
      <c r="E29" s="115">
        <v>0.3</v>
      </c>
    </row>
    <row r="30" spans="1:5" x14ac:dyDescent="0.25">
      <c r="A30" s="115" t="s">
        <v>139</v>
      </c>
      <c r="B30" s="115">
        <v>1</v>
      </c>
      <c r="C30" s="115" t="s">
        <v>87</v>
      </c>
      <c r="D30" s="115">
        <v>0</v>
      </c>
      <c r="E30" s="115">
        <v>0.3</v>
      </c>
    </row>
    <row r="31" spans="1:5" x14ac:dyDescent="0.25">
      <c r="A31" s="115" t="s">
        <v>139</v>
      </c>
      <c r="B31" s="115">
        <v>1</v>
      </c>
      <c r="C31" s="115" t="s">
        <v>33</v>
      </c>
      <c r="D31" s="115">
        <v>0</v>
      </c>
      <c r="E31" s="115">
        <v>0.3</v>
      </c>
    </row>
    <row r="32" spans="1:5" x14ac:dyDescent="0.25">
      <c r="A32" s="115" t="s">
        <v>139</v>
      </c>
      <c r="B32" s="115">
        <v>1</v>
      </c>
      <c r="C32" s="115" t="s">
        <v>18</v>
      </c>
      <c r="D32" s="115">
        <v>0</v>
      </c>
      <c r="E32" s="115">
        <v>0.3</v>
      </c>
    </row>
    <row r="33" spans="1:5" x14ac:dyDescent="0.25">
      <c r="A33" s="115" t="s">
        <v>139</v>
      </c>
      <c r="B33" s="115">
        <v>1</v>
      </c>
      <c r="C33" s="115" t="s">
        <v>5</v>
      </c>
      <c r="D33" s="115">
        <v>0</v>
      </c>
      <c r="E33" s="115">
        <v>0.3</v>
      </c>
    </row>
    <row r="34" spans="1:5" x14ac:dyDescent="0.25">
      <c r="A34" s="115" t="s">
        <v>139</v>
      </c>
      <c r="B34" s="115">
        <v>1</v>
      </c>
      <c r="C34" s="115" t="s">
        <v>66</v>
      </c>
      <c r="D34" s="115">
        <v>0</v>
      </c>
      <c r="E34" s="115">
        <v>0.3</v>
      </c>
    </row>
    <row r="35" spans="1:5" x14ac:dyDescent="0.25">
      <c r="A35" s="115" t="s">
        <v>140</v>
      </c>
      <c r="B35" s="115">
        <v>1</v>
      </c>
      <c r="C35" s="115" t="s">
        <v>55</v>
      </c>
      <c r="D35" s="115">
        <v>0</v>
      </c>
      <c r="E35" s="115">
        <v>0.3</v>
      </c>
    </row>
    <row r="36" spans="1:5" x14ac:dyDescent="0.25">
      <c r="A36" s="115" t="s">
        <v>140</v>
      </c>
      <c r="B36" s="115">
        <v>1</v>
      </c>
      <c r="C36" s="115" t="s">
        <v>80</v>
      </c>
      <c r="D36" s="115">
        <v>0</v>
      </c>
      <c r="E36" s="115">
        <v>0.3</v>
      </c>
    </row>
    <row r="37" spans="1:5" x14ac:dyDescent="0.25">
      <c r="A37" s="115" t="s">
        <v>140</v>
      </c>
      <c r="B37" s="115">
        <v>1</v>
      </c>
      <c r="C37" s="115" t="s">
        <v>13</v>
      </c>
      <c r="D37" s="115">
        <v>0</v>
      </c>
      <c r="E37" s="115">
        <v>0.3</v>
      </c>
    </row>
    <row r="38" spans="1:5" x14ac:dyDescent="0.25">
      <c r="A38" s="115" t="s">
        <v>140</v>
      </c>
      <c r="B38" s="115">
        <v>1</v>
      </c>
      <c r="C38" s="115" t="s">
        <v>75</v>
      </c>
      <c r="D38" s="115">
        <v>0</v>
      </c>
      <c r="E38" s="115">
        <v>0.3</v>
      </c>
    </row>
    <row r="39" spans="1:5" x14ac:dyDescent="0.25">
      <c r="A39" s="115" t="s">
        <v>140</v>
      </c>
      <c r="B39" s="115">
        <v>1</v>
      </c>
      <c r="C39" s="115" t="s">
        <v>38</v>
      </c>
      <c r="D39" s="115">
        <v>0</v>
      </c>
      <c r="E39" s="115">
        <v>0.3</v>
      </c>
    </row>
    <row r="40" spans="1:5" x14ac:dyDescent="0.25">
      <c r="A40" s="115" t="s">
        <v>140</v>
      </c>
      <c r="B40" s="115">
        <v>1</v>
      </c>
      <c r="C40" s="115" t="s">
        <v>48</v>
      </c>
      <c r="D40" s="115">
        <v>0</v>
      </c>
      <c r="E40" s="115">
        <v>0.3</v>
      </c>
    </row>
    <row r="41" spans="1:5" x14ac:dyDescent="0.25">
      <c r="A41" s="115" t="s">
        <v>140</v>
      </c>
      <c r="B41" s="115">
        <v>1</v>
      </c>
      <c r="C41" s="115" t="s">
        <v>87</v>
      </c>
      <c r="D41" s="115">
        <v>0</v>
      </c>
      <c r="E41" s="115">
        <v>0.3</v>
      </c>
    </row>
    <row r="42" spans="1:5" x14ac:dyDescent="0.25">
      <c r="A42" s="115" t="s">
        <v>140</v>
      </c>
      <c r="B42" s="115">
        <v>1</v>
      </c>
      <c r="C42" s="115" t="s">
        <v>33</v>
      </c>
      <c r="D42" s="115">
        <v>0</v>
      </c>
      <c r="E42" s="115">
        <v>0.3</v>
      </c>
    </row>
    <row r="43" spans="1:5" x14ac:dyDescent="0.25">
      <c r="A43" s="115" t="s">
        <v>140</v>
      </c>
      <c r="B43" s="115">
        <v>1</v>
      </c>
      <c r="C43" s="115" t="s">
        <v>18</v>
      </c>
      <c r="D43" s="115">
        <v>0</v>
      </c>
      <c r="E43" s="115">
        <v>0.3</v>
      </c>
    </row>
    <row r="44" spans="1:5" x14ac:dyDescent="0.25">
      <c r="A44" s="115" t="s">
        <v>140</v>
      </c>
      <c r="B44" s="115">
        <v>1</v>
      </c>
      <c r="C44" s="115" t="s">
        <v>5</v>
      </c>
      <c r="D44" s="115">
        <v>0</v>
      </c>
      <c r="E44" s="115">
        <v>0.3</v>
      </c>
    </row>
    <row r="45" spans="1:5" x14ac:dyDescent="0.25">
      <c r="A45" s="115" t="s">
        <v>140</v>
      </c>
      <c r="B45" s="115">
        <v>1</v>
      </c>
      <c r="C45" s="115" t="s">
        <v>66</v>
      </c>
      <c r="D45" s="115">
        <v>0</v>
      </c>
      <c r="E45" s="115">
        <v>0.3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A11330-D395-406E-941F-CFC9290CE6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Checklist</vt:lpstr>
      <vt:lpstr>Settings</vt:lpstr>
      <vt:lpstr>Source</vt:lpstr>
      <vt:lpstr>Expectations</vt:lpstr>
      <vt:lpstr>Power Bi</vt:lpstr>
      <vt:lpstr>Checklist!Zone_d_impression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Chris_W10</cp:lastModifiedBy>
  <dcterms:created xsi:type="dcterms:W3CDTF">2022-01-04T11:01:33Z</dcterms:created>
  <dcterms:modified xsi:type="dcterms:W3CDTF">2022-01-05T16:32:49Z</dcterms:modified>
</cp:coreProperties>
</file>