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pivotCache/pivotCacheDefinition11.xml" ContentType="application/vnd.openxmlformats-officedocument.spreadsheetml.pivotCacheDefinition+xml"/>
  <Override PartName="/xl/pivotCache/pivotCacheDefinition12.xml" ContentType="application/vnd.openxmlformats-officedocument.spreadsheetml.pivotCacheDefinition+xml"/>
  <Override PartName="/xl/pivotCache/pivotCacheDefinition13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14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drawings/drawing8.xml" ContentType="application/vnd.openxmlformats-officedocument.drawing+xml"/>
  <Override PartName="/xl/tables/table5.xml" ContentType="application/vnd.openxmlformats-officedocument.spreadsheetml.table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drawings/drawing11.xml" ContentType="application/vnd.openxmlformats-officedocument.drawing+xml"/>
  <Override PartName="/xl/tables/table8.xml" ContentType="application/vnd.openxmlformats-officedocument.spreadsheetml.table+xml"/>
  <Override PartName="/xl/drawings/drawing12.xml" ContentType="application/vnd.openxmlformats-officedocument.drawing+xml"/>
  <Override PartName="/xl/tables/table9.xml" ContentType="application/vnd.openxmlformats-officedocument.spreadsheetml.table+xml"/>
  <Override PartName="/xl/drawings/drawing13.xml" ContentType="application/vnd.openxmlformats-officedocument.drawing+xml"/>
  <Override PartName="/xl/tables/table10.xml" ContentType="application/vnd.openxmlformats-officedocument.spreadsheetml.table+xml"/>
  <Override PartName="/xl/drawings/drawing14.xml" ContentType="application/vnd.openxmlformats-officedocument.drawing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558566C-2658-4786-8657-799921BFD146}" xr6:coauthVersionLast="46" xr6:coauthVersionMax="46" xr10:uidLastSave="{00000000-0000-0000-0000-000000000000}"/>
  <bookViews>
    <workbookView xWindow="-120" yWindow="-120" windowWidth="29040" windowHeight="15990" activeTab="1" xr2:uid="{497E5993-6CB8-4CA7-B9E3-86384BCE2848}"/>
  </bookViews>
  <sheets>
    <sheet name="Données" sheetId="12" r:id="rId1"/>
    <sheet name="Tableau de bord BILAN" sheetId="16" r:id="rId2"/>
    <sheet name="Tableau de bord OPE" sheetId="18" r:id="rId3"/>
    <sheet name="MENU" sheetId="8" r:id="rId4"/>
    <sheet name="SYNTHESE" sheetId="9" r:id="rId5"/>
    <sheet name="TERRASSEMENT-GO" sheetId="1" r:id="rId6"/>
    <sheet name="TOITURE" sheetId="3" r:id="rId7"/>
    <sheet name="MENUISERIES EXTERIEURES" sheetId="4" r:id="rId8"/>
    <sheet name="MENUISERIES INTERIEURES" sheetId="5" r:id="rId9"/>
    <sheet name="CVC" sheetId="6" r:id="rId10"/>
    <sheet name="ELEC" sheetId="7" r:id="rId11"/>
    <sheet name="SOLS" sheetId="13" r:id="rId12"/>
    <sheet name="PLATRERIE" sheetId="15" r:id="rId13"/>
    <sheet name="PEINTURE" sheetId="14" r:id="rId14"/>
    <sheet name="ESPACES VERTS" sheetId="2" r:id="rId15"/>
  </sheets>
  <definedNames>
    <definedName name="Bilan">TableauBilan[Opération]</definedName>
    <definedName name="ChoixTableau">Données!$A$1:$A$13</definedName>
    <definedName name="ListeChoixBilan">TableauBilan[#Headers]</definedName>
    <definedName name="ListeOpéGO">TableauGO[[#All],[N° de l''opération]]</definedName>
    <definedName name="ListeRATIO">Données!$C$1:$C$4</definedName>
    <definedName name="Segment_Date_OS">#N/A</definedName>
    <definedName name="Segment_Opération">#N/A</definedName>
    <definedName name="Segment_Ratio">#N/A</definedName>
  </definedNames>
  <calcPr calcId="191029" calcMode="manual"/>
  <pivotCaches>
    <pivotCache cacheId="2" r:id="rId16"/>
    <pivotCache cacheId="19" r:id="rId17"/>
    <pivotCache cacheId="22" r:id="rId18"/>
    <pivotCache cacheId="25" r:id="rId19"/>
    <pivotCache cacheId="28" r:id="rId20"/>
    <pivotCache cacheId="31" r:id="rId21"/>
    <pivotCache cacheId="34" r:id="rId22"/>
    <pivotCache cacheId="37" r:id="rId23"/>
    <pivotCache cacheId="40" r:id="rId24"/>
    <pivotCache cacheId="43" r:id="rId25"/>
    <pivotCache cacheId="46" r:id="rId26"/>
    <pivotCache cacheId="49" r:id="rId27"/>
    <pivotCache cacheId="51" r:id="rId28"/>
  </pivotCaches>
  <extLst>
    <ext xmlns:x14="http://schemas.microsoft.com/office/spreadsheetml/2009/9/main" uri="{876F7934-8845-4945-9796-88D515C7AA90}">
      <x14:pivotCaches>
        <pivotCache cacheId="18" r:id="rId29"/>
      </x14:pivotCaches>
    </ext>
    <ext xmlns:x14="http://schemas.microsoft.com/office/spreadsheetml/2009/9/main" uri="{BBE1A952-AA13-448e-AADC-164F8A28A991}">
      <x14:slicerCaches>
        <x14:slicerCache r:id="rId30"/>
        <x14:slicerCache r:id="rId31"/>
        <x14:slicerCache r:id="rId3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12" i="9" l="1"/>
  <c r="T12" i="9"/>
  <c r="S12" i="9"/>
  <c r="R12" i="9"/>
  <c r="L12" i="14"/>
  <c r="L12" i="15"/>
  <c r="A1" i="13"/>
  <c r="L12" i="7"/>
  <c r="L12" i="6"/>
  <c r="L12" i="5"/>
  <c r="L12" i="4"/>
  <c r="L12" i="3"/>
  <c r="M12" i="1"/>
  <c r="L11" i="6"/>
  <c r="L11" i="5"/>
  <c r="L11" i="4"/>
  <c r="L11" i="3"/>
  <c r="N11" i="1"/>
  <c r="M11" i="1"/>
  <c r="L11" i="1"/>
  <c r="K11" i="1"/>
  <c r="T11" i="9"/>
  <c r="L11" i="7"/>
  <c r="L11" i="13"/>
  <c r="L11" i="14"/>
  <c r="L11" i="2"/>
  <c r="L11" i="15"/>
  <c r="M11" i="2"/>
  <c r="K11" i="2"/>
  <c r="J11" i="2"/>
  <c r="M11" i="15"/>
  <c r="K11" i="15"/>
  <c r="J11" i="15"/>
  <c r="M11" i="13"/>
  <c r="K11" i="13"/>
  <c r="J11" i="13"/>
  <c r="M11" i="7"/>
  <c r="K11" i="7"/>
  <c r="J11" i="7"/>
  <c r="M11" i="6"/>
  <c r="K11" i="6"/>
  <c r="J11" i="6"/>
  <c r="M11" i="5"/>
  <c r="K11" i="5"/>
  <c r="J11" i="5"/>
  <c r="M11" i="4"/>
  <c r="K11" i="4"/>
  <c r="M11" i="3"/>
  <c r="K11" i="3"/>
  <c r="J11" i="4"/>
  <c r="J11" i="3"/>
  <c r="U11" i="9"/>
  <c r="S11" i="9"/>
  <c r="R11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8FABA82-D5FF-4333-845D-8EF3EB0291EC}" keepAlive="1" name="Requête - TableauBilan" description="Connexion à la requête « TableauBilan » dans le classeur." type="5" refreshedVersion="7" saveData="1">
    <dbPr connection="Provider=Microsoft.Mashup.OleDb.1;Data Source=$Workbook$;Location=TableauBilan;Extended Properties=&quot;&quot;" command="SELECT * FROM [TableauBilan]"/>
  </connection>
  <connection id="2" xr16:uid="{FEB7298B-9FF3-49F2-B740-E9E37DD5F3D0}" keepAlive="1" name="Requête - TableauGO" description="Connexion à la requête « TableauGO » dans le classeur." type="5" refreshedVersion="0" background="1">
    <dbPr connection="Provider=Microsoft.Mashup.OleDb.1;Data Source=$Workbook$;Location=TableauGO;Extended Properties=&quot;&quot;" command="SELECT * FROM [TableauGO]"/>
  </connection>
  <connection id="3" xr16:uid="{BA30249B-E4A5-4276-B0AC-D08212E67F52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<sst xmlns="http://schemas.openxmlformats.org/spreadsheetml/2006/main" count="508" uniqueCount="102">
  <si>
    <t>N° de l'opération</t>
  </si>
  <si>
    <t>Opération</t>
  </si>
  <si>
    <t>Type</t>
  </si>
  <si>
    <t>Bâtiment</t>
  </si>
  <si>
    <t>SU</t>
  </si>
  <si>
    <t>SHAB</t>
  </si>
  <si>
    <t>SDP</t>
  </si>
  <si>
    <t>Nombre de logements</t>
  </si>
  <si>
    <t>RATIO SU</t>
  </si>
  <si>
    <t>RATIO SHAB</t>
  </si>
  <si>
    <t>RATIO SDP</t>
  </si>
  <si>
    <t>RATIO LOGEMENT</t>
  </si>
  <si>
    <t>ETANCHEITE</t>
  </si>
  <si>
    <t>TOITURE</t>
  </si>
  <si>
    <t>Coût TOTAL Livraison</t>
  </si>
  <si>
    <t>MENUISERIES INTERIEURES</t>
  </si>
  <si>
    <t>MENUISERIES EXTERIEURES</t>
  </si>
  <si>
    <t>ELECTRICITE</t>
  </si>
  <si>
    <t>BILAN DE L'OPERATION</t>
  </si>
  <si>
    <t>Côut Travaux OS</t>
  </si>
  <si>
    <t>Coût Travaux Livraison</t>
  </si>
  <si>
    <t>RATIO Logement</t>
  </si>
  <si>
    <t>Nombre de sous-sols</t>
  </si>
  <si>
    <t>Caractéristiques</t>
  </si>
  <si>
    <t>Nombre de bâtiments</t>
  </si>
  <si>
    <t>Zone</t>
  </si>
  <si>
    <t>TERRASSEMENT-GO</t>
  </si>
  <si>
    <t>ELEC</t>
  </si>
  <si>
    <t>SOLS</t>
  </si>
  <si>
    <t>PEINTURE</t>
  </si>
  <si>
    <t>PLATRERIE</t>
  </si>
  <si>
    <t>REVETEMENT DE SOLS</t>
  </si>
  <si>
    <t>CVC</t>
  </si>
  <si>
    <t>Date OS</t>
  </si>
  <si>
    <t>Coût TOTAL Livraison TOITURE</t>
  </si>
  <si>
    <t>RATIO SU TOITURE</t>
  </si>
  <si>
    <t>RATIO SHAB TOITURE</t>
  </si>
  <si>
    <t>RATIO SDP TOITURE</t>
  </si>
  <si>
    <t>RATIO LOGEMENT TOITURE</t>
  </si>
  <si>
    <t>Coût TOTAL Livraison GO</t>
  </si>
  <si>
    <t>RATIO SU GO</t>
  </si>
  <si>
    <t>RATIO SHAB GO</t>
  </si>
  <si>
    <t>RATIO SDP GO</t>
  </si>
  <si>
    <t>RATIO LOGEMENT GO</t>
  </si>
  <si>
    <t>Coût TOTAL Livraison MENUISERIES EXT</t>
  </si>
  <si>
    <t>RATIO SU MENUISERIES EXT</t>
  </si>
  <si>
    <t>RATIO SHAB MENUISERIES EXT</t>
  </si>
  <si>
    <t>RATIO SDP MENUISERIES EXT</t>
  </si>
  <si>
    <t>RATIO LOGEMENT MENUISERIES EXT</t>
  </si>
  <si>
    <t>Coût TOTAL Livraison MENUISERIES INT</t>
  </si>
  <si>
    <t>RATIO SU MENUISERIES INT</t>
  </si>
  <si>
    <t>RATIO SHAB MENUISERIES INT</t>
  </si>
  <si>
    <t>RATIO SDP MENUISERIES INT</t>
  </si>
  <si>
    <t>RATIO LOGEMENT MENUISERIES INT</t>
  </si>
  <si>
    <t>Total général</t>
  </si>
  <si>
    <t>Étiquettes de colonnes</t>
  </si>
  <si>
    <t>Valeurs</t>
  </si>
  <si>
    <t xml:space="preserve"> </t>
  </si>
  <si>
    <t>GO</t>
  </si>
  <si>
    <t>MENUISERIES EXT</t>
  </si>
  <si>
    <t>SU (m2)</t>
  </si>
  <si>
    <t>SHAB (m2)</t>
  </si>
  <si>
    <t>SDP (m2)</t>
  </si>
  <si>
    <t>Coût Travaux Livraison (€ HT)</t>
  </si>
  <si>
    <t>Côut Travaux OS (€ HT)</t>
  </si>
  <si>
    <t>Prix de revient</t>
  </si>
  <si>
    <t>Coût objectif CI</t>
  </si>
  <si>
    <t>TOITURE-ETANCHEITE</t>
  </si>
  <si>
    <t>ESPACES VERTS</t>
  </si>
  <si>
    <t>Terrassement - Gros Œuvre</t>
  </si>
  <si>
    <t>²</t>
  </si>
  <si>
    <t>Étiquettes de lignes</t>
  </si>
  <si>
    <t>Manouchian</t>
  </si>
  <si>
    <t>Collectif</t>
  </si>
  <si>
    <t>Neuf</t>
  </si>
  <si>
    <t>Hors ZAC</t>
  </si>
  <si>
    <t>Les Fenetras</t>
  </si>
  <si>
    <t>ZAC</t>
  </si>
  <si>
    <t>MENUISERIES INT</t>
  </si>
  <si>
    <t xml:space="preserve">Fiche synthèse financière des opérations </t>
  </si>
  <si>
    <t>Somme de RATIO SU</t>
  </si>
  <si>
    <t>Somme de RATIO SDP</t>
  </si>
  <si>
    <t>Somme de RATIO SDP GO</t>
  </si>
  <si>
    <t>Somme de RATIO LOGEMENT</t>
  </si>
  <si>
    <t>Somme de RATIO LOGEMENT GO</t>
  </si>
  <si>
    <t>Somme de RATIO LOGEMENT MENUISERIES EXT</t>
  </si>
  <si>
    <t>Logement</t>
  </si>
  <si>
    <t>Colonne1</t>
  </si>
  <si>
    <t>TOTAL</t>
  </si>
  <si>
    <t>Prix de revient (€ HT)</t>
  </si>
  <si>
    <t>Coût objectif CI (€ HT)</t>
  </si>
  <si>
    <t>2018</t>
  </si>
  <si>
    <t>Commune</t>
  </si>
  <si>
    <t>Chauffage</t>
  </si>
  <si>
    <t>Toulouse</t>
  </si>
  <si>
    <t>Purpan</t>
  </si>
  <si>
    <t>SYNTHESE</t>
  </si>
  <si>
    <t>RATIOS</t>
  </si>
  <si>
    <t>mai</t>
  </si>
  <si>
    <t>Somme de Valeur</t>
  </si>
  <si>
    <t>sept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</si>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</sst>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m/d/yyyy"/>
    <numFmt numFmtId="165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6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121">
    <xf numFmtId="0" fontId="0" fillId="0" borderId="0" xfId="0"/>
    <xf numFmtId="0" fontId="1" fillId="0" borderId="0" xfId="0" applyFont="1"/>
    <xf numFmtId="0" fontId="0" fillId="0" borderId="0" xfId="0" applyAlignment="1"/>
    <xf numFmtId="0" fontId="1" fillId="0" borderId="0" xfId="0" applyFont="1" applyAlignment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1"/>
    <xf numFmtId="0" fontId="2" fillId="3" borderId="1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3" xfId="0" pivotButton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14" xfId="0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7" fillId="2" borderId="14" xfId="0" applyNumberFormat="1" applyFont="1" applyFill="1" applyBorder="1" applyAlignment="1">
      <alignment horizontal="center" vertical="center"/>
    </xf>
    <xf numFmtId="0" fontId="0" fillId="0" borderId="0" xfId="0" applyNumberFormat="1"/>
    <xf numFmtId="2" fontId="0" fillId="0" borderId="0" xfId="0" applyNumberFormat="1"/>
    <xf numFmtId="2" fontId="6" fillId="0" borderId="0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2" fillId="3" borderId="12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3" borderId="16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0" xfId="0" applyFont="1"/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2" borderId="4" xfId="0" applyNumberFormat="1" applyFont="1" applyFill="1" applyBorder="1" applyAlignment="1">
      <alignment horizontal="center" vertical="center"/>
    </xf>
    <xf numFmtId="0" fontId="6" fillId="3" borderId="3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5" borderId="3" xfId="0" applyNumberFormat="1" applyFill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11" fillId="0" borderId="0" xfId="0" pivotButton="1" applyFont="1" applyAlignment="1">
      <alignment horizontal="center" vertical="center"/>
    </xf>
    <xf numFmtId="0" fontId="0" fillId="0" borderId="0" xfId="0" pivotButton="1" applyNumberFormat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4" borderId="20" xfId="0" applyNumberFormat="1" applyFill="1" applyBorder="1" applyAlignment="1">
      <alignment horizontal="center" vertical="center"/>
    </xf>
    <xf numFmtId="164" fontId="0" fillId="0" borderId="0" xfId="0" pivotButton="1" applyNumberFormat="1" applyBorder="1" applyAlignment="1">
      <alignment horizontal="center" vertical="center"/>
    </xf>
    <xf numFmtId="14" fontId="0" fillId="0" borderId="0" xfId="0" pivotButton="1" applyNumberFormat="1"/>
    <xf numFmtId="0" fontId="11" fillId="0" borderId="0" xfId="0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7" fillId="2" borderId="14" xfId="0" applyNumberFormat="1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6" fillId="0" borderId="0" xfId="2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11" fillId="0" borderId="0" xfId="0" pivotButton="1" applyFont="1" applyFill="1" applyBorder="1" applyAlignment="1">
      <alignment horizontal="center" vertical="center"/>
    </xf>
    <xf numFmtId="0" fontId="0" fillId="0" borderId="0" xfId="0" pivotButton="1" applyFill="1" applyBorder="1" applyAlignment="1">
      <alignment horizontal="center" vertical="center"/>
    </xf>
    <xf numFmtId="2" fontId="0" fillId="0" borderId="0" xfId="0" pivotButton="1" applyNumberFormat="1" applyFill="1" applyBorder="1" applyAlignment="1">
      <alignment horizontal="center" vertical="center"/>
    </xf>
    <xf numFmtId="0" fontId="0" fillId="0" borderId="0" xfId="0" pivotButton="1" applyBorder="1" applyAlignment="1">
      <alignment horizontal="center" vertical="center"/>
    </xf>
    <xf numFmtId="2" fontId="0" fillId="0" borderId="0" xfId="0" pivotButton="1" applyNumberFormat="1" applyBorder="1" applyAlignment="1">
      <alignment horizontal="center" vertical="center"/>
    </xf>
    <xf numFmtId="0" fontId="0" fillId="0" borderId="0" xfId="0" pivotButton="1" applyFill="1"/>
    <xf numFmtId="49" fontId="6" fillId="0" borderId="0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5" fontId="0" fillId="0" borderId="0" xfId="0" applyNumberFormat="1"/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left" indent="1"/>
    </xf>
    <xf numFmtId="0" fontId="3" fillId="2" borderId="5" xfId="0" applyNumberFormat="1" applyFont="1" applyFill="1" applyBorder="1" applyAlignment="1">
      <alignment horizontal="center" vertical="center"/>
    </xf>
    <xf numFmtId="0" fontId="3" fillId="2" borderId="6" xfId="0" applyNumberFormat="1" applyFont="1" applyFill="1" applyBorder="1" applyAlignment="1">
      <alignment horizontal="center" vertical="center"/>
    </xf>
    <xf numFmtId="0" fontId="3" fillId="2" borderId="7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532"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i/>
      </font>
    </dxf>
    <dxf>
      <font>
        <i/>
      </font>
    </dxf>
    <dxf>
      <font>
        <i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i/>
      </font>
    </dxf>
    <dxf>
      <font>
        <i/>
      </font>
    </dxf>
    <dxf>
      <font>
        <i/>
      </font>
    </dxf>
    <dxf>
      <border>
        <left style="medium">
          <color indexed="64"/>
        </left>
        <bottom style="medium">
          <color indexed="64"/>
        </bottom>
      </border>
    </dxf>
    <dxf>
      <font>
        <i/>
      </font>
    </dxf>
    <dxf>
      <numFmt numFmtId="165" formatCode="#,##0.00\ &quot;€&quot;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</border>
    </dxf>
    <dxf>
      <numFmt numFmtId="2" formatCode="0.00"/>
    </dxf>
    <dxf>
      <fill>
        <patternFill patternType="solid">
          <bgColor theme="0" tint="-0.14999847407452621"/>
        </patternFill>
      </fill>
    </dxf>
    <dxf>
      <fill>
        <patternFill>
          <bgColor theme="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numFmt numFmtId="2" formatCode="0.00"/>
    </dxf>
    <dxf>
      <numFmt numFmtId="2" formatCode="0.00"/>
    </dxf>
    <dxf>
      <fill>
        <patternFill>
          <bgColor theme="5"/>
        </patternFill>
      </fill>
    </dxf>
    <dxf>
      <fill>
        <patternFill>
          <bgColor theme="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numFmt numFmtId="2" formatCode="0.00"/>
    </dxf>
    <dxf>
      <numFmt numFmtId="2" formatCode="0.00"/>
    </dxf>
    <dxf>
      <fill>
        <patternFill>
          <bgColor theme="5"/>
        </patternFill>
      </fill>
    </dxf>
    <dxf>
      <fill>
        <patternFill>
          <bgColor theme="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i/>
      </font>
    </dxf>
    <dxf>
      <font>
        <i/>
      </font>
    </dxf>
    <dxf>
      <border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i/>
      </font>
    </dxf>
    <dxf>
      <numFmt numFmtId="165" formatCode="#,##0.00\ &quot;€&quot;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5"/>
        </patternFill>
      </fill>
    </dxf>
    <dxf>
      <font>
        <color theme="0"/>
      </font>
    </dxf>
    <dxf>
      <font>
        <b/>
      </font>
    </dxf>
    <dxf>
      <font>
        <i val="0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border>
        <left style="thin">
          <color indexed="64"/>
        </lef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</dxf>
    <dxf>
      <font>
        <color theme="0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</dxf>
    <dxf>
      <font>
        <color theme="0"/>
      </font>
    </dxf>
    <dxf>
      <border>
        <left style="thin">
          <color indexed="64"/>
        </lef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i/>
      </font>
    </dxf>
    <dxf>
      <font>
        <i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 patternType="solid">
          <bgColor theme="0" tint="-0.14999847407452621"/>
        </patternFill>
      </fill>
    </dxf>
    <dxf>
      <numFmt numFmtId="2" formatCode="0.00"/>
    </dxf>
    <dxf>
      <numFmt numFmtId="2" formatCode="0.00"/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/>
      </font>
    </dxf>
    <dxf>
      <border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i/>
      </font>
    </dxf>
    <dxf>
      <font>
        <i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3.xml"/><Relationship Id="rId26" Type="http://schemas.openxmlformats.org/officeDocument/2006/relationships/pivotCacheDefinition" Target="pivotCache/pivotCacheDefinition11.xml"/><Relationship Id="rId39" Type="http://schemas.openxmlformats.org/officeDocument/2006/relationships/customXml" Target="../customXml/item2.xml"/><Relationship Id="rId21" Type="http://schemas.openxmlformats.org/officeDocument/2006/relationships/pivotCacheDefinition" Target="pivotCache/pivotCacheDefinition6.xml"/><Relationship Id="rId34" Type="http://schemas.openxmlformats.org/officeDocument/2006/relationships/connections" Target="connection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pivotCacheDefinition" Target="pivotCache/pivotCacheDefinition5.xml"/><Relationship Id="rId29" Type="http://schemas.openxmlformats.org/officeDocument/2006/relationships/pivotCacheDefinition" Target="pivotCache/pivotCacheDefinition14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9.xml"/><Relationship Id="rId32" Type="http://schemas.microsoft.com/office/2007/relationships/slicerCache" Target="slicerCaches/slicerCache3.xml"/><Relationship Id="rId37" Type="http://schemas.openxmlformats.org/officeDocument/2006/relationships/calcChain" Target="calcChain.xml"/><Relationship Id="rId40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8.xml"/><Relationship Id="rId28" Type="http://schemas.openxmlformats.org/officeDocument/2006/relationships/pivotCacheDefinition" Target="pivotCache/pivotCacheDefinition13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4.xml"/><Relationship Id="rId31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7.xml"/><Relationship Id="rId27" Type="http://schemas.openxmlformats.org/officeDocument/2006/relationships/pivotCacheDefinition" Target="pivotCache/pivotCacheDefinition12.xml"/><Relationship Id="rId30" Type="http://schemas.microsoft.com/office/2007/relationships/slicerCache" Target="slicerCaches/slicerCache1.xml"/><Relationship Id="rId35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5" Type="http://schemas.openxmlformats.org/officeDocument/2006/relationships/pivotCacheDefinition" Target="pivotCache/pivotCacheDefinition10.xml"/><Relationship Id="rId33" Type="http://schemas.openxmlformats.org/officeDocument/2006/relationships/theme" Target="theme/theme1.xml"/><Relationship Id="rId38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[SYNTHESE TECHNIQUE2.xlsm]Tableau de bord BILAN!TCD_BILAN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'Tableau de bord BILAN'!$C$7:$C$8</c:f>
              <c:strCache>
                <c:ptCount val="1"/>
                <c:pt idx="0">
                  <c:v>RATIO SU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'Tableau de bord BILAN'!$B$9:$B$13</c:f>
              <c:multiLvlStrCache>
                <c:ptCount val="2"/>
                <c:lvl>
                  <c:pt idx="0">
                    <c:v>2018</c:v>
                  </c:pt>
                  <c:pt idx="1">
                    <c:v>2019</c:v>
                  </c:pt>
                </c:lvl>
                <c:lvl>
                  <c:pt idx="0">
                    <c:v>mai</c:v>
                  </c:pt>
                  <c:pt idx="1">
                    <c:v>sept</c:v>
                  </c:pt>
                </c:lvl>
              </c:multiLvlStrCache>
            </c:multiLvlStrRef>
          </c:cat>
          <c:val>
            <c:numRef>
              <c:f>'Tableau de bord BILAN'!$C$9:$C$13</c:f>
              <c:numCache>
                <c:formatCode>General</c:formatCode>
                <c:ptCount val="2"/>
                <c:pt idx="0">
                  <c:v>1304.7886840338449</c:v>
                </c:pt>
                <c:pt idx="1">
                  <c:v>1486.6150099708543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BF-455C-A694-C704E5C93E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6877904"/>
        <c:axId val="1176878320"/>
      </c:lineChart>
      <c:catAx>
        <c:axId val="1176877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878320"/>
        <c:crosses val="autoZero"/>
        <c:auto val="1"/>
        <c:lblAlgn val="ctr"/>
        <c:lblOffset val="100"/>
        <c:noMultiLvlLbl val="0"/>
      </c:catAx>
      <c:valAx>
        <c:axId val="1176878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6877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[SYNTHESE TECHNIQUE2.xlsm]Tableau de bord OPE!Tableau croisé dynamique15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 OPE'!$H$31</c:f>
              <c:strCache>
                <c:ptCount val="1"/>
                <c:pt idx="0">
                  <c:v>Coût objectif CI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OPE'!$G$32</c:f>
              <c:strCache>
                <c:ptCount val="1"/>
                <c:pt idx="0">
                  <c:v>Manouchian</c:v>
                </c:pt>
              </c:strCache>
            </c:strRef>
          </c:cat>
          <c:val>
            <c:numRef>
              <c:f>'Tableau de bord OPE'!$H$32</c:f>
              <c:numCache>
                <c:formatCode>General</c:formatCode>
                <c:ptCount val="1"/>
                <c:pt idx="0">
                  <c:v>1142854.74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FF-4139-BF98-78CF8A752267}"/>
            </c:ext>
          </c:extLst>
        </c:ser>
        <c:ser>
          <c:idx val="1"/>
          <c:order val="1"/>
          <c:tx>
            <c:strRef>
              <c:f>'Tableau de bord OPE'!$I$31</c:f>
              <c:strCache>
                <c:ptCount val="1"/>
                <c:pt idx="0">
                  <c:v>Côut Travaux OS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OPE'!$G$32</c:f>
              <c:strCache>
                <c:ptCount val="1"/>
                <c:pt idx="0">
                  <c:v>Manouchian</c:v>
                </c:pt>
              </c:strCache>
            </c:strRef>
          </c:cat>
          <c:val>
            <c:numRef>
              <c:f>'Tableau de bord OPE'!$I$32</c:f>
              <c:numCache>
                <c:formatCode>General</c:formatCode>
                <c:ptCount val="1"/>
                <c:pt idx="0">
                  <c:v>1142879.01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FF-4139-BF98-78CF8A752267}"/>
            </c:ext>
          </c:extLst>
        </c:ser>
        <c:ser>
          <c:idx val="2"/>
          <c:order val="2"/>
          <c:tx>
            <c:strRef>
              <c:f>'Tableau de bord OPE'!$J$31</c:f>
              <c:strCache>
                <c:ptCount val="1"/>
                <c:pt idx="0">
                  <c:v>Coût Travaux Livraison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OPE'!$G$32</c:f>
              <c:strCache>
                <c:ptCount val="1"/>
                <c:pt idx="0">
                  <c:v>Manouchian</c:v>
                </c:pt>
              </c:strCache>
            </c:strRef>
          </c:cat>
          <c:val>
            <c:numRef>
              <c:f>'Tableau de bord OPE'!$J$32</c:f>
              <c:numCache>
                <c:formatCode>General</c:formatCode>
                <c:ptCount val="1"/>
                <c:pt idx="0">
                  <c:v>1162949.19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FF-4139-BF98-78CF8A75226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129996159"/>
        <c:axId val="1125682415"/>
      </c:barChart>
      <c:catAx>
        <c:axId val="112999615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682415"/>
        <c:crosses val="autoZero"/>
        <c:auto val="1"/>
        <c:lblAlgn val="ctr"/>
        <c:lblOffset val="100"/>
        <c:noMultiLvlLbl val="0"/>
      </c:catAx>
      <c:valAx>
        <c:axId val="1125682415"/>
        <c:scaling>
          <c:orientation val="minMax"/>
          <c:min val="100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999615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[SYNTHESE TECHNIQUE2.xlsm]Tableau de bord OPE!Tableau croisé dynamique20</c:name>
    <c:fmtId val="1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'Tableau de bord OPE'!$M$28:$M$29</c:f>
              <c:strCache>
                <c:ptCount val="1"/>
                <c:pt idx="0">
                  <c:v>Manouchian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67E-4016-BB01-34C6EE7B465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67E-4016-BB01-34C6EE7B465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67E-4016-BB01-34C6EE7B465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67E-4016-BB01-34C6EE7B465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67E-4016-BB01-34C6EE7B465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67E-4016-BB01-34C6EE7B465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422-44DE-AD92-D9AFBCEB306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422-44DE-AD92-D9AFBCEB306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3422-44DE-AD92-D9AFBCEB306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 OPE'!$L$30:$L$38</c:f>
              <c:strCache>
                <c:ptCount val="9"/>
                <c:pt idx="0">
                  <c:v>Terrassement - Gros Œuvre</c:v>
                </c:pt>
                <c:pt idx="1">
                  <c:v>CVC</c:v>
                </c:pt>
                <c:pt idx="2">
                  <c:v>ELEC</c:v>
                </c:pt>
                <c:pt idx="3">
                  <c:v>MENUISERIES EXT</c:v>
                </c:pt>
                <c:pt idx="4">
                  <c:v>MENUISERIES INT</c:v>
                </c:pt>
                <c:pt idx="5">
                  <c:v>PEINTURE</c:v>
                </c:pt>
                <c:pt idx="6">
                  <c:v>PLATRERIE</c:v>
                </c:pt>
                <c:pt idx="7">
                  <c:v>SOLS</c:v>
                </c:pt>
                <c:pt idx="8">
                  <c:v>TOITURE-ETANCHEITE</c:v>
                </c:pt>
              </c:strCache>
            </c:strRef>
          </c:cat>
          <c:val>
            <c:numRef>
              <c:f>'Tableau de bord OPE'!$M$30:$M$38</c:f>
              <c:numCache>
                <c:formatCode>General</c:formatCode>
                <c:ptCount val="9"/>
                <c:pt idx="0">
                  <c:v>508686.58</c:v>
                </c:pt>
                <c:pt idx="1">
                  <c:v>106738.3</c:v>
                </c:pt>
                <c:pt idx="2">
                  <c:v>78673</c:v>
                </c:pt>
                <c:pt idx="3">
                  <c:v>69363.94</c:v>
                </c:pt>
                <c:pt idx="4">
                  <c:v>67897.119999999995</c:v>
                </c:pt>
                <c:pt idx="5">
                  <c:v>29877.119999999999</c:v>
                </c:pt>
                <c:pt idx="6">
                  <c:v>55800</c:v>
                </c:pt>
                <c:pt idx="7">
                  <c:v>55195.08</c:v>
                </c:pt>
                <c:pt idx="8">
                  <c:v>38966.5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37-42A2-85FE-C358D211FD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TERRASSEMENT-GO'!A1"/><Relationship Id="rId3" Type="http://schemas.openxmlformats.org/officeDocument/2006/relationships/hyperlink" Target="#'MENUISERIES EXTERIEURES'!A1"/><Relationship Id="rId7" Type="http://schemas.openxmlformats.org/officeDocument/2006/relationships/hyperlink" Target="#SOLS!A1"/><Relationship Id="rId12" Type="http://schemas.openxmlformats.org/officeDocument/2006/relationships/hyperlink" Target="#'Tableau de bord BILAN'!A1"/><Relationship Id="rId2" Type="http://schemas.openxmlformats.org/officeDocument/2006/relationships/hyperlink" Target="#TOITURE!A1"/><Relationship Id="rId1" Type="http://schemas.openxmlformats.org/officeDocument/2006/relationships/hyperlink" Target="#ETANCHEITE!A1"/><Relationship Id="rId6" Type="http://schemas.openxmlformats.org/officeDocument/2006/relationships/hyperlink" Target="#ELEC!A1"/><Relationship Id="rId11" Type="http://schemas.openxmlformats.org/officeDocument/2006/relationships/hyperlink" Target="#'Tableau de bord OPE'!A1"/><Relationship Id="rId5" Type="http://schemas.openxmlformats.org/officeDocument/2006/relationships/hyperlink" Target="#CVC!A1"/><Relationship Id="rId10" Type="http://schemas.openxmlformats.org/officeDocument/2006/relationships/hyperlink" Target="#SYNTHESE!A1"/><Relationship Id="rId4" Type="http://schemas.openxmlformats.org/officeDocument/2006/relationships/hyperlink" Target="#'MENUISERIES INTERIEURES'!A1"/><Relationship Id="rId9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'ESPACES VERTS'!A1"/><Relationship Id="rId5" Type="http://schemas.openxmlformats.org/officeDocument/2006/relationships/hyperlink" Target="#ELEC!A1"/><Relationship Id="rId10" Type="http://schemas.openxmlformats.org/officeDocument/2006/relationships/hyperlink" Target="#PLATRERIE!A1"/><Relationship Id="rId4" Type="http://schemas.openxmlformats.org/officeDocument/2006/relationships/hyperlink" Target="#CVC!A1"/><Relationship Id="rId9" Type="http://schemas.openxmlformats.org/officeDocument/2006/relationships/hyperlink" Target="#BILAN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'ESPACES VERTS'!A1"/><Relationship Id="rId5" Type="http://schemas.openxmlformats.org/officeDocument/2006/relationships/hyperlink" Target="#ELEC!A1"/><Relationship Id="rId10" Type="http://schemas.openxmlformats.org/officeDocument/2006/relationships/hyperlink" Target="#PLATRERI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'ESPACES VERTS'!A1"/><Relationship Id="rId5" Type="http://schemas.openxmlformats.org/officeDocument/2006/relationships/hyperlink" Target="#ELEC!A1"/><Relationship Id="rId10" Type="http://schemas.openxmlformats.org/officeDocument/2006/relationships/hyperlink" Target="#PLATRERI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7</xdr:col>
      <xdr:colOff>1076325</xdr:colOff>
      <xdr:row>3</xdr:row>
      <xdr:rowOff>180975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66675" y="57150"/>
          <a:ext cx="9420225" cy="69532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ANALYSE</a:t>
          </a:r>
          <a:r>
            <a:rPr lang="fr-FR" sz="2000" b="1" baseline="0">
              <a:solidFill>
                <a:schemeClr val="bg1"/>
              </a:solidFill>
            </a:rPr>
            <a:t> FINANCIERE GLOBALE DES COUTS TRAVAUX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1238250</xdr:colOff>
      <xdr:row>1</xdr:row>
      <xdr:rowOff>47625</xdr:rowOff>
    </xdr:from>
    <xdr:to>
      <xdr:col>9</xdr:col>
      <xdr:colOff>441960</xdr:colOff>
      <xdr:row>4</xdr:row>
      <xdr:rowOff>1905</xdr:rowOff>
    </xdr:to>
    <xdr:sp macro="" textlink="">
      <xdr:nvSpPr>
        <xdr:cNvPr id="7" name="Rectangle :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0296525" y="238125"/>
          <a:ext cx="1184910" cy="52578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MENU</a:t>
          </a:r>
          <a:endParaRPr lang="fr-FR" sz="1100" b="1"/>
        </a:p>
      </xdr:txBody>
    </xdr:sp>
    <xdr:clientData/>
  </xdr:twoCellAnchor>
  <xdr:twoCellAnchor editAs="oneCell">
    <xdr:from>
      <xdr:col>9</xdr:col>
      <xdr:colOff>666750</xdr:colOff>
      <xdr:row>0</xdr:row>
      <xdr:rowOff>123825</xdr:rowOff>
    </xdr:from>
    <xdr:to>
      <xdr:col>11</xdr:col>
      <xdr:colOff>200025</xdr:colOff>
      <xdr:row>10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 OS">
              <a:extLst>
                <a:ext uri="{FF2B5EF4-FFF2-40B4-BE49-F238E27FC236}">
                  <a16:creationId xmlns:a16="http://schemas.microsoft.com/office/drawing/2014/main" id="{F0C0D80E-603C-41BC-AE4C-FD211C180F0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O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96300" y="123825"/>
              <a:ext cx="1485900" cy="1838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352426</xdr:colOff>
      <xdr:row>11</xdr:row>
      <xdr:rowOff>114300</xdr:rowOff>
    </xdr:from>
    <xdr:to>
      <xdr:col>14</xdr:col>
      <xdr:colOff>285751</xdr:colOff>
      <xdr:row>25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45E645C-64AE-4DED-9EFA-848E9C5E9E6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11</xdr:col>
      <xdr:colOff>371474</xdr:colOff>
      <xdr:row>0</xdr:row>
      <xdr:rowOff>104775</xdr:rowOff>
    </xdr:from>
    <xdr:to>
      <xdr:col>13</xdr:col>
      <xdr:colOff>209549</xdr:colOff>
      <xdr:row>8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Ratio">
              <a:extLst>
                <a:ext uri="{FF2B5EF4-FFF2-40B4-BE49-F238E27FC236}">
                  <a16:creationId xmlns:a16="http://schemas.microsoft.com/office/drawing/2014/main" id="{A31F666F-4A89-4864-ADAC-8261C89F343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ti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53649" y="104775"/>
              <a:ext cx="1552575" cy="1514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</xdr:rowOff>
    </xdr:from>
    <xdr:to>
      <xdr:col>9</xdr:col>
      <xdr:colOff>0</xdr:colOff>
      <xdr:row>3</xdr:row>
      <xdr:rowOff>142875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0" y="19050"/>
          <a:ext cx="5334000" cy="69532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ANALYSE</a:t>
          </a:r>
          <a:r>
            <a:rPr lang="fr-FR" sz="2000" b="1" baseline="0">
              <a:solidFill>
                <a:schemeClr val="bg1"/>
              </a:solidFill>
            </a:rPr>
            <a:t> FINANCIERE DES OPERATIONS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1</xdr:col>
      <xdr:colOff>30480</xdr:colOff>
      <xdr:row>4</xdr:row>
      <xdr:rowOff>0</xdr:rowOff>
    </xdr:from>
    <xdr:to>
      <xdr:col>1</xdr:col>
      <xdr:colOff>1750695</xdr:colOff>
      <xdr:row>12</xdr:row>
      <xdr:rowOff>34290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Opération 1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9080" y="693420"/>
              <a:ext cx="1828800" cy="11506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8</xdr:row>
          <xdr:rowOff>95250</xdr:rowOff>
        </xdr:from>
        <xdr:to>
          <xdr:col>2</xdr:col>
          <xdr:colOff>1514475</xdr:colOff>
          <xdr:row>12</xdr:row>
          <xdr:rowOff>19050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 RATIO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228600</xdr:colOff>
      <xdr:row>1</xdr:row>
      <xdr:rowOff>0</xdr:rowOff>
    </xdr:from>
    <xdr:to>
      <xdr:col>10</xdr:col>
      <xdr:colOff>480060</xdr:colOff>
      <xdr:row>3</xdr:row>
      <xdr:rowOff>144780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6804660" y="182880"/>
          <a:ext cx="1043940" cy="46482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MENU</a:t>
          </a:r>
          <a:endParaRPr lang="fr-FR" sz="1100" b="1"/>
        </a:p>
      </xdr:txBody>
    </xdr:sp>
    <xdr:clientData/>
  </xdr:twoCellAnchor>
  <xdr:twoCellAnchor>
    <xdr:from>
      <xdr:col>4</xdr:col>
      <xdr:colOff>428626</xdr:colOff>
      <xdr:row>19</xdr:row>
      <xdr:rowOff>38100</xdr:rowOff>
    </xdr:from>
    <xdr:to>
      <xdr:col>10</xdr:col>
      <xdr:colOff>114301</xdr:colOff>
      <xdr:row>42</xdr:row>
      <xdr:rowOff>38100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361949</xdr:colOff>
      <xdr:row>19</xdr:row>
      <xdr:rowOff>47625</xdr:rowOff>
    </xdr:from>
    <xdr:to>
      <xdr:col>15</xdr:col>
      <xdr:colOff>552449</xdr:colOff>
      <xdr:row>42</xdr:row>
      <xdr:rowOff>28575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403860</xdr:colOff>
      <xdr:row>11</xdr:row>
      <xdr:rowOff>60960</xdr:rowOff>
    </xdr:from>
    <xdr:to>
      <xdr:col>3</xdr:col>
      <xdr:colOff>175260</xdr:colOff>
      <xdr:row>13</xdr:row>
      <xdr:rowOff>137160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196340" y="23850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1</xdr:col>
      <xdr:colOff>396240</xdr:colOff>
      <xdr:row>14</xdr:row>
      <xdr:rowOff>76200</xdr:rowOff>
    </xdr:from>
    <xdr:to>
      <xdr:col>3</xdr:col>
      <xdr:colOff>167640</xdr:colOff>
      <xdr:row>16</xdr:row>
      <xdr:rowOff>152400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1188720" y="294894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396240</xdr:colOff>
      <xdr:row>17</xdr:row>
      <xdr:rowOff>144780</xdr:rowOff>
    </xdr:from>
    <xdr:to>
      <xdr:col>3</xdr:col>
      <xdr:colOff>167640</xdr:colOff>
      <xdr:row>20</xdr:row>
      <xdr:rowOff>91440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188720" y="3566160"/>
          <a:ext cx="1089660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1</xdr:col>
      <xdr:colOff>381000</xdr:colOff>
      <xdr:row>21</xdr:row>
      <xdr:rowOff>53340</xdr:rowOff>
    </xdr:from>
    <xdr:to>
      <xdr:col>3</xdr:col>
      <xdr:colOff>152400</xdr:colOff>
      <xdr:row>23</xdr:row>
      <xdr:rowOff>175260</xdr:rowOff>
    </xdr:to>
    <xdr:sp macro="" textlink="">
      <xdr:nvSpPr>
        <xdr:cNvPr id="14" name="Rectangle : coins arrondi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1173480" y="4206240"/>
          <a:ext cx="1089660" cy="48768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1</xdr:col>
      <xdr:colOff>381000</xdr:colOff>
      <xdr:row>24</xdr:row>
      <xdr:rowOff>114300</xdr:rowOff>
    </xdr:from>
    <xdr:to>
      <xdr:col>3</xdr:col>
      <xdr:colOff>152400</xdr:colOff>
      <xdr:row>27</xdr:row>
      <xdr:rowOff>7620</xdr:rowOff>
    </xdr:to>
    <xdr:sp macro="" textlink="">
      <xdr:nvSpPr>
        <xdr:cNvPr id="15" name="Rectangle : coins arrondis 1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1173480" y="481584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CVC</a:t>
          </a:r>
        </a:p>
      </xdr:txBody>
    </xdr:sp>
    <xdr:clientData/>
  </xdr:twoCellAnchor>
  <xdr:twoCellAnchor>
    <xdr:from>
      <xdr:col>1</xdr:col>
      <xdr:colOff>381000</xdr:colOff>
      <xdr:row>27</xdr:row>
      <xdr:rowOff>144780</xdr:rowOff>
    </xdr:from>
    <xdr:to>
      <xdr:col>3</xdr:col>
      <xdr:colOff>152400</xdr:colOff>
      <xdr:row>30</xdr:row>
      <xdr:rowOff>38100</xdr:rowOff>
    </xdr:to>
    <xdr:sp macro="" textlink="">
      <xdr:nvSpPr>
        <xdr:cNvPr id="16" name="Rectangle : coins arrondis 1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1173480" y="53949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</xdr:col>
      <xdr:colOff>396240</xdr:colOff>
      <xdr:row>30</xdr:row>
      <xdr:rowOff>167640</xdr:rowOff>
    </xdr:from>
    <xdr:to>
      <xdr:col>3</xdr:col>
      <xdr:colOff>160020</xdr:colOff>
      <xdr:row>33</xdr:row>
      <xdr:rowOff>60960</xdr:rowOff>
    </xdr:to>
    <xdr:sp macro="" textlink="">
      <xdr:nvSpPr>
        <xdr:cNvPr id="17" name="Rectangle : coins arrondis 1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188720" y="5966460"/>
          <a:ext cx="108204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1</xdr:col>
      <xdr:colOff>419100</xdr:colOff>
      <xdr:row>8</xdr:row>
      <xdr:rowOff>129540</xdr:rowOff>
    </xdr:from>
    <xdr:to>
      <xdr:col>3</xdr:col>
      <xdr:colOff>190500</xdr:colOff>
      <xdr:row>10</xdr:row>
      <xdr:rowOff>182880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1211580" y="1836420"/>
          <a:ext cx="1089660" cy="4191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  <a:endParaRPr lang="fr-FR" sz="1100"/>
        </a:p>
      </xdr:txBody>
    </xdr:sp>
    <xdr:clientData/>
  </xdr:twoCellAnchor>
  <xdr:twoCellAnchor editAs="oneCell">
    <xdr:from>
      <xdr:col>9</xdr:col>
      <xdr:colOff>348614</xdr:colOff>
      <xdr:row>5</xdr:row>
      <xdr:rowOff>28576</xdr:rowOff>
    </xdr:from>
    <xdr:to>
      <xdr:col>12</xdr:col>
      <xdr:colOff>95249</xdr:colOff>
      <xdr:row>15</xdr:row>
      <xdr:rowOff>111901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8014" y="1219201"/>
          <a:ext cx="2032635" cy="2045475"/>
        </a:xfrm>
        <a:prstGeom prst="rect">
          <a:avLst/>
        </a:prstGeom>
      </xdr:spPr>
    </xdr:pic>
    <xdr:clientData/>
  </xdr:twoCellAnchor>
  <xdr:twoCellAnchor>
    <xdr:from>
      <xdr:col>1</xdr:col>
      <xdr:colOff>251460</xdr:colOff>
      <xdr:row>2</xdr:row>
      <xdr:rowOff>7620</xdr:rowOff>
    </xdr:from>
    <xdr:to>
      <xdr:col>3</xdr:col>
      <xdr:colOff>304800</xdr:colOff>
      <xdr:row>4</xdr:row>
      <xdr:rowOff>83820</xdr:rowOff>
    </xdr:to>
    <xdr:sp macro="[0]!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3940" y="373380"/>
          <a:ext cx="1371600" cy="52578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</a:t>
          </a:r>
          <a:endParaRPr lang="fr-FR" sz="1100" b="1"/>
        </a:p>
      </xdr:txBody>
    </xdr:sp>
    <xdr:clientData/>
  </xdr:twoCellAnchor>
  <xdr:twoCellAnchor>
    <xdr:from>
      <xdr:col>1</xdr:col>
      <xdr:colOff>411480</xdr:colOff>
      <xdr:row>5</xdr:row>
      <xdr:rowOff>137160</xdr:rowOff>
    </xdr:from>
    <xdr:to>
      <xdr:col>3</xdr:col>
      <xdr:colOff>182880</xdr:colOff>
      <xdr:row>8</xdr:row>
      <xdr:rowOff>30480</xdr:rowOff>
    </xdr:to>
    <xdr:sp macro="" textlink="">
      <xdr:nvSpPr>
        <xdr:cNvPr id="18" name="Rectangle : coins arrondis 1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1203960" y="11353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160020</xdr:colOff>
      <xdr:row>1</xdr:row>
      <xdr:rowOff>76200</xdr:rowOff>
    </xdr:from>
    <xdr:to>
      <xdr:col>3</xdr:col>
      <xdr:colOff>403860</xdr:colOff>
      <xdr:row>34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952500" y="259080"/>
          <a:ext cx="1562100" cy="5935980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192405</xdr:colOff>
      <xdr:row>18</xdr:row>
      <xdr:rowOff>28575</xdr:rowOff>
    </xdr:from>
    <xdr:to>
      <xdr:col>10</xdr:col>
      <xdr:colOff>342900</xdr:colOff>
      <xdr:row>22</xdr:row>
      <xdr:rowOff>110490</xdr:rowOff>
    </xdr:to>
    <xdr:sp macro="" textlink="">
      <xdr:nvSpPr>
        <xdr:cNvPr id="3" name="Rectangle : coins arrondis 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4526280" y="3743325"/>
          <a:ext cx="3208020" cy="84391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SYNTHESE</a:t>
          </a:r>
          <a:r>
            <a:rPr lang="fr-FR" sz="1800" b="1" baseline="0"/>
            <a:t> PAR OPERATION</a:t>
          </a:r>
        </a:p>
      </xdr:txBody>
    </xdr:sp>
    <xdr:clientData/>
  </xdr:twoCellAnchor>
  <xdr:twoCellAnchor>
    <xdr:from>
      <xdr:col>11</xdr:col>
      <xdr:colOff>266700</xdr:colOff>
      <xdr:row>18</xdr:row>
      <xdr:rowOff>19050</xdr:rowOff>
    </xdr:from>
    <xdr:to>
      <xdr:col>15</xdr:col>
      <xdr:colOff>426720</xdr:colOff>
      <xdr:row>22</xdr:row>
      <xdr:rowOff>100965</xdr:rowOff>
    </xdr:to>
    <xdr:sp macro="" textlink="">
      <xdr:nvSpPr>
        <xdr:cNvPr id="20" name="Rectangle : coins arrondis 1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8420100" y="3733800"/>
          <a:ext cx="3208020" cy="84391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/>
            <a:t>EVOLUTION GLOBALE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546735</xdr:colOff>
      <xdr:row>1</xdr:row>
      <xdr:rowOff>104775</xdr:rowOff>
    </xdr:from>
    <xdr:to>
      <xdr:col>5</xdr:col>
      <xdr:colOff>127957</xdr:colOff>
      <xdr:row>4</xdr:row>
      <xdr:rowOff>22860</xdr:rowOff>
    </xdr:to>
    <xdr:sp macro="" textlink="">
      <xdr:nvSpPr>
        <xdr:cNvPr id="16" name="Rectangle : coins arrondis 1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3632835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200026</xdr:colOff>
      <xdr:row>1</xdr:row>
      <xdr:rowOff>85725</xdr:rowOff>
    </xdr:from>
    <xdr:to>
      <xdr:col>6</xdr:col>
      <xdr:colOff>466726</xdr:colOff>
      <xdr:row>4</xdr:row>
      <xdr:rowOff>20955</xdr:rowOff>
    </xdr:to>
    <xdr:sp macro="" textlink="">
      <xdr:nvSpPr>
        <xdr:cNvPr id="17" name="Rectangle : coins arrondis 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4810126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542925</xdr:colOff>
      <xdr:row>1</xdr:row>
      <xdr:rowOff>76200</xdr:rowOff>
    </xdr:from>
    <xdr:to>
      <xdr:col>8</xdr:col>
      <xdr:colOff>322267</xdr:colOff>
      <xdr:row>4</xdr:row>
      <xdr:rowOff>30481</xdr:rowOff>
    </xdr:to>
    <xdr:sp macro="" textlink="">
      <xdr:nvSpPr>
        <xdr:cNvPr id="18" name="Rectangle : coins arrondis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6128385" y="259080"/>
          <a:ext cx="1158562" cy="50292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403860</xdr:colOff>
      <xdr:row>1</xdr:row>
      <xdr:rowOff>123826</xdr:rowOff>
    </xdr:from>
    <xdr:to>
      <xdr:col>10</xdr:col>
      <xdr:colOff>270510</xdr:colOff>
      <xdr:row>4</xdr:row>
      <xdr:rowOff>28576</xdr:rowOff>
    </xdr:to>
    <xdr:sp macro="" textlink="">
      <xdr:nvSpPr>
        <xdr:cNvPr id="19" name="Rectangle : coins arrondis 1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7157085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10</xdr:col>
      <xdr:colOff>356235</xdr:colOff>
      <xdr:row>1</xdr:row>
      <xdr:rowOff>133350</xdr:rowOff>
    </xdr:from>
    <xdr:to>
      <xdr:col>11</xdr:col>
      <xdr:colOff>752475</xdr:colOff>
      <xdr:row>4</xdr:row>
      <xdr:rowOff>34290</xdr:rowOff>
    </xdr:to>
    <xdr:sp macro="" textlink="">
      <xdr:nvSpPr>
        <xdr:cNvPr id="20" name="Rectangle : coins arrondis 19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829056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11</xdr:col>
      <xdr:colOff>828675</xdr:colOff>
      <xdr:row>1</xdr:row>
      <xdr:rowOff>142875</xdr:rowOff>
    </xdr:from>
    <xdr:to>
      <xdr:col>12</xdr:col>
      <xdr:colOff>771524</xdr:colOff>
      <xdr:row>4</xdr:row>
      <xdr:rowOff>28575</xdr:rowOff>
    </xdr:to>
    <xdr:sp macro="" textlink="">
      <xdr:nvSpPr>
        <xdr:cNvPr id="21" name="Rectangle : coins arrondis 20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933450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198120</xdr:colOff>
      <xdr:row>1</xdr:row>
      <xdr:rowOff>108585</xdr:rowOff>
    </xdr:from>
    <xdr:to>
      <xdr:col>3</xdr:col>
      <xdr:colOff>466725</xdr:colOff>
      <xdr:row>4</xdr:row>
      <xdr:rowOff>5715</xdr:rowOff>
    </xdr:to>
    <xdr:sp macro="" textlink="">
      <xdr:nvSpPr>
        <xdr:cNvPr id="22" name="Rectangle : coins arrondis 21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/>
      </xdr:nvSpPr>
      <xdr:spPr>
        <a:xfrm>
          <a:off x="252222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85725</xdr:rowOff>
    </xdr:from>
    <xdr:to>
      <xdr:col>1</xdr:col>
      <xdr:colOff>234315</xdr:colOff>
      <xdr:row>3</xdr:row>
      <xdr:rowOff>180975</xdr:rowOff>
    </xdr:to>
    <xdr:sp macro="" textlink="">
      <xdr:nvSpPr>
        <xdr:cNvPr id="23" name="Rectangle : coins arrondis 2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9525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280035</xdr:colOff>
      <xdr:row>1</xdr:row>
      <xdr:rowOff>108585</xdr:rowOff>
    </xdr:from>
    <xdr:to>
      <xdr:col>2</xdr:col>
      <xdr:colOff>99060</xdr:colOff>
      <xdr:row>4</xdr:row>
      <xdr:rowOff>5715</xdr:rowOff>
    </xdr:to>
    <xdr:sp macro="" textlink="">
      <xdr:nvSpPr>
        <xdr:cNvPr id="24" name="Rectangle : coins arrondis 2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/>
      </xdr:nvSpPr>
      <xdr:spPr>
        <a:xfrm>
          <a:off x="1394460" y="299085"/>
          <a:ext cx="1028700" cy="46863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723900</xdr:colOff>
      <xdr:row>1</xdr:row>
      <xdr:rowOff>139065</xdr:rowOff>
    </xdr:from>
    <xdr:to>
      <xdr:col>14</xdr:col>
      <xdr:colOff>802005</xdr:colOff>
      <xdr:row>4</xdr:row>
      <xdr:rowOff>32385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/>
      </xdr:nvSpPr>
      <xdr:spPr>
        <a:xfrm>
          <a:off x="1139190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12</xdr:col>
      <xdr:colOff>838200</xdr:colOff>
      <xdr:row>1</xdr:row>
      <xdr:rowOff>142875</xdr:rowOff>
    </xdr:from>
    <xdr:to>
      <xdr:col>13</xdr:col>
      <xdr:colOff>638175</xdr:colOff>
      <xdr:row>4</xdr:row>
      <xdr:rowOff>32384</xdr:rowOff>
    </xdr:to>
    <xdr:sp macro="" textlink="">
      <xdr:nvSpPr>
        <xdr:cNvPr id="26" name="Rectangle : coins arrondis 2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/>
      </xdr:nvSpPr>
      <xdr:spPr>
        <a:xfrm>
          <a:off x="1039177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891540</xdr:colOff>
      <xdr:row>1</xdr:row>
      <xdr:rowOff>137160</xdr:rowOff>
    </xdr:from>
    <xdr:to>
      <xdr:col>16</xdr:col>
      <xdr:colOff>9525</xdr:colOff>
      <xdr:row>4</xdr:row>
      <xdr:rowOff>28575</xdr:rowOff>
    </xdr:to>
    <xdr:sp macro="" textlink="">
      <xdr:nvSpPr>
        <xdr:cNvPr id="27" name="Rectangle : coins arrondis 2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/>
      </xdr:nvSpPr>
      <xdr:spPr>
        <a:xfrm>
          <a:off x="12519660" y="327660"/>
          <a:ext cx="1228725" cy="462915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483870</xdr:colOff>
      <xdr:row>1</xdr:row>
      <xdr:rowOff>125730</xdr:rowOff>
    </xdr:from>
    <xdr:to>
      <xdr:col>4</xdr:col>
      <xdr:colOff>415612</xdr:colOff>
      <xdr:row>3</xdr:row>
      <xdr:rowOff>55244</xdr:rowOff>
    </xdr:to>
    <xdr:sp macro="" textlink="">
      <xdr:nvSpPr>
        <xdr:cNvPr id="23" name="Rectangle : coins arrondis 2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3608070" y="316230"/>
          <a:ext cx="1105222" cy="485774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495301</xdr:colOff>
      <xdr:row>1</xdr:row>
      <xdr:rowOff>129539</xdr:rowOff>
    </xdr:from>
    <xdr:to>
      <xdr:col>6</xdr:col>
      <xdr:colOff>19051</xdr:colOff>
      <xdr:row>3</xdr:row>
      <xdr:rowOff>59054</xdr:rowOff>
    </xdr:to>
    <xdr:sp macro="" textlink="">
      <xdr:nvSpPr>
        <xdr:cNvPr id="24" name="Rectangle : coins arrondis 2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/>
      </xdr:nvSpPr>
      <xdr:spPr>
        <a:xfrm>
          <a:off x="4914901" y="312419"/>
          <a:ext cx="1108710" cy="47053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95250</xdr:colOff>
      <xdr:row>1</xdr:row>
      <xdr:rowOff>121920</xdr:rowOff>
    </xdr:from>
    <xdr:to>
      <xdr:col>7</xdr:col>
      <xdr:colOff>446092</xdr:colOff>
      <xdr:row>3</xdr:row>
      <xdr:rowOff>68581</xdr:rowOff>
    </xdr:to>
    <xdr:sp macro="" textlink="">
      <xdr:nvSpPr>
        <xdr:cNvPr id="25" name="Rectangle : coins arrondis 2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/>
      </xdr:nvSpPr>
      <xdr:spPr>
        <a:xfrm>
          <a:off x="5934075" y="312420"/>
          <a:ext cx="1122367" cy="49911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7</xdr:col>
      <xdr:colOff>527685</xdr:colOff>
      <xdr:row>1</xdr:row>
      <xdr:rowOff>142876</xdr:rowOff>
    </xdr:from>
    <xdr:to>
      <xdr:col>8</xdr:col>
      <xdr:colOff>441960</xdr:colOff>
      <xdr:row>3</xdr:row>
      <xdr:rowOff>66676</xdr:rowOff>
    </xdr:to>
    <xdr:sp macro="" textlink="">
      <xdr:nvSpPr>
        <xdr:cNvPr id="26" name="Rectangle : coins arrondis 2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7138035" y="33337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8</xdr:col>
      <xdr:colOff>527685</xdr:colOff>
      <xdr:row>1</xdr:row>
      <xdr:rowOff>152400</xdr:rowOff>
    </xdr:from>
    <xdr:to>
      <xdr:col>9</xdr:col>
      <xdr:colOff>361950</xdr:colOff>
      <xdr:row>3</xdr:row>
      <xdr:rowOff>72390</xdr:rowOff>
    </xdr:to>
    <xdr:sp macro="" textlink="">
      <xdr:nvSpPr>
        <xdr:cNvPr id="27" name="Rectangle : coins arrondis 2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/>
      </xdr:nvSpPr>
      <xdr:spPr>
        <a:xfrm>
          <a:off x="8271510" y="34290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9</xdr:col>
      <xdr:colOff>438150</xdr:colOff>
      <xdr:row>1</xdr:row>
      <xdr:rowOff>161925</xdr:rowOff>
    </xdr:from>
    <xdr:to>
      <xdr:col>10</xdr:col>
      <xdr:colOff>466724</xdr:colOff>
      <xdr:row>3</xdr:row>
      <xdr:rowOff>66675</xdr:rowOff>
    </xdr:to>
    <xdr:sp macro="" textlink="">
      <xdr:nvSpPr>
        <xdr:cNvPr id="28" name="Rectangle : coins arrondis 2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/>
      </xdr:nvSpPr>
      <xdr:spPr>
        <a:xfrm>
          <a:off x="9315450" y="35242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445770</xdr:colOff>
      <xdr:row>1</xdr:row>
      <xdr:rowOff>127635</xdr:rowOff>
    </xdr:from>
    <xdr:to>
      <xdr:col>3</xdr:col>
      <xdr:colOff>409575</xdr:colOff>
      <xdr:row>3</xdr:row>
      <xdr:rowOff>43815</xdr:rowOff>
    </xdr:to>
    <xdr:sp macro="" textlink="">
      <xdr:nvSpPr>
        <xdr:cNvPr id="29" name="Rectangle : coins arrondis 2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/>
      </xdr:nvSpPr>
      <xdr:spPr>
        <a:xfrm>
          <a:off x="2503170" y="318135"/>
          <a:ext cx="1030605" cy="46863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76200</xdr:colOff>
      <xdr:row>0</xdr:row>
      <xdr:rowOff>104775</xdr:rowOff>
    </xdr:from>
    <xdr:to>
      <xdr:col>1</xdr:col>
      <xdr:colOff>443865</xdr:colOff>
      <xdr:row>3</xdr:row>
      <xdr:rowOff>28575</xdr:rowOff>
    </xdr:to>
    <xdr:sp macro="" textlink="">
      <xdr:nvSpPr>
        <xdr:cNvPr id="30" name="Rectangle : coins arrondis 2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SpPr/>
      </xdr:nvSpPr>
      <xdr:spPr>
        <a:xfrm>
          <a:off x="76200" y="1047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489585</xdr:colOff>
      <xdr:row>1</xdr:row>
      <xdr:rowOff>127635</xdr:rowOff>
    </xdr:from>
    <xdr:to>
      <xdr:col>2</xdr:col>
      <xdr:colOff>346710</xdr:colOff>
      <xdr:row>3</xdr:row>
      <xdr:rowOff>43815</xdr:rowOff>
    </xdr:to>
    <xdr:sp macro="" textlink="">
      <xdr:nvSpPr>
        <xdr:cNvPr id="31" name="Rectangle : coins arrondis 3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/>
      </xdr:nvSpPr>
      <xdr:spPr>
        <a:xfrm>
          <a:off x="1375410" y="3181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733425</xdr:colOff>
      <xdr:row>1</xdr:row>
      <xdr:rowOff>158115</xdr:rowOff>
    </xdr:from>
    <xdr:to>
      <xdr:col>13</xdr:col>
      <xdr:colOff>154305</xdr:colOff>
      <xdr:row>3</xdr:row>
      <xdr:rowOff>70485</xdr:rowOff>
    </xdr:to>
    <xdr:sp macro="" textlink="">
      <xdr:nvSpPr>
        <xdr:cNvPr id="32" name="Rectangle : coins arrondis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SpPr/>
      </xdr:nvSpPr>
      <xdr:spPr>
        <a:xfrm>
          <a:off x="11372850" y="34861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10</xdr:col>
      <xdr:colOff>533400</xdr:colOff>
      <xdr:row>1</xdr:row>
      <xdr:rowOff>161925</xdr:rowOff>
    </xdr:from>
    <xdr:to>
      <xdr:col>11</xdr:col>
      <xdr:colOff>647700</xdr:colOff>
      <xdr:row>3</xdr:row>
      <xdr:rowOff>70484</xdr:rowOff>
    </xdr:to>
    <xdr:sp macro="" textlink="">
      <xdr:nvSpPr>
        <xdr:cNvPr id="33" name="Rectangle : coins arrondis 3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SpPr/>
      </xdr:nvSpPr>
      <xdr:spPr>
        <a:xfrm>
          <a:off x="10372725" y="3524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13</xdr:col>
      <xdr:colOff>247650</xdr:colOff>
      <xdr:row>1</xdr:row>
      <xdr:rowOff>161925</xdr:rowOff>
    </xdr:from>
    <xdr:to>
      <xdr:col>14</xdr:col>
      <xdr:colOff>392430</xdr:colOff>
      <xdr:row>3</xdr:row>
      <xdr:rowOff>74295</xdr:rowOff>
    </xdr:to>
    <xdr:sp macro="" textlink="">
      <xdr:nvSpPr>
        <xdr:cNvPr id="34" name="Rectangle : coins arrondis 3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SpPr/>
      </xdr:nvSpPr>
      <xdr:spPr>
        <a:xfrm>
          <a:off x="12487275" y="35242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1051560</xdr:colOff>
      <xdr:row>1</xdr:row>
      <xdr:rowOff>104775</xdr:rowOff>
    </xdr:from>
    <xdr:to>
      <xdr:col>5</xdr:col>
      <xdr:colOff>318457</xdr:colOff>
      <xdr:row>4</xdr:row>
      <xdr:rowOff>22860</xdr:rowOff>
    </xdr:to>
    <xdr:sp macro="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3613785" y="295275"/>
          <a:ext cx="1105222" cy="48958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390526</xdr:colOff>
      <xdr:row>1</xdr:row>
      <xdr:rowOff>85725</xdr:rowOff>
    </xdr:from>
    <xdr:to>
      <xdr:col>6</xdr:col>
      <xdr:colOff>695326</xdr:colOff>
      <xdr:row>4</xdr:row>
      <xdr:rowOff>20955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4791076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9525</xdr:colOff>
      <xdr:row>1</xdr:row>
      <xdr:rowOff>83820</xdr:rowOff>
    </xdr:from>
    <xdr:to>
      <xdr:col>8</xdr:col>
      <xdr:colOff>46042</xdr:colOff>
      <xdr:row>4</xdr:row>
      <xdr:rowOff>30481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6136005" y="266700"/>
          <a:ext cx="1156657" cy="4953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127635</xdr:colOff>
      <xdr:row>1</xdr:row>
      <xdr:rowOff>123826</xdr:rowOff>
    </xdr:from>
    <xdr:to>
      <xdr:col>8</xdr:col>
      <xdr:colOff>1175385</xdr:colOff>
      <xdr:row>4</xdr:row>
      <xdr:rowOff>28576</xdr:rowOff>
    </xdr:to>
    <xdr:sp macro="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>
        <a:xfrm>
          <a:off x="7138035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51435</xdr:colOff>
      <xdr:row>1</xdr:row>
      <xdr:rowOff>133350</xdr:rowOff>
    </xdr:from>
    <xdr:to>
      <xdr:col>10</xdr:col>
      <xdr:colOff>76200</xdr:colOff>
      <xdr:row>4</xdr:row>
      <xdr:rowOff>34290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/>
      </xdr:nvSpPr>
      <xdr:spPr>
        <a:xfrm>
          <a:off x="827151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152400</xdr:colOff>
      <xdr:row>1</xdr:row>
      <xdr:rowOff>142875</xdr:rowOff>
    </xdr:from>
    <xdr:to>
      <xdr:col>11</xdr:col>
      <xdr:colOff>323849</xdr:colOff>
      <xdr:row>4</xdr:row>
      <xdr:rowOff>28575</xdr:rowOff>
    </xdr:to>
    <xdr:sp macro="" textlink="">
      <xdr:nvSpPr>
        <xdr:cNvPr id="29" name="Rectangle : coins arrondis 2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>
        <a:xfrm>
          <a:off x="931545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702945</xdr:colOff>
      <xdr:row>1</xdr:row>
      <xdr:rowOff>108585</xdr:rowOff>
    </xdr:from>
    <xdr:to>
      <xdr:col>3</xdr:col>
      <xdr:colOff>971550</xdr:colOff>
      <xdr:row>4</xdr:row>
      <xdr:rowOff>5715</xdr:rowOff>
    </xdr:to>
    <xdr:sp macro="" textlink="">
      <xdr:nvSpPr>
        <xdr:cNvPr id="30" name="Rectangle : coins arrondis 2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/>
      </xdr:nvSpPr>
      <xdr:spPr>
        <a:xfrm>
          <a:off x="250317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76200</xdr:colOff>
      <xdr:row>0</xdr:row>
      <xdr:rowOff>85725</xdr:rowOff>
    </xdr:from>
    <xdr:to>
      <xdr:col>1</xdr:col>
      <xdr:colOff>377190</xdr:colOff>
      <xdr:row>3</xdr:row>
      <xdr:rowOff>180975</xdr:rowOff>
    </xdr:to>
    <xdr:sp macro="" textlink="">
      <xdr:nvSpPr>
        <xdr:cNvPr id="31" name="Rectangle : coins arrondis 3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/>
      </xdr:nvSpPr>
      <xdr:spPr>
        <a:xfrm>
          <a:off x="7620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422910</xdr:colOff>
      <xdr:row>1</xdr:row>
      <xdr:rowOff>108585</xdr:rowOff>
    </xdr:from>
    <xdr:to>
      <xdr:col>2</xdr:col>
      <xdr:colOff>603885</xdr:colOff>
      <xdr:row>4</xdr:row>
      <xdr:rowOff>5715</xdr:rowOff>
    </xdr:to>
    <xdr:sp macro="" textlink="">
      <xdr:nvSpPr>
        <xdr:cNvPr id="32" name="Rectangle : coins arrondis 3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/>
      </xdr:nvSpPr>
      <xdr:spPr>
        <a:xfrm>
          <a:off x="1375410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533400</xdr:colOff>
      <xdr:row>1</xdr:row>
      <xdr:rowOff>139065</xdr:rowOff>
    </xdr:from>
    <xdr:to>
      <xdr:col>13</xdr:col>
      <xdr:colOff>468630</xdr:colOff>
      <xdr:row>4</xdr:row>
      <xdr:rowOff>32385</xdr:rowOff>
    </xdr:to>
    <xdr:sp macro="" textlink="">
      <xdr:nvSpPr>
        <xdr:cNvPr id="33" name="Rectangle : coins arrondis 3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/>
      </xdr:nvSpPr>
      <xdr:spPr>
        <a:xfrm>
          <a:off x="1137285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390525</xdr:colOff>
      <xdr:row>1</xdr:row>
      <xdr:rowOff>142875</xdr:rowOff>
    </xdr:from>
    <xdr:to>
      <xdr:col>12</xdr:col>
      <xdr:colOff>447675</xdr:colOff>
      <xdr:row>4</xdr:row>
      <xdr:rowOff>32384</xdr:rowOff>
    </xdr:to>
    <xdr:sp macro="" textlink="">
      <xdr:nvSpPr>
        <xdr:cNvPr id="34" name="Rectangle : coins arrondis 3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/>
      </xdr:nvSpPr>
      <xdr:spPr>
        <a:xfrm>
          <a:off x="1037272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13</xdr:col>
      <xdr:colOff>561975</xdr:colOff>
      <xdr:row>1</xdr:row>
      <xdr:rowOff>142875</xdr:rowOff>
    </xdr:from>
    <xdr:to>
      <xdr:col>15</xdr:col>
      <xdr:colOff>59055</xdr:colOff>
      <xdr:row>4</xdr:row>
      <xdr:rowOff>36195</xdr:rowOff>
    </xdr:to>
    <xdr:sp macro="" textlink="">
      <xdr:nvSpPr>
        <xdr:cNvPr id="35" name="Rectangle : coins arrondis 3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/>
      </xdr:nvSpPr>
      <xdr:spPr>
        <a:xfrm>
          <a:off x="12487275" y="33337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842010</xdr:colOff>
      <xdr:row>1</xdr:row>
      <xdr:rowOff>104775</xdr:rowOff>
    </xdr:from>
    <xdr:to>
      <xdr:col>5</xdr:col>
      <xdr:colOff>137482</xdr:colOff>
      <xdr:row>4</xdr:row>
      <xdr:rowOff>22860</xdr:rowOff>
    </xdr:to>
    <xdr:sp macro="" textlink="">
      <xdr:nvSpPr>
        <xdr:cNvPr id="25" name="Rectangle : coins arrondis 2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3632835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209551</xdr:colOff>
      <xdr:row>1</xdr:row>
      <xdr:rowOff>85725</xdr:rowOff>
    </xdr:from>
    <xdr:to>
      <xdr:col>6</xdr:col>
      <xdr:colOff>514351</xdr:colOff>
      <xdr:row>4</xdr:row>
      <xdr:rowOff>20955</xdr:rowOff>
    </xdr:to>
    <xdr:sp macro="" textlink="">
      <xdr:nvSpPr>
        <xdr:cNvPr id="26" name="Rectangle : coins arrondis 2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4810126" y="276225"/>
          <a:ext cx="1066800" cy="50673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590550</xdr:colOff>
      <xdr:row>1</xdr:row>
      <xdr:rowOff>91440</xdr:rowOff>
    </xdr:from>
    <xdr:to>
      <xdr:col>7</xdr:col>
      <xdr:colOff>950917</xdr:colOff>
      <xdr:row>4</xdr:row>
      <xdr:rowOff>30481</xdr:rowOff>
    </xdr:to>
    <xdr:sp macro="" textlink="">
      <xdr:nvSpPr>
        <xdr:cNvPr id="27" name="Rectangle : coins arrondis 2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6130290" y="274320"/>
          <a:ext cx="1152847" cy="48768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7</xdr:col>
      <xdr:colOff>1032510</xdr:colOff>
      <xdr:row>1</xdr:row>
      <xdr:rowOff>123826</xdr:rowOff>
    </xdr:from>
    <xdr:to>
      <xdr:col>8</xdr:col>
      <xdr:colOff>1013460</xdr:colOff>
      <xdr:row>4</xdr:row>
      <xdr:rowOff>28576</xdr:rowOff>
    </xdr:to>
    <xdr:sp macro="" textlink="">
      <xdr:nvSpPr>
        <xdr:cNvPr id="28" name="Rectangle : coins arrondis 2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7157085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8</xdr:col>
      <xdr:colOff>1099185</xdr:colOff>
      <xdr:row>1</xdr:row>
      <xdr:rowOff>133350</xdr:rowOff>
    </xdr:from>
    <xdr:to>
      <xdr:col>10</xdr:col>
      <xdr:colOff>76200</xdr:colOff>
      <xdr:row>4</xdr:row>
      <xdr:rowOff>34290</xdr:rowOff>
    </xdr:to>
    <xdr:sp macro="" textlink="">
      <xdr:nvSpPr>
        <xdr:cNvPr id="29" name="Rectangle : coins arrondis 2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829056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152400</xdr:colOff>
      <xdr:row>1</xdr:row>
      <xdr:rowOff>142875</xdr:rowOff>
    </xdr:from>
    <xdr:to>
      <xdr:col>11</xdr:col>
      <xdr:colOff>371474</xdr:colOff>
      <xdr:row>4</xdr:row>
      <xdr:rowOff>28575</xdr:rowOff>
    </xdr:to>
    <xdr:sp macro="" textlink="">
      <xdr:nvSpPr>
        <xdr:cNvPr id="30" name="Rectangle : coins arrondis 2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933450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493395</xdr:colOff>
      <xdr:row>1</xdr:row>
      <xdr:rowOff>108585</xdr:rowOff>
    </xdr:from>
    <xdr:to>
      <xdr:col>3</xdr:col>
      <xdr:colOff>762000</xdr:colOff>
      <xdr:row>4</xdr:row>
      <xdr:rowOff>5715</xdr:rowOff>
    </xdr:to>
    <xdr:sp macro="" textlink="">
      <xdr:nvSpPr>
        <xdr:cNvPr id="31" name="Rectangle : coins arrondis 3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SpPr/>
      </xdr:nvSpPr>
      <xdr:spPr>
        <a:xfrm>
          <a:off x="252222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85725</xdr:rowOff>
    </xdr:from>
    <xdr:to>
      <xdr:col>1</xdr:col>
      <xdr:colOff>520065</xdr:colOff>
      <xdr:row>3</xdr:row>
      <xdr:rowOff>180975</xdr:rowOff>
    </xdr:to>
    <xdr:sp macro="" textlink="">
      <xdr:nvSpPr>
        <xdr:cNvPr id="32" name="Rectangle : coins arrondis 3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20000000}"/>
            </a:ext>
          </a:extLst>
        </xdr:cNvPr>
        <xdr:cNvSpPr/>
      </xdr:nvSpPr>
      <xdr:spPr>
        <a:xfrm>
          <a:off x="9525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565785</xdr:colOff>
      <xdr:row>1</xdr:row>
      <xdr:rowOff>108585</xdr:rowOff>
    </xdr:from>
    <xdr:to>
      <xdr:col>2</xdr:col>
      <xdr:colOff>394335</xdr:colOff>
      <xdr:row>4</xdr:row>
      <xdr:rowOff>5715</xdr:rowOff>
    </xdr:to>
    <xdr:sp macro="" textlink="">
      <xdr:nvSpPr>
        <xdr:cNvPr id="33" name="Rectangle : coins arrondis 3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SpPr/>
      </xdr:nvSpPr>
      <xdr:spPr>
        <a:xfrm>
          <a:off x="1394460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666750</xdr:colOff>
      <xdr:row>1</xdr:row>
      <xdr:rowOff>139065</xdr:rowOff>
    </xdr:from>
    <xdr:to>
      <xdr:col>13</xdr:col>
      <xdr:colOff>754380</xdr:colOff>
      <xdr:row>4</xdr:row>
      <xdr:rowOff>32385</xdr:rowOff>
    </xdr:to>
    <xdr:sp macro="" textlink="">
      <xdr:nvSpPr>
        <xdr:cNvPr id="34" name="Rectangle : coins arrondis 3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SpPr/>
      </xdr:nvSpPr>
      <xdr:spPr>
        <a:xfrm>
          <a:off x="1139190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438150</xdr:colOff>
      <xdr:row>1</xdr:row>
      <xdr:rowOff>142875</xdr:rowOff>
    </xdr:from>
    <xdr:to>
      <xdr:col>12</xdr:col>
      <xdr:colOff>581025</xdr:colOff>
      <xdr:row>4</xdr:row>
      <xdr:rowOff>32384</xdr:rowOff>
    </xdr:to>
    <xdr:sp macro="" textlink="">
      <xdr:nvSpPr>
        <xdr:cNvPr id="35" name="Rectangle : coins arrondis 3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SpPr/>
      </xdr:nvSpPr>
      <xdr:spPr>
        <a:xfrm>
          <a:off x="1039177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85725</xdr:colOff>
      <xdr:row>1</xdr:row>
      <xdr:rowOff>142875</xdr:rowOff>
    </xdr:from>
    <xdr:to>
      <xdr:col>15</xdr:col>
      <xdr:colOff>344805</xdr:colOff>
      <xdr:row>4</xdr:row>
      <xdr:rowOff>36195</xdr:rowOff>
    </xdr:to>
    <xdr:sp macro="" textlink="">
      <xdr:nvSpPr>
        <xdr:cNvPr id="36" name="Rectangle : coins arrondis 3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SpPr/>
      </xdr:nvSpPr>
      <xdr:spPr>
        <a:xfrm>
          <a:off x="12506325" y="33337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994410</xdr:colOff>
      <xdr:row>1</xdr:row>
      <xdr:rowOff>85725</xdr:rowOff>
    </xdr:from>
    <xdr:to>
      <xdr:col>5</xdr:col>
      <xdr:colOff>242257</xdr:colOff>
      <xdr:row>4</xdr:row>
      <xdr:rowOff>3810</xdr:rowOff>
    </xdr:to>
    <xdr:sp macro="" textlink="">
      <xdr:nvSpPr>
        <xdr:cNvPr id="15" name="Rectangle : coins arrondis 1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3623310" y="27622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314326</xdr:colOff>
      <xdr:row>1</xdr:row>
      <xdr:rowOff>66675</xdr:rowOff>
    </xdr:from>
    <xdr:to>
      <xdr:col>6</xdr:col>
      <xdr:colOff>619126</xdr:colOff>
      <xdr:row>4</xdr:row>
      <xdr:rowOff>1905</xdr:rowOff>
    </xdr:to>
    <xdr:sp macro="" textlink="">
      <xdr:nvSpPr>
        <xdr:cNvPr id="16" name="Rectangle : coins arrondis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4800601" y="25717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695325</xdr:colOff>
      <xdr:row>1</xdr:row>
      <xdr:rowOff>68580</xdr:rowOff>
    </xdr:from>
    <xdr:to>
      <xdr:col>8</xdr:col>
      <xdr:colOff>17467</xdr:colOff>
      <xdr:row>4</xdr:row>
      <xdr:rowOff>11431</xdr:rowOff>
    </xdr:to>
    <xdr:sp macro="" textlink="">
      <xdr:nvSpPr>
        <xdr:cNvPr id="17" name="Rectangle : coins arrondis 1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6128385" y="251460"/>
          <a:ext cx="1181422" cy="491491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99060</xdr:colOff>
      <xdr:row>1</xdr:row>
      <xdr:rowOff>104776</xdr:rowOff>
    </xdr:from>
    <xdr:to>
      <xdr:col>8</xdr:col>
      <xdr:colOff>1146810</xdr:colOff>
      <xdr:row>4</xdr:row>
      <xdr:rowOff>9526</xdr:rowOff>
    </xdr:to>
    <xdr:sp macro="" textlink="">
      <xdr:nvSpPr>
        <xdr:cNvPr id="18" name="Rectangle : coins arrondis 1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7147560" y="29527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13335</xdr:colOff>
      <xdr:row>1</xdr:row>
      <xdr:rowOff>114300</xdr:rowOff>
    </xdr:from>
    <xdr:to>
      <xdr:col>10</xdr:col>
      <xdr:colOff>219075</xdr:colOff>
      <xdr:row>4</xdr:row>
      <xdr:rowOff>15240</xdr:rowOff>
    </xdr:to>
    <xdr:sp macro="" textlink="">
      <xdr:nvSpPr>
        <xdr:cNvPr id="19" name="Rectangle : coins arrondis 1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8281035" y="30480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295275</xdr:colOff>
      <xdr:row>1</xdr:row>
      <xdr:rowOff>123825</xdr:rowOff>
    </xdr:from>
    <xdr:to>
      <xdr:col>11</xdr:col>
      <xdr:colOff>523874</xdr:colOff>
      <xdr:row>4</xdr:row>
      <xdr:rowOff>9525</xdr:rowOff>
    </xdr:to>
    <xdr:sp macro="" textlink="">
      <xdr:nvSpPr>
        <xdr:cNvPr id="30" name="Rectangle : coins arrondis 2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/>
      </xdr:nvSpPr>
      <xdr:spPr>
        <a:xfrm>
          <a:off x="9324975" y="31432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645795</xdr:colOff>
      <xdr:row>1</xdr:row>
      <xdr:rowOff>89535</xdr:rowOff>
    </xdr:from>
    <xdr:to>
      <xdr:col>3</xdr:col>
      <xdr:colOff>914400</xdr:colOff>
      <xdr:row>3</xdr:row>
      <xdr:rowOff>177165</xdr:rowOff>
    </xdr:to>
    <xdr:sp macro="" textlink="">
      <xdr:nvSpPr>
        <xdr:cNvPr id="31" name="Rectangle : coins arrondis 3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SpPr/>
      </xdr:nvSpPr>
      <xdr:spPr>
        <a:xfrm>
          <a:off x="2512695" y="28003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0</xdr:row>
      <xdr:rowOff>66675</xdr:rowOff>
    </xdr:from>
    <xdr:to>
      <xdr:col>1</xdr:col>
      <xdr:colOff>234315</xdr:colOff>
      <xdr:row>3</xdr:row>
      <xdr:rowOff>161925</xdr:rowOff>
    </xdr:to>
    <xdr:sp macro="" textlink="">
      <xdr:nvSpPr>
        <xdr:cNvPr id="32" name="Rectangle : coins arrondis 3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20000000}"/>
            </a:ext>
          </a:extLst>
        </xdr:cNvPr>
        <xdr:cNvSpPr/>
      </xdr:nvSpPr>
      <xdr:spPr>
        <a:xfrm>
          <a:off x="85725" y="666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280035</xdr:colOff>
      <xdr:row>1</xdr:row>
      <xdr:rowOff>89535</xdr:rowOff>
    </xdr:from>
    <xdr:to>
      <xdr:col>2</xdr:col>
      <xdr:colOff>546735</xdr:colOff>
      <xdr:row>3</xdr:row>
      <xdr:rowOff>177165</xdr:rowOff>
    </xdr:to>
    <xdr:sp macro="" textlink="">
      <xdr:nvSpPr>
        <xdr:cNvPr id="33" name="Rectangle : coins arrondis 3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21000000}"/>
            </a:ext>
          </a:extLst>
        </xdr:cNvPr>
        <xdr:cNvSpPr/>
      </xdr:nvSpPr>
      <xdr:spPr>
        <a:xfrm>
          <a:off x="1384935" y="2800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828675</xdr:colOff>
      <xdr:row>1</xdr:row>
      <xdr:rowOff>120015</xdr:rowOff>
    </xdr:from>
    <xdr:to>
      <xdr:col>14</xdr:col>
      <xdr:colOff>154305</xdr:colOff>
      <xdr:row>4</xdr:row>
      <xdr:rowOff>13335</xdr:rowOff>
    </xdr:to>
    <xdr:sp macro="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SpPr/>
      </xdr:nvSpPr>
      <xdr:spPr>
        <a:xfrm>
          <a:off x="11382375" y="31051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590550</xdr:colOff>
      <xdr:row>1</xdr:row>
      <xdr:rowOff>123825</xdr:rowOff>
    </xdr:from>
    <xdr:to>
      <xdr:col>12</xdr:col>
      <xdr:colOff>742950</xdr:colOff>
      <xdr:row>4</xdr:row>
      <xdr:rowOff>13334</xdr:rowOff>
    </xdr:to>
    <xdr:sp macro="" textlink="">
      <xdr:nvSpPr>
        <xdr:cNvPr id="35" name="Rectangle : coins arrondis 3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SpPr/>
      </xdr:nvSpPr>
      <xdr:spPr>
        <a:xfrm>
          <a:off x="10382250" y="3143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247650</xdr:colOff>
      <xdr:row>1</xdr:row>
      <xdr:rowOff>123825</xdr:rowOff>
    </xdr:from>
    <xdr:to>
      <xdr:col>15</xdr:col>
      <xdr:colOff>506730</xdr:colOff>
      <xdr:row>4</xdr:row>
      <xdr:rowOff>17145</xdr:rowOff>
    </xdr:to>
    <xdr:sp macro="" textlink="">
      <xdr:nvSpPr>
        <xdr:cNvPr id="36" name="Rectangle : coins arrondis 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SpPr/>
      </xdr:nvSpPr>
      <xdr:spPr>
        <a:xfrm>
          <a:off x="12496800" y="31432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270510</xdr:colOff>
      <xdr:row>1</xdr:row>
      <xdr:rowOff>104775</xdr:rowOff>
    </xdr:from>
    <xdr:to>
      <xdr:col>5</xdr:col>
      <xdr:colOff>613732</xdr:colOff>
      <xdr:row>4</xdr:row>
      <xdr:rowOff>22860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3632835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685801</xdr:colOff>
      <xdr:row>1</xdr:row>
      <xdr:rowOff>85725</xdr:rowOff>
    </xdr:from>
    <xdr:to>
      <xdr:col>7</xdr:col>
      <xdr:colOff>228601</xdr:colOff>
      <xdr:row>4</xdr:row>
      <xdr:rowOff>20955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4810126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304800</xdr:colOff>
      <xdr:row>1</xdr:row>
      <xdr:rowOff>99060</xdr:rowOff>
    </xdr:from>
    <xdr:to>
      <xdr:col>8</xdr:col>
      <xdr:colOff>379417</xdr:colOff>
      <xdr:row>4</xdr:row>
      <xdr:rowOff>30481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6164580" y="281940"/>
          <a:ext cx="1149037" cy="48006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461010</xdr:colOff>
      <xdr:row>1</xdr:row>
      <xdr:rowOff>123826</xdr:rowOff>
    </xdr:from>
    <xdr:to>
      <xdr:col>9</xdr:col>
      <xdr:colOff>289560</xdr:colOff>
      <xdr:row>4</xdr:row>
      <xdr:rowOff>28576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7157085" y="314326"/>
          <a:ext cx="1047750" cy="47625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375285</xdr:colOff>
      <xdr:row>1</xdr:row>
      <xdr:rowOff>133350</xdr:rowOff>
    </xdr:from>
    <xdr:to>
      <xdr:col>10</xdr:col>
      <xdr:colOff>581025</xdr:colOff>
      <xdr:row>4</xdr:row>
      <xdr:rowOff>34290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829056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657225</xdr:colOff>
      <xdr:row>1</xdr:row>
      <xdr:rowOff>142875</xdr:rowOff>
    </xdr:from>
    <xdr:to>
      <xdr:col>12</xdr:col>
      <xdr:colOff>123824</xdr:colOff>
      <xdr:row>4</xdr:row>
      <xdr:rowOff>28575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933450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236220</xdr:colOff>
      <xdr:row>1</xdr:row>
      <xdr:rowOff>108585</xdr:rowOff>
    </xdr:from>
    <xdr:to>
      <xdr:col>4</xdr:col>
      <xdr:colOff>190500</xdr:colOff>
      <xdr:row>4</xdr:row>
      <xdr:rowOff>5715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252222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85725</xdr:rowOff>
    </xdr:from>
    <xdr:to>
      <xdr:col>1</xdr:col>
      <xdr:colOff>586740</xdr:colOff>
      <xdr:row>3</xdr:row>
      <xdr:rowOff>180975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9525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632460</xdr:colOff>
      <xdr:row>1</xdr:row>
      <xdr:rowOff>108585</xdr:rowOff>
    </xdr:from>
    <xdr:to>
      <xdr:col>3</xdr:col>
      <xdr:colOff>137160</xdr:colOff>
      <xdr:row>4</xdr:row>
      <xdr:rowOff>5715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/>
      </xdr:nvSpPr>
      <xdr:spPr>
        <a:xfrm>
          <a:off x="1394460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209550</xdr:colOff>
      <xdr:row>1</xdr:row>
      <xdr:rowOff>139065</xdr:rowOff>
    </xdr:from>
    <xdr:to>
      <xdr:col>14</xdr:col>
      <xdr:colOff>468630</xdr:colOff>
      <xdr:row>4</xdr:row>
      <xdr:rowOff>32385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1139190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12</xdr:col>
      <xdr:colOff>190500</xdr:colOff>
      <xdr:row>1</xdr:row>
      <xdr:rowOff>142875</xdr:rowOff>
    </xdr:from>
    <xdr:to>
      <xdr:col>13</xdr:col>
      <xdr:colOff>123825</xdr:colOff>
      <xdr:row>4</xdr:row>
      <xdr:rowOff>32384</xdr:rowOff>
    </xdr:to>
    <xdr:sp macro="" textlink="">
      <xdr:nvSpPr>
        <xdr:cNvPr id="24" name="Rectangle : coins arrondis 2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/>
      </xdr:nvSpPr>
      <xdr:spPr>
        <a:xfrm>
          <a:off x="1039177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561975</xdr:colOff>
      <xdr:row>1</xdr:row>
      <xdr:rowOff>142875</xdr:rowOff>
    </xdr:from>
    <xdr:to>
      <xdr:col>16</xdr:col>
      <xdr:colOff>59055</xdr:colOff>
      <xdr:row>4</xdr:row>
      <xdr:rowOff>36195</xdr:rowOff>
    </xdr:to>
    <xdr:sp macro="" textlink="">
      <xdr:nvSpPr>
        <xdr:cNvPr id="25" name="Rectangle : coins arrondis 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/>
      </xdr:nvSpPr>
      <xdr:spPr>
        <a:xfrm>
          <a:off x="12506325" y="33337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156210</xdr:colOff>
      <xdr:row>1</xdr:row>
      <xdr:rowOff>104775</xdr:rowOff>
    </xdr:from>
    <xdr:to>
      <xdr:col>5</xdr:col>
      <xdr:colOff>499432</xdr:colOff>
      <xdr:row>4</xdr:row>
      <xdr:rowOff>22860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3623310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571501</xdr:colOff>
      <xdr:row>1</xdr:row>
      <xdr:rowOff>85725</xdr:rowOff>
    </xdr:from>
    <xdr:to>
      <xdr:col>7</xdr:col>
      <xdr:colOff>114301</xdr:colOff>
      <xdr:row>4</xdr:row>
      <xdr:rowOff>20955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4800601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190500</xdr:colOff>
      <xdr:row>1</xdr:row>
      <xdr:rowOff>99060</xdr:rowOff>
    </xdr:from>
    <xdr:to>
      <xdr:col>8</xdr:col>
      <xdr:colOff>160342</xdr:colOff>
      <xdr:row>4</xdr:row>
      <xdr:rowOff>30481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6149340" y="281940"/>
          <a:ext cx="1158562" cy="48006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241935</xdr:colOff>
      <xdr:row>1</xdr:row>
      <xdr:rowOff>123826</xdr:rowOff>
    </xdr:from>
    <xdr:to>
      <xdr:col>9</xdr:col>
      <xdr:colOff>70485</xdr:colOff>
      <xdr:row>4</xdr:row>
      <xdr:rowOff>28576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7147560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156210</xdr:colOff>
      <xdr:row>1</xdr:row>
      <xdr:rowOff>133350</xdr:rowOff>
    </xdr:from>
    <xdr:to>
      <xdr:col>10</xdr:col>
      <xdr:colOff>361950</xdr:colOff>
      <xdr:row>4</xdr:row>
      <xdr:rowOff>34290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8281035" y="323850"/>
          <a:ext cx="967740" cy="47244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438150</xdr:colOff>
      <xdr:row>1</xdr:row>
      <xdr:rowOff>142875</xdr:rowOff>
    </xdr:from>
    <xdr:to>
      <xdr:col>11</xdr:col>
      <xdr:colOff>666749</xdr:colOff>
      <xdr:row>4</xdr:row>
      <xdr:rowOff>28575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>
        <a:xfrm>
          <a:off x="9324975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150495</xdr:colOff>
      <xdr:row>1</xdr:row>
      <xdr:rowOff>108585</xdr:rowOff>
    </xdr:from>
    <xdr:to>
      <xdr:col>4</xdr:col>
      <xdr:colOff>76200</xdr:colOff>
      <xdr:row>4</xdr:row>
      <xdr:rowOff>5715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>
        <a:xfrm>
          <a:off x="2512695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0</xdr:row>
      <xdr:rowOff>85725</xdr:rowOff>
    </xdr:from>
    <xdr:to>
      <xdr:col>1</xdr:col>
      <xdr:colOff>501015</xdr:colOff>
      <xdr:row>3</xdr:row>
      <xdr:rowOff>180975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>
        <a:xfrm>
          <a:off x="85725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546735</xdr:colOff>
      <xdr:row>1</xdr:row>
      <xdr:rowOff>108585</xdr:rowOff>
    </xdr:from>
    <xdr:to>
      <xdr:col>3</xdr:col>
      <xdr:colOff>51435</xdr:colOff>
      <xdr:row>4</xdr:row>
      <xdr:rowOff>5715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/>
      </xdr:nvSpPr>
      <xdr:spPr>
        <a:xfrm>
          <a:off x="1384935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81915</xdr:colOff>
      <xdr:row>1</xdr:row>
      <xdr:rowOff>139065</xdr:rowOff>
    </xdr:from>
    <xdr:to>
      <xdr:col>14</xdr:col>
      <xdr:colOff>274320</xdr:colOff>
      <xdr:row>4</xdr:row>
      <xdr:rowOff>28575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SpPr/>
      </xdr:nvSpPr>
      <xdr:spPr>
        <a:xfrm>
          <a:off x="11374755" y="329565"/>
          <a:ext cx="954405" cy="46101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733425</xdr:colOff>
      <xdr:row>1</xdr:row>
      <xdr:rowOff>142875</xdr:rowOff>
    </xdr:from>
    <xdr:to>
      <xdr:col>13</xdr:col>
      <xdr:colOff>0</xdr:colOff>
      <xdr:row>4</xdr:row>
      <xdr:rowOff>32384</xdr:rowOff>
    </xdr:to>
    <xdr:sp macro="" textlink="">
      <xdr:nvSpPr>
        <xdr:cNvPr id="24" name="Rectangle : coins arrondis 2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18000000}"/>
            </a:ext>
          </a:extLst>
        </xdr:cNvPr>
        <xdr:cNvSpPr/>
      </xdr:nvSpPr>
      <xdr:spPr>
        <a:xfrm>
          <a:off x="10382250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350520</xdr:colOff>
      <xdr:row>1</xdr:row>
      <xdr:rowOff>125730</xdr:rowOff>
    </xdr:from>
    <xdr:to>
      <xdr:col>15</xdr:col>
      <xdr:colOff>609600</xdr:colOff>
      <xdr:row>4</xdr:row>
      <xdr:rowOff>17145</xdr:rowOff>
    </xdr:to>
    <xdr:sp macro="" textlink="">
      <xdr:nvSpPr>
        <xdr:cNvPr id="25" name="Rectangle : coins arrondis 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A00-000019000000}"/>
            </a:ext>
          </a:extLst>
        </xdr:cNvPr>
        <xdr:cNvSpPr/>
      </xdr:nvSpPr>
      <xdr:spPr>
        <a:xfrm>
          <a:off x="12405360" y="316230"/>
          <a:ext cx="1021080" cy="462915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</xdr:colOff>
      <xdr:row>1</xdr:row>
      <xdr:rowOff>95250</xdr:rowOff>
    </xdr:from>
    <xdr:to>
      <xdr:col>5</xdr:col>
      <xdr:colOff>375607</xdr:colOff>
      <xdr:row>4</xdr:row>
      <xdr:rowOff>13335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/>
      </xdr:nvSpPr>
      <xdr:spPr>
        <a:xfrm>
          <a:off x="3632835" y="285750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447676</xdr:colOff>
      <xdr:row>1</xdr:row>
      <xdr:rowOff>76200</xdr:rowOff>
    </xdr:from>
    <xdr:to>
      <xdr:col>6</xdr:col>
      <xdr:colOff>752476</xdr:colOff>
      <xdr:row>4</xdr:row>
      <xdr:rowOff>11430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/>
      </xdr:nvSpPr>
      <xdr:spPr>
        <a:xfrm>
          <a:off x="4810126" y="266700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66675</xdr:colOff>
      <xdr:row>1</xdr:row>
      <xdr:rowOff>83821</xdr:rowOff>
    </xdr:from>
    <xdr:to>
      <xdr:col>8</xdr:col>
      <xdr:colOff>55567</xdr:colOff>
      <xdr:row>4</xdr:row>
      <xdr:rowOff>20957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/>
      </xdr:nvSpPr>
      <xdr:spPr>
        <a:xfrm>
          <a:off x="6162675" y="266701"/>
          <a:ext cx="1154752" cy="485776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137160</xdr:colOff>
      <xdr:row>1</xdr:row>
      <xdr:rowOff>114301</xdr:rowOff>
    </xdr:from>
    <xdr:to>
      <xdr:col>8</xdr:col>
      <xdr:colOff>1184910</xdr:colOff>
      <xdr:row>4</xdr:row>
      <xdr:rowOff>19051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/>
      </xdr:nvSpPr>
      <xdr:spPr>
        <a:xfrm>
          <a:off x="7157085" y="304801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51435</xdr:colOff>
      <xdr:row>1</xdr:row>
      <xdr:rowOff>123825</xdr:rowOff>
    </xdr:from>
    <xdr:to>
      <xdr:col>10</xdr:col>
      <xdr:colOff>257175</xdr:colOff>
      <xdr:row>4</xdr:row>
      <xdr:rowOff>24765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8290560" y="314325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333375</xdr:colOff>
      <xdr:row>1</xdr:row>
      <xdr:rowOff>133350</xdr:rowOff>
    </xdr:from>
    <xdr:to>
      <xdr:col>11</xdr:col>
      <xdr:colOff>561974</xdr:colOff>
      <xdr:row>4</xdr:row>
      <xdr:rowOff>19050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9334500" y="323850"/>
          <a:ext cx="990599" cy="457200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17145</xdr:colOff>
      <xdr:row>1</xdr:row>
      <xdr:rowOff>99060</xdr:rowOff>
    </xdr:from>
    <xdr:to>
      <xdr:col>3</xdr:col>
      <xdr:colOff>1047750</xdr:colOff>
      <xdr:row>3</xdr:row>
      <xdr:rowOff>186690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/>
      </xdr:nvSpPr>
      <xdr:spPr>
        <a:xfrm>
          <a:off x="2522220" y="289560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76200</xdr:rowOff>
    </xdr:from>
    <xdr:to>
      <xdr:col>1</xdr:col>
      <xdr:colOff>367665</xdr:colOff>
      <xdr:row>3</xdr:row>
      <xdr:rowOff>171450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/>
      </xdr:nvSpPr>
      <xdr:spPr>
        <a:xfrm>
          <a:off x="95250" y="76200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413385</xdr:colOff>
      <xdr:row>1</xdr:row>
      <xdr:rowOff>99060</xdr:rowOff>
    </xdr:from>
    <xdr:to>
      <xdr:col>2</xdr:col>
      <xdr:colOff>680085</xdr:colOff>
      <xdr:row>3</xdr:row>
      <xdr:rowOff>186690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/>
      </xdr:nvSpPr>
      <xdr:spPr>
        <a:xfrm>
          <a:off x="1394460" y="289560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868680</xdr:colOff>
      <xdr:row>1</xdr:row>
      <xdr:rowOff>118110</xdr:rowOff>
    </xdr:from>
    <xdr:to>
      <xdr:col>14</xdr:col>
      <xdr:colOff>161925</xdr:colOff>
      <xdr:row>4</xdr:row>
      <xdr:rowOff>11430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/>
      </xdr:nvSpPr>
      <xdr:spPr>
        <a:xfrm>
          <a:off x="11399520" y="308610"/>
          <a:ext cx="1015365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628650</xdr:colOff>
      <xdr:row>1</xdr:row>
      <xdr:rowOff>133350</xdr:rowOff>
    </xdr:from>
    <xdr:to>
      <xdr:col>12</xdr:col>
      <xdr:colOff>781050</xdr:colOff>
      <xdr:row>4</xdr:row>
      <xdr:rowOff>22859</xdr:rowOff>
    </xdr:to>
    <xdr:sp macro="" textlink="">
      <xdr:nvSpPr>
        <xdr:cNvPr id="24" name="Rectangle : coins arrondis 2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/>
      </xdr:nvSpPr>
      <xdr:spPr>
        <a:xfrm>
          <a:off x="10391775" y="323850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236220</xdr:colOff>
      <xdr:row>1</xdr:row>
      <xdr:rowOff>114300</xdr:rowOff>
    </xdr:from>
    <xdr:to>
      <xdr:col>15</xdr:col>
      <xdr:colOff>497205</xdr:colOff>
      <xdr:row>4</xdr:row>
      <xdr:rowOff>5715</xdr:rowOff>
    </xdr:to>
    <xdr:sp macro="" textlink="">
      <xdr:nvSpPr>
        <xdr:cNvPr id="25" name="Rectangle : coins arrondis 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/>
      </xdr:nvSpPr>
      <xdr:spPr>
        <a:xfrm>
          <a:off x="12489180" y="304800"/>
          <a:ext cx="1022985" cy="462915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</xdr:colOff>
      <xdr:row>1</xdr:row>
      <xdr:rowOff>76200</xdr:rowOff>
    </xdr:from>
    <xdr:to>
      <xdr:col>5</xdr:col>
      <xdr:colOff>404182</xdr:colOff>
      <xdr:row>3</xdr:row>
      <xdr:rowOff>184785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/>
      </xdr:nvSpPr>
      <xdr:spPr>
        <a:xfrm>
          <a:off x="3604260" y="266700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476251</xdr:colOff>
      <xdr:row>1</xdr:row>
      <xdr:rowOff>57150</xdr:rowOff>
    </xdr:from>
    <xdr:to>
      <xdr:col>7</xdr:col>
      <xdr:colOff>19051</xdr:colOff>
      <xdr:row>3</xdr:row>
      <xdr:rowOff>182880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/>
      </xdr:nvSpPr>
      <xdr:spPr>
        <a:xfrm>
          <a:off x="4781551" y="247650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95250</xdr:colOff>
      <xdr:row>1</xdr:row>
      <xdr:rowOff>68581</xdr:rowOff>
    </xdr:from>
    <xdr:to>
      <xdr:col>8</xdr:col>
      <xdr:colOff>74617</xdr:colOff>
      <xdr:row>4</xdr:row>
      <xdr:rowOff>1907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/>
      </xdr:nvSpPr>
      <xdr:spPr>
        <a:xfrm>
          <a:off x="6137910" y="251461"/>
          <a:ext cx="1152847" cy="481966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156210</xdr:colOff>
      <xdr:row>1</xdr:row>
      <xdr:rowOff>95251</xdr:rowOff>
    </xdr:from>
    <xdr:to>
      <xdr:col>8</xdr:col>
      <xdr:colOff>1203960</xdr:colOff>
      <xdr:row>4</xdr:row>
      <xdr:rowOff>1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/>
      </xdr:nvSpPr>
      <xdr:spPr>
        <a:xfrm>
          <a:off x="7128510" y="285751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70485</xdr:colOff>
      <xdr:row>1</xdr:row>
      <xdr:rowOff>104775</xdr:rowOff>
    </xdr:from>
    <xdr:to>
      <xdr:col>10</xdr:col>
      <xdr:colOff>276225</xdr:colOff>
      <xdr:row>4</xdr:row>
      <xdr:rowOff>5715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/>
      </xdr:nvSpPr>
      <xdr:spPr>
        <a:xfrm>
          <a:off x="8261985" y="295275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352425</xdr:colOff>
      <xdr:row>1</xdr:row>
      <xdr:rowOff>114300</xdr:rowOff>
    </xdr:from>
    <xdr:to>
      <xdr:col>11</xdr:col>
      <xdr:colOff>581024</xdr:colOff>
      <xdr:row>4</xdr:row>
      <xdr:rowOff>0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/>
      </xdr:nvSpPr>
      <xdr:spPr>
        <a:xfrm>
          <a:off x="9305925" y="304800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102870</xdr:colOff>
      <xdr:row>1</xdr:row>
      <xdr:rowOff>80010</xdr:rowOff>
    </xdr:from>
    <xdr:to>
      <xdr:col>3</xdr:col>
      <xdr:colOff>1133475</xdr:colOff>
      <xdr:row>3</xdr:row>
      <xdr:rowOff>167640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/>
      </xdr:nvSpPr>
      <xdr:spPr>
        <a:xfrm>
          <a:off x="2493645" y="270510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66675</xdr:colOff>
      <xdr:row>0</xdr:row>
      <xdr:rowOff>57150</xdr:rowOff>
    </xdr:from>
    <xdr:to>
      <xdr:col>1</xdr:col>
      <xdr:colOff>453390</xdr:colOff>
      <xdr:row>3</xdr:row>
      <xdr:rowOff>152400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C00-000015000000}"/>
            </a:ext>
          </a:extLst>
        </xdr:cNvPr>
        <xdr:cNvSpPr/>
      </xdr:nvSpPr>
      <xdr:spPr>
        <a:xfrm>
          <a:off x="66675" y="57150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499110</xdr:colOff>
      <xdr:row>1</xdr:row>
      <xdr:rowOff>80010</xdr:rowOff>
    </xdr:from>
    <xdr:to>
      <xdr:col>3</xdr:col>
      <xdr:colOff>3810</xdr:colOff>
      <xdr:row>3</xdr:row>
      <xdr:rowOff>167640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/>
      </xdr:nvSpPr>
      <xdr:spPr>
        <a:xfrm>
          <a:off x="1365885" y="270510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866775</xdr:colOff>
      <xdr:row>1</xdr:row>
      <xdr:rowOff>110490</xdr:rowOff>
    </xdr:from>
    <xdr:to>
      <xdr:col>14</xdr:col>
      <xdr:colOff>192405</xdr:colOff>
      <xdr:row>4</xdr:row>
      <xdr:rowOff>3810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C00-000017000000}"/>
            </a:ext>
          </a:extLst>
        </xdr:cNvPr>
        <xdr:cNvSpPr/>
      </xdr:nvSpPr>
      <xdr:spPr>
        <a:xfrm>
          <a:off x="11363325" y="300990"/>
          <a:ext cx="1021080" cy="46482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647700</xdr:colOff>
      <xdr:row>1</xdr:row>
      <xdr:rowOff>114300</xdr:rowOff>
    </xdr:from>
    <xdr:to>
      <xdr:col>12</xdr:col>
      <xdr:colOff>781050</xdr:colOff>
      <xdr:row>4</xdr:row>
      <xdr:rowOff>3809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C00-000018000000}"/>
            </a:ext>
          </a:extLst>
        </xdr:cNvPr>
        <xdr:cNvSpPr/>
      </xdr:nvSpPr>
      <xdr:spPr>
        <a:xfrm>
          <a:off x="10363200" y="304800"/>
          <a:ext cx="914400" cy="461009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285750</xdr:colOff>
      <xdr:row>1</xdr:row>
      <xdr:rowOff>114300</xdr:rowOff>
    </xdr:from>
    <xdr:to>
      <xdr:col>15</xdr:col>
      <xdr:colOff>544830</xdr:colOff>
      <xdr:row>4</xdr:row>
      <xdr:rowOff>7620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C00-000019000000}"/>
            </a:ext>
          </a:extLst>
        </xdr:cNvPr>
        <xdr:cNvSpPr/>
      </xdr:nvSpPr>
      <xdr:spPr>
        <a:xfrm>
          <a:off x="12477750" y="304800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165735</xdr:colOff>
      <xdr:row>1</xdr:row>
      <xdr:rowOff>85725</xdr:rowOff>
    </xdr:from>
    <xdr:to>
      <xdr:col>5</xdr:col>
      <xdr:colOff>508957</xdr:colOff>
      <xdr:row>4</xdr:row>
      <xdr:rowOff>3810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SpPr/>
      </xdr:nvSpPr>
      <xdr:spPr>
        <a:xfrm>
          <a:off x="3623310" y="27622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581026</xdr:colOff>
      <xdr:row>1</xdr:row>
      <xdr:rowOff>66675</xdr:rowOff>
    </xdr:from>
    <xdr:to>
      <xdr:col>7</xdr:col>
      <xdr:colOff>123826</xdr:colOff>
      <xdr:row>4</xdr:row>
      <xdr:rowOff>1905</xdr:rowOff>
    </xdr:to>
    <xdr:sp macro="" textlink="">
      <xdr:nvSpPr>
        <xdr:cNvPr id="13" name="Rectangle : coins arrondis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/>
      </xdr:nvSpPr>
      <xdr:spPr>
        <a:xfrm>
          <a:off x="4800601" y="25717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200025</xdr:colOff>
      <xdr:row>1</xdr:row>
      <xdr:rowOff>76200</xdr:rowOff>
    </xdr:from>
    <xdr:to>
      <xdr:col>8</xdr:col>
      <xdr:colOff>217492</xdr:colOff>
      <xdr:row>4</xdr:row>
      <xdr:rowOff>11431</xdr:rowOff>
    </xdr:to>
    <xdr:sp macro="" textlink="">
      <xdr:nvSpPr>
        <xdr:cNvPr id="14" name="Rectangle : coins arrondis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SpPr/>
      </xdr:nvSpPr>
      <xdr:spPr>
        <a:xfrm>
          <a:off x="6151245" y="259080"/>
          <a:ext cx="1152847" cy="48387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299085</xdr:colOff>
      <xdr:row>1</xdr:row>
      <xdr:rowOff>104776</xdr:rowOff>
    </xdr:from>
    <xdr:to>
      <xdr:col>9</xdr:col>
      <xdr:colOff>127635</xdr:colOff>
      <xdr:row>4</xdr:row>
      <xdr:rowOff>9526</xdr:rowOff>
    </xdr:to>
    <xdr:sp macro="" textlink="">
      <xdr:nvSpPr>
        <xdr:cNvPr id="15" name="Rectangle : coins arrondis 1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SpPr/>
      </xdr:nvSpPr>
      <xdr:spPr>
        <a:xfrm>
          <a:off x="7147560" y="29527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213360</xdr:colOff>
      <xdr:row>1</xdr:row>
      <xdr:rowOff>114300</xdr:rowOff>
    </xdr:from>
    <xdr:to>
      <xdr:col>10</xdr:col>
      <xdr:colOff>419100</xdr:colOff>
      <xdr:row>4</xdr:row>
      <xdr:rowOff>15240</xdr:rowOff>
    </xdr:to>
    <xdr:sp macro="" textlink="">
      <xdr:nvSpPr>
        <xdr:cNvPr id="16" name="Rectangle : coins arrondi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D00-000010000000}"/>
            </a:ext>
          </a:extLst>
        </xdr:cNvPr>
        <xdr:cNvSpPr/>
      </xdr:nvSpPr>
      <xdr:spPr>
        <a:xfrm>
          <a:off x="8281035" y="30480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495300</xdr:colOff>
      <xdr:row>1</xdr:row>
      <xdr:rowOff>123825</xdr:rowOff>
    </xdr:from>
    <xdr:to>
      <xdr:col>11</xdr:col>
      <xdr:colOff>723899</xdr:colOff>
      <xdr:row>4</xdr:row>
      <xdr:rowOff>9525</xdr:rowOff>
    </xdr:to>
    <xdr:sp macro="" textlink="">
      <xdr:nvSpPr>
        <xdr:cNvPr id="17" name="Rectangle : coins arrondis 1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D00-000011000000}"/>
            </a:ext>
          </a:extLst>
        </xdr:cNvPr>
        <xdr:cNvSpPr/>
      </xdr:nvSpPr>
      <xdr:spPr>
        <a:xfrm>
          <a:off x="9324975" y="31432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83820</xdr:colOff>
      <xdr:row>1</xdr:row>
      <xdr:rowOff>89535</xdr:rowOff>
    </xdr:from>
    <xdr:to>
      <xdr:col>4</xdr:col>
      <xdr:colOff>85725</xdr:colOff>
      <xdr:row>3</xdr:row>
      <xdr:rowOff>177165</xdr:rowOff>
    </xdr:to>
    <xdr:sp macro="" textlink="">
      <xdr:nvSpPr>
        <xdr:cNvPr id="18" name="Rectangle : coins arrondis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D00-000012000000}"/>
            </a:ext>
          </a:extLst>
        </xdr:cNvPr>
        <xdr:cNvSpPr/>
      </xdr:nvSpPr>
      <xdr:spPr>
        <a:xfrm>
          <a:off x="2512695" y="28003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0</xdr:row>
      <xdr:rowOff>66675</xdr:rowOff>
    </xdr:from>
    <xdr:to>
      <xdr:col>1</xdr:col>
      <xdr:colOff>434340</xdr:colOff>
      <xdr:row>3</xdr:row>
      <xdr:rowOff>161925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D00-000013000000}"/>
            </a:ext>
          </a:extLst>
        </xdr:cNvPr>
        <xdr:cNvSpPr/>
      </xdr:nvSpPr>
      <xdr:spPr>
        <a:xfrm>
          <a:off x="85725" y="666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480060</xdr:colOff>
      <xdr:row>1</xdr:row>
      <xdr:rowOff>89535</xdr:rowOff>
    </xdr:from>
    <xdr:to>
      <xdr:col>2</xdr:col>
      <xdr:colOff>746760</xdr:colOff>
      <xdr:row>3</xdr:row>
      <xdr:rowOff>177165</xdr:rowOff>
    </xdr:to>
    <xdr:sp macro="" textlink="">
      <xdr:nvSpPr>
        <xdr:cNvPr id="20" name="Rectangle : coins arrondis 1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D00-000014000000}"/>
            </a:ext>
          </a:extLst>
        </xdr:cNvPr>
        <xdr:cNvSpPr/>
      </xdr:nvSpPr>
      <xdr:spPr>
        <a:xfrm>
          <a:off x="1384935" y="2800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180975</xdr:colOff>
      <xdr:row>1</xdr:row>
      <xdr:rowOff>120015</xdr:rowOff>
    </xdr:from>
    <xdr:to>
      <xdr:col>14</xdr:col>
      <xdr:colOff>440055</xdr:colOff>
      <xdr:row>4</xdr:row>
      <xdr:rowOff>13335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D00-000015000000}"/>
            </a:ext>
          </a:extLst>
        </xdr:cNvPr>
        <xdr:cNvSpPr/>
      </xdr:nvSpPr>
      <xdr:spPr>
        <a:xfrm>
          <a:off x="11382375" y="310515"/>
          <a:ext cx="1021080" cy="464820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12</xdr:col>
      <xdr:colOff>28575</xdr:colOff>
      <xdr:row>1</xdr:row>
      <xdr:rowOff>123825</xdr:rowOff>
    </xdr:from>
    <xdr:to>
      <xdr:col>13</xdr:col>
      <xdr:colOff>95250</xdr:colOff>
      <xdr:row>4</xdr:row>
      <xdr:rowOff>13334</xdr:rowOff>
    </xdr:to>
    <xdr:sp macro="" textlink="">
      <xdr:nvSpPr>
        <xdr:cNvPr id="22" name="Rectangle : coins arrondis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D00-000016000000}"/>
            </a:ext>
          </a:extLst>
        </xdr:cNvPr>
        <xdr:cNvSpPr/>
      </xdr:nvSpPr>
      <xdr:spPr>
        <a:xfrm>
          <a:off x="10382250" y="3143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533400</xdr:colOff>
      <xdr:row>1</xdr:row>
      <xdr:rowOff>123825</xdr:rowOff>
    </xdr:from>
    <xdr:to>
      <xdr:col>16</xdr:col>
      <xdr:colOff>30480</xdr:colOff>
      <xdr:row>4</xdr:row>
      <xdr:rowOff>17145</xdr:rowOff>
    </xdr:to>
    <xdr:sp macro="" textlink="">
      <xdr:nvSpPr>
        <xdr:cNvPr id="23" name="Rectangle : coins arrondis 2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D00-000017000000}"/>
            </a:ext>
          </a:extLst>
        </xdr:cNvPr>
        <xdr:cNvSpPr/>
      </xdr:nvSpPr>
      <xdr:spPr>
        <a:xfrm>
          <a:off x="12496800" y="31432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1089660</xdr:colOff>
      <xdr:row>1</xdr:row>
      <xdr:rowOff>123825</xdr:rowOff>
    </xdr:from>
    <xdr:to>
      <xdr:col>5</xdr:col>
      <xdr:colOff>242257</xdr:colOff>
      <xdr:row>4</xdr:row>
      <xdr:rowOff>41910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C000000}"/>
            </a:ext>
          </a:extLst>
        </xdr:cNvPr>
        <xdr:cNvSpPr/>
      </xdr:nvSpPr>
      <xdr:spPr>
        <a:xfrm>
          <a:off x="3642360" y="31432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314326</xdr:colOff>
      <xdr:row>1</xdr:row>
      <xdr:rowOff>104775</xdr:rowOff>
    </xdr:from>
    <xdr:to>
      <xdr:col>6</xdr:col>
      <xdr:colOff>619126</xdr:colOff>
      <xdr:row>4</xdr:row>
      <xdr:rowOff>40005</xdr:rowOff>
    </xdr:to>
    <xdr:sp macro="" textlink="">
      <xdr:nvSpPr>
        <xdr:cNvPr id="13" name="Rectangle : coins arrondis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/>
      </xdr:nvSpPr>
      <xdr:spPr>
        <a:xfrm>
          <a:off x="4819651" y="29527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695325</xdr:colOff>
      <xdr:row>1</xdr:row>
      <xdr:rowOff>106680</xdr:rowOff>
    </xdr:from>
    <xdr:to>
      <xdr:col>7</xdr:col>
      <xdr:colOff>1055692</xdr:colOff>
      <xdr:row>4</xdr:row>
      <xdr:rowOff>49531</xdr:rowOff>
    </xdr:to>
    <xdr:sp macro="" textlink="">
      <xdr:nvSpPr>
        <xdr:cNvPr id="14" name="Rectangle : coins arrondis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E00-00000E000000}"/>
            </a:ext>
          </a:extLst>
        </xdr:cNvPr>
        <xdr:cNvSpPr/>
      </xdr:nvSpPr>
      <xdr:spPr>
        <a:xfrm>
          <a:off x="6151245" y="289560"/>
          <a:ext cx="1152847" cy="49149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80010</xdr:colOff>
      <xdr:row>1</xdr:row>
      <xdr:rowOff>175259</xdr:rowOff>
    </xdr:from>
    <xdr:to>
      <xdr:col>8</xdr:col>
      <xdr:colOff>1131570</xdr:colOff>
      <xdr:row>4</xdr:row>
      <xdr:rowOff>45720</xdr:rowOff>
    </xdr:to>
    <xdr:sp macro="" textlink="">
      <xdr:nvSpPr>
        <xdr:cNvPr id="15" name="Rectangle : coins arrondis 1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E00-00000F000000}"/>
            </a:ext>
          </a:extLst>
        </xdr:cNvPr>
        <xdr:cNvSpPr/>
      </xdr:nvSpPr>
      <xdr:spPr>
        <a:xfrm>
          <a:off x="7166610" y="365759"/>
          <a:ext cx="1051560" cy="44196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8</xdr:col>
      <xdr:colOff>1215390</xdr:colOff>
      <xdr:row>1</xdr:row>
      <xdr:rowOff>152400</xdr:rowOff>
    </xdr:from>
    <xdr:to>
      <xdr:col>10</xdr:col>
      <xdr:colOff>198120</xdr:colOff>
      <xdr:row>4</xdr:row>
      <xdr:rowOff>45720</xdr:rowOff>
    </xdr:to>
    <xdr:sp macro="" textlink="">
      <xdr:nvSpPr>
        <xdr:cNvPr id="16" name="Rectangle : coins arrondi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E00-000010000000}"/>
            </a:ext>
          </a:extLst>
        </xdr:cNvPr>
        <xdr:cNvSpPr/>
      </xdr:nvSpPr>
      <xdr:spPr>
        <a:xfrm>
          <a:off x="8301990" y="342900"/>
          <a:ext cx="963930" cy="46482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274320</xdr:colOff>
      <xdr:row>1</xdr:row>
      <xdr:rowOff>160020</xdr:rowOff>
    </xdr:from>
    <xdr:to>
      <xdr:col>11</xdr:col>
      <xdr:colOff>502919</xdr:colOff>
      <xdr:row>4</xdr:row>
      <xdr:rowOff>45720</xdr:rowOff>
    </xdr:to>
    <xdr:sp macro="" textlink="">
      <xdr:nvSpPr>
        <xdr:cNvPr id="17" name="Rectangle : coins arrondis 1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E00-000011000000}"/>
            </a:ext>
          </a:extLst>
        </xdr:cNvPr>
        <xdr:cNvSpPr/>
      </xdr:nvSpPr>
      <xdr:spPr>
        <a:xfrm>
          <a:off x="9342120" y="350520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741045</xdr:colOff>
      <xdr:row>1</xdr:row>
      <xdr:rowOff>127635</xdr:rowOff>
    </xdr:from>
    <xdr:to>
      <xdr:col>3</xdr:col>
      <xdr:colOff>1009650</xdr:colOff>
      <xdr:row>4</xdr:row>
      <xdr:rowOff>24765</xdr:rowOff>
    </xdr:to>
    <xdr:sp macro="" textlink="">
      <xdr:nvSpPr>
        <xdr:cNvPr id="18" name="Rectangle : coins arrondis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E00-000012000000}"/>
            </a:ext>
          </a:extLst>
        </xdr:cNvPr>
        <xdr:cNvSpPr/>
      </xdr:nvSpPr>
      <xdr:spPr>
        <a:xfrm>
          <a:off x="2531745" y="31813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104775</xdr:colOff>
      <xdr:row>0</xdr:row>
      <xdr:rowOff>104775</xdr:rowOff>
    </xdr:from>
    <xdr:to>
      <xdr:col>1</xdr:col>
      <xdr:colOff>329565</xdr:colOff>
      <xdr:row>4</xdr:row>
      <xdr:rowOff>9525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E00-000013000000}"/>
            </a:ext>
          </a:extLst>
        </xdr:cNvPr>
        <xdr:cNvSpPr/>
      </xdr:nvSpPr>
      <xdr:spPr>
        <a:xfrm>
          <a:off x="104775" y="1047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375285</xdr:colOff>
      <xdr:row>1</xdr:row>
      <xdr:rowOff>127635</xdr:rowOff>
    </xdr:from>
    <xdr:to>
      <xdr:col>2</xdr:col>
      <xdr:colOff>641985</xdr:colOff>
      <xdr:row>4</xdr:row>
      <xdr:rowOff>24765</xdr:rowOff>
    </xdr:to>
    <xdr:sp macro="" textlink="">
      <xdr:nvSpPr>
        <xdr:cNvPr id="21" name="Rectangle : coins arrondis 2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E00-000015000000}"/>
            </a:ext>
          </a:extLst>
        </xdr:cNvPr>
        <xdr:cNvSpPr/>
      </xdr:nvSpPr>
      <xdr:spPr>
        <a:xfrm>
          <a:off x="1403985" y="3181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809625</xdr:colOff>
      <xdr:row>1</xdr:row>
      <xdr:rowOff>158115</xdr:rowOff>
    </xdr:from>
    <xdr:to>
      <xdr:col>14</xdr:col>
      <xdr:colOff>135255</xdr:colOff>
      <xdr:row>4</xdr:row>
      <xdr:rowOff>51435</xdr:rowOff>
    </xdr:to>
    <xdr:sp macro="" textlink="">
      <xdr:nvSpPr>
        <xdr:cNvPr id="20" name="Rectangle : coins arrondis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E00-000014000000}"/>
            </a:ext>
          </a:extLst>
        </xdr:cNvPr>
        <xdr:cNvSpPr/>
      </xdr:nvSpPr>
      <xdr:spPr>
        <a:xfrm>
          <a:off x="11401425" y="348615"/>
          <a:ext cx="1021080" cy="46482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571500</xdr:colOff>
      <xdr:row>1</xdr:row>
      <xdr:rowOff>161925</xdr:rowOff>
    </xdr:from>
    <xdr:to>
      <xdr:col>12</xdr:col>
      <xdr:colOff>723900</xdr:colOff>
      <xdr:row>4</xdr:row>
      <xdr:rowOff>51434</xdr:rowOff>
    </xdr:to>
    <xdr:sp macro="" textlink="">
      <xdr:nvSpPr>
        <xdr:cNvPr id="22" name="Rectangle : coins arrondis 2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E00-000016000000}"/>
            </a:ext>
          </a:extLst>
        </xdr:cNvPr>
        <xdr:cNvSpPr/>
      </xdr:nvSpPr>
      <xdr:spPr>
        <a:xfrm>
          <a:off x="10401300" y="3524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222884</xdr:colOff>
      <xdr:row>1</xdr:row>
      <xdr:rowOff>161925</xdr:rowOff>
    </xdr:from>
    <xdr:to>
      <xdr:col>15</xdr:col>
      <xdr:colOff>548639</xdr:colOff>
      <xdr:row>4</xdr:row>
      <xdr:rowOff>59055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E00-000017000000}"/>
            </a:ext>
          </a:extLst>
        </xdr:cNvPr>
        <xdr:cNvSpPr/>
      </xdr:nvSpPr>
      <xdr:spPr>
        <a:xfrm>
          <a:off x="12513944" y="352425"/>
          <a:ext cx="1087755" cy="468630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1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.arnaez-caron" refreshedDate="44322.3939537037" createdVersion="6" refreshedVersion="6" minRefreshableVersion="3" recordCount="4" xr:uid="{30DAE42E-83CD-4468-BFCB-788224AA1574}">
  <cacheSource type="worksheet">
    <worksheetSource ref="F1:F5" sheet="Données"/>
  </cacheSource>
  <cacheFields count="1">
    <cacheField name="RATIOS" numFmtId="0">
      <sharedItems count="4">
        <s v="RATIO SU"/>
        <s v="RATIO SHAB"/>
        <s v="RATIO SDP"/>
        <s v="RATIO Logement"/>
      </sharedItems>
    </cacheField>
  </cacheFields>
  <extLst>
    <ext xmlns:x14="http://schemas.microsoft.com/office/spreadsheetml/2009/9/main" uri="{725AE2AE-9491-48be-B2B4-4EB974FC3084}">
      <x14:pivotCacheDefinition pivotCacheId="173712769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65393519" backgroundQuery="1" createdVersion="6" refreshedVersion="7" minRefreshableVersion="3" recordCount="0" supportSubquery="1" supportAdvancedDrill="1" xr:uid="{242D67CD-8304-4DBA-A046-C159AE3CB279}">
  <cacheSource type="external" connectionId="3"/>
  <cacheFields count="11">
    <cacheField name="[TableauBilan].[Opération].[Opération]" caption="Opération" numFmtId="0" hierarchy="1" level="1">
      <sharedItems count="1">
        <s v="Manouchian"/>
      </sharedItems>
    </cacheField>
    <cacheField name="[Measures].[Somme de RATIO SDP]" caption="Somme de RATIO SDP" numFmtId="0" hierarchy="178" level="32767"/>
    <cacheField name="[Measures].[Somme de RATIO SDP 2]" caption="Somme de RATIO SDP 2" numFmtId="0" hierarchy="235" level="32767"/>
    <cacheField name="[Measures].[Somme de RATIO SDP 3]" caption="Somme de RATIO SDP 3" numFmtId="0" hierarchy="236" level="32767"/>
    <cacheField name="[Measures].[Somme de RATIO SDP GO]" caption="Somme de RATIO SDP GO" numFmtId="0" hierarchy="180" level="32767"/>
    <cacheField name="[Measures].[Somme de RATIO SDP MENUISERIES EXT]" caption="Somme de RATIO SDP MENUISERIES EXT" numFmtId="0" hierarchy="212" level="32767"/>
    <cacheField name="[Measures].[Somme de RATIO SDP MENUISERIES INT]" caption="Somme de RATIO SDP MENUISERIES INT" numFmtId="0" hierarchy="237" level="32767"/>
    <cacheField name="[Measures].[Somme de RATIO SDP 4]" caption="Somme de RATIO SDP 4" numFmtId="0" hierarchy="238" level="32767"/>
    <cacheField name="[Measures].[Somme de RATIO SDP 5]" caption="Somme de RATIO SDP 5" numFmtId="0" hierarchy="239" level="32767"/>
    <cacheField name="[Measures].[Somme de RATIO SDP 6]" caption="Somme de RATIO SDP 6" numFmtId="0" hierarchy="240" level="32767"/>
    <cacheField name="[Measures].[Somme de RATIO SDP TOITURE]" caption="Somme de RATIO SDP TOITURE" numFmtId="0" hierarchy="241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oneField="1" hidden="1">
      <fieldsUsage count="1">
        <fieldUsage x="9"/>
      </fieldsUsage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oneField="1" hidden="1">
      <fieldsUsage count="1">
        <fieldUsage x="10"/>
      </fieldsUsage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66550927" backgroundQuery="1" createdVersion="6" refreshedVersion="7" minRefreshableVersion="3" recordCount="0" supportSubquery="1" supportAdvancedDrill="1" xr:uid="{20E96601-2810-4540-B941-998E70438A15}">
  <cacheSource type="external" connectionId="3"/>
  <cacheFields count="11">
    <cacheField name="[TableauBilan].[Opération].[Opération]" caption="Opération" numFmtId="0" hierarchy="1" level="1">
      <sharedItems count="1">
        <s v="Manouchian"/>
      </sharedItems>
    </cacheField>
    <cacheField name="[Measures].[Somme de RATIO LOGEMENT]" caption="Somme de RATIO LOGEMENT" numFmtId="0" hierarchy="182" level="32767"/>
    <cacheField name="[Measures].[Somme de RATIO LOGEMENT 2]" caption="Somme de RATIO LOGEMENT 2" numFmtId="0" hierarchy="242" level="32767"/>
    <cacheField name="[Measures].[Somme de RATIO LOGEMENT 3]" caption="Somme de RATIO LOGEMENT 3" numFmtId="0" hierarchy="243" level="32767"/>
    <cacheField name="[Measures].[Somme de RATIO LOGEMENT GO]" caption="Somme de RATIO LOGEMENT GO" numFmtId="0" hierarchy="183" level="32767"/>
    <cacheField name="[Measures].[Somme de RATIO LOGEMENT MENUISERIES EXT]" caption="Somme de RATIO LOGEMENT MENUISERIES EXT" numFmtId="0" hierarchy="244" level="32767"/>
    <cacheField name="[Measures].[Somme de RATIO LOGEMENT MENUISERIES INT]" caption="Somme de RATIO LOGEMENT MENUISERIES INT" numFmtId="0" hierarchy="245" level="32767"/>
    <cacheField name="[Measures].[Somme de RATIO LOGEMENT 4]" caption="Somme de RATIO LOGEMENT 4" numFmtId="0" hierarchy="246" level="32767"/>
    <cacheField name="[Measures].[Somme de RATIO LOGEMENT 5]" caption="Somme de RATIO LOGEMENT 5" numFmtId="0" hierarchy="247" level="32767"/>
    <cacheField name="[Measures].[Somme de RATIO LOGEMENT 6]" caption="Somme de RATIO LOGEMENT 6" numFmtId="0" hierarchy="248" level="32767"/>
    <cacheField name="[Measures].[Somme de RATIO LOGEMENT TOITURE]" caption="Somme de RATIO LOGEMENT TOITURE" numFmtId="0" hierarchy="249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oneField="1" hidden="1">
      <fieldsUsage count="1">
        <fieldUsage x="9"/>
      </fieldsUsage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oneField="1" hidden="1">
      <fieldsUsage count="1">
        <fieldUsage x="10"/>
      </fieldsUsage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67708336" backgroundQuery="1" createdVersion="6" refreshedVersion="7" minRefreshableVersion="3" recordCount="0" supportSubquery="1" supportAdvancedDrill="1" xr:uid="{EBBDC40F-CD21-4FE7-B99E-837E894D30D2}">
  <cacheSource type="external" connectionId="3"/>
  <cacheFields count="11">
    <cacheField name="[TableauBilan].[Opération].[Opération]" caption="Opération" numFmtId="0" hierarchy="1" level="1">
      <sharedItems count="1">
        <s v="Manouchian"/>
      </sharedItems>
    </cacheField>
    <cacheField name="[Measures].[Somme de RATIO SHAB]" caption="Somme de RATIO SHAB" numFmtId="0" hierarchy="171" level="32767"/>
    <cacheField name="[Measures].[Somme de RATIO SHAB GO]" caption="Somme de RATIO SHAB GO" numFmtId="0" hierarchy="172" level="32767"/>
    <cacheField name="[Measures].[Somme de RATIO SHAB MENUISERIES EXT]" caption="Somme de RATIO SHAB MENUISERIES EXT" numFmtId="0" hierarchy="211" level="32767"/>
    <cacheField name="[Measures].[Somme de RATIO SHAB 2]" caption="Somme de RATIO SHAB 2" numFmtId="0" hierarchy="219" level="32767"/>
    <cacheField name="[Measures].[Somme de RATIO SHAB 3]" caption="Somme de RATIO SHAB 3" numFmtId="0" hierarchy="220" level="32767"/>
    <cacheField name="[Measures].[Somme de RATIO SHAB MENUISERIES INT]" caption="Somme de RATIO SHAB MENUISERIES INT" numFmtId="0" hierarchy="221" level="32767"/>
    <cacheField name="[Measures].[Somme de RATIO SHAB 4]" caption="Somme de RATIO SHAB 4" numFmtId="0" hierarchy="222" level="32767"/>
    <cacheField name="[Measures].[Somme de RATIO SHAB 5]" caption="Somme de RATIO SHAB 5" numFmtId="0" hierarchy="225" level="32767"/>
    <cacheField name="[Measures].[Somme de RATIO SHAB 6]" caption="Somme de RATIO SHAB 6" numFmtId="0" hierarchy="226" level="32767"/>
    <cacheField name="[Measures].[Somme de RATIO SHAB TOITURE]" caption="Somme de RATIO SHAB TOITURE" numFmtId="0" hierarchy="227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oneField="1" hidden="1">
      <fieldsUsage count="1">
        <fieldUsage x="9"/>
      </fieldsUsage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oneField="1" hidden="1">
      <fieldsUsage count="1">
        <fieldUsage x="10"/>
      </fieldsUsage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68865744" backgroundQuery="1" createdVersion="6" refreshedVersion="7" minRefreshableVersion="3" recordCount="0" supportSubquery="1" supportAdvancedDrill="1" xr:uid="{79B4A375-EB3A-46FB-B7C7-A7AE7957A3CC}">
  <cacheSource type="external" connectionId="3"/>
  <cacheFields count="4">
    <cacheField name="[TableauBilan].[Opération].[Opération]" caption="Opération" numFmtId="0" hierarchy="1" level="1">
      <sharedItems count="1">
        <s v="Manouchian"/>
      </sharedItems>
    </cacheField>
    <cacheField name="[Measures].[Somme de Côut Travaux OS]" caption="Somme de Côut Travaux OS" numFmtId="0" hierarchy="193" level="32767"/>
    <cacheField name="[Measures].[Somme de Coût Travaux Livraison]" caption="Somme de Coût Travaux Livraison" numFmtId="0" hierarchy="186" level="32767"/>
    <cacheField name="[Measures].[Somme de Coût objectif CI]" caption="Somme de Coût objectif CI" numFmtId="0" hierarchy="251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70023145" backgroundQuery="1" createdVersion="6" refreshedVersion="7" minRefreshableVersion="3" recordCount="0" supportSubquery="1" supportAdvancedDrill="1" xr:uid="{F1A56D2A-852F-4025-9A67-BA2D6328C3D9}">
  <cacheSource type="external" connectionId="3"/>
  <cacheFields count="4">
    <cacheField name="[TableauBilan].[Opération].[Opération]" caption="Opération" numFmtId="0" hierarchy="1" level="1">
      <sharedItems count="1">
        <s v="Manouchian"/>
      </sharedItems>
    </cacheField>
    <cacheField name="[Measures].[Somme de Coût Travaux Livraison]" caption="Somme de Coût Travaux Livraison" numFmtId="0" hierarchy="186" level="32767"/>
    <cacheField name="[Measures].[Somme de Côut Travaux OS]" caption="Somme de Côut Travaux OS" numFmtId="0" hierarchy="193" level="32767"/>
    <cacheField name="[Measures].[Somme de Coût objectif CI]" caption="Somme de Coût objectif CI" numFmtId="0" hierarchy="251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71180554" backgroundQuery="1" createdVersion="6" refreshedVersion="7" minRefreshableVersion="3" recordCount="0" supportSubquery="1" supportAdvancedDrill="1" xr:uid="{97E573E5-25D5-462C-BECD-98787F818063}">
  <cacheSource type="external" connectionId="3"/>
  <cacheFields count="4">
    <cacheField name="[TableauBilan].[Opération].[Opération]" caption="Opération" numFmtId="0" hierarchy="1" level="1">
      <sharedItems count="1">
        <s v="Manouchian"/>
      </sharedItems>
    </cacheField>
    <cacheField name="[Measures].[Somme de SU]" caption="Somme de SU" numFmtId="0" hierarchy="175" level="32767"/>
    <cacheField name="[Measures].[Somme de SHAB 2]" caption="Somme de SHAB 2" numFmtId="0" hierarchy="176" level="32767"/>
    <cacheField name="[Measures].[Somme de SDP]" caption="Somme de SDP" numFmtId="0" hierarchy="179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Chris_W10" refreshedDate="44322.900472337962" backgroundQuery="1" createdVersion="6" refreshedVersion="7" minRefreshableVersion="3" recordCount="0" supportSubquery="1" supportAdvancedDrill="1" xr:uid="{686210FD-22FB-49B3-9C4C-41EBFF78D92B}">
  <cacheSource type="external" connectionId="3"/>
  <cacheFields count="5">
    <cacheField name="[TableauBilan].[Opération].[Opération]" caption="Opération" numFmtId="0" hierarchy="1" level="1">
      <sharedItems count="1">
        <s v="Manouchian"/>
      </sharedItems>
    </cacheField>
    <cacheField name="[Measures].[Somme de Nombre de logements]" caption="Somme de Nombre de logements" numFmtId="0" hierarchy="181" level="32767"/>
    <cacheField name="[Measures].[Somme de Nombre de bâtiments]" caption="Somme de Nombre de bâtiments" numFmtId="0" hierarchy="191" level="32767"/>
    <cacheField name="[Measures].[Nombre de Date OS]" caption="Nombre de Date OS" numFmtId="0" hierarchy="189" level="32767"/>
    <cacheField name="[Measures].[Somme de Nombre de sous-sols]" caption="Somme de Nombre de sous-sols" numFmtId="0" hierarchy="250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73495371" backgroundQuery="1" createdVersion="6" refreshedVersion="7" minRefreshableVersion="3" recordCount="0" supportSubquery="1" supportAdvancedDrill="1" xr:uid="{5985977C-A0FA-4D59-8B71-74C6A99D2C5D}">
  <cacheSource type="external" connectionId="3"/>
  <cacheFields count="10">
    <cacheField name="[TableauBilan].[Opération].[Opération]" caption="Opération" numFmtId="0" hierarchy="1" level="1">
      <sharedItems count="2">
        <s v="Manouchian"/>
        <s v="Les Fenetras" u="1"/>
      </sharedItems>
    </cacheField>
    <cacheField name="[Measures].[Somme de Coût TOTAL Livraison GO]" caption="Somme de Coût TOTAL Livraison GO" numFmtId="0" hierarchy="185" level="32767"/>
    <cacheField name="[Measures].[Somme de Coût TOTAL Livraison]" caption="Somme de Coût TOTAL Livraison" numFmtId="0" hierarchy="213" level="32767"/>
    <cacheField name="[Measures].[Somme de Coût TOTAL Livraison 2]" caption="Somme de Coût TOTAL Livraison 2" numFmtId="0" hierarchy="214" level="32767"/>
    <cacheField name="[Measures].[Somme de Coût TOTAL Livraison MENUISERIES EXT]" caption="Somme de Coût TOTAL Livraison MENUISERIES EXT" numFmtId="0" hierarchy="215" level="32767"/>
    <cacheField name="[Measures].[Somme de Coût TOTAL Livraison MENUISERIES INT]" caption="Somme de Coût TOTAL Livraison MENUISERIES INT" numFmtId="0" hierarchy="216" level="32767"/>
    <cacheField name="[Measures].[Somme de Coût TOTAL Livraison 3]" caption="Somme de Coût TOTAL Livraison 3" numFmtId="0" hierarchy="217" level="32767"/>
    <cacheField name="[Measures].[Somme de Coût TOTAL Livraison 4]" caption="Somme de Coût TOTAL Livraison 4" numFmtId="0" hierarchy="255" level="32767"/>
    <cacheField name="[Measures].[Somme de Coût TOTAL Livraison 5]" caption="Somme de Coût TOTAL Livraison 5" numFmtId="0" hierarchy="256" level="32767"/>
    <cacheField name="[Measures].[Somme de Coût TOTAL Livraison TOITURE]" caption="Somme de Coût TOTAL Livraison TOITURE" numFmtId="0" hierarchy="257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oneField="1" hidden="1">
      <fieldsUsage count="1">
        <fieldUsage x="9"/>
      </fieldsUsage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74652779" backgroundQuery="1" createdVersion="6" refreshedVersion="7" minRefreshableVersion="3" recordCount="0" supportSubquery="1" supportAdvancedDrill="1" xr:uid="{B97145F8-A955-45A3-A45B-AFD36C1F0C7D}">
  <cacheSource type="external" connectionId="3"/>
  <cacheFields count="2">
    <cacheField name="[TableauBilan].[Opération].[Opération]" caption="Opération" numFmtId="0" hierarchy="1" level="1">
      <sharedItems count="1">
        <s v="Manouchian"/>
      </sharedItems>
    </cacheField>
    <cacheField name="[Measures].[Somme de Prix de revient]" caption="Somme de Prix de revient" numFmtId="0" hierarchy="252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1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75925926" backgroundQuery="1" createdVersion="6" refreshedVersion="7" minRefreshableVersion="3" recordCount="0" supportSubquery="1" supportAdvancedDrill="1" xr:uid="{EEA33B64-A95D-42E5-9760-75E1A0FEAD8F}">
  <cacheSource type="external" connectionId="3"/>
  <cacheFields count="2">
    <cacheField name="[TableauBilan].[Opération].[Opération]" caption="Opération" numFmtId="0" hierarchy="1" level="1">
      <sharedItems count="1">
        <s v="Manouchian"/>
      </sharedItems>
    </cacheField>
    <cacheField name="[TableauBilan].[Commune].[Commune]" caption="Commune" numFmtId="0" hierarchy="3" level="1">
      <sharedItems count="1">
        <s v="Purpan"/>
      </sharedItems>
    </cacheField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2" memberValueDatatype="130" unbalanced="0">
      <fieldsUsage count="2">
        <fieldUsage x="-1"/>
        <fieldUsage x="1"/>
      </fieldsUsage>
    </cacheHierarchy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1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76967596" backgroundQuery="1" createdVersion="6" refreshedVersion="7" minRefreshableVersion="3" recordCount="0" supportSubquery="1" supportAdvancedDrill="1" xr:uid="{75E46080-D470-4E3F-AAAF-9C48780078FD}">
  <cacheSource type="external" connectionId="3"/>
  <cacheFields count="11">
    <cacheField name="[TableauBilan].[Opération].[Opération]" caption="Opération" numFmtId="0" hierarchy="1" level="1">
      <sharedItems count="1">
        <s v="Manouchian"/>
      </sharedItems>
    </cacheField>
    <cacheField name="[Measures].[Somme de RATIO SU]" caption="Somme de RATIO SU" numFmtId="0" hierarchy="169" level="32767"/>
    <cacheField name="[Measures].[Somme de RATIO SU 2]" caption="Somme de RATIO SU 2" numFmtId="0" hierarchy="228" level="32767"/>
    <cacheField name="[Measures].[Somme de RATIO SU 3]" caption="Somme de RATIO SU 3" numFmtId="0" hierarchy="229" level="32767"/>
    <cacheField name="[Measures].[Somme de RATIO SU GO]" caption="Somme de RATIO SU GO" numFmtId="0" hierarchy="170" level="32767"/>
    <cacheField name="[Measures].[Somme de RATIO SU MENUISERIES EXT]" caption="Somme de RATIO SU MENUISERIES EXT" numFmtId="0" hierarchy="210" level="32767"/>
    <cacheField name="[Measures].[Somme de RATIO SU MENUISERIES INT]" caption="Somme de RATIO SU MENUISERIES INT" numFmtId="0" hierarchy="230" level="32767"/>
    <cacheField name="[Measures].[Somme de RATIO SU 4]" caption="Somme de RATIO SU 4" numFmtId="0" hierarchy="231" level="32767"/>
    <cacheField name="[Measures].[Somme de RATIO SU 5]" caption="Somme de RATIO SU 5" numFmtId="0" hierarchy="232" level="32767"/>
    <cacheField name="[Measures].[Somme de RATIO SU 6]" caption="Somme de RATIO SU 6" numFmtId="0" hierarchy="233" level="32767"/>
    <cacheField name="[Measures].[Somme de RATIO SU TOITURE]" caption="Somme de RATIO SU TOITURE" numFmtId="0" hierarchy="234" level="32767"/>
  </cacheFields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>
      <fieldsUsage count="2">
        <fieldUsage x="-1"/>
        <fieldUsage x="0"/>
      </fieldsUsage>
    </cacheHierarchy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oneField="1" hidden="1">
      <fieldsUsage count="1">
        <fieldUsage x="9"/>
      </fieldsUsage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oneField="1" hidden="1">
      <fieldsUsage count="1">
        <fieldUsage x="10"/>
      </fieldsUsage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dimensions count="12">
    <dimension measure="1" name="Measures" uniqueName="[Measures]" caption="Measures"/>
    <dimension name="TableauBilan" uniqueName="[TableauBilan]" caption="TableauBilan"/>
    <dimension name="TableauCVC" uniqueName="[TableauCVC]" caption="TableauCVC"/>
    <dimension name="TableauELEC" uniqueName="[TableauELEC]" caption="TableauELEC"/>
    <dimension name="TableauETANCHEITE" uniqueName="[TableauETANCHEITE]" caption="TableauETANCHEITE"/>
    <dimension name="TableauGO" uniqueName="[TableauGO]" caption="TableauGO"/>
    <dimension name="TableauMENUISERIESEXTERIEURES" uniqueName="[TableauMENUISERIESEXTERIEURES]" caption="TableauMENUISERIESEXTERIEURES"/>
    <dimension name="TableauMENUISERIESINTERIEURES" uniqueName="[TableauMENUISERIESINTERIEURES]" caption="TableauMENUISERIESINTERIEURES"/>
    <dimension name="TableauPEINTURE" uniqueName="[TableauPEINTURE]" caption="TableauPEINTURE"/>
    <dimension name="TableauPLATRERIE" uniqueName="[TableauPLATRERIE]" caption="TableauPLATRERIE"/>
    <dimension name="TableauSOLS" uniqueName="[TableauSOLS]" caption="TableauSOLS"/>
    <dimension name="TableauTOITURE" uniqueName="[TableauTOITURE]" caption="TableauTOITURE"/>
  </dimensions>
  <measureGroups count="11">
    <measureGroup name="TableauBilan" caption="TableauBilan"/>
    <measureGroup name="TableauCVC" caption="TableauCVC"/>
    <measureGroup name="TableauELEC" caption="TableauELEC"/>
    <measureGroup name="TableauETANCHEITE" caption="TableauETANCHEITE"/>
    <measureGroup name="TableauGO" caption="TableauGO"/>
    <measureGroup name="TableauMENUISERIESEXTERIEURES" caption="TableauMENUISERIESEXTERIEURES"/>
    <measureGroup name="TableauMENUISERIESINTERIEURES" caption="TableauMENUISERIESINTERIEURES"/>
    <measureGroup name="TableauPEINTURE" caption="TableauPEINTURE"/>
    <measureGroup name="TableauPLATRERIE" caption="TableauPLATRERIE"/>
    <measureGroup name="TableauSOLS" caption="TableauSOLS"/>
    <measureGroup name="TableauTOITURE" caption="TableauTOITURE"/>
  </measureGroups>
  <maps count="20">
    <map measureGroup="0" dimension="1"/>
    <map measureGroup="1" dimension="1"/>
    <map measureGroup="1" dimension="2"/>
    <map measureGroup="2" dimension="1"/>
    <map measureGroup="2" dimension="3"/>
    <map measureGroup="3" dimension="4"/>
    <map measureGroup="4" dimension="1"/>
    <map measureGroup="4" dimension="5"/>
    <map measureGroup="5" dimension="1"/>
    <map measureGroup="5" dimension="6"/>
    <map measureGroup="6" dimension="1"/>
    <map measureGroup="6" dimension="7"/>
    <map measureGroup="7" dimension="1"/>
    <map measureGroup="7" dimension="8"/>
    <map measureGroup="8" dimension="1"/>
    <map measureGroup="8" dimension="9"/>
    <map measureGroup="9" dimension="1"/>
    <map measureGroup="9" dimension="10"/>
    <map measureGroup="10" dimension="1"/>
    <map measureGroup="10" dimension="1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1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22.903319444442" createdVersion="6" refreshedVersion="7" minRefreshableVersion="3" recordCount="8" xr:uid="{AB906E04-6E85-47FC-9AD8-C168C48E79D3}">
  <cacheSource type="external" connectionId="1"/>
  <cacheFields count="5">
    <cacheField name="Date OS" numFmtId="0">
      <sharedItems containsSemiMixedTypes="0" containsNonDate="0" containsDate="1" containsString="0" minDate="2018-05-02T00:00:00" maxDate="2019-09-11T00:00:00" count="2">
        <d v="2018-05-02T00:00:00"/>
        <d v="2019-09-10T00:00:00"/>
      </sharedItems>
      <fieldGroup par="4" base="0">
        <rangePr groupBy="months" startDate="2018-05-02T00:00:00" endDate="2019-09-11T00:00:00"/>
        <groupItems count="14">
          <s v="&lt;02/05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9/2019"/>
        </groupItems>
      </fieldGroup>
    </cacheField>
    <cacheField name="Ratio" numFmtId="0">
      <sharedItems count="4">
        <s v="RATIO SU"/>
        <s v="RATIO SHAB"/>
        <s v="RATIO SDP"/>
        <s v="RATIO LOGEMENT"/>
      </sharedItems>
    </cacheField>
    <cacheField name="Valeur" numFmtId="0">
      <sharedItems containsSemiMixedTypes="0" containsString="0" containsNumber="1" minValue="1304.7886840338449" maxValue="105722.65363636363" count="8">
        <n v="1304.7886840338449"/>
        <n v="1457.7015933879475"/>
        <n v="1341.0841048549696"/>
        <n v="86720.31801886794"/>
        <n v="1486.6150099708543"/>
        <n v="1616.149962478112"/>
        <n v="1449.0134192230057"/>
        <n v="105722.65363636363"/>
      </sharedItems>
    </cacheField>
    <cacheField name="Trimestres" numFmtId="0" databaseField="0">
      <fieldGroup base="0">
        <rangePr groupBy="quarters" startDate="2018-05-02T00:00:00" endDate="2019-09-11T00:00:00"/>
        <groupItems count="6">
          <s v="&lt;02/05/2018"/>
          <s v="Trimestre1"/>
          <s v="Trimestre2"/>
          <s v="Trimestre3"/>
          <s v="Trimestre4"/>
          <s v="&gt;11/09/2019"/>
        </groupItems>
      </fieldGroup>
    </cacheField>
    <cacheField name="Années" numFmtId="0" databaseField="0">
      <fieldGroup base="0">
        <rangePr groupBy="years" startDate="2018-05-02T00:00:00" endDate="2019-09-11T00:00:00"/>
        <groupItems count="4">
          <s v="&lt;02/05/2018"/>
          <s v="2018"/>
          <s v="2019"/>
          <s v="&gt;11/09/2019"/>
        </groupItems>
      </fieldGroup>
    </cacheField>
  </cacheFields>
  <extLst>
    <ext xmlns:x14="http://schemas.microsoft.com/office/spreadsheetml/2009/9/main" uri="{725AE2AE-9491-48be-B2B4-4EB974FC3084}">
      <x14:pivotCacheDefinition pivotCacheId="112864508"/>
    </ext>
  </extLst>
</pivotCacheDefinition>
</file>

<file path=xl/pivotCache/pivotCacheDefinition1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22.900464236111" backgroundQuery="1" createdVersion="3" refreshedVersion="7" minRefreshableVersion="3" recordCount="0" supportSubquery="1" supportAdvancedDrill="1" xr:uid="{72D04A7F-E4C9-4341-A573-F777FCB02A13}">
  <cacheSource type="external" connectionId="3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258">
    <cacheHierarchy uniqueName="[TableauBilan].[N° de l'opération]" caption="N° de l'opération" attribute="1" defaultMemberUniqueName="[TableauBilan].[N° de l'opération].[All]" allUniqueName="[TableauBilan].[N° de l'opération].[All]" dimensionUniqueName="[TableauBilan]" displayFolder="" count="0" memberValueDatatype="20" unbalanced="0"/>
    <cacheHierarchy uniqueName="[TableauBilan].[Opération]" caption="Opération" attribute="1" defaultMemberUniqueName="[TableauBilan].[Opération].[All]" allUniqueName="[TableauBilan].[Opération].[All]" dimensionUniqueName="[TableauBilan]" displayFolder="" count="2" memberValueDatatype="130" unbalanced="0"/>
    <cacheHierarchy uniqueName="[TableauBilan].[Date OS]" caption="Date OS" attribute="1" time="1" defaultMemberUniqueName="[TableauBilan].[Date OS].[All]" allUniqueName="[TableauBilan].[Date OS].[All]" dimensionUniqueName="[TableauBilan]" displayFolder="" count="0" memberValueDatatype="7" unbalanced="0"/>
    <cacheHierarchy uniqueName="[TableauBilan].[Commune]" caption="Commune" attribute="1" defaultMemberUniqueName="[TableauBilan].[Commune].[All]" allUniqueName="[TableauBilan].[Commune].[All]" dimensionUniqueName="[TableauBilan]" displayFolder="" count="0" memberValueDatatype="130" unbalanced="0"/>
    <cacheHierarchy uniqueName="[TableauBilan].[Zone]" caption="Zone" attribute="1" defaultMemberUniqueName="[TableauBilan].[Zone].[All]" allUniqueName="[TableauBilan].[Zone].[All]" dimensionUniqueName="[TableauBilan]" displayFolder="" count="0" memberValueDatatype="130" unbalanced="0"/>
    <cacheHierarchy uniqueName="[TableauBilan].[Caractéristiques]" caption="Caractéristiques" attribute="1" defaultMemberUniqueName="[TableauBilan].[Caractéristiques].[All]" allUniqueName="[TableauBilan].[Caractéristiques].[All]" dimensionUniqueName="[TableauBilan]" displayFolder="" count="0" memberValueDatatype="130" unbalanced="0"/>
    <cacheHierarchy uniqueName="[TableauBilan].[Type]" caption="Type" attribute="1" defaultMemberUniqueName="[TableauBilan].[Type].[All]" allUniqueName="[TableauBilan].[Type].[All]" dimensionUniqueName="[TableauBilan]" displayFolder="" count="0" memberValueDatatype="130" unbalanced="0"/>
    <cacheHierarchy uniqueName="[TableauBilan].[Chauffage]" caption="Chauffage" attribute="1" defaultMemberUniqueName="[TableauBilan].[Chauffage].[All]" allUniqueName="[TableauBilan].[Chauffage].[All]" dimensionUniqueName="[TableauBilan]" displayFolder="" count="0" memberValueDatatype="130" unbalanced="0"/>
    <cacheHierarchy uniqueName="[TableauBilan].[SU]" caption="SU" attribute="1" defaultMemberUniqueName="[TableauBilan].[SU].[All]" allUniqueName="[TableauBilan].[SU].[All]" dimensionUniqueName="[TableauBilan]" displayFolder="" count="0" memberValueDatatype="5" unbalanced="0"/>
    <cacheHierarchy uniqueName="[TableauBilan].[SHAB]" caption="SHAB" attribute="1" defaultMemberUniqueName="[TableauBilan].[SHAB].[All]" allUniqueName="[TableauBilan].[SHAB].[All]" dimensionUniqueName="[TableauBilan]" displayFolder="" count="0" memberValueDatatype="5" unbalanced="0"/>
    <cacheHierarchy uniqueName="[TableauBilan].[SDP]" caption="SDP" attribute="1" defaultMemberUniqueName="[TableauBilan].[SDP].[All]" allUniqueName="[TableauBilan].[SDP].[All]" dimensionUniqueName="[TableauBilan]" displayFolder="" count="0" memberValueDatatype="5" unbalanced="0"/>
    <cacheHierarchy uniqueName="[TableauBilan].[Nombre de bâtiments]" caption="Nombre de bâtiments" attribute="1" defaultMemberUniqueName="[TableauBilan].[Nombre de bâtiments].[All]" allUniqueName="[TableauBilan].[Nombre de bâtiments].[All]" dimensionUniqueName="[TableauBilan]" displayFolder="" count="0" memberValueDatatype="20" unbalanced="0"/>
    <cacheHierarchy uniqueName="[TableauBilan].[Nombre de logements]" caption="Nombre de logements" attribute="1" defaultMemberUniqueName="[TableauBilan].[Nombre de logements].[All]" allUniqueName="[TableauBilan].[Nombre de logements].[All]" dimensionUniqueName="[TableauBilan]" displayFolder="" count="0" memberValueDatatype="20" unbalanced="0"/>
    <cacheHierarchy uniqueName="[TableauBilan].[Coût objectif CI]" caption="Coût objectif CI" attribute="1" defaultMemberUniqueName="[TableauBilan].[Coût objectif CI].[All]" allUniqueName="[TableauBilan].[Coût objectif CI].[All]" dimensionUniqueName="[TableauBilan]" displayFolder="" count="0" memberValueDatatype="5" unbalanced="0"/>
    <cacheHierarchy uniqueName="[TableauBilan].[Prix de revient]" caption="Prix de revient" attribute="1" defaultMemberUniqueName="[TableauBilan].[Prix de revient].[All]" allUniqueName="[TableauBilan].[Prix de revient].[All]" dimensionUniqueName="[TableauBilan]" displayFolder="" count="0" memberValueDatatype="5" unbalanced="0"/>
    <cacheHierarchy uniqueName="[TableauBilan].[Côut Travaux OS]" caption="Côut Travaux OS" attribute="1" defaultMemberUniqueName="[TableauBilan].[Côut Travaux OS].[All]" allUniqueName="[TableauBilan].[Côut Travaux OS].[All]" dimensionUniqueName="[TableauBilan]" displayFolder="" count="0" memberValueDatatype="5" unbalanced="0"/>
    <cacheHierarchy uniqueName="[TableauBilan].[Coût Travaux Livraison]" caption="Coût Travaux Livraison" attribute="1" defaultMemberUniqueName="[TableauBilan].[Coût Travaux Livraison].[All]" allUniqueName="[TableauBilan].[Coût Travaux Livraison].[All]" dimensionUniqueName="[TableauBilan]" displayFolder="" count="0" memberValueDatatype="5" unbalanced="0"/>
    <cacheHierarchy uniqueName="[TableauBilan].[RATIO SU]" caption="RATIO SU" attribute="1" defaultMemberUniqueName="[TableauBilan].[RATIO SU].[All]" allUniqueName="[TableauBilan].[RATIO SU].[All]" dimensionUniqueName="[TableauBilan]" displayFolder="" count="0" memberValueDatatype="5" unbalanced="0"/>
    <cacheHierarchy uniqueName="[TableauBilan].[RATIO SHAB]" caption="RATIO SHAB" attribute="1" defaultMemberUniqueName="[TableauBilan].[RATIO SHAB].[All]" allUniqueName="[TableauBilan].[RATIO SHAB].[All]" dimensionUniqueName="[TableauBilan]" displayFolder="" count="0" memberValueDatatype="5" unbalanced="0"/>
    <cacheHierarchy uniqueName="[TableauBilan].[RATIO SDP]" caption="RATIO SDP" attribute="1" defaultMemberUniqueName="[TableauBilan].[RATIO SDP].[All]" allUniqueName="[TableauBilan].[RATIO SDP].[All]" dimensionUniqueName="[TableauBilan]" displayFolder="" count="0" memberValueDatatype="5" unbalanced="0"/>
    <cacheHierarchy uniqueName="[TableauBilan].[RATIO LOGEMENT]" caption="RATIO LOGEMENT" attribute="1" defaultMemberUniqueName="[TableauBilan].[RATIO LOGEMENT].[All]" allUniqueName="[TableauBilan].[RATIO LOGEMENT].[All]" dimensionUniqueName="[TableauBilan]" displayFolder="" count="0" memberValueDatatype="5" unbalanced="0"/>
    <cacheHierarchy uniqueName="[TableauBilan].[Date OS (année)]" caption="Date OS (année)" attribute="1" defaultMemberUniqueName="[TableauBilan].[Date OS (année)].[All]" allUniqueName="[TableauBilan].[Date OS (année)].[All]" dimensionUniqueName="[TableauBilan]" displayFolder="" count="0" memberValueDatatype="130" unbalanced="0"/>
    <cacheHierarchy uniqueName="[TableauBilan].[Date OS (trimestre)]" caption="Date OS (trimestre)" attribute="1" defaultMemberUniqueName="[TableauBilan].[Date OS (trimestre)].[All]" allUniqueName="[TableauBilan].[Date OS (trimestre)].[All]" dimensionUniqueName="[TableauBilan]" displayFolder="" count="0" memberValueDatatype="130" unbalanced="0"/>
    <cacheHierarchy uniqueName="[TableauBilan].[Date OS (mois)]" caption="Date OS (mois)" attribute="1" defaultMemberUniqueName="[TableauBilan].[Date OS (mois)].[All]" allUniqueName="[TableauBilan].[Date OS (mois)].[All]" dimensionUniqueName="[TableauBilan]" displayFolder="" count="0" memberValueDatatype="130" unbalanced="0"/>
    <cacheHierarchy uniqueName="[TableauCVC].[N° de l'opération]" caption="N° de l'opération" attribute="1" defaultMemberUniqueName="[TableauCVC].[N° de l'opération].[All]" allUniqueName="[TableauCVC].[N° de l'opération].[All]" dimensionUniqueName="[TableauCVC]" displayFolder="" count="0" memberValueDatatype="20" unbalanced="0"/>
    <cacheHierarchy uniqueName="[TableauCVC].[Opération]" caption="Opération" attribute="1" defaultMemberUniqueName="[TableauCVC].[Opération].[All]" allUniqueName="[TableauCVC].[Opération].[All]" dimensionUniqueName="[TableauCVC]" displayFolder="" count="0" memberValueDatatype="130" unbalanced="0"/>
    <cacheHierarchy uniqueName="[TableauCVC].[Type]" caption="Type" attribute="1" defaultMemberUniqueName="[TableauCVC].[Type].[All]" allUniqueName="[TableauCVC].[Type].[All]" dimensionUniqueName="[TableauCVC]" displayFolder="" count="0" memberValueDatatype="130" unbalanced="0"/>
    <cacheHierarchy uniqueName="[TableauCVC].[Bâtiment]" caption="Bâtiment" attribute="1" defaultMemberUniqueName="[TableauCVC].[Bâtiment].[All]" allUniqueName="[TableauCVC].[Bâtiment].[All]" dimensionUniqueName="[TableauCVC]" displayFolder="" count="0" memberValueDatatype="20" unbalanced="0"/>
    <cacheHierarchy uniqueName="[TableauCVC].[SU]" caption="SU" attribute="1" defaultMemberUniqueName="[TableauCVC].[SU].[All]" allUniqueName="[TableauCVC].[SU].[All]" dimensionUniqueName="[TableauCVC]" displayFolder="" count="0" memberValueDatatype="5" unbalanced="0"/>
    <cacheHierarchy uniqueName="[TableauCVC].[SHAB]" caption="SHAB" attribute="1" defaultMemberUniqueName="[TableauCVC].[SHAB].[All]" allUniqueName="[TableauCVC].[SHAB].[All]" dimensionUniqueName="[TableauCVC]" displayFolder="" count="0" memberValueDatatype="5" unbalanced="0"/>
    <cacheHierarchy uniqueName="[TableauCVC].[SDP]" caption="SDP" attribute="1" defaultMemberUniqueName="[TableauCVC].[SDP].[All]" allUniqueName="[TableauCVC].[SDP].[All]" dimensionUniqueName="[TableauCVC]" displayFolder="" count="0" memberValueDatatype="5" unbalanced="0"/>
    <cacheHierarchy uniqueName="[TableauCVC].[Nombre de logements]" caption="Nombre de logements" attribute="1" defaultMemberUniqueName="[TableauCVC].[Nombre de logements].[All]" allUniqueName="[TableauCVC].[Nombre de logements].[All]" dimensionUniqueName="[TableauCVC]" displayFolder="" count="0" memberValueDatatype="20" unbalanced="0"/>
    <cacheHierarchy uniqueName="[TableauCVC].[Coût TOTAL Livraison]" caption="Coût TOTAL Livraison" attribute="1" defaultMemberUniqueName="[TableauCVC].[Coût TOTAL Livraison].[All]" allUniqueName="[TableauCVC].[Coût TOTAL Livraison].[All]" dimensionUniqueName="[TableauCVC]" displayFolder="" count="0" memberValueDatatype="5" unbalanced="0"/>
    <cacheHierarchy uniqueName="[TableauCVC].[RATIO SU]" caption="RATIO SU" attribute="1" defaultMemberUniqueName="[TableauCVC].[RATIO SU].[All]" allUniqueName="[TableauCVC].[RATIO SU].[All]" dimensionUniqueName="[TableauCVC]" displayFolder="" count="0" memberValueDatatype="5" unbalanced="0"/>
    <cacheHierarchy uniqueName="[TableauCVC].[RATIO SHAB]" caption="RATIO SHAB" attribute="1" defaultMemberUniqueName="[TableauCVC].[RATIO SHAB].[All]" allUniqueName="[TableauCVC].[RATIO SHAB].[All]" dimensionUniqueName="[TableauCVC]" displayFolder="" count="0" memberValueDatatype="5" unbalanced="0"/>
    <cacheHierarchy uniqueName="[TableauCVC].[RATIO SDP]" caption="RATIO SDP" attribute="1" defaultMemberUniqueName="[TableauCVC].[RATIO SDP].[All]" allUniqueName="[TableauCVC].[RATIO SDP].[All]" dimensionUniqueName="[TableauCVC]" displayFolder="" count="0" memberValueDatatype="5" unbalanced="0"/>
    <cacheHierarchy uniqueName="[TableauCVC].[RATIO LOGEMENT]" caption="RATIO LOGEMENT" attribute="1" defaultMemberUniqueName="[TableauCVC].[RATIO LOGEMENT].[All]" allUniqueName="[TableauCVC].[RATIO LOGEMENT].[All]" dimensionUniqueName="[TableauCVC]" displayFolder="" count="0" memberValueDatatype="5" unbalanced="0"/>
    <cacheHierarchy uniqueName="[TableauELEC].[N° de l'opération]" caption="N° de l'opération" attribute="1" defaultMemberUniqueName="[TableauELEC].[N° de l'opération].[All]" allUniqueName="[TableauELEC].[N° de l'opération].[All]" dimensionUniqueName="[TableauELEC]" displayFolder="" count="0" memberValueDatatype="20" unbalanced="0"/>
    <cacheHierarchy uniqueName="[TableauELEC].[Opération]" caption="Opération" attribute="1" defaultMemberUniqueName="[TableauELEC].[Opération].[All]" allUniqueName="[TableauELEC].[Opération].[All]" dimensionUniqueName="[TableauELEC]" displayFolder="" count="0" memberValueDatatype="130" unbalanced="0"/>
    <cacheHierarchy uniqueName="[TableauELEC].[Type]" caption="Type" attribute="1" defaultMemberUniqueName="[TableauELEC].[Type].[All]" allUniqueName="[TableauELEC].[Type].[All]" dimensionUniqueName="[TableauELEC]" displayFolder="" count="0" memberValueDatatype="130" unbalanced="0"/>
    <cacheHierarchy uniqueName="[TableauELEC].[Bâtiment]" caption="Bâtiment" attribute="1" defaultMemberUniqueName="[TableauELEC].[Bâtiment].[All]" allUniqueName="[TableauELEC].[Bâtiment].[All]" dimensionUniqueName="[TableauELEC]" displayFolder="" count="0" memberValueDatatype="20" unbalanced="0"/>
    <cacheHierarchy uniqueName="[TableauELEC].[SU]" caption="SU" attribute="1" defaultMemberUniqueName="[TableauELEC].[SU].[All]" allUniqueName="[TableauELEC].[SU].[All]" dimensionUniqueName="[TableauELEC]" displayFolder="" count="0" memberValueDatatype="5" unbalanced="0"/>
    <cacheHierarchy uniqueName="[TableauELEC].[SHAB]" caption="SHAB" attribute="1" defaultMemberUniqueName="[TableauELEC].[SHAB].[All]" allUniqueName="[TableauELEC].[SHAB].[All]" dimensionUniqueName="[TableauELEC]" displayFolder="" count="0" memberValueDatatype="5" unbalanced="0"/>
    <cacheHierarchy uniqueName="[TableauELEC].[SDP]" caption="SDP" attribute="1" defaultMemberUniqueName="[TableauELEC].[SDP].[All]" allUniqueName="[TableauELEC].[SDP].[All]" dimensionUniqueName="[TableauELEC]" displayFolder="" count="0" memberValueDatatype="5" unbalanced="0"/>
    <cacheHierarchy uniqueName="[TableauELEC].[Nombre de logements]" caption="Nombre de logements" attribute="1" defaultMemberUniqueName="[TableauELEC].[Nombre de logements].[All]" allUniqueName="[TableauELEC].[Nombre de logements].[All]" dimensionUniqueName="[TableauELEC]" displayFolder="" count="0" memberValueDatatype="20" unbalanced="0"/>
    <cacheHierarchy uniqueName="[TableauELEC].[Coût TOTAL Livraison]" caption="Coût TOTAL Livraison" attribute="1" defaultMemberUniqueName="[TableauELEC].[Coût TOTAL Livraison].[All]" allUniqueName="[TableauELEC].[Coût TOTAL Livraison].[All]" dimensionUniqueName="[TableauELEC]" displayFolder="" count="0" memberValueDatatype="5" unbalanced="0"/>
    <cacheHierarchy uniqueName="[TableauELEC].[RATIO SU]" caption="RATIO SU" attribute="1" defaultMemberUniqueName="[TableauELEC].[RATIO SU].[All]" allUniqueName="[TableauELEC].[RATIO SU].[All]" dimensionUniqueName="[TableauELEC]" displayFolder="" count="0" memberValueDatatype="5" unbalanced="0"/>
    <cacheHierarchy uniqueName="[TableauELEC].[RATIO SHAB]" caption="RATIO SHAB" attribute="1" defaultMemberUniqueName="[TableauELEC].[RATIO SHAB].[All]" allUniqueName="[TableauELEC].[RATIO SHAB].[All]" dimensionUniqueName="[TableauELEC]" displayFolder="" count="0" memberValueDatatype="5" unbalanced="0"/>
    <cacheHierarchy uniqueName="[TableauELEC].[RATIO SDP]" caption="RATIO SDP" attribute="1" defaultMemberUniqueName="[TableauELEC].[RATIO SDP].[All]" allUniqueName="[TableauELEC].[RATIO SDP].[All]" dimensionUniqueName="[TableauELEC]" displayFolder="" count="0" memberValueDatatype="5" unbalanced="0"/>
    <cacheHierarchy uniqueName="[TableauELEC].[RATIO LOGEMENT]" caption="RATIO LOGEMENT" attribute="1" defaultMemberUniqueName="[TableauELEC].[RATIO LOGEMENT].[All]" allUniqueName="[TableauELEC].[RATIO LOGEMENT].[All]" dimensionUniqueName="[TableauELEC]" displayFolder="" count="0" memberValueDatatype="5" unbalanced="0"/>
    <cacheHierarchy uniqueName="[TableauETANCHEITE].[N° de l'opération]" caption="N° de l'opération" attribute="1" defaultMemberUniqueName="[TableauETANCHEITE].[N° de l'opération].[All]" allUniqueName="[TableauETANCHEITE].[N° de l'opération].[All]" dimensionUniqueName="[TableauETANCHEITE]" displayFolder="" count="0" memberValueDatatype="130" unbalanced="0"/>
    <cacheHierarchy uniqueName="[TableauETANCHEITE].[Opération]" caption="Opération" attribute="1" defaultMemberUniqueName="[TableauETANCHEITE].[Opération].[All]" allUniqueName="[TableauETANCHEITE].[Opération].[All]" dimensionUniqueName="[TableauETANCHEITE]" displayFolder="" count="0" memberValueDatatype="130" unbalanced="0"/>
    <cacheHierarchy uniqueName="[TableauETANCHEITE].[Type]" caption="Type" attribute="1" defaultMemberUniqueName="[TableauETANCHEITE].[Type].[All]" allUniqueName="[TableauETANCHEITE].[Type].[All]" dimensionUniqueName="[TableauETANCHEITE]" displayFolder="" count="0" memberValueDatatype="130" unbalanced="0"/>
    <cacheHierarchy uniqueName="[TableauETANCHEITE].[Bâtiment]" caption="Bâtiment" attribute="1" defaultMemberUniqueName="[TableauETANCHEITE].[Bâtiment].[All]" allUniqueName="[TableauETANCHEITE].[Bâtiment].[All]" dimensionUniqueName="[TableauETANCHEITE]" displayFolder="" count="0" memberValueDatatype="130" unbalanced="0"/>
    <cacheHierarchy uniqueName="[TableauETANCHEITE].[SU]" caption="SU" attribute="1" defaultMemberUniqueName="[TableauETANCHEITE].[SU].[All]" allUniqueName="[TableauETANCHEITE].[SU].[All]" dimensionUniqueName="[TableauETANCHEITE]" displayFolder="" count="0" memberValueDatatype="130" unbalanced="0"/>
    <cacheHierarchy uniqueName="[TableauETANCHEITE].[SHAB]" caption="SHAB" attribute="1" defaultMemberUniqueName="[TableauETANCHEITE].[SHAB].[All]" allUniqueName="[TableauETANCHEITE].[SHAB].[All]" dimensionUniqueName="[TableauETANCHEITE]" displayFolder="" count="0" memberValueDatatype="130" unbalanced="0"/>
    <cacheHierarchy uniqueName="[TableauETANCHEITE].[SDP]" caption="SDP" attribute="1" defaultMemberUniqueName="[TableauETANCHEITE].[SDP].[All]" allUniqueName="[TableauETANCHEITE].[SDP].[All]" dimensionUniqueName="[TableauETANCHEITE]" displayFolder="" count="0" memberValueDatatype="130" unbalanced="0"/>
    <cacheHierarchy uniqueName="[TableauETANCHEITE].[Nombre de logements]" caption="Nombre de logements" attribute="1" defaultMemberUniqueName="[TableauETANCHEITE].[Nombre de logements].[All]" allUniqueName="[TableauETANCHEITE].[Nombre de logements].[All]" dimensionUniqueName="[TableauETANCHEITE]" displayFolder="" count="0" memberValueDatatype="130" unbalanced="0"/>
    <cacheHierarchy uniqueName="[TableauETANCHEITE].[Côut TOTAL OS]" caption="Côut TOTAL OS" attribute="1" defaultMemberUniqueName="[TableauETANCHEITE].[Côut TOTAL OS].[All]" allUniqueName="[TableauETANCHEITE].[Côut TOTAL OS].[All]" dimensionUniqueName="[TableauETANCHEITE]" displayFolder="" count="0" memberValueDatatype="130" unbalanced="0"/>
    <cacheHierarchy uniqueName="[TableauETANCHEITE].[Coût TOTAL Livraison]" caption="Coût TOTAL Livraison" attribute="1" defaultMemberUniqueName="[TableauETANCHEITE].[Coût TOTAL Livraison].[All]" allUniqueName="[TableauETANCHEITE].[Coût TOTAL Livraison].[All]" dimensionUniqueName="[TableauETANCHEITE]" displayFolder="" count="0" memberValueDatatype="130" unbalanced="0"/>
    <cacheHierarchy uniqueName="[TableauETANCHEITE].[RATIO SU]" caption="RATIO SU" attribute="1" defaultMemberUniqueName="[TableauETANCHEITE].[RATIO SU].[All]" allUniqueName="[TableauETANCHEITE].[RATIO SU].[All]" dimensionUniqueName="[TableauETANCHEITE]" displayFolder="" count="0" memberValueDatatype="130" unbalanced="0"/>
    <cacheHierarchy uniqueName="[TableauETANCHEITE].[RATIO SHAB]" caption="RATIO SHAB" attribute="1" defaultMemberUniqueName="[TableauETANCHEITE].[RATIO SHAB].[All]" allUniqueName="[TableauETANCHEITE].[RATIO SHAB].[All]" dimensionUniqueName="[TableauETANCHEITE]" displayFolder="" count="0" memberValueDatatype="130" unbalanced="0"/>
    <cacheHierarchy uniqueName="[TableauETANCHEITE].[RATIO SDP]" caption="RATIO SDP" attribute="1" defaultMemberUniqueName="[TableauETANCHEITE].[RATIO SDP].[All]" allUniqueName="[TableauETANCHEITE].[RATIO SDP].[All]" dimensionUniqueName="[TableauETANCHEITE]" displayFolder="" count="0" memberValueDatatype="130" unbalanced="0"/>
    <cacheHierarchy uniqueName="[TableauETANCHEITE].[RATIO LOGEMENT]" caption="RATIO LOGEMENT" attribute="1" defaultMemberUniqueName="[TableauETANCHEITE].[RATIO LOGEMENT].[All]" allUniqueName="[TableauETANCHEITE].[RATIO LOGEMENT].[All]" dimensionUniqueName="[TableauETANCHEITE]" displayFolder="" count="0" memberValueDatatype="130" unbalanced="0"/>
    <cacheHierarchy uniqueName="[TableauGO].[N° de l'opération]" caption="N° de l'opération" attribute="1" defaultMemberUniqueName="[TableauGO].[N° de l'opération].[All]" allUniqueName="[TableauGO].[N° de l'opération].[All]" dimensionUniqueName="[TableauGO]" displayFolder="" count="0" memberValueDatatype="20" unbalanced="0"/>
    <cacheHierarchy uniqueName="[TableauGO].[Opération]" caption="Opération" attribute="1" defaultMemberUniqueName="[TableauGO].[Opération].[All]" allUniqueName="[TableauGO].[Opération].[All]" dimensionUniqueName="[TableauGO]" displayFolder="" count="0" memberValueDatatype="130" unbalanced="0"/>
    <cacheHierarchy uniqueName="[TableauGO].[Colonne1]" caption="Colonne1" attribute="1" defaultMemberUniqueName="[TableauGO].[Colonne1].[All]" allUniqueName="[TableauGO].[Colonne1].[All]" dimensionUniqueName="[TableauGO]" displayFolder="" count="0" memberValueDatatype="130" unbalanced="0"/>
    <cacheHierarchy uniqueName="[TableauGO].[Bâtiment]" caption="Bâtiment" attribute="1" defaultMemberUniqueName="[TableauGO].[Bâtiment].[All]" allUniqueName="[TableauGO].[Bâtiment].[All]" dimensionUniqueName="[TableauGO]" displayFolder="" count="0" memberValueDatatype="20" unbalanced="0"/>
    <cacheHierarchy uniqueName="[TableauGO].[SU]" caption="SU" attribute="1" defaultMemberUniqueName="[TableauGO].[SU].[All]" allUniqueName="[TableauGO].[SU].[All]" dimensionUniqueName="[TableauGO]" displayFolder="" count="0" memberValueDatatype="5" unbalanced="0"/>
    <cacheHierarchy uniqueName="[TableauGO].[SHAB]" caption="SHAB" attribute="1" defaultMemberUniqueName="[TableauGO].[SHAB].[All]" allUniqueName="[TableauGO].[SHAB].[All]" dimensionUniqueName="[TableauGO]" displayFolder="" count="0" memberValueDatatype="5" unbalanced="0"/>
    <cacheHierarchy uniqueName="[TableauGO].[SDP]" caption="SDP" attribute="1" defaultMemberUniqueName="[TableauGO].[SDP].[All]" allUniqueName="[TableauGO].[SDP].[All]" dimensionUniqueName="[TableauGO]" displayFolder="" count="0" memberValueDatatype="5" unbalanced="0"/>
    <cacheHierarchy uniqueName="[TableauGO].[Nombre de logements]" caption="Nombre de logements" attribute="1" defaultMemberUniqueName="[TableauGO].[Nombre de logements].[All]" allUniqueName="[TableauGO].[Nombre de logements].[All]" dimensionUniqueName="[TableauGO]" displayFolder="" count="0" memberValueDatatype="20" unbalanced="0"/>
    <cacheHierarchy uniqueName="[TableauGO].[Nombre de sous-sols]" caption="Nombre de sous-sols" attribute="1" defaultMemberUniqueName="[TableauGO].[Nombre de sous-sols].[All]" allUniqueName="[TableauGO].[Nombre de sous-sols].[All]" dimensionUniqueName="[TableauGO]" displayFolder="" count="0" memberValueDatatype="20" unbalanced="0"/>
    <cacheHierarchy uniqueName="[TableauGO].[Coût TOTAL Livraison GO]" caption="Coût TOTAL Livraison GO" attribute="1" defaultMemberUniqueName="[TableauGO].[Coût TOTAL Livraison GO].[All]" allUniqueName="[TableauGO].[Coût TOTAL Livraison GO].[All]" dimensionUniqueName="[TableauGO]" displayFolder="" count="0" memberValueDatatype="5" unbalanced="0"/>
    <cacheHierarchy uniqueName="[TableauGO].[RATIO SU GO]" caption="RATIO SU GO" attribute="1" defaultMemberUniqueName="[TableauGO].[RATIO SU GO].[All]" allUniqueName="[TableauGO].[RATIO SU GO].[All]" dimensionUniqueName="[TableauGO]" displayFolder="" count="0" memberValueDatatype="5" unbalanced="0"/>
    <cacheHierarchy uniqueName="[TableauGO].[RATIO SHAB GO]" caption="RATIO SHAB GO" attribute="1" defaultMemberUniqueName="[TableauGO].[RATIO SHAB GO].[All]" allUniqueName="[TableauGO].[RATIO SHAB GO].[All]" dimensionUniqueName="[TableauGO]" displayFolder="" count="0" memberValueDatatype="5" unbalanced="0"/>
    <cacheHierarchy uniqueName="[TableauGO].[RATIO SDP GO]" caption="RATIO SDP GO" attribute="1" defaultMemberUniqueName="[TableauGO].[RATIO SDP GO].[All]" allUniqueName="[TableauGO].[RATIO SDP GO].[All]" dimensionUniqueName="[TableauGO]" displayFolder="" count="0" memberValueDatatype="5" unbalanced="0"/>
    <cacheHierarchy uniqueName="[TableauGO].[RATIO LOGEMENT GO]" caption="RATIO LOGEMENT GO" attribute="1" defaultMemberUniqueName="[TableauGO].[RATIO LOGEMENT GO].[All]" allUniqueName="[TableauGO].[RATIO LOGEMENT GO].[All]" dimensionUniqueName="[TableauGO]" displayFolder="" count="0" memberValueDatatype="5" unbalanced="0"/>
    <cacheHierarchy uniqueName="[TableauMENUISERIESEXTERIEURES].[N° de l'opération]" caption="N° de l'opération" attribute="1" defaultMemberUniqueName="[TableauMENUISERIESEXTERIEURES].[N° de l'opération].[All]" allUniqueName="[TableauMENUISERIESEXTERIEURES].[N° de l'opération].[All]" dimensionUniqueName="[TableauMENUISERIESEXTERIEURES]" displayFolder="" count="0" memberValueDatatype="20" unbalanced="0"/>
    <cacheHierarchy uniqueName="[TableauMENUISERIESEXTERIEURES].[Opération]" caption="Opération" attribute="1" defaultMemberUniqueName="[TableauMENUISERIESEXTERIEURES].[Opération].[All]" allUniqueName="[TableauMENUISERIESEXTERIEURES].[Opération].[All]" dimensionUniqueName="[TableauMENUISERIESEXTERIEURES]" displayFolder="" count="0" memberValueDatatype="130" unbalanced="0"/>
    <cacheHierarchy uniqueName="[TableauMENUISERIESEXTERIEURES].[Type]" caption="Type" attribute="1" defaultMemberUniqueName="[TableauMENUISERIESEXTERIEURES].[Type].[All]" allUniqueName="[TableauMENUISERIESEXTERIEURES].[Type].[All]" dimensionUniqueName="[TableauMENUISERIESEXTERIEURES]" displayFolder="" count="0" memberValueDatatype="130" unbalanced="0"/>
    <cacheHierarchy uniqueName="[TableauMENUISERIESEXTERIEURES].[Bâtiment]" caption="Bâtiment" attribute="1" defaultMemberUniqueName="[TableauMENUISERIESEXTERIEURES].[Bâtiment].[All]" allUniqueName="[TableauMENUISERIESEXTERIEURES].[Bâtiment].[All]" dimensionUniqueName="[TableauMENUISERIESEXTERIEURES]" displayFolder="" count="0" memberValueDatatype="20" unbalanced="0"/>
    <cacheHierarchy uniqueName="[TableauMENUISERIESEXTERIEURES].[SU]" caption="SU" attribute="1" defaultMemberUniqueName="[TableauMENUISERIESEXTERIEURES].[SU].[All]" allUniqueName="[TableauMENUISERIESEXTERIEURES].[SU].[All]" dimensionUniqueName="[TableauMENUISERIESEXTERIEURES]" displayFolder="" count="0" memberValueDatatype="5" unbalanced="0"/>
    <cacheHierarchy uniqueName="[TableauMENUISERIESEXTERIEURES].[SHAB]" caption="SHAB" attribute="1" defaultMemberUniqueName="[TableauMENUISERIESEXTERIEURES].[SHAB].[All]" allUniqueName="[TableauMENUISERIESEXTERIEURES].[SHAB].[All]" dimensionUniqueName="[TableauMENUISERIESEXTERIEURES]" displayFolder="" count="0" memberValueDatatype="5" unbalanced="0"/>
    <cacheHierarchy uniqueName="[TableauMENUISERIESEXTERIEURES].[SDP]" caption="SDP" attribute="1" defaultMemberUniqueName="[TableauMENUISERIESEXTERIEURES].[SDP].[All]" allUniqueName="[TableauMENUISERIESEXTERIEURES].[SDP].[All]" dimensionUniqueName="[TableauMENUISERIESEXTERIEURES]" displayFolder="" count="0" memberValueDatatype="5" unbalanced="0"/>
    <cacheHierarchy uniqueName="[TableauMENUISERIESEXTERIEURES].[Nombre de logements]" caption="Nombre de logements" attribute="1" defaultMemberUniqueName="[TableauMENUISERIESEXTERIEURES].[Nombre de logements].[All]" allUniqueName="[TableauMENUISERIESEXTERIEURES].[Nombre de logements].[All]" dimensionUniqueName="[TableauMENUISERIESEXTERIEURES]" displayFolder="" count="0" memberValueDatatype="20" unbalanced="0"/>
    <cacheHierarchy uniqueName="[TableauMENUISERIESEXTERIEURES].[Coût TOTAL Livraison MENUISERIES EXT]" caption="Coût TOTAL Livraison MENUISERIES EXT" attribute="1" defaultMemberUniqueName="[TableauMENUISERIESEXTERIEURES].[Coût TOTAL Livraison MENUISERIES EXT].[All]" allUniqueName="[TableauMENUISERIESEXTERIEURES].[Coût TOTAL Livraison MENUISERIES EXT].[All]" dimensionUniqueName="[TableauMENUISERIESEXTERIEURES]" displayFolder="" count="0" memberValueDatatype="5" unbalanced="0"/>
    <cacheHierarchy uniqueName="[TableauMENUISERIESEXTERIEURES].[RATIO SU MENUISERIES EXT]" caption="RATIO SU MENUISERIES EXT" attribute="1" defaultMemberUniqueName="[TableauMENUISERIESEXTERIEURES].[RATIO SU MENUISERIES EXT].[All]" allUniqueName="[TableauMENUISERIESEXTERIEURES].[RATIO SU MENUISERIES EXT].[All]" dimensionUniqueName="[TableauMENUISERIESEXTERIEURES]" displayFolder="" count="0" memberValueDatatype="5" unbalanced="0"/>
    <cacheHierarchy uniqueName="[TableauMENUISERIESEXTERIEURES].[RATIO SHAB MENUISERIES EXT]" caption="RATIO SHAB MENUISERIES EXT" attribute="1" defaultMemberUniqueName="[TableauMENUISERIESEXTERIEURES].[RATIO SHAB MENUISERIES EXT].[All]" allUniqueName="[TableauMENUISERIESEXTERIEURES].[RATIO SHAB MENUISERIES EXT].[All]" dimensionUniqueName="[TableauMENUISERIESEXTERIEURES]" displayFolder="" count="0" memberValueDatatype="5" unbalanced="0"/>
    <cacheHierarchy uniqueName="[TableauMENUISERIESEXTERIEURES].[RATIO SDP MENUISERIES EXT]" caption="RATIO SDP MENUISERIES EXT" attribute="1" defaultMemberUniqueName="[TableauMENUISERIESEXTERIEURES].[RATIO SDP MENUISERIES EXT].[All]" allUniqueName="[TableauMENUISERIESEXTERIEURES].[RATIO SDP MENUISERIES EXT].[All]" dimensionUniqueName="[TableauMENUISERIESEXTERIEURES]" displayFolder="" count="0" memberValueDatatype="5" unbalanced="0"/>
    <cacheHierarchy uniqueName="[TableauMENUISERIESEXTERIEURES].[RATIO LOGEMENT MENUISERIES EXT]" caption="RATIO LOGEMENT MENUISERIES EXT" attribute="1" defaultMemberUniqueName="[TableauMENUISERIESEXTERIEURES].[RATIO LOGEMENT MENUISERIES EXT].[All]" allUniqueName="[TableauMENUISERIESEXTERIEURES].[RATIO LOGEMENT MENUISERIES EXT].[All]" dimensionUniqueName="[TableauMENUISERIESEXTERIEURES]" displayFolder="" count="0" memberValueDatatype="5" unbalanced="0"/>
    <cacheHierarchy uniqueName="[TableauMENUISERIESINTERIEURES].[N° de l'opération]" caption="N° de l'opération" attribute="1" defaultMemberUniqueName="[TableauMENUISERIESINTERIEURES].[N° de l'opération].[All]" allUniqueName="[TableauMENUISERIESINTERIEURES].[N° de l'opération].[All]" dimensionUniqueName="[TableauMENUISERIESINTERIEURES]" displayFolder="" count="0" memberValueDatatype="20" unbalanced="0"/>
    <cacheHierarchy uniqueName="[TableauMENUISERIESINTERIEURES].[Opération]" caption="Opération" attribute="1" defaultMemberUniqueName="[TableauMENUISERIESINTERIEURES].[Opération].[All]" allUniqueName="[TableauMENUISERIESINTERIEURES].[Opération].[All]" dimensionUniqueName="[TableauMENUISERIESINTERIEURES]" displayFolder="" count="0" memberValueDatatype="130" unbalanced="0"/>
    <cacheHierarchy uniqueName="[TableauMENUISERIESINTERIEURES].[Type]" caption="Type" attribute="1" defaultMemberUniqueName="[TableauMENUISERIESINTERIEURES].[Type].[All]" allUniqueName="[TableauMENUISERIESINTERIEURES].[Type].[All]" dimensionUniqueName="[TableauMENUISERIESINTERIEURES]" displayFolder="" count="0" memberValueDatatype="130" unbalanced="0"/>
    <cacheHierarchy uniqueName="[TableauMENUISERIESINTERIEURES].[Bâtiment]" caption="Bâtiment" attribute="1" defaultMemberUniqueName="[TableauMENUISERIESINTERIEURES].[Bâtiment].[All]" allUniqueName="[TableauMENUISERIESINTERIEURES].[Bâtiment].[All]" dimensionUniqueName="[TableauMENUISERIESINTERIEURES]" displayFolder="" count="0" memberValueDatatype="20" unbalanced="0"/>
    <cacheHierarchy uniqueName="[TableauMENUISERIESINTERIEURES].[SU]" caption="SU" attribute="1" defaultMemberUniqueName="[TableauMENUISERIESINTERIEURES].[SU].[All]" allUniqueName="[TableauMENUISERIESINTERIEURES].[SU].[All]" dimensionUniqueName="[TableauMENUISERIESINTERIEURES]" displayFolder="" count="0" memberValueDatatype="5" unbalanced="0"/>
    <cacheHierarchy uniqueName="[TableauMENUISERIESINTERIEURES].[SHAB]" caption="SHAB" attribute="1" defaultMemberUniqueName="[TableauMENUISERIESINTERIEURES].[SHAB].[All]" allUniqueName="[TableauMENUISERIESINTERIEURES].[SHAB].[All]" dimensionUniqueName="[TableauMENUISERIESINTERIEURES]" displayFolder="" count="0" memberValueDatatype="5" unbalanced="0"/>
    <cacheHierarchy uniqueName="[TableauMENUISERIESINTERIEURES].[SDP]" caption="SDP" attribute="1" defaultMemberUniqueName="[TableauMENUISERIESINTERIEURES].[SDP].[All]" allUniqueName="[TableauMENUISERIESINTERIEURES].[SDP].[All]" dimensionUniqueName="[TableauMENUISERIESINTERIEURES]" displayFolder="" count="0" memberValueDatatype="5" unbalanced="0"/>
    <cacheHierarchy uniqueName="[TableauMENUISERIESINTERIEURES].[Nombre de logements]" caption="Nombre de logements" attribute="1" defaultMemberUniqueName="[TableauMENUISERIESINTERIEURES].[Nombre de logements].[All]" allUniqueName="[TableauMENUISERIESINTERIEURES].[Nombre de logements].[All]" dimensionUniqueName="[TableauMENUISERIESINTERIEURES]" displayFolder="" count="0" memberValueDatatype="20" unbalanced="0"/>
    <cacheHierarchy uniqueName="[TableauMENUISERIESINTERIEURES].[Coût TOTAL Livraison MENUISERIES INT]" caption="Coût TOTAL Livraison MENUISERIES INT" attribute="1" defaultMemberUniqueName="[TableauMENUISERIESINTERIEURES].[Coût TOTAL Livraison MENUISERIES INT].[All]" allUniqueName="[TableauMENUISERIESINTERIEURES].[Coût TOTAL Livraison MENUISERIES INT].[All]" dimensionUniqueName="[TableauMENUISERIESINTERIEURES]" displayFolder="" count="0" memberValueDatatype="5" unbalanced="0"/>
    <cacheHierarchy uniqueName="[TableauMENUISERIESINTERIEURES].[RATIO SU MENUISERIES INT]" caption="RATIO SU MENUISERIES INT" attribute="1" defaultMemberUniqueName="[TableauMENUISERIESINTERIEURES].[RATIO SU MENUISERIES INT].[All]" allUniqueName="[TableauMENUISERIESINTERIEURES].[RATIO SU MENUISERIES INT].[All]" dimensionUniqueName="[TableauMENUISERIESINTERIEURES]" displayFolder="" count="0" memberValueDatatype="5" unbalanced="0"/>
    <cacheHierarchy uniqueName="[TableauMENUISERIESINTERIEURES].[RATIO SHAB MENUISERIES INT]" caption="RATIO SHAB MENUISERIES INT" attribute="1" defaultMemberUniqueName="[TableauMENUISERIESINTERIEURES].[RATIO SHAB MENUISERIES INT].[All]" allUniqueName="[TableauMENUISERIESINTERIEURES].[RATIO SHAB MENUISERIES INT].[All]" dimensionUniqueName="[TableauMENUISERIESINTERIEURES]" displayFolder="" count="0" memberValueDatatype="5" unbalanced="0"/>
    <cacheHierarchy uniqueName="[TableauMENUISERIESINTERIEURES].[RATIO SDP MENUISERIES INT]" caption="RATIO SDP MENUISERIES INT" attribute="1" defaultMemberUniqueName="[TableauMENUISERIESINTERIEURES].[RATIO SDP MENUISERIES INT].[All]" allUniqueName="[TableauMENUISERIESINTERIEURES].[RATIO SDP MENUISERIES INT].[All]" dimensionUniqueName="[TableauMENUISERIESINTERIEURES]" displayFolder="" count="0" memberValueDatatype="5" unbalanced="0"/>
    <cacheHierarchy uniqueName="[TableauMENUISERIESINTERIEURES].[RATIO LOGEMENT MENUISERIES INT]" caption="RATIO LOGEMENT MENUISERIES INT" attribute="1" defaultMemberUniqueName="[TableauMENUISERIESINTERIEURES].[RATIO LOGEMENT MENUISERIES INT].[All]" allUniqueName="[TableauMENUISERIESINTERIEURES].[RATIO LOGEMENT MENUISERIES INT].[All]" dimensionUniqueName="[TableauMENUISERIESINTERIEURES]" displayFolder="" count="0" memberValueDatatype="5" unbalanced="0"/>
    <cacheHierarchy uniqueName="[TableauPEINTURE].[N° de l'opération]" caption="N° de l'opération" attribute="1" defaultMemberUniqueName="[TableauPEINTURE].[N° de l'opération].[All]" allUniqueName="[TableauPEINTURE].[N° de l'opération].[All]" dimensionUniqueName="[TableauPEINTURE]" displayFolder="" count="0" memberValueDatatype="20" unbalanced="0"/>
    <cacheHierarchy uniqueName="[TableauPEINTURE].[Opération]" caption="Opération" attribute="1" defaultMemberUniqueName="[TableauPEINTURE].[Opération].[All]" allUniqueName="[TableauPEINTURE].[Opération].[All]" dimensionUniqueName="[TableauPEINTURE]" displayFolder="" count="0" memberValueDatatype="130" unbalanced="0"/>
    <cacheHierarchy uniqueName="[TableauPEINTURE].[Type]" caption="Type" attribute="1" defaultMemberUniqueName="[TableauPEINTURE].[Type].[All]" allUniqueName="[TableauPEINTURE].[Type].[All]" dimensionUniqueName="[TableauPEINTURE]" displayFolder="" count="0" memberValueDatatype="130" unbalanced="0"/>
    <cacheHierarchy uniqueName="[TableauPEINTURE].[Bâtiment]" caption="Bâtiment" attribute="1" defaultMemberUniqueName="[TableauPEINTURE].[Bâtiment].[All]" allUniqueName="[TableauPEINTURE].[Bâtiment].[All]" dimensionUniqueName="[TableauPEINTURE]" displayFolder="" count="0" memberValueDatatype="20" unbalanced="0"/>
    <cacheHierarchy uniqueName="[TableauPEINTURE].[SU]" caption="SU" attribute="1" defaultMemberUniqueName="[TableauPEINTURE].[SU].[All]" allUniqueName="[TableauPEINTURE].[SU].[All]" dimensionUniqueName="[TableauPEINTURE]" displayFolder="" count="0" memberValueDatatype="5" unbalanced="0"/>
    <cacheHierarchy uniqueName="[TableauPEINTURE].[SHAB]" caption="SHAB" attribute="1" defaultMemberUniqueName="[TableauPEINTURE].[SHAB].[All]" allUniqueName="[TableauPEINTURE].[SHAB].[All]" dimensionUniqueName="[TableauPEINTURE]" displayFolder="" count="0" memberValueDatatype="5" unbalanced="0"/>
    <cacheHierarchy uniqueName="[TableauPEINTURE].[SDP]" caption="SDP" attribute="1" defaultMemberUniqueName="[TableauPEINTURE].[SDP].[All]" allUniqueName="[TableauPEINTURE].[SDP].[All]" dimensionUniqueName="[TableauPEINTURE]" displayFolder="" count="0" memberValueDatatype="5" unbalanced="0"/>
    <cacheHierarchy uniqueName="[TableauPEINTURE].[Nombre de logements]" caption="Nombre de logements" attribute="1" defaultMemberUniqueName="[TableauPEINTURE].[Nombre de logements].[All]" allUniqueName="[TableauPEINTURE].[Nombre de logements].[All]" dimensionUniqueName="[TableauPEINTURE]" displayFolder="" count="0" memberValueDatatype="20" unbalanced="0"/>
    <cacheHierarchy uniqueName="[TableauPEINTURE].[Coût TOTAL Livraison]" caption="Coût TOTAL Livraison" attribute="1" defaultMemberUniqueName="[TableauPEINTURE].[Coût TOTAL Livraison].[All]" allUniqueName="[TableauPEINTURE].[Coût TOTAL Livraison].[All]" dimensionUniqueName="[TableauPEINTURE]" displayFolder="" count="0" memberValueDatatype="5" unbalanced="0"/>
    <cacheHierarchy uniqueName="[TableauPEINTURE].[RATIO SU]" caption="RATIO SU" attribute="1" defaultMemberUniqueName="[TableauPEINTURE].[RATIO SU].[All]" allUniqueName="[TableauPEINTURE].[RATIO SU].[All]" dimensionUniqueName="[TableauPEINTURE]" displayFolder="" count="0" memberValueDatatype="5" unbalanced="0"/>
    <cacheHierarchy uniqueName="[TableauPEINTURE].[RATIO SHAB]" caption="RATIO SHAB" attribute="1" defaultMemberUniqueName="[TableauPEINTURE].[RATIO SHAB].[All]" allUniqueName="[TableauPEINTURE].[RATIO SHAB].[All]" dimensionUniqueName="[TableauPEINTURE]" displayFolder="" count="0" memberValueDatatype="5" unbalanced="0"/>
    <cacheHierarchy uniqueName="[TableauPEINTURE].[RATIO SDP]" caption="RATIO SDP" attribute="1" defaultMemberUniqueName="[TableauPEINTURE].[RATIO SDP].[All]" allUniqueName="[TableauPEINTURE].[RATIO SDP].[All]" dimensionUniqueName="[TableauPEINTURE]" displayFolder="" count="0" memberValueDatatype="5" unbalanced="0"/>
    <cacheHierarchy uniqueName="[TableauPEINTURE].[RATIO LOGEMENT]" caption="RATIO LOGEMENT" attribute="1" defaultMemberUniqueName="[TableauPEINTURE].[RATIO LOGEMENT].[All]" allUniqueName="[TableauPEINTURE].[RATIO LOGEMENT].[All]" dimensionUniqueName="[TableauPEINTURE]" displayFolder="" count="0" memberValueDatatype="5" unbalanced="0"/>
    <cacheHierarchy uniqueName="[TableauPLATRERIE].[N° de l'opération]" caption="N° de l'opération" attribute="1" defaultMemberUniqueName="[TableauPLATRERIE].[N° de l'opération].[All]" allUniqueName="[TableauPLATRERIE].[N° de l'opération].[All]" dimensionUniqueName="[TableauPLATRERIE]" displayFolder="" count="0" memberValueDatatype="20" unbalanced="0"/>
    <cacheHierarchy uniqueName="[TableauPLATRERIE].[Opération]" caption="Opération" attribute="1" defaultMemberUniqueName="[TableauPLATRERIE].[Opération].[All]" allUniqueName="[TableauPLATRERIE].[Opération].[All]" dimensionUniqueName="[TableauPLATRERIE]" displayFolder="" count="0" memberValueDatatype="130" unbalanced="0"/>
    <cacheHierarchy uniqueName="[TableauPLATRERIE].[Type]" caption="Type" attribute="1" defaultMemberUniqueName="[TableauPLATRERIE].[Type].[All]" allUniqueName="[TableauPLATRERIE].[Type].[All]" dimensionUniqueName="[TableauPLATRERIE]" displayFolder="" count="0" memberValueDatatype="130" unbalanced="0"/>
    <cacheHierarchy uniqueName="[TableauPLATRERIE].[Bâtiment]" caption="Bâtiment" attribute="1" defaultMemberUniqueName="[TableauPLATRERIE].[Bâtiment].[All]" allUniqueName="[TableauPLATRERIE].[Bâtiment].[All]" dimensionUniqueName="[TableauPLATRERIE]" displayFolder="" count="0" memberValueDatatype="20" unbalanced="0"/>
    <cacheHierarchy uniqueName="[TableauPLATRERIE].[SU]" caption="SU" attribute="1" defaultMemberUniqueName="[TableauPLATRERIE].[SU].[All]" allUniqueName="[TableauPLATRERIE].[SU].[All]" dimensionUniqueName="[TableauPLATRERIE]" displayFolder="" count="0" memberValueDatatype="5" unbalanced="0"/>
    <cacheHierarchy uniqueName="[TableauPLATRERIE].[SHAB]" caption="SHAB" attribute="1" defaultMemberUniqueName="[TableauPLATRERIE].[SHAB].[All]" allUniqueName="[TableauPLATRERIE].[SHAB].[All]" dimensionUniqueName="[TableauPLATRERIE]" displayFolder="" count="0" memberValueDatatype="5" unbalanced="0"/>
    <cacheHierarchy uniqueName="[TableauPLATRERIE].[SDP]" caption="SDP" attribute="1" defaultMemberUniqueName="[TableauPLATRERIE].[SDP].[All]" allUniqueName="[TableauPLATRERIE].[SDP].[All]" dimensionUniqueName="[TableauPLATRERIE]" displayFolder="" count="0" memberValueDatatype="5" unbalanced="0"/>
    <cacheHierarchy uniqueName="[TableauPLATRERIE].[Nombre de logements]" caption="Nombre de logements" attribute="1" defaultMemberUniqueName="[TableauPLATRERIE].[Nombre de logements].[All]" allUniqueName="[TableauPLATRERIE].[Nombre de logements].[All]" dimensionUniqueName="[TableauPLATRERIE]" displayFolder="" count="0" memberValueDatatype="20" unbalanced="0"/>
    <cacheHierarchy uniqueName="[TableauPLATRERIE].[Coût TOTAL Livraison]" caption="Coût TOTAL Livraison" attribute="1" defaultMemberUniqueName="[TableauPLATRERIE].[Coût TOTAL Livraison].[All]" allUniqueName="[TableauPLATRERIE].[Coût TOTAL Livraison].[All]" dimensionUniqueName="[TableauPLATRERIE]" displayFolder="" count="0" memberValueDatatype="5" unbalanced="0"/>
    <cacheHierarchy uniqueName="[TableauPLATRERIE].[RATIO SU]" caption="RATIO SU" attribute="1" defaultMemberUniqueName="[TableauPLATRERIE].[RATIO SU].[All]" allUniqueName="[TableauPLATRERIE].[RATIO SU].[All]" dimensionUniqueName="[TableauPLATRERIE]" displayFolder="" count="0" memberValueDatatype="5" unbalanced="0"/>
    <cacheHierarchy uniqueName="[TableauPLATRERIE].[RATIO SHAB]" caption="RATIO SHAB" attribute="1" defaultMemberUniqueName="[TableauPLATRERIE].[RATIO SHAB].[All]" allUniqueName="[TableauPLATRERIE].[RATIO SHAB].[All]" dimensionUniqueName="[TableauPLATRERIE]" displayFolder="" count="0" memberValueDatatype="5" unbalanced="0"/>
    <cacheHierarchy uniqueName="[TableauPLATRERIE].[RATIO SDP]" caption="RATIO SDP" attribute="1" defaultMemberUniqueName="[TableauPLATRERIE].[RATIO SDP].[All]" allUniqueName="[TableauPLATRERIE].[RATIO SDP].[All]" dimensionUniqueName="[TableauPLATRERIE]" displayFolder="" count="0" memberValueDatatype="5" unbalanced="0"/>
    <cacheHierarchy uniqueName="[TableauPLATRERIE].[RATIO LOGEMENT]" caption="RATIO LOGEMENT" attribute="1" defaultMemberUniqueName="[TableauPLATRERIE].[RATIO LOGEMENT].[All]" allUniqueName="[TableauPLATRERIE].[RATIO LOGEMENT].[All]" dimensionUniqueName="[TableauPLATRERIE]" displayFolder="" count="0" memberValueDatatype="5" unbalanced="0"/>
    <cacheHierarchy uniqueName="[TableauSOLS].[N° de l'opération]" caption="N° de l'opération" attribute="1" defaultMemberUniqueName="[TableauSOLS].[N° de l'opération].[All]" allUniqueName="[TableauSOLS].[N° de l'opération].[All]" dimensionUniqueName="[TableauSOLS]" displayFolder="" count="0" memberValueDatatype="20" unbalanced="0"/>
    <cacheHierarchy uniqueName="[TableauSOLS].[Opération]" caption="Opération" attribute="1" defaultMemberUniqueName="[TableauSOLS].[Opération].[All]" allUniqueName="[TableauSOLS].[Opération].[All]" dimensionUniqueName="[TableauSOLS]" displayFolder="" count="0" memberValueDatatype="130" unbalanced="0"/>
    <cacheHierarchy uniqueName="[TableauSOLS].[Type]" caption="Type" attribute="1" defaultMemberUniqueName="[TableauSOLS].[Type].[All]" allUniqueName="[TableauSOLS].[Type].[All]" dimensionUniqueName="[TableauSOLS]" displayFolder="" count="0" memberValueDatatype="130" unbalanced="0"/>
    <cacheHierarchy uniqueName="[TableauSOLS].[Bâtiment]" caption="Bâtiment" attribute="1" defaultMemberUniqueName="[TableauSOLS].[Bâtiment].[All]" allUniqueName="[TableauSOLS].[Bâtiment].[All]" dimensionUniqueName="[TableauSOLS]" displayFolder="" count="0" memberValueDatatype="20" unbalanced="0"/>
    <cacheHierarchy uniqueName="[TableauSOLS].[SU]" caption="SU" attribute="1" defaultMemberUniqueName="[TableauSOLS].[SU].[All]" allUniqueName="[TableauSOLS].[SU].[All]" dimensionUniqueName="[TableauSOLS]" displayFolder="" count="0" memberValueDatatype="5" unbalanced="0"/>
    <cacheHierarchy uniqueName="[TableauSOLS].[SHAB]" caption="SHAB" attribute="1" defaultMemberUniqueName="[TableauSOLS].[SHAB].[All]" allUniqueName="[TableauSOLS].[SHAB].[All]" dimensionUniqueName="[TableauSOLS]" displayFolder="" count="0" memberValueDatatype="5" unbalanced="0"/>
    <cacheHierarchy uniqueName="[TableauSOLS].[SDP]" caption="SDP" attribute="1" defaultMemberUniqueName="[TableauSOLS].[SDP].[All]" allUniqueName="[TableauSOLS].[SDP].[All]" dimensionUniqueName="[TableauSOLS]" displayFolder="" count="0" memberValueDatatype="5" unbalanced="0"/>
    <cacheHierarchy uniqueName="[TableauSOLS].[Nombre de logements]" caption="Nombre de logements" attribute="1" defaultMemberUniqueName="[TableauSOLS].[Nombre de logements].[All]" allUniqueName="[TableauSOLS].[Nombre de logements].[All]" dimensionUniqueName="[TableauSOLS]" displayFolder="" count="0" memberValueDatatype="20" unbalanced="0"/>
    <cacheHierarchy uniqueName="[TableauSOLS].[Coût TOTAL Livraison]" caption="Coût TOTAL Livraison" attribute="1" defaultMemberUniqueName="[TableauSOLS].[Coût TOTAL Livraison].[All]" allUniqueName="[TableauSOLS].[Coût TOTAL Livraison].[All]" dimensionUniqueName="[TableauSOLS]" displayFolder="" count="0" memberValueDatatype="5" unbalanced="0"/>
    <cacheHierarchy uniqueName="[TableauSOLS].[RATIO SU]" caption="RATIO SU" attribute="1" defaultMemberUniqueName="[TableauSOLS].[RATIO SU].[All]" allUniqueName="[TableauSOLS].[RATIO SU].[All]" dimensionUniqueName="[TableauSOLS]" displayFolder="" count="0" memberValueDatatype="5" unbalanced="0"/>
    <cacheHierarchy uniqueName="[TableauSOLS].[RATIO SHAB]" caption="RATIO SHAB" attribute="1" defaultMemberUniqueName="[TableauSOLS].[RATIO SHAB].[All]" allUniqueName="[TableauSOLS].[RATIO SHAB].[All]" dimensionUniqueName="[TableauSOLS]" displayFolder="" count="0" memberValueDatatype="5" unbalanced="0"/>
    <cacheHierarchy uniqueName="[TableauSOLS].[RATIO SDP]" caption="RATIO SDP" attribute="1" defaultMemberUniqueName="[TableauSOLS].[RATIO SDP].[All]" allUniqueName="[TableauSOLS].[RATIO SDP].[All]" dimensionUniqueName="[TableauSOLS]" displayFolder="" count="0" memberValueDatatype="5" unbalanced="0"/>
    <cacheHierarchy uniqueName="[TableauSOLS].[RATIO LOGEMENT]" caption="RATIO LOGEMENT" attribute="1" defaultMemberUniqueName="[TableauSOLS].[RATIO LOGEMENT].[All]" allUniqueName="[TableauSOLS].[RATIO LOGEMENT].[All]" dimensionUniqueName="[TableauSOLS]" displayFolder="" count="0" memberValueDatatype="5" unbalanced="0"/>
    <cacheHierarchy uniqueName="[TableauTOITURE].[N° de l'opération]" caption="N° de l'opération" attribute="1" defaultMemberUniqueName="[TableauTOITURE].[N° de l'opération].[All]" allUniqueName="[TableauTOITURE].[N° de l'opération].[All]" dimensionUniqueName="[TableauTOITURE]" displayFolder="" count="0" memberValueDatatype="20" unbalanced="0"/>
    <cacheHierarchy uniqueName="[TableauTOITURE].[Opération]" caption="Opération" attribute="1" defaultMemberUniqueName="[TableauTOITURE].[Opération].[All]" allUniqueName="[TableauTOITURE].[Opération].[All]" dimensionUniqueName="[TableauTOITURE]" displayFolder="" count="0" memberValueDatatype="130" unbalanced="0"/>
    <cacheHierarchy uniqueName="[TableauTOITURE].[Type]" caption="Type" attribute="1" defaultMemberUniqueName="[TableauTOITURE].[Type].[All]" allUniqueName="[TableauTOITURE].[Type].[All]" dimensionUniqueName="[TableauTOITURE]" displayFolder="" count="0" memberValueDatatype="130" unbalanced="0"/>
    <cacheHierarchy uniqueName="[TableauTOITURE].[Bâtiment]" caption="Bâtiment" attribute="1" defaultMemberUniqueName="[TableauTOITURE].[Bâtiment].[All]" allUniqueName="[TableauTOITURE].[Bâtiment].[All]" dimensionUniqueName="[TableauTOITURE]" displayFolder="" count="0" memberValueDatatype="20" unbalanced="0"/>
    <cacheHierarchy uniqueName="[TableauTOITURE].[SU]" caption="SU" attribute="1" defaultMemberUniqueName="[TableauTOITURE].[SU].[All]" allUniqueName="[TableauTOITURE].[SU].[All]" dimensionUniqueName="[TableauTOITURE]" displayFolder="" count="0" memberValueDatatype="5" unbalanced="0"/>
    <cacheHierarchy uniqueName="[TableauTOITURE].[SHAB]" caption="SHAB" attribute="1" defaultMemberUniqueName="[TableauTOITURE].[SHAB].[All]" allUniqueName="[TableauTOITURE].[SHAB].[All]" dimensionUniqueName="[TableauTOITURE]" displayFolder="" count="0" memberValueDatatype="5" unbalanced="0"/>
    <cacheHierarchy uniqueName="[TableauTOITURE].[SDP]" caption="SDP" attribute="1" defaultMemberUniqueName="[TableauTOITURE].[SDP].[All]" allUniqueName="[TableauTOITURE].[SDP].[All]" dimensionUniqueName="[TableauTOITURE]" displayFolder="" count="0" memberValueDatatype="5" unbalanced="0"/>
    <cacheHierarchy uniqueName="[TableauTOITURE].[Nombre de logements]" caption="Nombre de logements" attribute="1" defaultMemberUniqueName="[TableauTOITURE].[Nombre de logements].[All]" allUniqueName="[TableauTOITURE].[Nombre de logements].[All]" dimensionUniqueName="[TableauTOITURE]" displayFolder="" count="0" memberValueDatatype="20" unbalanced="0"/>
    <cacheHierarchy uniqueName="[TableauTOITURE].[Coût TOTAL Livraison TOITURE]" caption="Coût TOTAL Livraison TOITURE" attribute="1" defaultMemberUniqueName="[TableauTOITURE].[Coût TOTAL Livraison TOITURE].[All]" allUniqueName="[TableauTOITURE].[Coût TOTAL Livraison TOITURE].[All]" dimensionUniqueName="[TableauTOITURE]" displayFolder="" count="0" memberValueDatatype="5" unbalanced="0"/>
    <cacheHierarchy uniqueName="[TableauTOITURE].[RATIO SU TOITURE]" caption="RATIO SU TOITURE" attribute="1" defaultMemberUniqueName="[TableauTOITURE].[RATIO SU TOITURE].[All]" allUniqueName="[TableauTOITURE].[RATIO SU TOITURE].[All]" dimensionUniqueName="[TableauTOITURE]" displayFolder="" count="0" memberValueDatatype="5" unbalanced="0"/>
    <cacheHierarchy uniqueName="[TableauTOITURE].[RATIO SHAB TOITURE]" caption="RATIO SHAB TOITURE" attribute="1" defaultMemberUniqueName="[TableauTOITURE].[RATIO SHAB TOITURE].[All]" allUniqueName="[TableauTOITURE].[RATIO SHAB TOITURE].[All]" dimensionUniqueName="[TableauTOITURE]" displayFolder="" count="0" memberValueDatatype="5" unbalanced="0"/>
    <cacheHierarchy uniqueName="[TableauTOITURE].[RATIO SDP TOITURE]" caption="RATIO SDP TOITURE" attribute="1" defaultMemberUniqueName="[TableauTOITURE].[RATIO SDP TOITURE].[All]" allUniqueName="[TableauTOITURE].[RATIO SDP TOITURE].[All]" dimensionUniqueName="[TableauTOITURE]" displayFolder="" count="0" memberValueDatatype="5" unbalanced="0"/>
    <cacheHierarchy uniqueName="[TableauTOITURE].[RATIO LOGEMENT TOITURE]" caption="RATIO LOGEMENT TOITURE" attribute="1" defaultMemberUniqueName="[TableauTOITURE].[RATIO LOGEMENT TOITURE].[All]" allUniqueName="[TableauTOITURE].[RATIO LOGEMENT TOITURE].[All]" dimensionUniqueName="[TableauTOITURE]" displayFolder="" count="0" memberValueDatatype="5" unbalanced="0"/>
    <cacheHierarchy uniqueName="[TableauBilan].[Date OS (index des mois)]" caption="Date OS (index des mois)" attribute="1" defaultMemberUniqueName="[TableauBilan].[Date OS (index des mois)].[All]" allUniqueName="[TableauBilan].[Date OS (index des mois)].[All]" dimensionUniqueName="[TableauBilan]" displayFolder="" count="0" memberValueDatatype="20" unbalanced="0" hidden="1"/>
    <cacheHierarchy uniqueName="[Measures].[__XL_Count TableauBilan]" caption="__XL_Count TableauBilan" measure="1" displayFolder="" measureGroup="TableauBilan" count="0" hidden="1"/>
    <cacheHierarchy uniqueName="[Measures].[__XL_Count TableauGO]" caption="__XL_Count TableauGO" measure="1" displayFolder="" measureGroup="TableauGO" count="0" hidden="1"/>
    <cacheHierarchy uniqueName="[Measures].[__XL_Count TableauMENUISERIESEXTERIEURES]" caption="__XL_Count TableauMENUISERIESEXTERIEURES" measure="1" displayFolder="" measureGroup="TableauMENUISERIESEXTERIEURES" count="0" hidden="1"/>
    <cacheHierarchy uniqueName="[Measures].[__XL_Count TableauTOITURE]" caption="__XL_Count TableauTOITURE" measure="1" displayFolder="" measureGroup="TableauTOITURE" count="0" hidden="1"/>
    <cacheHierarchy uniqueName="[Measures].[__XL_Count TableauELEC]" caption="__XL_Count TableauELEC" measure="1" displayFolder="" measureGroup="TableauELEC" count="0" hidden="1"/>
    <cacheHierarchy uniqueName="[Measures].[__XL_Count TableauETANCHEITE]" caption="__XL_Count TableauETANCHEITE" measure="1" displayFolder="" measureGroup="TableauETANCHEITE" count="0" hidden="1"/>
    <cacheHierarchy uniqueName="[Measures].[__XL_Count TableauMENUISERIESINTERIEURES]" caption="__XL_Count TableauMENUISERIESINTERIEURES" measure="1" displayFolder="" measureGroup="TableauMENUISERIESINTERIEURES" count="0" hidden="1"/>
    <cacheHierarchy uniqueName="[Measures].[__XL_Count TableauPEINTURE]" caption="__XL_Count TableauPEINTURE" measure="1" displayFolder="" measureGroup="TableauPEINTURE" count="0" hidden="1"/>
    <cacheHierarchy uniqueName="[Measures].[__XL_Count TableauPLATRERIE]" caption="__XL_Count TableauPLATRERIE" measure="1" displayFolder="" measureGroup="TableauPLATRERIE" count="0" hidden="1"/>
    <cacheHierarchy uniqueName="[Measures].[__XL_Count TableauSOLS]" caption="__XL_Count TableauSOLS" measure="1" displayFolder="" measureGroup="TableauSOLS" count="0" hidden="1"/>
    <cacheHierarchy uniqueName="[Measures].[__XL_Count TableauCVC]" caption="__XL_Count TableauCVC" measure="1" displayFolder="" measureGroup="TableauCVC" count="0" hidden="1"/>
    <cacheHierarchy uniqueName="[Measures].[__No measures defined]" caption="__No measures defined" measure="1" displayFolder="" count="0" hidden="1"/>
    <cacheHierarchy uniqueName="[Measures].[Somme de RATIO SU]" caption="Somme de RATIO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17"/>
        </ext>
      </extLst>
    </cacheHierarchy>
    <cacheHierarchy uniqueName="[Measures].[Somme de RATIO SU GO]" caption="Somme de RATIO SU GO" measure="1" displayFolder="" measureGroup="TableauGO" count="0" hidden="1">
      <extLst>
        <ext xmlns:x15="http://schemas.microsoft.com/office/spreadsheetml/2010/11/main" uri="{B97F6D7D-B522-45F9-BDA1-12C45D357490}">
          <x15:cacheHierarchy aggregatedColumn="74"/>
        </ext>
      </extLst>
    </cacheHierarchy>
    <cacheHierarchy uniqueName="[Measures].[Somme de RATIO SHAB]" caption="Somme de RATIO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18"/>
        </ext>
      </extLst>
    </cacheHierarchy>
    <cacheHierarchy uniqueName="[Measures].[Somme de RATIO SHAB GO]" caption="Somme de RATIO SHAB GO" measure="1" displayFolder="" measureGroup="TableauGO" count="0" hidden="1">
      <extLst>
        <ext xmlns:x15="http://schemas.microsoft.com/office/spreadsheetml/2010/11/main" uri="{B97F6D7D-B522-45F9-BDA1-12C45D357490}">
          <x15:cacheHierarchy aggregatedColumn="75"/>
        </ext>
      </extLst>
    </cacheHierarchy>
    <cacheHierarchy uniqueName="[Measures].[Nombre de SHAB]" caption="Nombre de SHAB" measure="1" displayFolder="" measureGroup="TableauBilan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SU]" caption="Nombre de SU" measure="1" displayFolder="" measureGroup="TableauBilan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U]" caption="Somme de SU" measure="1" displayFolder="" measureGroup="TableauGO" count="0" hidden="1">
      <extLst>
        <ext xmlns:x15="http://schemas.microsoft.com/office/spreadsheetml/2010/11/main" uri="{B97F6D7D-B522-45F9-BDA1-12C45D357490}">
          <x15:cacheHierarchy aggregatedColumn="68"/>
        </ext>
      </extLst>
    </cacheHierarchy>
    <cacheHierarchy uniqueName="[Measures].[Somme de SHAB 2]" caption="Somme de SHAB 2" measure="1" displayFolder="" measureGroup="TableauGO" count="0" hidden="1">
      <extLst>
        <ext xmlns:x15="http://schemas.microsoft.com/office/spreadsheetml/2010/11/main" uri="{B97F6D7D-B522-45F9-BDA1-12C45D357490}">
          <x15:cacheHierarchy aggregatedColumn="69"/>
        </ext>
      </extLst>
    </cacheHierarchy>
    <cacheHierarchy uniqueName="[Measures].[Nombre de SDP]" caption="Nombre de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RATIO SDP]" caption="Somme de RATIO SDP" measure="1" displayFolder="" measureGroup="TableauBilan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SDP]" caption="Somme de SDP" measure="1" displayFolder="" measureGroup="TableauGO" count="0" hidden="1">
      <extLst>
        <ext xmlns:x15="http://schemas.microsoft.com/office/spreadsheetml/2010/11/main" uri="{B97F6D7D-B522-45F9-BDA1-12C45D357490}">
          <x15:cacheHierarchy aggregatedColumn="70"/>
        </ext>
      </extLst>
    </cacheHierarchy>
    <cacheHierarchy uniqueName="[Measures].[Somme de RATIO SDP GO]" caption="Somme de RATIO SDP GO" measure="1" displayFolder="" measureGroup="TableauGO" count="0" hidden="1">
      <extLst>
        <ext xmlns:x15="http://schemas.microsoft.com/office/spreadsheetml/2010/11/main" uri="{B97F6D7D-B522-45F9-BDA1-12C45D357490}">
          <x15:cacheHierarchy aggregatedColumn="76"/>
        </ext>
      </extLst>
    </cacheHierarchy>
    <cacheHierarchy uniqueName="[Measures].[Somme de Nombre de logements]" caption="Somm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RATIO LOGEMENT]" caption="Somme de RATIO LOGEM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20"/>
        </ext>
      </extLst>
    </cacheHierarchy>
    <cacheHierarchy uniqueName="[Measures].[Somme de RATIO LOGEMENT GO]" caption="Somme de RATIO LOGEMENT GO" measure="1" displayFolder="" measureGroup="TableauGO" count="0" hidden="1">
      <extLst>
        <ext xmlns:x15="http://schemas.microsoft.com/office/spreadsheetml/2010/11/main" uri="{B97F6D7D-B522-45F9-BDA1-12C45D357490}">
          <x15:cacheHierarchy aggregatedColumn="77"/>
        </ext>
      </extLst>
    </cacheHierarchy>
    <cacheHierarchy uniqueName="[Measures].[Nombre de Coût Travaux Livraison]" caption="Nombr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oût TOTAL Livraison GO]" caption="Somme de Coût TOTAL Livraison GO" measure="1" displayFolder="" measureGroup="TableauGO" count="0" hidden="1">
      <extLst>
        <ext xmlns:x15="http://schemas.microsoft.com/office/spreadsheetml/2010/11/main" uri="{B97F6D7D-B522-45F9-BDA1-12C45D357490}">
          <x15:cacheHierarchy aggregatedColumn="73"/>
        </ext>
      </extLst>
    </cacheHierarchy>
    <cacheHierarchy uniqueName="[Measures].[Somme de Coût Travaux Livraison]" caption="Somm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Opération]" caption="Nombre de Opérati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Nombre de bâtiments]" caption="Nombr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Date OS]" caption="Nombre de Date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Nombre de logements]" caption="Nombre de Nombre de loge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Nombre de bâtiments]" caption="Somme de Nombre de bâtiment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Côut Travaux OS]" caption="Nombr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ôut Travaux OS]" caption="Somme de Côut Travaux OS" measure="1" displayFolder="" measureGroup="TableauBilan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Écartype de Coût Travaux Livraison]" caption="Écartype de Coût Travaux Livraison" measure="1" displayFolder="" measureGroup="TableauBilan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Coût objectif CI]" caption="Nombr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Prix de revient]" caption="Nombr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Coût TOTAL Livraison TOITURE]" caption="Nombr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  <cacheHierarchy uniqueName="[Measures].[Nombre de Coût TOTAL Livraison MENUISERIES INT]" caption="Nombr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Nombre de Côut TOTAL OS]" caption="Nombre de Côut TOTAL OS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8"/>
        </ext>
      </extLst>
    </cacheHierarchy>
    <cacheHierarchy uniqueName="[Measures].[Nombre de RATIO SU]" caption="Nombre de RATIO SU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60"/>
        </ext>
      </extLst>
    </cacheHierarchy>
    <cacheHierarchy uniqueName="[Measures].[Nombre de RATIO SU 2]" caption="Nombr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Nombre de Coût TOTAL Livraison]" caption="Nombr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Nombre de Coût TOTAL Livraison 2]" caption="Nombr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Nombre de Coût TOTAL Livraison 3]" caption="Nombre de Coût TOTAL Livraison 3" measure="1" displayFolder="" measureGroup="TableauETANCHEITE" count="0" hidden="1">
      <extLst>
        <ext xmlns:x15="http://schemas.microsoft.com/office/spreadsheetml/2010/11/main" uri="{B97F6D7D-B522-45F9-BDA1-12C45D357490}">
          <x15:cacheHierarchy aggregatedColumn="59"/>
        </ext>
      </extLst>
    </cacheHierarchy>
    <cacheHierarchy uniqueName="[Measures].[Nombre de Coût TOTAL Livraison MENUISERIES EXT]" caption="Nombr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Nombre de Coût TOTAL Livraison 4]" caption="Nombre de Coût TOTAL Livraison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U MENUISERIES EXT]" caption="Nombr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Nombre de RATIO SHAB MENUISERIES EXT]" caption="Nombr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Nombre de RATIO SDP MENUISERIES EXT]" caption="Nombr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RATIO SU MENUISERIES EXT]" caption="Somme de RATIO SU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7"/>
        </ext>
      </extLst>
    </cacheHierarchy>
    <cacheHierarchy uniqueName="[Measures].[Somme de RATIO SHAB MENUISERIES EXT]" caption="Somme de RATIO SHAB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8"/>
        </ext>
      </extLst>
    </cacheHierarchy>
    <cacheHierarchy uniqueName="[Measures].[Somme de RATIO SDP MENUISERIES EXT]" caption="Somme de RATIO SDP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9"/>
        </ext>
      </extLst>
    </cacheHierarchy>
    <cacheHierarchy uniqueName="[Measures].[Somme de Coût TOTAL Livraison]" caption="Somme de Coût TOTAL Livraison" measure="1" displayFolder="" measureGroup="TableauCVC" count="0" hidden="1">
      <extLst>
        <ext xmlns:x15="http://schemas.microsoft.com/office/spreadsheetml/2010/11/main" uri="{B97F6D7D-B522-45F9-BDA1-12C45D357490}">
          <x15:cacheHierarchy aggregatedColumn="32"/>
        </ext>
      </extLst>
    </cacheHierarchy>
    <cacheHierarchy uniqueName="[Measures].[Somme de Coût TOTAL Livraison 2]" caption="Somme de Coût TOTAL Livraison 2" measure="1" displayFolder="" measureGroup="TableauELEC" count="0" hidden="1">
      <extLst>
        <ext xmlns:x15="http://schemas.microsoft.com/office/spreadsheetml/2010/11/main" uri="{B97F6D7D-B522-45F9-BDA1-12C45D357490}">
          <x15:cacheHierarchy aggregatedColumn="45"/>
        </ext>
      </extLst>
    </cacheHierarchy>
    <cacheHierarchy uniqueName="[Measures].[Somme de Coût TOTAL Livraison MENUISERIES EXT]" caption="Somme de Coût TOTAL Livraison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86"/>
        </ext>
      </extLst>
    </cacheHierarchy>
    <cacheHierarchy uniqueName="[Measures].[Somme de Coût TOTAL Livraison MENUISERIES INT]" caption="Somme de Coût TOTAL Livraison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99"/>
        </ext>
      </extLst>
    </cacheHierarchy>
    <cacheHierarchy uniqueName="[Measures].[Somme de Coût TOTAL Livraison 3]" caption="Somme de Coût TOTAL Livraison 3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2"/>
        </ext>
      </extLst>
    </cacheHierarchy>
    <cacheHierarchy uniqueName="[Measures].[Nombre de RATIO SHAB TOITURE]" caption="Nombr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HAB 2]" caption="Somme de RATIO SHAB 2" measure="1" displayFolder="" measureGroup="TableauCVC" count="0" hidden="1">
      <extLst>
        <ext xmlns:x15="http://schemas.microsoft.com/office/spreadsheetml/2010/11/main" uri="{B97F6D7D-B522-45F9-BDA1-12C45D357490}">
          <x15:cacheHierarchy aggregatedColumn="34"/>
        </ext>
      </extLst>
    </cacheHierarchy>
    <cacheHierarchy uniqueName="[Measures].[Somme de RATIO SHAB 3]" caption="Somme de RATIO SHAB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7"/>
        </ext>
      </extLst>
    </cacheHierarchy>
    <cacheHierarchy uniqueName="[Measures].[Somme de RATIO SHAB MENUISERIES INT]" caption="Somme de RATIO SHAB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1"/>
        </ext>
      </extLst>
    </cacheHierarchy>
    <cacheHierarchy uniqueName="[Measures].[Somme de RATIO SHAB 4]" caption="Somme de RATIO SHAB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4"/>
        </ext>
      </extLst>
    </cacheHierarchy>
    <cacheHierarchy uniqueName="[Measures].[Nombre de RATIO SHAB]" caption="Nombre de RATIO SHAB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Nombre de RATIO SHAB 2]" caption="Nombre de RATIO SHAB 2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5]" caption="Somme de RATIO SHAB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7"/>
        </ext>
      </extLst>
    </cacheHierarchy>
    <cacheHierarchy uniqueName="[Measures].[Somme de RATIO SHAB 6]" caption="Somme de RATIO SHAB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0"/>
        </ext>
      </extLst>
    </cacheHierarchy>
    <cacheHierarchy uniqueName="[Measures].[Somme de RATIO SHAB TOITURE]" caption="Somme de RATIO SHAB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3"/>
        </ext>
      </extLst>
    </cacheHierarchy>
    <cacheHierarchy uniqueName="[Measures].[Somme de RATIO SU 2]" caption="Somme de RATIO SU 2" measure="1" displayFolder="" measureGroup="TableauCVC" count="0" hidden="1">
      <extLst>
        <ext xmlns:x15="http://schemas.microsoft.com/office/spreadsheetml/2010/11/main" uri="{B97F6D7D-B522-45F9-BDA1-12C45D357490}">
          <x15:cacheHierarchy aggregatedColumn="33"/>
        </ext>
      </extLst>
    </cacheHierarchy>
    <cacheHierarchy uniqueName="[Measures].[Somme de RATIO SU 3]" caption="Somme de RATIO SU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6"/>
        </ext>
      </extLst>
    </cacheHierarchy>
    <cacheHierarchy uniqueName="[Measures].[Somme de RATIO SU MENUISERIES INT]" caption="Somme de RATIO SU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0"/>
        </ext>
      </extLst>
    </cacheHierarchy>
    <cacheHierarchy uniqueName="[Measures].[Somme de RATIO SU 4]" caption="Somme de RATIO SU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3"/>
        </ext>
      </extLst>
    </cacheHierarchy>
    <cacheHierarchy uniqueName="[Measures].[Somme de RATIO SU 5]" caption="Somme de RATIO SU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6"/>
        </ext>
      </extLst>
    </cacheHierarchy>
    <cacheHierarchy uniqueName="[Measures].[Somme de RATIO SU 6]" caption="Somme de RATIO SU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39"/>
        </ext>
      </extLst>
    </cacheHierarchy>
    <cacheHierarchy uniqueName="[Measures].[Somme de RATIO SU TOITURE]" caption="Somme de RATIO SU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2"/>
        </ext>
      </extLst>
    </cacheHierarchy>
    <cacheHierarchy uniqueName="[Measures].[Somme de RATIO SDP 2]" caption="Somme de RATIO SDP 2" measure="1" displayFolder="" measureGroup="TableauCVC" count="0" hidden="1">
      <extLst>
        <ext xmlns:x15="http://schemas.microsoft.com/office/spreadsheetml/2010/11/main" uri="{B97F6D7D-B522-45F9-BDA1-12C45D357490}">
          <x15:cacheHierarchy aggregatedColumn="35"/>
        </ext>
      </extLst>
    </cacheHierarchy>
    <cacheHierarchy uniqueName="[Measures].[Somme de RATIO SDP 3]" caption="Somme de RATIO SDP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8"/>
        </ext>
      </extLst>
    </cacheHierarchy>
    <cacheHierarchy uniqueName="[Measures].[Somme de RATIO SDP MENUISERIES INT]" caption="Somme de RATIO SDP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2"/>
        </ext>
      </extLst>
    </cacheHierarchy>
    <cacheHierarchy uniqueName="[Measures].[Somme de RATIO SDP 4]" caption="Somme de RATIO SDP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5"/>
        </ext>
      </extLst>
    </cacheHierarchy>
    <cacheHierarchy uniqueName="[Measures].[Somme de RATIO SDP 5]" caption="Somme de RATIO SDP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8"/>
        </ext>
      </extLst>
    </cacheHierarchy>
    <cacheHierarchy uniqueName="[Measures].[Somme de RATIO SDP 6]" caption="Somme de RATIO SDP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1"/>
        </ext>
      </extLst>
    </cacheHierarchy>
    <cacheHierarchy uniqueName="[Measures].[Somme de RATIO SDP TOITURE]" caption="Somme de RATIO SDP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4"/>
        </ext>
      </extLst>
    </cacheHierarchy>
    <cacheHierarchy uniqueName="[Measures].[Somme de RATIO LOGEMENT 2]" caption="Somme de RATIO LOGEMENT 2" measure="1" displayFolder="" measureGroup="TableauCVC" count="0" hidden="1">
      <extLst>
        <ext xmlns:x15="http://schemas.microsoft.com/office/spreadsheetml/2010/11/main" uri="{B97F6D7D-B522-45F9-BDA1-12C45D357490}">
          <x15:cacheHierarchy aggregatedColumn="36"/>
        </ext>
      </extLst>
    </cacheHierarchy>
    <cacheHierarchy uniqueName="[Measures].[Somme de RATIO LOGEMENT 3]" caption="Somme de RATIO LOGEMENT 3" measure="1" displayFolder="" measureGroup="TableauELEC" count="0" hidden="1">
      <extLst>
        <ext xmlns:x15="http://schemas.microsoft.com/office/spreadsheetml/2010/11/main" uri="{B97F6D7D-B522-45F9-BDA1-12C45D357490}">
          <x15:cacheHierarchy aggregatedColumn="49"/>
        </ext>
      </extLst>
    </cacheHierarchy>
    <cacheHierarchy uniqueName="[Measures].[Somme de RATIO LOGEMENT MENUISERIES EXT]" caption="Somme de RATIO LOGEMENT MENUISERIES EXT" measure="1" displayFolder="" measureGroup="TableauMENUISERIESEXTERIEURES" count="0" hidden="1">
      <extLst>
        <ext xmlns:x15="http://schemas.microsoft.com/office/spreadsheetml/2010/11/main" uri="{B97F6D7D-B522-45F9-BDA1-12C45D357490}">
          <x15:cacheHierarchy aggregatedColumn="90"/>
        </ext>
      </extLst>
    </cacheHierarchy>
    <cacheHierarchy uniqueName="[Measures].[Somme de RATIO LOGEMENT MENUISERIES INT]" caption="Somme de RATIO LOGEMENT MENUISERIES INT" measure="1" displayFolder="" measureGroup="TableauMENUISERIESINTERIEURES" count="0" hidden="1">
      <extLst>
        <ext xmlns:x15="http://schemas.microsoft.com/office/spreadsheetml/2010/11/main" uri="{B97F6D7D-B522-45F9-BDA1-12C45D357490}">
          <x15:cacheHierarchy aggregatedColumn="103"/>
        </ext>
      </extLst>
    </cacheHierarchy>
    <cacheHierarchy uniqueName="[Measures].[Somme de RATIO LOGEMENT 4]" caption="Somme de RATIO LOGEMENT 4" measure="1" displayFolder="" measureGroup="TableauPEINTURE" count="0" hidden="1">
      <extLst>
        <ext xmlns:x15="http://schemas.microsoft.com/office/spreadsheetml/2010/11/main" uri="{B97F6D7D-B522-45F9-BDA1-12C45D357490}">
          <x15:cacheHierarchy aggregatedColumn="116"/>
        </ext>
      </extLst>
    </cacheHierarchy>
    <cacheHierarchy uniqueName="[Measures].[Somme de RATIO LOGEMENT 5]" caption="Somme de RATIO LOGEMENT 5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9"/>
        </ext>
      </extLst>
    </cacheHierarchy>
    <cacheHierarchy uniqueName="[Measures].[Somme de RATIO LOGEMENT 6]" caption="Somme de RATIO LOGEMENT 6" measure="1" displayFolder="" measureGroup="TableauSOLS" count="0" hidden="1">
      <extLst>
        <ext xmlns:x15="http://schemas.microsoft.com/office/spreadsheetml/2010/11/main" uri="{B97F6D7D-B522-45F9-BDA1-12C45D357490}">
          <x15:cacheHierarchy aggregatedColumn="142"/>
        </ext>
      </extLst>
    </cacheHierarchy>
    <cacheHierarchy uniqueName="[Measures].[Somme de RATIO LOGEMENT TOITURE]" caption="Somme de RATIO LOGEMENT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5"/>
        </ext>
      </extLst>
    </cacheHierarchy>
    <cacheHierarchy uniqueName="[Measures].[Somme de Nombre de sous-sols]" caption="Somme de Nombre de sous-sols" measure="1" displayFolder="" measureGroup="TableauGO" count="0" hidden="1">
      <extLst>
        <ext xmlns:x15="http://schemas.microsoft.com/office/spreadsheetml/2010/11/main" uri="{B97F6D7D-B522-45F9-BDA1-12C45D357490}">
          <x15:cacheHierarchy aggregatedColumn="72"/>
        </ext>
      </extLst>
    </cacheHierarchy>
    <cacheHierarchy uniqueName="[Measures].[Somme de Coût objectif CI]" caption="Somme de Coût objectif CI" measure="1" displayFolder="" measureGroup="TableauBilan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Prix de revient]" caption="Somme de Prix de revient" measure="1" displayFolder="" measureGroup="TableauBilan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Date OS (année)]" caption="Nombre de Date OS (année)" measure="1" displayFolder="" measureGroup="TableauBilan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Nombre de Commune]" caption="Nombre de Commune" measure="1" displayFolder="" measureGroup="TableauBilan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Coût TOTAL Livraison 4]" caption="Somme de Coût TOTAL Livraison 4" measure="1" displayFolder="" measureGroup="TableauPLATRERIE" count="0" hidden="1">
      <extLst>
        <ext xmlns:x15="http://schemas.microsoft.com/office/spreadsheetml/2010/11/main" uri="{B97F6D7D-B522-45F9-BDA1-12C45D357490}">
          <x15:cacheHierarchy aggregatedColumn="125"/>
        </ext>
      </extLst>
    </cacheHierarchy>
    <cacheHierarchy uniqueName="[Measures].[Somme de Coût TOTAL Livraison 5]" caption="Somme de Coût TOTAL Livraison 5" measure="1" displayFolder="" measureGroup="TableauSOLS" count="0" hidden="1">
      <extLst>
        <ext xmlns:x15="http://schemas.microsoft.com/office/spreadsheetml/2010/11/main" uri="{B97F6D7D-B522-45F9-BDA1-12C45D357490}">
          <x15:cacheHierarchy aggregatedColumn="138"/>
        </ext>
      </extLst>
    </cacheHierarchy>
    <cacheHierarchy uniqueName="[Measures].[Somme de Coût TOTAL Livraison TOITURE]" caption="Somme de Coût TOTAL Livraison TOITURE" measure="1" displayFolder="" measureGroup="TableauTOITURE" count="0" hidden="1">
      <extLst>
        <ext xmlns:x15="http://schemas.microsoft.com/office/spreadsheetml/2010/11/main" uri="{B97F6D7D-B522-45F9-BDA1-12C45D357490}">
          <x15:cacheHierarchy aggregatedColumn="151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89568801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</r>
  <r>
    <x v="1"/>
  </r>
  <r>
    <x v="2"/>
  </r>
  <r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</r>
  <r>
    <x v="0"/>
    <x v="1"/>
    <x v="1"/>
  </r>
  <r>
    <x v="0"/>
    <x v="2"/>
    <x v="2"/>
  </r>
  <r>
    <x v="0"/>
    <x v="3"/>
    <x v="3"/>
  </r>
  <r>
    <x v="1"/>
    <x v="0"/>
    <x v="4"/>
  </r>
  <r>
    <x v="1"/>
    <x v="1"/>
    <x v="5"/>
  </r>
  <r>
    <x v="1"/>
    <x v="2"/>
    <x v="6"/>
  </r>
  <r>
    <x v="1"/>
    <x v="3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D26DB4-6A91-4FE0-90D1-3E14508CA530}" name="Tableau croisé dynamique6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F7:F9" firstHeaderRow="1" firstDataRow="1" firstDataCol="1"/>
  <pivotFields count="1">
    <pivotField axis="axisRow" showAll="0">
      <items count="5">
        <item h="1" x="3"/>
        <item h="1" x="2"/>
        <item x="1"/>
        <item h="1" x="0"/>
        <item t="default"/>
      </items>
    </pivotField>
  </pivotFields>
  <rowFields count="1">
    <field x="0"/>
  </rowFields>
  <rowItems count="2">
    <i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C1220F-8719-4057-9262-1D2A12683DAF}" name="TCD_BILAN" cacheId="51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6" indent="0" outline="1" outlineData="1" multipleFieldFilters="0" chartFormat="4" fieldListSortAscending="1">
  <location ref="B7:C13" firstHeaderRow="1" firstDataRow="2" firstDataCol="1"/>
  <pivotFields count="5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5">
        <item h="1" x="3"/>
        <item h="1" x="2"/>
        <item h="1" x="1"/>
        <item x="0"/>
        <item t="default"/>
      </items>
    </pivotField>
    <pivotField dataField="1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5">
        <item h="1" sd="0" x="0"/>
        <item sd="0" x="1"/>
        <item sd="0" x="2"/>
        <item h="1" sd="0" x="3"/>
        <item t="default"/>
      </items>
    </pivotField>
  </pivotFields>
  <rowFields count="2">
    <field x="0"/>
    <field x="4"/>
  </rowFields>
  <rowItems count="5">
    <i>
      <x v="5"/>
    </i>
    <i r="1">
      <x v="1"/>
    </i>
    <i>
      <x v="9"/>
    </i>
    <i r="1">
      <x v="2"/>
    </i>
    <i t="grand">
      <x/>
    </i>
  </rowItems>
  <colFields count="1">
    <field x="1"/>
  </colFields>
  <colItems count="1">
    <i>
      <x v="3"/>
    </i>
  </colItems>
  <dataFields count="1">
    <dataField name="Somme de Valeur" fld="2" baseField="0" baseItem="0"/>
  </dataFields>
  <chartFormats count="5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6C329B-6C0C-4893-A0F0-48146EF09D06}" name="Tableau croisé dynamique13" cacheId="22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rowHeaderCaption="Opération">
  <location ref="F14:P15" firstHeaderRow="0" firstDataRow="1" firstDataCol="1"/>
  <pivotFields count="11">
    <pivotField axis="axisRow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1">
    <i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Somme de RATIO LOGEMENT" fld="1" baseField="0" baseItem="0"/>
    <dataField name="Somme de RATIO LOGEMENT GO" fld="4" baseField="0" baseItem="0"/>
    <dataField name="Somme de RATIO LOGEMENT MENUISERIES EXT" fld="5" baseField="0" baseItem="0"/>
    <dataField name="TOITURE" fld="10" baseField="0" baseItem="0"/>
    <dataField name="CVC" fld="2" baseField="0" baseItem="0"/>
    <dataField name="ELEC" fld="3" baseField="0" baseItem="0"/>
    <dataField name="MENUISERIES INT" fld="6" baseField="0" baseItem="0"/>
    <dataField name="PEINTURE" fld="7" baseField="0" baseItem="0"/>
    <dataField name="PLATRERIE" fld="8" baseField="0" baseItem="0"/>
    <dataField name="SOLS" fld="9" baseField="0" baseItem="0"/>
  </dataFields>
  <formats count="18">
    <format dxfId="50">
      <pivotArea type="all" dataOnly="0" outline="0" fieldPosition="0"/>
    </format>
    <format dxfId="51">
      <pivotArea outline="0" collapsedLevelsAreSubtotals="1" fieldPosition="0"/>
    </format>
    <format dxfId="52">
      <pivotArea field="0" type="button" dataOnly="0" labelOnly="1" outline="0" axis="axisRow" fieldPosition="0"/>
    </format>
    <format dxfId="53">
      <pivotArea dataOnly="0" labelOnly="1" fieldPosition="0">
        <references count="1">
          <reference field="0" count="0"/>
        </references>
      </pivotArea>
    </format>
    <format dxfId="54">
      <pivotArea type="all" dataOnly="0" outline="0" fieldPosition="0"/>
    </format>
    <format dxfId="55">
      <pivotArea outline="0" collapsedLevelsAreSubtotals="1" fieldPosition="0"/>
    </format>
    <format dxfId="56">
      <pivotArea field="0" type="button" dataOnly="0" labelOnly="1" outline="0" axis="axisRow" fieldPosition="0"/>
    </format>
    <format dxfId="57">
      <pivotArea dataOnly="0" labelOnly="1" fieldPosition="0">
        <references count="1">
          <reference field="0" count="0"/>
        </references>
      </pivotArea>
    </format>
    <format dxfId="58">
      <pivotArea type="all" dataOnly="0" outline="0" fieldPosition="0"/>
    </format>
    <format dxfId="59">
      <pivotArea outline="0" collapsedLevelsAreSubtotals="1" fieldPosition="0"/>
    </format>
    <format dxfId="60">
      <pivotArea field="0" type="button" dataOnly="0" labelOnly="1" outline="0" axis="axisRow" fieldPosition="0"/>
    </format>
    <format dxfId="61">
      <pivotArea dataOnly="0" labelOnly="1" fieldPosition="0">
        <references count="1">
          <reference field="0" count="0"/>
        </references>
      </pivotArea>
    </format>
    <format dxfId="62">
      <pivotArea outline="0" collapsedLevelsAreSubtotals="1" fieldPosition="0"/>
    </format>
    <format dxfId="63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64">
      <pivotArea outline="0" collapsedLevelsAreSubtotals="1" fieldPosition="0"/>
    </format>
    <format dxfId="65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6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7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GO"/>
    <pivotHierarchy dragToData="1" caption="RATIO SHAB"/>
    <pivotHierarchy dragToData="1" caption="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MENUISERIES EXT"/>
    <pivotHierarchy dragToData="1" caption="MENUISERIES EXT"/>
    <pivotHierarchy dragToData="1" caption="MENUISERIES EXT"/>
    <pivotHierarchy dragToData="1"/>
    <pivotHierarchy dragToData="1"/>
    <pivotHierarchy dragToData="1"/>
    <pivotHierarchy dragToData="1"/>
    <pivotHierarchy dragToData="1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/>
    <pivotHierarchy dragToData="1" caption="SOLS"/>
    <pivotHierarchy dragToData="1" caption="PLATRERIE"/>
    <pivotHierarchy dragToData="1" caption="SOLS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 caption="PLATRERIE"/>
    <pivotHierarchy dragToData="1" caption="SOLS"/>
    <pivotHierarchy dragToData="1" caption="TOITURE"/>
    <pivotHierarchy dragToData="1" caption="CVC"/>
    <pivotHierarchy dragToData="1" caption="ELEC"/>
    <pivotHierarchy dragToData="1"/>
    <pivotHierarchy dragToData="1" caption="PEINTURE"/>
    <pivotHierarchy dragToData="1" caption="PLATRERIE"/>
    <pivotHierarchy dragToData="1"/>
    <pivotHierarchy dragToData="1" caption="TOITURE"/>
    <pivotHierarchy dragToData="1" caption="CVC"/>
    <pivotHierarchy dragToData="1" caption="ELEC"/>
    <pivotHierarchy dragToData="1"/>
    <pivotHierarchy dragToData="1" caption="MENUISERIES INT"/>
    <pivotHierarchy dragToData="1" caption="PEINTURE"/>
    <pivotHierarchy dragToData="1" caption="PLATRERIE"/>
    <pivotHierarchy dragToData="1" caption="SOLS"/>
    <pivotHierarchy dragToData="1" caption="TOITUR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Medium10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  <x15:activeTabTopLevelEntity name="[TableauCVC]"/>
        <x15:activeTabTopLevelEntity name="[TableauELEC]"/>
        <x15:activeTabTopLevelEntity name="[TableauMENUISERIESINTERIEURES]"/>
        <x15:activeTabTopLevelEntity name="[TableauPEINTURE]"/>
        <x15:activeTabTopLevelEntity name="[TableauPLATRERIE]"/>
        <x15:activeTabTopLevelEntity name="[TableauSOL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F1702A-90DC-457C-86CF-0B1D31520BB1}" name="Tableau croisé dynamique12" cacheId="19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rowHeaderCaption="Opération">
  <location ref="F12:P13" firstHeaderRow="0" firstDataRow="1" firstDataCol="1"/>
  <pivotFields count="11">
    <pivotField axis="axisRow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1">
    <i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Somme de RATIO SDP" fld="1" baseField="0" baseItem="0"/>
    <dataField name="Somme de RATIO SDP GO" fld="4" baseField="0" baseItem="0"/>
    <dataField name="MENUISERIES EXT" fld="5" baseField="0" baseItem="0"/>
    <dataField name="TOITURE" fld="10" baseField="0" baseItem="0"/>
    <dataField name="CVC" fld="2" baseField="0" baseItem="0"/>
    <dataField name="ELEC" fld="3" baseField="0" baseItem="0"/>
    <dataField name="MENUISERIES INT" fld="6" baseField="0" baseItem="0"/>
    <dataField name="PEINTURE" fld="7" baseField="0" baseItem="0"/>
    <dataField name="PLATRERIE" fld="8" baseField="0" baseItem="0"/>
    <dataField name="SOLS" fld="9" baseField="0" baseItem="0"/>
  </dataFields>
  <formats count="19">
    <format dxfId="521">
      <pivotArea type="all" dataOnly="0" outline="0" fieldPosition="0"/>
    </format>
    <format dxfId="520">
      <pivotArea outline="0" collapsedLevelsAreSubtotals="1" fieldPosition="0"/>
    </format>
    <format dxfId="519">
      <pivotArea field="0" type="button" dataOnly="0" labelOnly="1" outline="0" axis="axisRow" fieldPosition="0"/>
    </format>
    <format dxfId="518">
      <pivotArea dataOnly="0" labelOnly="1" fieldPosition="0">
        <references count="1">
          <reference field="0" count="0"/>
        </references>
      </pivotArea>
    </format>
    <format dxfId="517">
      <pivotArea type="all" dataOnly="0" outline="0" fieldPosition="0"/>
    </format>
    <format dxfId="516">
      <pivotArea outline="0" collapsedLevelsAreSubtotals="1" fieldPosition="0"/>
    </format>
    <format dxfId="515">
      <pivotArea field="0" type="button" dataOnly="0" labelOnly="1" outline="0" axis="axisRow" fieldPosition="0"/>
    </format>
    <format dxfId="514">
      <pivotArea dataOnly="0" labelOnly="1" fieldPosition="0">
        <references count="1">
          <reference field="0" count="0"/>
        </references>
      </pivotArea>
    </format>
    <format dxfId="513">
      <pivotArea type="all" dataOnly="0" outline="0" fieldPosition="0"/>
    </format>
    <format dxfId="512">
      <pivotArea outline="0" collapsedLevelsAreSubtotals="1" fieldPosition="0"/>
    </format>
    <format dxfId="511">
      <pivotArea field="0" type="button" dataOnly="0" labelOnly="1" outline="0" axis="axisRow" fieldPosition="0"/>
    </format>
    <format dxfId="510">
      <pivotArea dataOnly="0" labelOnly="1" fieldPosition="0">
        <references count="1">
          <reference field="0" count="0"/>
        </references>
      </pivotArea>
    </format>
    <format dxfId="509">
      <pivotArea outline="0" collapsedLevelsAreSubtotals="1" fieldPosition="0"/>
    </format>
    <format dxfId="508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507">
      <pivotArea outline="0" collapsedLevelsAreSubtotals="1" fieldPosition="0"/>
    </format>
    <format dxfId="506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505">
      <pivotArea outline="0" collapsedLevelsAreSubtotals="1" fieldPosition="0"/>
    </format>
    <format dxfId="50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03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GO"/>
    <pivotHierarchy dragToData="1" caption="RATIO SHAB"/>
    <pivotHierarchy dragToData="1" caption="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MENUISERIES EXT"/>
    <pivotHierarchy dragToData="1" caption="MENUISERIES EXT"/>
    <pivotHierarchy dragToData="1" caption="MENUISERIES EXT"/>
    <pivotHierarchy dragToData="1"/>
    <pivotHierarchy dragToData="1"/>
    <pivotHierarchy dragToData="1"/>
    <pivotHierarchy dragToData="1"/>
    <pivotHierarchy dragToData="1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/>
    <pivotHierarchy dragToData="1" caption="SOLS"/>
    <pivotHierarchy dragToData="1" caption="PLATRERIE"/>
    <pivotHierarchy dragToData="1" caption="SOLS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 caption="PLATRERIE"/>
    <pivotHierarchy dragToData="1" caption="SOLS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 caption="PLATRERIE"/>
    <pivotHierarchy dragToData="1" caption="SOLS"/>
    <pivotHierarchy dragToData="1" caption="TOITUR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Medium10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  <x15:activeTabTopLevelEntity name="[TableauCVC]"/>
        <x15:activeTabTopLevelEntity name="[TableauELEC]"/>
        <x15:activeTabTopLevelEntity name="[TableauMENUISERIESINTERIEURES]"/>
        <x15:activeTabTopLevelEntity name="[TableauPEINTURE]"/>
        <x15:activeTabTopLevelEntity name="[TableauPLATRERIE]"/>
        <x15:activeTabTopLevelEntity name="[TableauSOL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DF8914-71D6-4F45-8830-E58FE0300BFC}" name="Tableau croisé dynamique19" cacheId="37" dataOnRows="1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rowHeaderCaption="Opération">
  <location ref="B25:D30" firstHeaderRow="1" firstDataRow="2" firstDataCol="1"/>
  <pivotFields count="5"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-2"/>
  </rowFields>
  <rowItems count="4">
    <i>
      <x/>
    </i>
    <i i="1">
      <x v="1"/>
    </i>
    <i i="2">
      <x v="2"/>
    </i>
    <i i="3">
      <x v="3"/>
    </i>
  </rowItems>
  <colFields count="1">
    <field x="0"/>
  </colFields>
  <colItems count="2">
    <i>
      <x/>
    </i>
    <i t="grand">
      <x/>
    </i>
  </colItems>
  <dataFields count="4">
    <dataField name="Date OS" fld="3" subtotal="count" baseField="0" baseItem="0" numFmtId="14"/>
    <dataField name="Nombre de bâtiments" fld="2" baseField="0" baseItem="0"/>
    <dataField name="Nombre de logements" fld="1" baseField="0" baseItem="0"/>
    <dataField name="Nombre de sous-sols" fld="4" baseField="0" baseItem="0"/>
  </dataFields>
  <formats count="57">
    <format dxfId="102">
      <pivotArea type="all" dataOnly="0" outline="0" fieldPosition="0"/>
    </format>
    <format dxfId="103">
      <pivotArea outline="0" collapsedLevelsAreSubtotals="1" fieldPosition="0"/>
    </format>
    <format dxfId="104">
      <pivotArea field="0" type="button" dataOnly="0" labelOnly="1" outline="0" axis="axisCol" fieldPosition="0"/>
    </format>
    <format dxfId="105">
      <pivotArea dataOnly="0" labelOnly="1" fieldPosition="0">
        <references count="1">
          <reference field="0" count="0"/>
        </references>
      </pivotArea>
    </format>
    <format dxfId="106">
      <pivotArea type="all" dataOnly="0" outline="0" fieldPosition="0"/>
    </format>
    <format dxfId="107">
      <pivotArea outline="0" collapsedLevelsAreSubtotals="1" fieldPosition="0"/>
    </format>
    <format dxfId="108">
      <pivotArea field="0" type="button" dataOnly="0" labelOnly="1" outline="0" axis="axisCol" fieldPosition="0"/>
    </format>
    <format dxfId="109">
      <pivotArea dataOnly="0" labelOnly="1" fieldPosition="0">
        <references count="1">
          <reference field="0" count="0"/>
        </references>
      </pivotArea>
    </format>
    <format dxfId="110">
      <pivotArea type="origin" dataOnly="0" labelOnly="1" outline="0" fieldPosition="0"/>
    </format>
    <format dxfId="111">
      <pivotArea field="0" type="button" dataOnly="0" labelOnly="1" outline="0" axis="axisCol" fieldPosition="0"/>
    </format>
    <format dxfId="112">
      <pivotArea type="topRight" dataOnly="0" labelOnly="1" outline="0" fieldPosition="0"/>
    </format>
    <format dxfId="113">
      <pivotArea outline="0" collapsedLevelsAreSubtotals="1" fieldPosition="0"/>
    </format>
    <format dxfId="114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15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16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17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18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19">
      <pivotArea outline="0" collapsedLevelsAreSubtotals="1" fieldPosition="0">
        <references count="1">
          <reference field="0" count="0" selected="0"/>
        </references>
      </pivotArea>
    </format>
    <format dxfId="120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21">
      <pivotArea outline="0" collapsedLevelsAreSubtotals="1" fieldPosition="0">
        <references count="1">
          <reference field="0" count="0" selected="0"/>
        </references>
      </pivotArea>
    </format>
    <format dxfId="122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23">
      <pivotArea outline="0" collapsedLevelsAreSubtotals="1" fieldPosition="0">
        <references count="1">
          <reference field="0" count="0" selected="0"/>
        </references>
      </pivotArea>
    </format>
    <format dxfId="124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25">
      <pivotArea outline="0" collapsedLevelsAreSubtotals="1" fieldPosition="0">
        <references count="1">
          <reference field="0" count="0" selected="0"/>
        </references>
      </pivotArea>
    </format>
    <format dxfId="126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27">
      <pivotArea outline="0" collapsedLevelsAreSubtotals="1" fieldPosition="0">
        <references count="1">
          <reference field="0" count="0" selected="0"/>
        </references>
      </pivotArea>
    </format>
    <format dxfId="128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29">
      <pivotArea outline="0" collapsedLevelsAreSubtotals="1" fieldPosition="0">
        <references count="1">
          <reference field="0" count="0" selected="0"/>
        </references>
      </pivotArea>
    </format>
    <format dxfId="130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31">
      <pivotArea outline="0" collapsedLevelsAreSubtotals="1" fieldPosition="0">
        <references count="1">
          <reference field="0" count="0" selected="0"/>
        </references>
      </pivotArea>
    </format>
    <format dxfId="132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33">
      <pivotArea outline="0" collapsedLevelsAreSubtotals="1" fieldPosition="0">
        <references count="1">
          <reference field="0" count="0" selected="0"/>
        </references>
      </pivotArea>
    </format>
    <format dxfId="134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35">
      <pivotArea outline="0" collapsedLevelsAreSubtotals="1" fieldPosition="0">
        <references count="1">
          <reference field="0" count="0" selected="0"/>
        </references>
      </pivotArea>
    </format>
    <format dxfId="136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37">
      <pivotArea outline="0" collapsedLevelsAreSubtotals="1" fieldPosition="0">
        <references count="1">
          <reference field="0" count="0" selected="0"/>
        </references>
      </pivotArea>
    </format>
    <format dxfId="138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39">
      <pivotArea outline="0" collapsedLevelsAreSubtotals="1" fieldPosition="0">
        <references count="1">
          <reference field="0" count="0" selected="0"/>
        </references>
      </pivotArea>
    </format>
    <format dxfId="140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41">
      <pivotArea outline="0" collapsedLevelsAreSubtotals="1" fieldPosition="0">
        <references count="1">
          <reference field="0" count="0" selected="0"/>
        </references>
      </pivotArea>
    </format>
    <format dxfId="14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3">
      <pivotArea outline="0" collapsedLevelsAreSubtotals="1" fieldPosition="0">
        <references count="1">
          <reference field="0" count="0" selected="0"/>
        </references>
      </pivotArea>
    </format>
    <format dxfId="14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5">
      <pivotArea outline="0" collapsedLevelsAreSubtotals="1" fieldPosition="0">
        <references count="1">
          <reference field="0" count="0" selected="0"/>
        </references>
      </pivotArea>
    </format>
    <format dxfId="14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7">
      <pivotArea outline="0" collapsedLevelsAreSubtotals="1" fieldPosition="0">
        <references count="1">
          <reference field="0" count="0" selected="0"/>
        </references>
      </pivotArea>
    </format>
    <format dxfId="14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9">
      <pivotArea outline="0" collapsedLevelsAreSubtotals="1" fieldPosition="0">
        <references count="1">
          <reference field="0" count="0" selected="0"/>
        </references>
      </pivotArea>
    </format>
    <format dxfId="15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1">
      <pivotArea outline="0" collapsedLevelsAreSubtotals="1" fieldPosition="0">
        <references count="1">
          <reference field="0" count="0" selected="0"/>
        </references>
      </pivotArea>
    </format>
    <format dxfId="15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3">
      <pivotArea outline="0" collapsedLevelsAreSubtotals="1" fieldPosition="0">
        <references count="1">
          <reference field="0" count="0" selected="0"/>
        </references>
      </pivotArea>
    </format>
    <format dxfId="15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7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8">
      <pivotArea outline="0" fieldPosition="0">
        <references count="1">
          <reference field="4294967294" count="1">
            <x v="0"/>
          </reference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RATIO SHAB 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 caption="Nombre de logements"/>
    <pivotHierarchy dragToData="1" caption="RATIO LOGEMENT"/>
    <pivotHierarchy dragToData="1" caption="RATIO LOGEMENT GO"/>
    <pivotHierarchy dragToData="1"/>
    <pivotHierarchy dragToData="1"/>
    <pivotHierarchy dragToData="1"/>
    <pivotHierarchy dragToData="1"/>
    <pivotHierarchy dragToData="1" caption="Nombre de bâtiments"/>
    <pivotHierarchy dragToData="1" caption="Date OS"/>
    <pivotHierarchy dragToData="1"/>
    <pivotHierarchy dragToData="1" caption="Nombre de bâtiments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sous-sols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-2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C9B9FB-B0B6-4478-8380-479D640137AB}" name="Tableau croisé dynamique5" cacheId="46" dataOnRows="1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rowHeaderCaption="Opération">
  <location ref="C17:E19" firstHeaderRow="1" firstDataRow="2" firstDataCol="1"/>
  <pivotFields count="2">
    <pivotField axis="axisCol" allDrilled="1" subtotalTop="0" showAll="0" dataSourceSort="1" defaultSubtotal="0" defaultAttributeDrillState="1">
      <items count="1">
        <item s="1" x="0"/>
      </items>
    </pivotField>
    <pivotField axis="axisRow" allDrilled="1" subtotalTop="0" showAll="0" dataSourceSort="1" defaultSubtotal="0" defaultAttributeDrillState="1">
      <items count="1">
        <item x="0"/>
      </items>
    </pivotField>
  </pivotFields>
  <rowFields count="1">
    <field x="1"/>
  </rowFields>
  <rowItems count="1">
    <i>
      <x/>
    </i>
  </rowItems>
  <colFields count="1">
    <field x="0"/>
  </colFields>
  <colItems count="2">
    <i>
      <x/>
    </i>
    <i t="grand">
      <x/>
    </i>
  </colItems>
  <formats count="10">
    <format dxfId="531">
      <pivotArea type="all" dataOnly="0" outline="0" fieldPosition="0"/>
    </format>
    <format dxfId="530">
      <pivotArea outline="0" collapsedLevelsAreSubtotals="1" fieldPosition="0"/>
    </format>
    <format dxfId="529">
      <pivotArea field="0" type="button" dataOnly="0" labelOnly="1" outline="0" axis="axisCol" fieldPosition="0"/>
    </format>
    <format dxfId="528">
      <pivotArea type="all" dataOnly="0" outline="0" fieldPosition="0"/>
    </format>
    <format dxfId="527">
      <pivotArea outline="0" collapsedLevelsAreSubtotals="1" fieldPosition="0"/>
    </format>
    <format dxfId="526">
      <pivotArea type="origin" dataOnly="0" labelOnly="1" outline="0" fieldPosition="0"/>
    </format>
    <format dxfId="525">
      <pivotArea field="-2" type="button" dataOnly="0" labelOnly="1" outline="0"/>
    </format>
    <format dxfId="524">
      <pivotArea dataOnly="0" labelOnly="1" outline="0" axis="axisValues" fieldPosition="0"/>
    </format>
    <format dxfId="523">
      <pivotArea dataOnly="0" labelOnly="1" outline="0" axis="axisValues" fieldPosition="0"/>
    </format>
    <format dxfId="522">
      <pivotArea dataOnly="0" labelOnly="1" fieldPosition="0">
        <references count="1">
          <reference field="1" count="0"/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RATIO SHAB 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 caption="Nombre de logements"/>
    <pivotHierarchy dragToData="1" caption="RATIO LOGEMENT"/>
    <pivotHierarchy dragToData="1" caption="RATIO LOGEMENT GO"/>
    <pivotHierarchy dragToData="1"/>
    <pivotHierarchy dragToData="1"/>
    <pivotHierarchy dragToData="1" caption="Coût Travaux Livraison (€ HT)"/>
    <pivotHierarchy dragToData="1"/>
    <pivotHierarchy dragToData="1"/>
    <pivotHierarchy dragToData="1"/>
    <pivotHierarchy dragToData="1"/>
    <pivotHierarchy dragToData="1"/>
    <pivotHierarchy dragToData="1" caption="Côut Travaux OS"/>
    <pivotHierarchy dragToData="1" caption="Côut Travaux OS (€ HT)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Prix de revient (€ HT)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3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74D829-D187-448F-9FFF-06311E918194}" name="Tableau croisé dynamique15" cacheId="28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chartFormat="1" rowHeaderCaption="Opération">
  <location ref="G31:J32" firstHeaderRow="0" firstDataRow="1" firstDataCol="1"/>
  <pivotFields count="4">
    <pivotField axis="axisRow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1">
    <i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oût objectif CI" fld="3" baseField="0" baseItem="0"/>
    <dataField name="Côut Travaux OS" fld="1" baseField="0" baseItem="0"/>
    <dataField name="Coût Travaux Livraison" fld="2" baseField="0" baseItem="0"/>
  </dataFields>
  <formats count="4">
    <format dxfId="27">
      <pivotArea type="all" dataOnly="0" outline="0" fieldPosition="0"/>
    </format>
    <format dxfId="28">
      <pivotArea outline="0" collapsedLevelsAreSubtotals="1" fieldPosition="0"/>
    </format>
    <format dxfId="29">
      <pivotArea field="0" type="button" dataOnly="0" labelOnly="1" outline="0" axis="axisRow" fieldPosition="0"/>
    </format>
    <format dxfId="30">
      <pivotArea type="all" dataOnly="0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RATIO SHAB 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 caption="Nombre de logements"/>
    <pivotHierarchy dragToData="1" caption="RATIO LOGEMENT"/>
    <pivotHierarchy dragToData="1" caption="RATIO LOGEMENT GO"/>
    <pivotHierarchy dragToData="1"/>
    <pivotHierarchy dragToData="1"/>
    <pivotHierarchy dragToData="1" caption="Coût Travaux Livraison"/>
    <pivotHierarchy dragToData="1"/>
    <pivotHierarchy dragToData="1"/>
    <pivotHierarchy dragToData="1"/>
    <pivotHierarchy dragToData="1"/>
    <pivotHierarchy dragToData="1"/>
    <pivotHierarchy dragToData="1" caption="Côut Travaux OS"/>
    <pivotHierarchy dragToData="1" caption="Côut Travaux OS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Coût objectif CI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691E96-AFA2-4C4F-8379-14D3F8EF7092}" name="Tableau croisé dynamique20" cacheId="40" dataOnRows="1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chartFormat="11" rowHeaderCaption="Opération">
  <location ref="L28:N38" firstHeaderRow="1" firstDataRow="2" firstDataCol="1"/>
  <pivotFields count="10">
    <pivotField axis="axisCol" allDrilled="1" subtotalTop="0" showAll="0" dataSourceSort="1" defaultSubtotal="0" defaultAttributeDrillState="1">
      <items count="2">
        <item s="1" x="0"/>
        <item x="1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Fields count="1">
    <field x="0"/>
  </colFields>
  <colItems count="2">
    <i>
      <x/>
    </i>
    <i t="grand">
      <x/>
    </i>
  </colItems>
  <dataFields count="9">
    <dataField name="Terrassement - Gros Œuvre" fld="1" baseField="0" baseItem="0"/>
    <dataField name="CVC" fld="2" baseField="0" baseItem="0"/>
    <dataField name="ELEC" fld="3" baseField="0" baseItem="0"/>
    <dataField name="MENUISERIES EXT" fld="4" baseField="0" baseItem="0"/>
    <dataField name="MENUISERIES INT" fld="5" baseField="0" baseItem="0"/>
    <dataField name="PEINTURE" fld="6" baseField="0" baseItem="0"/>
    <dataField name="PLATRERIE" fld="7" baseField="0" baseItem="0"/>
    <dataField name="SOLS" fld="8" baseField="0" baseItem="0"/>
    <dataField name="TOITURE-ETANCHEITE" fld="9" baseField="0" baseItem="0"/>
  </dataFields>
  <formats count="4">
    <format dxfId="98">
      <pivotArea type="all" dataOnly="0" outline="0" fieldPosition="0"/>
    </format>
    <format dxfId="99">
      <pivotArea outline="0" collapsedLevelsAreSubtotals="1" fieldPosition="0"/>
    </format>
    <format dxfId="100">
      <pivotArea type="all" dataOnly="0" outline="0" fieldPosition="0"/>
    </format>
    <format dxfId="101">
      <pivotArea outline="0" collapsedLevelsAreSubtotals="1" fieldPosition="0"/>
    </format>
  </formats>
  <chartFormats count="29">
    <chartFormat chart="7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3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  <chartFormat chart="7" format="44">
      <pivotArea type="data" outline="0" fieldPosition="0">
        <references count="2">
          <reference field="4294967294" count="1" selected="0">
            <x v="2"/>
          </reference>
          <reference field="0" count="1" selected="0">
            <x v="1"/>
          </reference>
        </references>
      </pivotArea>
    </chartFormat>
    <chartFormat chart="7" format="45">
      <pivotArea type="data" outline="0" fieldPosition="0">
        <references count="2">
          <reference field="4294967294" count="1" selected="0">
            <x v="3"/>
          </reference>
          <reference field="0" count="1" selected="0">
            <x v="1"/>
          </reference>
        </references>
      </pivotArea>
    </chartFormat>
    <chartFormat chart="7" format="46">
      <pivotArea type="data" outline="0" fieldPosition="0">
        <references count="2">
          <reference field="4294967294" count="1" selected="0">
            <x v="4"/>
          </reference>
          <reference field="0" count="1" selected="0">
            <x v="1"/>
          </reference>
        </references>
      </pivotArea>
    </chartFormat>
    <chartFormat chart="7" format="47">
      <pivotArea type="data" outline="0" fieldPosition="0">
        <references count="2">
          <reference field="4294967294" count="1" selected="0">
            <x v="5"/>
          </reference>
          <reference field="0" count="1" selected="0">
            <x v="1"/>
          </reference>
        </references>
      </pivotArea>
    </chartFormat>
    <chartFormat chart="8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8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0" format="4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10" format="5">
      <pivotArea type="data" outline="0" fieldPosition="0">
        <references count="2">
          <reference field="4294967294" count="1" selected="0">
            <x v="2"/>
          </reference>
          <reference field="0" count="1" selected="0">
            <x v="0"/>
          </reference>
        </references>
      </pivotArea>
    </chartFormat>
    <chartFormat chart="10" format="6">
      <pivotArea type="data" outline="0" fieldPosition="0">
        <references count="2">
          <reference field="4294967294" count="1" selected="0">
            <x v="3"/>
          </reference>
          <reference field="0" count="1" selected="0">
            <x v="0"/>
          </reference>
        </references>
      </pivotArea>
    </chartFormat>
    <chartFormat chart="10" format="7">
      <pivotArea type="data" outline="0" fieldPosition="0">
        <references count="2">
          <reference field="4294967294" count="1" selected="0">
            <x v="4"/>
          </reference>
          <reference field="0" count="1" selected="0">
            <x v="0"/>
          </reference>
        </references>
      </pivotArea>
    </chartFormat>
    <chartFormat chart="10" format="8">
      <pivotArea type="data" outline="0" fieldPosition="0">
        <references count="2">
          <reference field="4294967294" count="1" selected="0">
            <x v="5"/>
          </reference>
          <reference field="0" count="1" selected="0">
            <x v="0"/>
          </reference>
        </references>
      </pivotArea>
    </chartFormat>
    <chartFormat chart="1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0" format="10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  <chartFormat chart="10" format="11">
      <pivotArea type="data" outline="0" fieldPosition="0">
        <references count="2">
          <reference field="4294967294" count="1" selected="0">
            <x v="2"/>
          </reference>
          <reference field="0" count="1" selected="0">
            <x v="1"/>
          </reference>
        </references>
      </pivotArea>
    </chartFormat>
    <chartFormat chart="10" format="12">
      <pivotArea type="data" outline="0" fieldPosition="0">
        <references count="2">
          <reference field="4294967294" count="1" selected="0">
            <x v="3"/>
          </reference>
          <reference field="0" count="1" selected="0">
            <x v="1"/>
          </reference>
        </references>
      </pivotArea>
    </chartFormat>
    <chartFormat chart="10" format="13">
      <pivotArea type="data" outline="0" fieldPosition="0">
        <references count="2">
          <reference field="4294967294" count="1" selected="0">
            <x v="4"/>
          </reference>
          <reference field="0" count="1" selected="0">
            <x v="1"/>
          </reference>
        </references>
      </pivotArea>
    </chartFormat>
    <chartFormat chart="10" format="14">
      <pivotArea type="data" outline="0" fieldPosition="0">
        <references count="2">
          <reference field="4294967294" count="1" selected="0">
            <x v="5"/>
          </reference>
          <reference field="0" count="1" selected="0">
            <x v="1"/>
          </reference>
        </references>
      </pivotArea>
    </chartFormat>
    <chartFormat chart="10" format="15">
      <pivotArea type="data" outline="0" fieldPosition="0">
        <references count="2">
          <reference field="4294967294" count="1" selected="0">
            <x v="6"/>
          </reference>
          <reference field="0" count="1" selected="0">
            <x v="1"/>
          </reference>
        </references>
      </pivotArea>
    </chartFormat>
    <chartFormat chart="10" format="16">
      <pivotArea type="data" outline="0" fieldPosition="0">
        <references count="2">
          <reference field="4294967294" count="1" selected="0">
            <x v="7"/>
          </reference>
          <reference field="0" count="1" selected="0">
            <x v="1"/>
          </reference>
        </references>
      </pivotArea>
    </chartFormat>
    <chartFormat chart="10" format="17">
      <pivotArea type="data" outline="0" fieldPosition="0">
        <references count="2">
          <reference field="4294967294" count="1" selected="0">
            <x v="8"/>
          </reference>
          <reference field="0" count="1" selected="0">
            <x v="1"/>
          </reference>
        </references>
      </pivotArea>
    </chartFormat>
    <chartFormat chart="10" format="18">
      <pivotArea type="data" outline="0" fieldPosition="0">
        <references count="2">
          <reference field="4294967294" count="1" selected="0">
            <x v="6"/>
          </reference>
          <reference field="0" count="1" selected="0">
            <x v="0"/>
          </reference>
        </references>
      </pivotArea>
    </chartFormat>
    <chartFormat chart="10" format="19">
      <pivotArea type="data" outline="0" fieldPosition="0">
        <references count="2">
          <reference field="4294967294" count="1" selected="0">
            <x v="7"/>
          </reference>
          <reference field="0" count="1" selected="0">
            <x v="0"/>
          </reference>
        </references>
      </pivotArea>
    </chartFormat>
    <chartFormat chart="10" format="20">
      <pivotArea type="data" outline="0" fieldPosition="0">
        <references count="2">
          <reference field="4294967294" count="1" selected="0">
            <x v="8"/>
          </reference>
          <reference field="0" count="1" selected="0">
            <x v="0"/>
          </reference>
        </references>
      </pivotArea>
    </chartFormat>
  </chart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RATIO SHAB 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 caption="Nombre de logements"/>
    <pivotHierarchy dragToData="1" caption="RATIO LOGEMENT"/>
    <pivotHierarchy dragToData="1" caption="RATIO LOGEMENT GO"/>
    <pivotHierarchy dragToData="1" caption="Coût Travaux Livraison"/>
    <pivotHierarchy dragToData="1" caption="Terrassement - Gros Œuvre"/>
    <pivotHierarchy dragToData="1" caption="Coût Travaux Livraison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MENUISERIES INT"/>
    <pivotHierarchy dragToData="1" caption="Espaces verts"/>
    <pivotHierarchy dragToData="1"/>
    <pivotHierarchy dragToData="1"/>
    <pivotHierarchy dragToData="1" caption="CVC"/>
    <pivotHierarchy dragToData="1" caption="ELEC"/>
    <pivotHierarchy dragToData="1" caption="ETANCHEITE"/>
    <pivotHierarchy dragToData="1" caption="MENUISERIES EXT"/>
    <pivotHierarchy dragToData="1" caption="PEINTURE"/>
    <pivotHierarchy dragToData="1"/>
    <pivotHierarchy dragToData="1"/>
    <pivotHierarchy dragToData="1"/>
    <pivotHierarchy dragToData="1"/>
    <pivotHierarchy dragToData="1"/>
    <pivotHierarchy dragToData="1"/>
    <pivotHierarchy dragToData="1" caption="CVC"/>
    <pivotHierarchy dragToData="1" caption="ELEC"/>
    <pivotHierarchy dragToData="1" caption="MENUISERIES EXT"/>
    <pivotHierarchy dragToData="1" caption="MENUISERIES INT"/>
    <pivotHierarchy dragToData="1" caption="PEINTUR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PLATRERIE"/>
    <pivotHierarchy dragToData="1" caption="SOLS"/>
    <pivotHierarchy dragToData="1" caption="TOITURE-ETANCHEITE"/>
  </pivotHierarchies>
  <pivotTableStyleInfo name="PivotStyleLight16" showRowHeaders="1" showColHeaders="1" showRowStripes="0" showColStripes="0" showLastColumn="1"/>
  <rowHierarchiesUsage count="1">
    <rowHierarchyUsage hierarchyUsage="-2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  <x15:activeTabTopLevelEntity name="[TableauETANCHEITE]"/>
        <x15:activeTabTopLevelEntity name="[TableauMENUISERIESINTERIEURES]"/>
        <x15:activeTabTopLevelEntity name="[TableauPEINTURE]"/>
        <x15:activeTabTopLevelEntity name="[TableauPLATRERIE]"/>
        <x15:activeTabTopLevelEntity name="[TableauCVC]"/>
        <x15:activeTabTopLevelEntity name="[TableauELEC]"/>
        <x15:activeTabTopLevelEntity name="[TableauSOL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AC1B4F-281A-449E-B353-EA994B764B93}" name="Tableau croisé dynamique8" cacheId="25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chartFormat="1" rowHeaderCaption="Opération">
  <location ref="F8:P9" firstHeaderRow="0" firstDataRow="1" firstDataCol="1"/>
  <pivotFields count="11">
    <pivotField axis="axisRow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1">
    <i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RATIO SHAB" fld="1" baseField="0" baseItem="0"/>
    <dataField name="GO" fld="2" baseField="0" baseItem="0"/>
    <dataField name="MENUISERIES EXT" fld="3" baseField="0" baseItem="0"/>
    <dataField name="TOITURE" fld="10" baseField="0" baseItem="0"/>
    <dataField name="CVC" fld="4" baseField="0" baseItem="0"/>
    <dataField name="ELEC" fld="5" baseField="0" baseItem="0"/>
    <dataField name="MENUISERIES INT" fld="6" baseField="0" baseItem="0"/>
    <dataField name="PEINTURE" fld="7" baseField="0" baseItem="0"/>
    <dataField name="PLATRERIE" fld="8" baseField="0" baseItem="0"/>
    <dataField name="SOLS" fld="9" baseField="0" baseItem="0"/>
  </dataFields>
  <formats count="19">
    <format dxfId="31">
      <pivotArea type="all" dataOnly="0" outline="0" fieldPosition="0"/>
    </format>
    <format dxfId="32">
      <pivotArea outline="0" collapsedLevelsAreSubtotals="1" fieldPosition="0"/>
    </format>
    <format dxfId="33">
      <pivotArea field="0" type="button" dataOnly="0" labelOnly="1" outline="0" axis="axisRow" fieldPosition="0"/>
    </format>
    <format dxfId="34">
      <pivotArea dataOnly="0" labelOnly="1" fieldPosition="0">
        <references count="1">
          <reference field="0" count="0"/>
        </references>
      </pivotArea>
    </format>
    <format dxfId="3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6">
      <pivotArea type="all" dataOnly="0" outline="0" fieldPosition="0"/>
    </format>
    <format dxfId="37">
      <pivotArea outline="0" collapsedLevelsAreSubtotals="1" fieldPosition="0"/>
    </format>
    <format dxfId="38">
      <pivotArea field="0" type="button" dataOnly="0" labelOnly="1" outline="0" axis="axisRow" fieldPosition="0"/>
    </format>
    <format dxfId="39">
      <pivotArea dataOnly="0" labelOnly="1" fieldPosition="0">
        <references count="1">
          <reference field="0" count="0"/>
        </references>
      </pivotArea>
    </format>
    <format dxfId="4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1">
      <pivotArea type="all" dataOnly="0" outline="0" fieldPosition="0"/>
    </format>
    <format dxfId="42">
      <pivotArea outline="0" collapsedLevelsAreSubtotals="1" fieldPosition="0"/>
    </format>
    <format dxfId="43">
      <pivotArea field="0" type="button" dataOnly="0" labelOnly="1" outline="0" axis="axisRow" fieldPosition="0"/>
    </format>
    <format dxfId="44">
      <pivotArea dataOnly="0" labelOnly="1" fieldPosition="0">
        <references count="1">
          <reference field="0" count="0"/>
        </references>
      </pivotArea>
    </format>
    <format dxfId="4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6">
      <pivotArea outline="0" collapsedLevelsAreSubtotals="1" fieldPosition="0"/>
    </format>
    <format dxfId="47">
      <pivotArea outline="0" collapsedLevelsAreSubtotals="1" fieldPosition="0"/>
    </format>
    <format dxfId="48">
      <pivotArea outline="0" collapsedLevelsAreSubtotals="1" fieldPosition="0"/>
    </format>
    <format dxfId="4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MENUISERIES EXT"/>
    <pivotHierarchy dragToData="1"/>
    <pivotHierarchy dragToData="1"/>
    <pivotHierarchy dragToData="1"/>
    <pivotHierarchy dragToData="1"/>
    <pivotHierarchy dragToData="1"/>
    <pivotHierarchy dragToData="1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/>
    <pivotHierarchy dragToData="1" caption="SOLS"/>
    <pivotHierarchy dragToData="1" caption="PLATRERIE"/>
    <pivotHierarchy dragToData="1" caption="SOLS"/>
    <pivotHierarchy dragToData="1" caption="TOITUR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Medium10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  <x15:activeTabTopLevelEntity name="[TableauCVC]"/>
        <x15:activeTabTopLevelEntity name="[TableauELEC]"/>
        <x15:activeTabTopLevelEntity name="[TableauMENUISERIESINTERIEURES]"/>
        <x15:activeTabTopLevelEntity name="[TableauPEINTURE]"/>
        <x15:activeTabTopLevelEntity name="[TableauPLATRERIE]"/>
        <x15:activeTabTopLevelEntity name="[TableauSOL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115309-A610-4434-B726-0C2CEF3FF04B}" name="Tableau croisé dynamique22" cacheId="43" dataOnRows="1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rowHeaderCaption="Opération">
  <location ref="B21:D23" firstHeaderRow="1" firstDataRow="2" firstDataCol="1"/>
  <pivotFields count="2"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</pivotFields>
  <rowItems count="1">
    <i/>
  </rowItems>
  <colFields count="1">
    <field x="0"/>
  </colFields>
  <colItems count="2">
    <i>
      <x/>
    </i>
    <i t="grand">
      <x/>
    </i>
  </colItems>
  <dataFields count="1">
    <dataField name="Prix de revient (€ HT)" fld="1" baseField="0" baseItem="0"/>
  </dataFields>
  <formats count="12">
    <format dxfId="86">
      <pivotArea type="all" dataOnly="0" outline="0" fieldPosition="0"/>
    </format>
    <format dxfId="87">
      <pivotArea outline="0" collapsedLevelsAreSubtotals="1" fieldPosition="0"/>
    </format>
    <format dxfId="88">
      <pivotArea field="0" type="button" dataOnly="0" labelOnly="1" outline="0" axis="axisCol" fieldPosition="0"/>
    </format>
    <format dxfId="89">
      <pivotArea dataOnly="0" labelOnly="1" fieldPosition="0">
        <references count="1">
          <reference field="0" count="0"/>
        </references>
      </pivotArea>
    </format>
    <format dxfId="90">
      <pivotArea type="all" dataOnly="0" outline="0" fieldPosition="0"/>
    </format>
    <format dxfId="91">
      <pivotArea outline="0" collapsedLevelsAreSubtotals="1" fieldPosition="0"/>
    </format>
    <format dxfId="92">
      <pivotArea outline="0" collapsedLevelsAreSubtotals="1" fieldPosition="0">
        <references count="1">
          <reference field="0" count="0" selected="0"/>
        </references>
      </pivotArea>
    </format>
    <format dxfId="93">
      <pivotArea type="origin" dataOnly="0" labelOnly="1" outline="0" fieldPosition="0"/>
    </format>
    <format dxfId="94">
      <pivotArea field="-2" type="button" dataOnly="0" labelOnly="1" outline="0" axis="axisValues" fieldPosition="0"/>
    </format>
    <format dxfId="95">
      <pivotArea dataOnly="0" labelOnly="1" outline="0" axis="axisValues" fieldPosition="0"/>
    </format>
    <format dxfId="96">
      <pivotArea dataOnly="0" labelOnly="1" outline="0" axis="axisValues" fieldPosition="0"/>
    </format>
    <format dxfId="97">
      <pivotArea outline="0" collapsedLevelsAreSubtotals="1" fieldPosition="0">
        <references count="1">
          <reference field="0" count="0" selected="0"/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RATIO SHAB 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 caption="Nombre de logements"/>
    <pivotHierarchy dragToData="1" caption="RATIO LOGEMENT"/>
    <pivotHierarchy dragToData="1" caption="RATIO LOGEMENT GO"/>
    <pivotHierarchy dragToData="1"/>
    <pivotHierarchy dragToData="1"/>
    <pivotHierarchy dragToData="1" caption="Coût Travaux Livraison (€ HT)"/>
    <pivotHierarchy dragToData="1"/>
    <pivotHierarchy dragToData="1"/>
    <pivotHierarchy dragToData="1"/>
    <pivotHierarchy dragToData="1"/>
    <pivotHierarchy dragToData="1"/>
    <pivotHierarchy dragToData="1" caption="Côut Travaux OS"/>
    <pivotHierarchy dragToData="1" caption="Côut Travaux OS (€ HT)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Prix de revient (€ HT)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20B706-AB0C-4A4B-8471-57AB3BCA0333}" name="Tableau croisé dynamique10" cacheId="49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rowHeaderCaption="Opération">
  <location ref="F10:P11" firstHeaderRow="0" firstDataRow="1" firstDataCol="1"/>
  <pivotFields count="11">
    <pivotField axis="axisRow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1">
    <i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Somme de RATIO SU" fld="1" baseField="0" baseItem="0"/>
    <dataField name="GO" fld="4" baseField="0" baseItem="0"/>
    <dataField name="MENUISERIES EXT" fld="5" baseField="0" baseItem="0"/>
    <dataField name="TOITURE" fld="10" baseField="0" baseItem="0"/>
    <dataField name="CVC" fld="2" baseField="0" baseItem="0"/>
    <dataField name="ELEC" fld="3" baseField="0" baseItem="0"/>
    <dataField name="MENUISERIES INT" fld="6" baseField="0" baseItem="0"/>
    <dataField name="PEINTURE" fld="7" baseField="0" baseItem="0"/>
    <dataField name="PLATRERIE" fld="8" baseField="0" baseItem="0"/>
    <dataField name="SOLS" fld="9" baseField="0" baseItem="0"/>
  </dataFields>
  <formats count="18">
    <format dxfId="68">
      <pivotArea type="all" dataOnly="0" outline="0" fieldPosition="0"/>
    </format>
    <format dxfId="69">
      <pivotArea outline="0" collapsedLevelsAreSubtotals="1" fieldPosition="0"/>
    </format>
    <format dxfId="70">
      <pivotArea field="0" type="button" dataOnly="0" labelOnly="1" outline="0" axis="axisRow" fieldPosition="0"/>
    </format>
    <format dxfId="71">
      <pivotArea dataOnly="0" labelOnly="1" fieldPosition="0">
        <references count="1">
          <reference field="0" count="0"/>
        </references>
      </pivotArea>
    </format>
    <format dxfId="72">
      <pivotArea type="all" dataOnly="0" outline="0" fieldPosition="0"/>
    </format>
    <format dxfId="73">
      <pivotArea outline="0" collapsedLevelsAreSubtotals="1" fieldPosition="0"/>
    </format>
    <format dxfId="74">
      <pivotArea field="0" type="button" dataOnly="0" labelOnly="1" outline="0" axis="axisRow" fieldPosition="0"/>
    </format>
    <format dxfId="75">
      <pivotArea dataOnly="0" labelOnly="1" fieldPosition="0">
        <references count="1">
          <reference field="0" count="0"/>
        </references>
      </pivotArea>
    </format>
    <format dxfId="76">
      <pivotArea type="all" dataOnly="0" outline="0" fieldPosition="0"/>
    </format>
    <format dxfId="77">
      <pivotArea outline="0" collapsedLevelsAreSubtotals="1" fieldPosition="0"/>
    </format>
    <format dxfId="78">
      <pivotArea field="0" type="button" dataOnly="0" labelOnly="1" outline="0" axis="axisRow" fieldPosition="0"/>
    </format>
    <format dxfId="79">
      <pivotArea dataOnly="0" labelOnly="1" fieldPosition="0">
        <references count="1">
          <reference field="0" count="0"/>
        </references>
      </pivotArea>
    </format>
    <format dxfId="80">
      <pivotArea outline="0" collapsedLevelsAreSubtotals="1" fieldPosition="0"/>
    </format>
    <format dxfId="81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2">
      <pivotArea outline="0" collapsedLevelsAreSubtotals="1" fieldPosition="0"/>
    </format>
    <format dxfId="83">
      <pivotArea dataOnly="0" labelOnly="1" outline="0" fieldPosition="0">
        <references count="1">
          <reference field="4294967294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8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85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GO"/>
    <pivotHierarchy dragToData="1" caption="RATIO SHAB"/>
    <pivotHierarchy dragToData="1" caption="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MENUISERIES EXT"/>
    <pivotHierarchy dragToData="1" caption="MENUISERIES EXT"/>
    <pivotHierarchy dragToData="1"/>
    <pivotHierarchy dragToData="1"/>
    <pivotHierarchy dragToData="1"/>
    <pivotHierarchy dragToData="1"/>
    <pivotHierarchy dragToData="1"/>
    <pivotHierarchy dragToData="1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/>
    <pivotHierarchy dragToData="1" caption="SOLS"/>
    <pivotHierarchy dragToData="1" caption="PLATRERIE"/>
    <pivotHierarchy dragToData="1" caption="SOLS"/>
    <pivotHierarchy dragToData="1" caption="TOITURE"/>
    <pivotHierarchy dragToData="1" caption="CVC"/>
    <pivotHierarchy dragToData="1" caption="ELEC"/>
    <pivotHierarchy dragToData="1" caption="MENUISERIES INT"/>
    <pivotHierarchy dragToData="1" caption="PEINTURE"/>
    <pivotHierarchy dragToData="1" caption="PLATRERIE"/>
    <pivotHierarchy dragToData="1" caption="SOLS"/>
    <pivotHierarchy dragToData="1" caption="TOITUR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Medium10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  <x15:activeTabTopLevelEntity name="[TableauCVC]"/>
        <x15:activeTabTopLevelEntity name="[TableauELEC]"/>
        <x15:activeTabTopLevelEntity name="[TableauMENUISERIESINTERIEURES]"/>
        <x15:activeTabTopLevelEntity name="[TableauPEINTURE]"/>
        <x15:activeTabTopLevelEntity name="[TableauPLATRERIE]"/>
        <x15:activeTabTopLevelEntity name="[TableauSOL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F3641A-BD5E-4543-B9CF-AA4D8B83E3F9}" name="Tableau croisé dynamique18" cacheId="34" dataOnRows="1" applyNumberFormats="0" applyBorderFormats="0" applyFontFormats="0" applyPatternFormats="0" applyAlignmentFormats="0" applyWidthHeightFormats="1" dataCaption="Valeurs" updatedVersion="7" minRefreshableVersion="3" subtotalHiddenItems="1" rowGrandTotals="0" itemPrintTitles="1" createdVersion="6" indent="0" outline="1" outlineData="1" multipleFieldFilters="0" rowHeaderCaption="Opération">
  <location ref="B32:D36" firstHeaderRow="1" firstDataRow="2" firstDataCol="1"/>
  <pivotFields count="4"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2">
    <i>
      <x/>
    </i>
    <i t="grand">
      <x/>
    </i>
  </colItems>
  <dataFields count="3">
    <dataField name="SU (m2)" fld="1" baseField="0" baseItem="0"/>
    <dataField name="SHAB (m2)" fld="2" baseField="0" baseItem="0"/>
    <dataField name="SDP (m2)" fld="3" baseField="0" baseItem="0"/>
  </dataFields>
  <formats count="13">
    <format dxfId="0">
      <pivotArea type="all" dataOnly="0" outline="0" fieldPosition="0"/>
    </format>
    <format dxfId="1">
      <pivotArea outline="0" collapsedLevelsAreSubtotals="1" fieldPosition="0"/>
    </format>
    <format dxfId="2">
      <pivotArea field="0" type="button" dataOnly="0" labelOnly="1" outline="0" axis="axisCol" fieldPosition="0"/>
    </format>
    <format dxfId="3">
      <pivotArea dataOnly="0" labelOnly="1" fieldPosition="0">
        <references count="1">
          <reference field="0" count="0"/>
        </references>
      </pivotArea>
    </format>
    <format dxfId="4">
      <pivotArea type="all" dataOnly="0" outline="0" fieldPosition="0"/>
    </format>
    <format dxfId="5">
      <pivotArea outline="0" collapsedLevelsAreSubtotals="1" fieldPosition="0"/>
    </format>
    <format dxfId="6">
      <pivotArea field="0" type="button" dataOnly="0" labelOnly="1" outline="0" axis="axisCol" fieldPosition="0"/>
    </format>
    <format dxfId="7">
      <pivotArea dataOnly="0" labelOnly="1" fieldPosition="0">
        <references count="1">
          <reference field="0" count="0"/>
        </references>
      </pivotArea>
    </format>
    <format dxfId="8">
      <pivotArea outline="0" collapsedLevelsAreSubtotals="1" fieldPosition="0">
        <references count="1">
          <reference field="0" count="0" selected="0"/>
        </references>
      </pivotArea>
    </format>
    <format dxfId="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">
      <pivotArea type="origin" dataOnly="0" labelOnly="1" outline="0" fieldPosition="0"/>
    </format>
    <format dxfId="11">
      <pivotArea field="-2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RATIO SHAB GO"/>
    <pivotHierarchy dragToData="1" caption="SHAB"/>
    <pivotHierarchy dragToData="1"/>
    <pivotHierarchy dragToData="1" caption="SU (m2)"/>
    <pivotHierarchy dragToData="1" caption="SHAB (m2)"/>
    <pivotHierarchy dragToData="1"/>
    <pivotHierarchy dragToData="1"/>
    <pivotHierarchy dragToData="1" caption="SDP (m2)"/>
    <pivotHierarchy dragToData="1"/>
    <pivotHierarchy dragToData="1" caption="Somme de Nombre de logements"/>
    <pivotHierarchy dragToData="1" caption="RATIO LOGEMENT"/>
    <pivotHierarchy dragToData="1" caption="RATIO LOGEMENT GO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Nombre de logements"/>
    <pivotHierarchy dragToData="1" caption="Somme de Nombre de bâtiments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-2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3F21ED-E274-4DFD-8C0E-B000262234DE}" name="Tableau croisé dynamique16" cacheId="31" dataOnRows="1" applyNumberFormats="0" applyBorderFormats="0" applyFontFormats="0" applyPatternFormats="0" applyAlignmentFormats="0" applyWidthHeightFormats="1" dataCaption="Valeurs" updatedVersion="7" minRefreshableVersion="3" useAutoFormatting="1" subtotalHiddenItems="1" rowGrandTotals="0" itemPrintTitles="1" createdVersion="6" indent="0" outline="1" outlineData="1" multipleFieldFilters="0" rowHeaderCaption="Opération">
  <location ref="B38:D42" firstHeaderRow="1" firstDataRow="2" firstDataCol="1"/>
  <pivotFields count="4"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2">
    <i>
      <x/>
    </i>
    <i t="grand">
      <x/>
    </i>
  </colItems>
  <dataFields count="3">
    <dataField name="Coût Travaux Livraison (€ HT)" fld="1" baseField="0" baseItem="0"/>
    <dataField name="Côut Travaux OS (€ HT)" fld="2" baseField="0" baseItem="0"/>
    <dataField name="Coût objectif CI (€ HT)" fld="3" baseField="0" baseItem="0"/>
  </dataFields>
  <formats count="14">
    <format dxfId="13">
      <pivotArea type="all" dataOnly="0" outline="0" fieldPosition="0"/>
    </format>
    <format dxfId="14">
      <pivotArea outline="0" collapsedLevelsAreSubtotals="1" fieldPosition="0"/>
    </format>
    <format dxfId="15">
      <pivotArea field="0" type="button" dataOnly="0" labelOnly="1" outline="0" axis="axisCol" fieldPosition="0"/>
    </format>
    <format dxfId="16">
      <pivotArea dataOnly="0" labelOnly="1" fieldPosition="0">
        <references count="1">
          <reference field="0" count="0"/>
        </references>
      </pivotArea>
    </format>
    <format dxfId="17">
      <pivotArea type="all" dataOnly="0" outline="0" fieldPosition="0"/>
    </format>
    <format dxfId="18">
      <pivotArea outline="0" collapsedLevelsAreSubtotals="1" fieldPosition="0"/>
    </format>
    <format dxfId="19">
      <pivotArea outline="0" collapsedLevelsAreSubtotals="1" fieldPosition="0">
        <references count="1">
          <reference field="0" count="0" selected="0"/>
        </references>
      </pivotArea>
    </format>
    <format dxfId="2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1">
      <pivotArea type="origin" dataOnly="0" labelOnly="1" outline="0" fieldPosition="0"/>
    </format>
    <format dxfId="22">
      <pivotArea field="-2" type="button" dataOnly="0" labelOnly="1" outline="0" axis="axisRow" fieldPosition="0"/>
    </format>
    <format dxfId="2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6">
      <pivotArea outline="0" collapsedLevelsAreSubtotals="1" fieldPosition="0">
        <references count="1">
          <reference field="0" count="0" selected="0"/>
        </references>
      </pivotArea>
    </format>
  </formats>
  <pivotHierarchies count="258"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RATIO SU"/>
    <pivotHierarchy dragToData="1" caption="RATIO SU GO"/>
    <pivotHierarchy dragToData="1" caption="RATIO SHAB"/>
    <pivotHierarchy dragToData="1" caption="RATIO SHAB GO"/>
    <pivotHierarchy dragToData="1" caption="SHAB"/>
    <pivotHierarchy dragToData="1"/>
    <pivotHierarchy dragToData="1"/>
    <pivotHierarchy dragToData="1" caption="SHAB"/>
    <pivotHierarchy dragToData="1"/>
    <pivotHierarchy dragToData="1"/>
    <pivotHierarchy dragToData="1"/>
    <pivotHierarchy dragToData="1"/>
    <pivotHierarchy dragToData="1" caption="Nombre de logements"/>
    <pivotHierarchy dragToData="1" caption="RATIO LOGEMENT"/>
    <pivotHierarchy dragToData="1" caption="RATIO LOGEMENT GO"/>
    <pivotHierarchy dragToData="1"/>
    <pivotHierarchy dragToData="1"/>
    <pivotHierarchy dragToData="1" caption="Coût Travaux Livraison (€ HT)"/>
    <pivotHierarchy dragToData="1"/>
    <pivotHierarchy dragToData="1"/>
    <pivotHierarchy dragToData="1"/>
    <pivotHierarchy dragToData="1"/>
    <pivotHierarchy dragToData="1"/>
    <pivotHierarchy dragToData="1" caption="Côut Travaux OS"/>
    <pivotHierarchy dragToData="1" caption="Côut Travaux OS (€ HT)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Coût objectif CI (€ HT)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-2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Bilan]"/>
        <x15:activeTabTopLevelEntity name="[TableauGO]"/>
        <x15:activeTabTopLevelEntity name="[TableauMENUISERIESEXTERIEURES]"/>
        <x15:activeTabTopLevelEntity name="[TableauTOITUR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OS" xr10:uid="{28FFE9FC-B4B6-4634-B1C6-4A714CD3F6EB}" sourceName="Date OS">
  <pivotTables>
    <pivotTable tabId="16" name="TCD_BILAN"/>
  </pivotTables>
  <data>
    <tabular pivotCacheId="112864508">
      <items count="14">
        <i x="5" s="1"/>
        <i x="9" s="1"/>
        <i x="1" s="1" nd="1"/>
        <i x="2" s="1" nd="1"/>
        <i x="3" s="1" nd="1"/>
        <i x="4" s="1" nd="1"/>
        <i x="6" s="1" nd="1"/>
        <i x="7" s="1" nd="1"/>
        <i x="8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tio" xr10:uid="{03DCE2B7-CCD5-4434-B4C9-B3F89121BF5A}" sourceName="Ratio">
  <pivotTables>
    <pivotTable tabId="16" name="TCD_BILAN"/>
  </pivotTables>
  <data>
    <tabular pivotCacheId="112864508">
      <items count="4">
        <i x="3"/>
        <i x="2"/>
        <i x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ion" xr10:uid="{02D35C6C-3291-49C8-B054-D8DA0FE260D9}" sourceName="[TableauBilan].[Opération]">
  <pivotTables>
    <pivotTable tabId="18" name="Tableau croisé dynamique10"/>
    <pivotTable tabId="18" name="Tableau croisé dynamique12"/>
    <pivotTable tabId="18" name="Tableau croisé dynamique13"/>
    <pivotTable tabId="18" name="Tableau croisé dynamique8"/>
    <pivotTable tabId="18" name="Tableau croisé dynamique15"/>
    <pivotTable tabId="18" name="Tableau croisé dynamique16"/>
    <pivotTable tabId="18" name="Tableau croisé dynamique18"/>
    <pivotTable tabId="18" name="Tableau croisé dynamique19"/>
    <pivotTable tabId="18" name="Tableau croisé dynamique20"/>
    <pivotTable tabId="18" name="Tableau croisé dynamique22"/>
    <pivotTable tabId="18" name="Tableau croisé dynamique5"/>
  </pivotTables>
  <data>
    <olap pivotCacheId="89568801">
      <levels count="2">
        <level uniqueName="[TableauBilan].[Opération].[(All)]" sourceCaption="(All)" count="0"/>
        <level uniqueName="[TableauBilan].[Opération].[Opération]" sourceCaption="Opération" count="2">
          <ranges>
            <range startItem="0">
              <i n="[TableauBilan].[Opération].&amp;[Les Fenetras]" c="Les Fenetras"/>
              <i n="[TableauBilan].[Opération].&amp;[Manouchian]" c="Manouchian"/>
            </range>
          </ranges>
        </level>
      </levels>
      <selections count="1">
        <selection n="[TableauBilan].[Opération].&amp;[Manouchian]"/>
      </selections>
    </olap>
  </data>
  <extLst>
    <x:ext xmlns:x15="http://schemas.microsoft.com/office/spreadsheetml/2010/11/main" uri="{470722E0-AACD-4C17-9CDC-17EF765DBC7E}">
      <x15:slicerCacheHideItemsWithNoData count="1">
        <x15:slicerCacheOlapLevelName uniqueName="[TableauBilan].[Opération].[Opération]" count="0"/>
      </x15:slicerCacheHideItemsWithNoData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OS" xr10:uid="{690CFC93-D954-415F-8EAD-7E6E3C901115}" cache="Segment_Date_OS" caption="Date OS" rowHeight="241300"/>
  <slicer name="Ratio" xr10:uid="{9FF6CFA2-41B1-4FDC-A301-61413EAE7E87}" cache="Segment_Ratio" caption="Ratio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Opération 1" xr10:uid="{E1D45130-A270-4F9D-91BC-369ED56F04D4}" cache="Segment_Opération" caption="Opération" level="1" style="SlicerStyleDark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5EB6108-B5C9-4C83-BC37-15B5D2FEC08D}" name="TableauBilan" displayName="TableauBilan" ref="A10:U12" headerRowDxfId="502" dataDxfId="500" headerRowBorderDxfId="501" tableBorderDxfId="499" totalsRowBorderDxfId="498">
  <autoFilter ref="A10:U12" xr:uid="{E2C5ACAC-8652-46EB-A011-4F00A71981F8}"/>
  <tableColumns count="21">
    <tableColumn id="1" xr3:uid="{C0A9F531-F4B8-4938-866E-DFF0E2E460AE}" name="N° de l'opération" totalsRowLabel="Total" dataDxfId="497" totalsRowDxfId="496"/>
    <tableColumn id="2" xr3:uid="{E4F65919-A7A1-4E31-B0AD-0307021F9DA5}" name="Opération" dataDxfId="495" totalsRowDxfId="494"/>
    <tableColumn id="14" xr3:uid="{E769AB04-9295-41DF-8387-DF673887296C}" name="Date OS" dataDxfId="493"/>
    <tableColumn id="16" xr3:uid="{4DAECF12-A59A-44C8-B783-6587359E4BD5}" name="Commune" dataDxfId="492"/>
    <tableColumn id="17" xr3:uid="{FAE31CD7-B5BD-4884-AF0F-667A5D1E8542}" name="Zone" dataDxfId="491"/>
    <tableColumn id="12" xr3:uid="{AB363311-0F76-4305-A2DD-C96E4F9E89F7}" name="Caractéristiques" dataDxfId="490" totalsRowDxfId="489"/>
    <tableColumn id="6" xr3:uid="{0E01FFFC-EB60-4A51-BB0A-DB73BC7F36FF}" name="Type" dataDxfId="488" totalsRowDxfId="487"/>
    <tableColumn id="13" xr3:uid="{E2D06028-E658-47D1-B58A-0F745C48CD77}" name="Chauffage" dataDxfId="486" totalsRowDxfId="485"/>
    <tableColumn id="5" xr3:uid="{7F69E493-7CCD-42B7-8354-AED48F0D6F97}" name="SU" dataDxfId="484" totalsRowDxfId="483"/>
    <tableColumn id="7" xr3:uid="{5742B89C-9998-4A0C-B228-095AA0B7DB24}" name="SHAB" dataDxfId="482" totalsRowDxfId="481"/>
    <tableColumn id="35" xr3:uid="{373615E2-CD41-4E12-8888-C1C8F6BCC86A}" name="SDP" dataDxfId="480" totalsRowDxfId="479"/>
    <tableColumn id="8" xr3:uid="{FC720840-1B2A-4A27-8E8E-0A1C8812C88F}" name="Nombre de bâtiments" dataDxfId="478" totalsRowDxfId="477"/>
    <tableColumn id="36" xr3:uid="{99E41A74-8AA1-4087-B9FC-35BE4990D0FB}" name="Nombre de logements" dataDxfId="476" totalsRowDxfId="475"/>
    <tableColumn id="15" xr3:uid="{D7C565B5-DA34-4C39-8400-3CD704BDE668}" name="Coût objectif CI" dataDxfId="474" totalsRowDxfId="473"/>
    <tableColumn id="11" xr3:uid="{76883977-5591-4067-9392-94464D36C4B2}" name="Prix de revient" dataDxfId="472" totalsRowDxfId="471"/>
    <tableColumn id="3" xr3:uid="{ABBA1D8E-ACF5-46B6-855A-C44ED9B1F1AC}" name="Côut Travaux OS" dataDxfId="470" totalsRowDxfId="469"/>
    <tableColumn id="10" xr3:uid="{5931D9B3-93B4-4753-AB15-3E0ACF7E99E3}" name="Coût Travaux Livraison" dataDxfId="468" totalsRowDxfId="467"/>
    <tableColumn id="21" xr3:uid="{C793D878-1981-4614-87E5-BE275E6FC996}" name="RATIO SU" dataDxfId="466" totalsRowDxfId="465"/>
    <tableColumn id="4" xr3:uid="{1A113123-9D52-4954-802E-14E25CE37803}" name="RATIO SHAB" dataDxfId="464" totalsRowDxfId="463"/>
    <tableColumn id="20" xr3:uid="{00BF16CF-597F-4B6C-B654-387935E06E4C}" name="RATIO SDP" dataDxfId="462" totalsRowDxfId="461"/>
    <tableColumn id="9" xr3:uid="{03AA11C2-87F7-4C04-9507-A28DBAFD00D5}" name="RATIO LOGEMENT" dataDxfId="460" totalsRowDxfId="459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48D964-B666-4457-8FBD-4912044865F0}" name="TableauGO" displayName="TableauGO" ref="A10:N12" headerRowDxfId="458" dataDxfId="456" headerRowBorderDxfId="457" tableBorderDxfId="455" totalsRowBorderDxfId="454">
  <autoFilter ref="A10:N12" xr:uid="{91F8A759-3765-4953-9070-F455C4F7E2B8}"/>
  <tableColumns count="14">
    <tableColumn id="1" xr3:uid="{0AD9F730-00A9-4216-986E-B86267441869}" name="N° de l'opération" totalsRowLabel="Total" dataDxfId="453" totalsRowDxfId="452"/>
    <tableColumn id="2" xr3:uid="{A1E9A4CE-22FF-4487-B4C4-7B75B1511D83}" name="Opération" dataDxfId="451" totalsRowDxfId="450"/>
    <tableColumn id="6" xr3:uid="{CEC4FC0F-DC5A-4A52-A8B6-F0916D7225C8}" name="Colonne1" dataDxfId="449" totalsRowDxfId="448"/>
    <tableColumn id="5" xr3:uid="{95659B00-A279-41AE-8A2F-A0569AD592A8}" name="Bâtiment" dataDxfId="447" totalsRowDxfId="446"/>
    <tableColumn id="7" xr3:uid="{C45CE2B9-77E7-4773-9447-875A6E9CCDA8}" name="SU" dataDxfId="445" totalsRowDxfId="444"/>
    <tableColumn id="35" xr3:uid="{E961AD38-89E4-457A-8787-FBD851070218}" name="SHAB" dataDxfId="443" totalsRowDxfId="442"/>
    <tableColumn id="8" xr3:uid="{9031C5A7-4E20-4F20-B88D-EF1CAD01D9AF}" name="SDP" dataDxfId="441" totalsRowDxfId="440"/>
    <tableColumn id="36" xr3:uid="{2099D7CE-6AF7-43E3-99AB-6D4C2523000B}" name="Nombre de logements" dataDxfId="439" totalsRowDxfId="438"/>
    <tableColumn id="12" xr3:uid="{9B240B74-E234-4AB4-864B-4B1B554D4BA6}" name="Nombre de sous-sols" dataDxfId="437" totalsRowDxfId="436"/>
    <tableColumn id="10" xr3:uid="{6B530FE2-21D0-4F2B-B44C-982F4FA9B892}" name="Coût TOTAL Livraison GO" dataDxfId="435" totalsRowDxfId="434"/>
    <tableColumn id="21" xr3:uid="{16B261C2-318D-4073-B1F8-1C09D55D5E86}" name="RATIO SU GO" dataDxfId="433" totalsRowDxfId="432"/>
    <tableColumn id="4" xr3:uid="{FD70AC7F-7269-416F-A43D-7A8C7A113339}" name="RATIO SHAB GO" dataDxfId="431" totalsRowDxfId="430"/>
    <tableColumn id="20" xr3:uid="{719704D6-37B6-4CF1-B752-8410AC74F0AC}" name="RATIO SDP GO" dataDxfId="429" totalsRowDxfId="428"/>
    <tableColumn id="9" xr3:uid="{B27374A4-7B4E-4447-BFD2-15602CA79FF1}" name="RATIO LOGEMENT GO" dataDxfId="427" totalsRowDxfId="426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0D7122-C70C-4B1D-AE15-A2A66297ACBF}" name="TableauTOITURE" displayName="TableauTOITURE" ref="A10:M12" headerRowDxfId="425" dataDxfId="423" headerRowBorderDxfId="424" tableBorderDxfId="422" totalsRowBorderDxfId="421">
  <autoFilter ref="A10:M12" xr:uid="{FA3153AB-65BC-46A7-AB50-AED3B7828121}"/>
  <tableColumns count="13">
    <tableColumn id="1" xr3:uid="{0CF550E0-1156-4C2C-815B-606CEFDD4E6C}" name="N° de l'opération" totalsRowLabel="Total" dataDxfId="420" totalsRowDxfId="419"/>
    <tableColumn id="2" xr3:uid="{04FB9875-F14B-44B9-A44A-4D747E3C2CC2}" name="Opération" dataDxfId="418" totalsRowDxfId="417"/>
    <tableColumn id="6" xr3:uid="{93916935-E9A3-4ABF-95E7-BF86C49869A7}" name="Type" dataDxfId="416" totalsRowDxfId="415"/>
    <tableColumn id="5" xr3:uid="{C359EB48-6BF9-4A05-9832-1E2D31C986A8}" name="Bâtiment" dataDxfId="414" totalsRowDxfId="413"/>
    <tableColumn id="7" xr3:uid="{BF0B157C-0957-43BA-A487-73A2AE6EBC69}" name="SU" dataDxfId="412" totalsRowDxfId="411"/>
    <tableColumn id="35" xr3:uid="{585EC1D9-6951-44D0-A06C-0C4D91DBAE5E}" name="SHAB" dataDxfId="410" totalsRowDxfId="409"/>
    <tableColumn id="8" xr3:uid="{2615C4C7-3B71-44EE-A798-93974755B223}" name="SDP" dataDxfId="408" totalsRowDxfId="407"/>
    <tableColumn id="36" xr3:uid="{0B2712AC-5140-4778-B961-A44BFC531ED0}" name="Nombre de logements" dataDxfId="406" totalsRowDxfId="405"/>
    <tableColumn id="10" xr3:uid="{C44F190E-E8DC-46B2-B59B-3C8C0E07D546}" name="Coût TOTAL Livraison TOITURE" dataDxfId="404" totalsRowDxfId="403" dataCellStyle="Monétaire"/>
    <tableColumn id="21" xr3:uid="{33BB44DD-9178-4368-BDB3-F5A94A146C64}" name="RATIO SU TOITURE" dataDxfId="402" totalsRowDxfId="401"/>
    <tableColumn id="4" xr3:uid="{2D3DA283-7643-4C17-B7C7-7F967383B5D8}" name="RATIO SHAB TOITURE" dataDxfId="400" totalsRowDxfId="399"/>
    <tableColumn id="20" xr3:uid="{193567DB-B75D-4B2C-A18B-BA5DF4E4A670}" name="RATIO SDP TOITURE" dataDxfId="398" totalsRowDxfId="397"/>
    <tableColumn id="9" xr3:uid="{01E446F4-A37C-45F9-88FE-C77F0EA1BFAD}" name="RATIO LOGEMENT TOITURE" dataDxfId="396" totalsRowDxfId="395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1A8A5C-1321-4746-90EF-88CA0AABBB2E}" name="TableauMENUISERIESEXTERIEURES" displayName="TableauMENUISERIESEXTERIEURES" ref="A10:M12" dataDxfId="393" headerRowBorderDxfId="394" tableBorderDxfId="392" totalsRowBorderDxfId="391">
  <autoFilter ref="A10:M12" xr:uid="{1B87A908-3905-48DA-A4D0-DE027A410859}"/>
  <tableColumns count="13">
    <tableColumn id="1" xr3:uid="{163B46FC-5982-453C-BE70-8DA04E016485}" name="N° de l'opération" totalsRowLabel="Total" dataDxfId="390" totalsRowDxfId="389"/>
    <tableColumn id="2" xr3:uid="{2FC5161A-3708-4B7B-9006-59A5C3757963}" name="Opération" dataDxfId="388" totalsRowDxfId="387"/>
    <tableColumn id="6" xr3:uid="{A78FE6E8-C6AB-4B4C-A2EE-97DF7C0F12EC}" name="Type" dataDxfId="386" totalsRowDxfId="385"/>
    <tableColumn id="5" xr3:uid="{6DDFA8B0-E00A-4578-8EE8-0F2A1D477743}" name="Bâtiment" dataDxfId="384" totalsRowDxfId="383"/>
    <tableColumn id="7" xr3:uid="{64A71968-5E3B-4835-A4D4-09B1B3F62966}" name="SU" dataDxfId="382" totalsRowDxfId="381"/>
    <tableColumn id="35" xr3:uid="{E28862DB-2BA7-40DD-8ADA-68BFC0FB41F6}" name="SHAB" dataDxfId="380" totalsRowDxfId="379"/>
    <tableColumn id="8" xr3:uid="{3748E00D-6FC6-4ED6-A9E1-E2B58065EDEE}" name="SDP" dataDxfId="378" totalsRowDxfId="377"/>
    <tableColumn id="36" xr3:uid="{6EE0C4DA-467D-4C7A-B181-FD3F57F313C1}" name="Nombre de logements" dataDxfId="376" totalsRowDxfId="375"/>
    <tableColumn id="10" xr3:uid="{6A41DFFB-DD7C-45BA-B3A3-636BB953C9EE}" name="Coût TOTAL Livraison MENUISERIES EXT" dataDxfId="374" totalsRowDxfId="373"/>
    <tableColumn id="21" xr3:uid="{14FCB1C4-609C-4D4C-B218-71FEB8A57D02}" name="RATIO SU MENUISERIES EXT" dataDxfId="372" totalsRowDxfId="371"/>
    <tableColumn id="4" xr3:uid="{68ED2851-2E11-473E-906A-A5681404ED98}" name="RATIO SHAB MENUISERIES EXT" dataDxfId="370" totalsRowDxfId="369"/>
    <tableColumn id="20" xr3:uid="{C26A1438-2333-4FFD-9C6F-455B92FDDC76}" name="RATIO SDP MENUISERIES EXT" dataDxfId="368" totalsRowDxfId="367"/>
    <tableColumn id="9" xr3:uid="{7920A791-7D3A-47C6-884E-FE7DDB25AC6E}" name="RATIO LOGEMENT MENUISERIES EXT" dataDxfId="366" totalsRowDxfId="365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B83B1A-7719-4A00-A69D-187862DD51D7}" name="TableauMENUISERIESINTERIEURES" displayName="TableauMENUISERIESINTERIEURES" ref="A10:M12" dataDxfId="363" headerRowBorderDxfId="364" tableBorderDxfId="362" totalsRowBorderDxfId="361">
  <autoFilter ref="A10:M12" xr:uid="{C4C94FD2-7472-481D-9615-57362EE79F2C}"/>
  <tableColumns count="13">
    <tableColumn id="1" xr3:uid="{477CBD86-009E-4D9C-A359-7115C22819EF}" name="N° de l'opération" totalsRowLabel="Total" dataDxfId="360" totalsRowDxfId="359"/>
    <tableColumn id="2" xr3:uid="{86B11C72-8416-401B-9796-412E49E34EC8}" name="Opération" dataDxfId="358" totalsRowDxfId="357"/>
    <tableColumn id="6" xr3:uid="{E50133F3-BDC8-44DE-83C8-DD4D356C3442}" name="Type" dataDxfId="356" totalsRowDxfId="355"/>
    <tableColumn id="5" xr3:uid="{93F831A7-E2F5-4AD4-B4B8-0BAE9B443227}" name="Bâtiment" dataDxfId="354" totalsRowDxfId="353"/>
    <tableColumn id="7" xr3:uid="{D33E2FA9-2785-43B3-8325-55AFB3A2A2C0}" name="SU" dataDxfId="352" totalsRowDxfId="351"/>
    <tableColumn id="35" xr3:uid="{3C565154-3B0D-4B93-8790-E570F4DE85ED}" name="SHAB" dataDxfId="350" totalsRowDxfId="349"/>
    <tableColumn id="8" xr3:uid="{9C144CAC-0654-4A59-92F0-7F5CEE72085F}" name="SDP" dataDxfId="348" totalsRowDxfId="347"/>
    <tableColumn id="36" xr3:uid="{8C5A1B6B-BE91-4854-891F-B4EF2AE3ECE9}" name="Nombre de logements" dataDxfId="346" totalsRowDxfId="345"/>
    <tableColumn id="10" xr3:uid="{F5DA8212-21E6-4350-8602-60CCE3317B14}" name="Coût TOTAL Livraison MENUISERIES INT" dataDxfId="344" totalsRowDxfId="343"/>
    <tableColumn id="21" xr3:uid="{F9523E7A-4757-4D06-B9AD-DF7CF707008C}" name="RATIO SU MENUISERIES INT" dataDxfId="342" totalsRowDxfId="341"/>
    <tableColumn id="4" xr3:uid="{085A0D4B-C9E1-4431-B82F-03C2C1634337}" name="RATIO SHAB MENUISERIES INT" dataDxfId="340" totalsRowDxfId="339"/>
    <tableColumn id="20" xr3:uid="{63EDAB43-4A19-44E2-B561-84FFB6F651F8}" name="RATIO SDP MENUISERIES INT" dataDxfId="338" totalsRowDxfId="337"/>
    <tableColumn id="9" xr3:uid="{3DFEE5BF-4566-494B-888E-5C35DB2AF9D4}" name="RATIO LOGEMENT MENUISERIES INT" dataDxfId="336" totalsRowDxfId="335"/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67231CF-D477-46FE-A2B4-E59B753AC44A}" name="TableauCVC" displayName="TableauCVC" ref="A10:M12" headerRowDxfId="334" dataDxfId="332" headerRowBorderDxfId="333" tableBorderDxfId="331" totalsRowBorderDxfId="330">
  <autoFilter ref="A10:M12" xr:uid="{0E2C76C3-2ADB-41CA-B032-954CBA35EE44}"/>
  <tableColumns count="13">
    <tableColumn id="1" xr3:uid="{B8A23DC8-B021-4F04-96DF-76758FDC798F}" name="N° de l'opération" totalsRowLabel="Total" dataDxfId="329" totalsRowDxfId="328"/>
    <tableColumn id="2" xr3:uid="{60EE887E-3887-4148-AE93-A40B3CD7FAD9}" name="Opération" dataDxfId="327" totalsRowDxfId="326"/>
    <tableColumn id="6" xr3:uid="{3B13BBB4-0F49-4393-B807-43156087A7B6}" name="Type" dataDxfId="325" totalsRowDxfId="324"/>
    <tableColumn id="5" xr3:uid="{ADB63620-B924-440B-AE36-0E720E5D5986}" name="Bâtiment" dataDxfId="323" totalsRowDxfId="322"/>
    <tableColumn id="7" xr3:uid="{4A466E6E-CC06-49D8-A4A2-CCA7E1755F7D}" name="SU" dataDxfId="321" totalsRowDxfId="320"/>
    <tableColumn id="35" xr3:uid="{2CE85F08-5BC4-4617-A35C-9E75A5C05126}" name="SHAB" dataDxfId="319" totalsRowDxfId="318"/>
    <tableColumn id="8" xr3:uid="{F4A503E4-4B53-40AE-BE92-491F698D8502}" name="SDP" dataDxfId="317" totalsRowDxfId="316"/>
    <tableColumn id="36" xr3:uid="{A68E73F6-8522-4346-AEDB-9D13C404CB16}" name="Nombre de logements" dataDxfId="315" totalsRowDxfId="314"/>
    <tableColumn id="10" xr3:uid="{C58BB2C7-3414-45B0-A21B-351EAB8E82EC}" name="Coût TOTAL Livraison" dataDxfId="313" totalsRowDxfId="312"/>
    <tableColumn id="21" xr3:uid="{FA01F170-09A8-44FF-A2B8-D90EE2D041B3}" name="RATIO SU" dataDxfId="311" totalsRowDxfId="310"/>
    <tableColumn id="4" xr3:uid="{BA3C9FF0-CAD8-448D-99C2-EF470CC21F27}" name="RATIO SHAB" dataDxfId="309" totalsRowDxfId="308"/>
    <tableColumn id="20" xr3:uid="{B29632F5-81BD-40A1-B227-A39570B4AD8E}" name="RATIO SDP" dataDxfId="307" totalsRowDxfId="306"/>
    <tableColumn id="9" xr3:uid="{C9A15C91-7551-4DB3-B985-EF0EF8A4D4FA}" name="RATIO LOGEMENT" dataDxfId="305" totalsRowDxfId="304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3B0E11E-8237-4B0B-9397-4E5D1E6269F1}" name="TableauELEC" displayName="TableauELEC" ref="A10:M12" headerRowDxfId="303" dataDxfId="301" totalsRowDxfId="299" headerRowBorderDxfId="302" tableBorderDxfId="300" totalsRowBorderDxfId="298">
  <autoFilter ref="A10:M12" xr:uid="{FD774016-3CCA-458A-B7AE-3126C9F1391F}"/>
  <tableColumns count="13">
    <tableColumn id="1" xr3:uid="{DD2DB3DC-CB86-40AE-A58A-DC834B82B945}" name="N° de l'opération" totalsRowLabel="Total" dataDxfId="297" totalsRowDxfId="296"/>
    <tableColumn id="2" xr3:uid="{CB853DB5-756A-4099-B43A-774CB6B3D0E4}" name="Opération" dataDxfId="295" totalsRowDxfId="294"/>
    <tableColumn id="6" xr3:uid="{A935383C-6EC0-42F7-8361-EC9FB002A97E}" name="Type" dataDxfId="293" totalsRowDxfId="292"/>
    <tableColumn id="5" xr3:uid="{0DEAB8EA-3134-465A-B22C-76D8A6C7744C}" name="Bâtiment" dataDxfId="291" totalsRowDxfId="290"/>
    <tableColumn id="7" xr3:uid="{5DAB7A04-08F3-4BDC-A73D-F0C2C0E5E891}" name="SU" dataDxfId="289" totalsRowDxfId="288"/>
    <tableColumn id="35" xr3:uid="{11595BEE-0F5E-470A-8C4F-142629369B6F}" name="SHAB" dataDxfId="287" totalsRowDxfId="286"/>
    <tableColumn id="8" xr3:uid="{3C5F6D6F-60A8-47B5-B42E-902803619F03}" name="SDP" dataDxfId="285" totalsRowDxfId="284"/>
    <tableColumn id="36" xr3:uid="{29E198DA-8527-4EAA-853C-32C3827035E5}" name="Nombre de logements" dataDxfId="283" totalsRowDxfId="282"/>
    <tableColumn id="10" xr3:uid="{DADDBAF1-A135-4A16-87EB-B7C2133D93EB}" name="Coût TOTAL Livraison" dataDxfId="281" totalsRowDxfId="280"/>
    <tableColumn id="21" xr3:uid="{3D341C85-55D6-45A2-AD47-A77053E74216}" name="RATIO SU" dataDxfId="279" totalsRowDxfId="278"/>
    <tableColumn id="4" xr3:uid="{7C653D0F-8AE9-4E4B-AB52-50C4986B91DD}" name="RATIO SHAB" dataDxfId="277" totalsRowDxfId="276"/>
    <tableColumn id="20" xr3:uid="{D33B7BEB-965D-446A-85FA-EE98376270C0}" name="RATIO SDP" dataDxfId="275" totalsRowDxfId="274"/>
    <tableColumn id="9" xr3:uid="{1FF65B10-4F59-4AF3-8C23-FD053AF497F7}" name="RATIO LOGEMENT" dataDxfId="273" totalsRowDxfId="272"/>
  </tableColumns>
  <tableStyleInfo name="TableStyleLight1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089B12A-51EB-4AA5-9F99-EB5E890C172D}" name="TableauSOLS" displayName="TableauSOLS" ref="A10:M12" headerRowDxfId="271" dataDxfId="269" totalsRowDxfId="267" headerRowBorderDxfId="270" tableBorderDxfId="268" totalsRowBorderDxfId="266">
  <autoFilter ref="A10:M12" xr:uid="{7E7C2635-5A97-437E-A4B0-F3D4F797D34B}"/>
  <tableColumns count="13">
    <tableColumn id="1" xr3:uid="{1F66B1B6-57D9-4224-8F3E-0E1BCDDB1BCE}" name="N° de l'opération" totalsRowLabel="Total" dataDxfId="265" totalsRowDxfId="264"/>
    <tableColumn id="2" xr3:uid="{38D8F1D2-DB08-45EC-8F28-7DB7A8D70335}" name="Opération" dataDxfId="263" totalsRowDxfId="262"/>
    <tableColumn id="6" xr3:uid="{30B58893-93AE-4DA8-A534-41E19128D3FC}" name="Type" dataDxfId="261" totalsRowDxfId="260"/>
    <tableColumn id="5" xr3:uid="{6857CF32-1B46-44AE-ADFD-AF38DF9F9777}" name="Bâtiment" dataDxfId="259" totalsRowDxfId="258"/>
    <tableColumn id="7" xr3:uid="{AD5B1B2F-50DE-4F7E-A77C-3C2814B38F04}" name="SU" dataDxfId="257" totalsRowDxfId="256"/>
    <tableColumn id="35" xr3:uid="{0070EF61-63D4-45A4-AC9D-45DCF11ADC84}" name="SHAB" dataDxfId="255" totalsRowDxfId="254"/>
    <tableColumn id="8" xr3:uid="{0B19C6F4-A97B-48E0-BCB7-1CED76A26388}" name="SDP" dataDxfId="253" totalsRowDxfId="252"/>
    <tableColumn id="36" xr3:uid="{2C36215D-71A9-42A3-A7B0-41E4DE901652}" name="Nombre de logements" dataDxfId="251" totalsRowDxfId="250"/>
    <tableColumn id="10" xr3:uid="{633F23C8-AD03-4E59-856A-A32CDD62972F}" name="Coût TOTAL Livraison" dataDxfId="249" totalsRowDxfId="248"/>
    <tableColumn id="21" xr3:uid="{428E6436-99CA-464A-9CE2-DBCCCC11BA92}" name="RATIO SU" dataDxfId="247" totalsRowDxfId="246"/>
    <tableColumn id="4" xr3:uid="{788C4E36-8EB4-4233-95EF-3C1557E81F3F}" name="RATIO SHAB" dataDxfId="245" totalsRowDxfId="244"/>
    <tableColumn id="20" xr3:uid="{A8D337DB-3771-4AC1-B6B7-C1813F016868}" name="RATIO SDP" dataDxfId="243" totalsRowDxfId="242"/>
    <tableColumn id="9" xr3:uid="{12B2784B-B148-48B5-A003-BA8C1917F355}" name="RATIO LOGEMENT" dataDxfId="241" totalsRowDxfId="240"/>
  </tableColumns>
  <tableStyleInfo name="TableStyleLight1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E5E507E-5A1E-4D30-AD6A-FC383AA360BC}" name="TableauPLATRERIE" displayName="TableauPLATRERIE" ref="A10:M12" headerRowDxfId="239" dataDxfId="237" totalsRowDxfId="235" headerRowBorderDxfId="238" tableBorderDxfId="236" totalsRowBorderDxfId="234">
  <autoFilter ref="A10:M12" xr:uid="{91B1C34D-CCAF-428A-9996-AEB3BF408F45}"/>
  <tableColumns count="13">
    <tableColumn id="1" xr3:uid="{CE0A7534-0159-4AA0-AC79-1CC4847A4B16}" name="N° de l'opération" totalsRowLabel="Total" dataDxfId="233" totalsRowDxfId="232"/>
    <tableColumn id="2" xr3:uid="{EACF01CC-6C37-4F8E-8E39-DE318CDCA4E9}" name="Opération" dataDxfId="231" totalsRowDxfId="230"/>
    <tableColumn id="6" xr3:uid="{EFE4399F-E295-4336-8980-4D87027A6519}" name="Type" dataDxfId="229" totalsRowDxfId="228"/>
    <tableColumn id="5" xr3:uid="{47ABD71A-266E-4CB7-91AE-9604DB024452}" name="Bâtiment" dataDxfId="227" totalsRowDxfId="226"/>
    <tableColumn id="7" xr3:uid="{F535C7E3-FC95-462F-8FB1-569E7AFE3815}" name="SU" dataDxfId="225" totalsRowDxfId="224"/>
    <tableColumn id="35" xr3:uid="{EC5B44D4-DA81-4F15-B0A5-C799ECF844E6}" name="SHAB" dataDxfId="223" totalsRowDxfId="222"/>
    <tableColumn id="8" xr3:uid="{5B0F71C5-1B22-4244-A996-FE871D1063AE}" name="SDP" dataDxfId="221" totalsRowDxfId="220"/>
    <tableColumn id="36" xr3:uid="{B6AC6E78-6C67-4D8B-BBFF-4D696C32FFCC}" name="Nombre de logements" dataDxfId="219" totalsRowDxfId="218"/>
    <tableColumn id="10" xr3:uid="{E5204FAB-F245-4451-927A-335E8BBF32BB}" name="Coût TOTAL Livraison" dataDxfId="217" totalsRowDxfId="216"/>
    <tableColumn id="21" xr3:uid="{584D1900-5368-47BC-B28C-3B8E80F165B8}" name="RATIO SU" dataDxfId="215" totalsRowDxfId="214"/>
    <tableColumn id="4" xr3:uid="{8405C461-3E6B-467C-82FC-F2B89935737F}" name="RATIO SHAB" dataDxfId="213" totalsRowDxfId="212"/>
    <tableColumn id="20" xr3:uid="{5FF770FC-8642-4642-90CD-E4616EE82EFC}" name="RATIO SDP" dataDxfId="211" totalsRowDxfId="210"/>
    <tableColumn id="9" xr3:uid="{B525F19C-58A7-4D5E-8B99-F80F5B44A8D5}" name="RATIO LOGEMENT" dataDxfId="209" totalsRowDxfId="208"/>
  </tableColumns>
  <tableStyleInfo name="TableStyleLight1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BEC086E-E814-4E65-940F-7984A061CDEA}" name="TableauPEINTURE" displayName="TableauPEINTURE" ref="A10:M12" headerRowDxfId="207" dataDxfId="205" totalsRowDxfId="203" headerRowBorderDxfId="206" tableBorderDxfId="204" totalsRowBorderDxfId="202">
  <autoFilter ref="A10:M12" xr:uid="{2C575C1B-27D4-46F8-9BF2-947812F37624}"/>
  <tableColumns count="13">
    <tableColumn id="1" xr3:uid="{C09645C1-3ACA-4CF2-AE41-432CD8FE61C4}" name="N° de l'opération" totalsRowLabel="Total" dataDxfId="201"/>
    <tableColumn id="2" xr3:uid="{DC1A146F-3793-451F-A823-9E6DFA221A37}" name="Opération" dataDxfId="200"/>
    <tableColumn id="6" xr3:uid="{E7323E7E-59C8-4541-B9F8-4492B91B324D}" name="Type" dataDxfId="199"/>
    <tableColumn id="5" xr3:uid="{26C61ACA-3A29-4025-B797-AF65ABB4B12E}" name="Bâtiment" dataDxfId="198"/>
    <tableColumn id="7" xr3:uid="{AC06C7BB-15E4-4DB5-9CB7-CF3F19B99389}" name="SU" dataDxfId="197"/>
    <tableColumn id="35" xr3:uid="{DD9C3361-863A-41EC-BB92-3DD0304B5CF0}" name="SHAB" dataDxfId="196"/>
    <tableColumn id="8" xr3:uid="{1E9E5F57-EFD2-40E2-A503-8B5E24547DEE}" name="SDP" dataDxfId="195"/>
    <tableColumn id="36" xr3:uid="{39F2CC68-95E0-4222-A249-6C0FA6170EAC}" name="Nombre de logements" dataDxfId="194"/>
    <tableColumn id="10" xr3:uid="{07DA7FC6-5D39-4B2D-A02B-4A0B2398CE04}" name="Coût TOTAL Livraison" dataDxfId="193"/>
    <tableColumn id="21" xr3:uid="{678D299D-C006-4643-B119-A56D9C53BE76}" name="RATIO SU" dataDxfId="192"/>
    <tableColumn id="4" xr3:uid="{9921D706-A288-4BD0-811A-DF74918963CB}" name="RATIO SHAB" dataDxfId="191"/>
    <tableColumn id="20" xr3:uid="{49D6BE2A-DF75-4DDA-B575-9FA4B56B81D3}" name="RATIO SDP" dataDxfId="190"/>
    <tableColumn id="9" xr3:uid="{4E0B5F0B-7712-49DD-A1D5-943A59E8C40D}" name="RATIO LOGEMENT" dataDxfId="189"/>
  </tableColumns>
  <tableStyleInfo name="TableStyleLight1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FE0C28-8159-4306-B330-3C50F6779E40}" name="TableauESPACESVERTS" displayName="TableauESPACESVERTS" ref="A10:M11" dataDxfId="187" headerRowBorderDxfId="188" tableBorderDxfId="186" totalsRowBorderDxfId="185">
  <autoFilter ref="A10:M11" xr:uid="{711CB3F4-EF72-4A6A-B625-C1CF181EED46}"/>
  <tableColumns count="13">
    <tableColumn id="1" xr3:uid="{963DE20F-497D-4D22-AC50-2BD5674DFBCC}" name="N° de l'opération" totalsRowLabel="Total" dataDxfId="184" totalsRowDxfId="183"/>
    <tableColumn id="2" xr3:uid="{86F803BD-7B93-4AA1-9E92-9BCB0FDAD99B}" name="Opération" dataDxfId="182" totalsRowDxfId="181"/>
    <tableColumn id="6" xr3:uid="{3383B6F3-935F-448A-951F-2E9DFE94182B}" name="Type" dataDxfId="180" totalsRowDxfId="179"/>
    <tableColumn id="5" xr3:uid="{F327D95D-2CD1-4EFA-840B-819FF4A53B81}" name="Bâtiment" dataDxfId="178" totalsRowDxfId="177"/>
    <tableColumn id="7" xr3:uid="{7F8E3DC8-EE2B-419D-920A-9F92BD8DEAFD}" name="SU" dataDxfId="176" totalsRowDxfId="175"/>
    <tableColumn id="35" xr3:uid="{021F2D3A-DE88-4A21-BEB7-AC84BB065D56}" name="SHAB" dataDxfId="174" totalsRowDxfId="173"/>
    <tableColumn id="8" xr3:uid="{09A42575-17F9-4F4F-82AF-02DF7F08C558}" name="SDP" dataDxfId="172" totalsRowDxfId="171"/>
    <tableColumn id="36" xr3:uid="{A210B1B3-41B8-4FEC-9813-19E5951831B5}" name="Nombre de logements" dataDxfId="170" totalsRowDxfId="169"/>
    <tableColumn id="10" xr3:uid="{BB9596E4-C771-4CBA-B40D-707DCBC119C5}" name="Coût TOTAL Livraison" dataDxfId="168" totalsRowDxfId="167"/>
    <tableColumn id="21" xr3:uid="{C1BEEAB4-A742-4994-9238-9C4FAEA6BA6D}" name="RATIO SU" dataDxfId="166" totalsRowDxfId="165">
      <calculatedColumnFormula>TableauESPACESVERTS[Coût TOTAL Livraison]/TableauESPACESVERTS[SU]</calculatedColumnFormula>
    </tableColumn>
    <tableColumn id="4" xr3:uid="{6FE1F44C-C9B8-427A-9E65-619BDE9273F8}" name="RATIO SHAB" dataDxfId="164" totalsRowDxfId="163">
      <calculatedColumnFormula>TableauESPACESVERTS[Coût TOTAL Livraison]/TableauESPACESVERTS[SHAB]</calculatedColumnFormula>
    </tableColumn>
    <tableColumn id="20" xr3:uid="{D63E111B-834A-4EC8-A73E-B6BC27EA34FF}" name="RATIO SDP" dataDxfId="162" totalsRowDxfId="161">
      <calculatedColumnFormula>TableauESPACESVERTS[Coût TOTAL Livraison]/TableauESPACESVERTS[SDP]</calculatedColumnFormula>
    </tableColumn>
    <tableColumn id="9" xr3:uid="{181C3E2B-D971-4CF0-A89C-1BC553F8EF8C}" name="RATIO LOGEMENT" dataDxfId="160" totalsRowDxfId="159">
      <calculatedColumnFormula>TableauESPACESVERTS[Coût TOTAL Livraison]/TableauESPACESVERTS[Nombre de logements]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10.xml"/><Relationship Id="rId13" Type="http://schemas.openxmlformats.org/officeDocument/2006/relationships/drawing" Target="../drawings/drawing2.xml"/><Relationship Id="rId3" Type="http://schemas.openxmlformats.org/officeDocument/2006/relationships/pivotTable" Target="../pivotTables/pivotTable5.xml"/><Relationship Id="rId7" Type="http://schemas.openxmlformats.org/officeDocument/2006/relationships/pivotTable" Target="../pivotTables/pivotTable9.xml"/><Relationship Id="rId12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4.xml"/><Relationship Id="rId16" Type="http://schemas.microsoft.com/office/2007/relationships/slicer" Target="../slicers/slicer2.xml"/><Relationship Id="rId1" Type="http://schemas.openxmlformats.org/officeDocument/2006/relationships/pivotTable" Target="../pivotTables/pivotTable3.xml"/><Relationship Id="rId6" Type="http://schemas.openxmlformats.org/officeDocument/2006/relationships/pivotTable" Target="../pivotTables/pivotTable8.xml"/><Relationship Id="rId11" Type="http://schemas.openxmlformats.org/officeDocument/2006/relationships/pivotTable" Target="../pivotTables/pivotTable13.xml"/><Relationship Id="rId5" Type="http://schemas.openxmlformats.org/officeDocument/2006/relationships/pivotTable" Target="../pivotTables/pivotTable7.xml"/><Relationship Id="rId15" Type="http://schemas.openxmlformats.org/officeDocument/2006/relationships/ctrlProp" Target="../ctrlProps/ctrlProp1.xml"/><Relationship Id="rId10" Type="http://schemas.openxmlformats.org/officeDocument/2006/relationships/pivotTable" Target="../pivotTables/pivotTable12.xml"/><Relationship Id="rId4" Type="http://schemas.openxmlformats.org/officeDocument/2006/relationships/pivotTable" Target="../pivotTables/pivotTable6.xml"/><Relationship Id="rId9" Type="http://schemas.openxmlformats.org/officeDocument/2006/relationships/pivotTable" Target="../pivotTables/pivotTable11.xml"/><Relationship Id="rId1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B3F4C9-9BF8-48E2-A688-BBC98AB4D076}">
  <sheetPr codeName="Feuil12"/>
  <dimension ref="A1:F13"/>
  <sheetViews>
    <sheetView workbookViewId="0">
      <selection activeCell="F30" sqref="F30"/>
    </sheetView>
  </sheetViews>
  <sheetFormatPr baseColWidth="10" defaultRowHeight="15" x14ac:dyDescent="0.25"/>
  <cols>
    <col min="3" max="3" width="15.7109375" bestFit="1" customWidth="1"/>
    <col min="6" max="6" width="21" bestFit="1" customWidth="1"/>
    <col min="7" max="8" width="22.28515625" bestFit="1" customWidth="1"/>
    <col min="9" max="9" width="11.85546875" bestFit="1" customWidth="1"/>
  </cols>
  <sheetData>
    <row r="1" spans="1:6" x14ac:dyDescent="0.25">
      <c r="A1" t="s">
        <v>96</v>
      </c>
      <c r="D1">
        <v>0</v>
      </c>
      <c r="F1" s="113" t="s">
        <v>97</v>
      </c>
    </row>
    <row r="2" spans="1:6" x14ac:dyDescent="0.25">
      <c r="A2" t="s">
        <v>26</v>
      </c>
      <c r="D2">
        <v>2</v>
      </c>
      <c r="F2" t="s">
        <v>8</v>
      </c>
    </row>
    <row r="3" spans="1:6" x14ac:dyDescent="0.25">
      <c r="A3" t="s">
        <v>12</v>
      </c>
      <c r="D3">
        <v>4</v>
      </c>
      <c r="F3" t="s">
        <v>9</v>
      </c>
    </row>
    <row r="4" spans="1:6" x14ac:dyDescent="0.25">
      <c r="A4" t="s">
        <v>13</v>
      </c>
      <c r="D4">
        <v>6</v>
      </c>
      <c r="F4" t="s">
        <v>10</v>
      </c>
    </row>
    <row r="5" spans="1:6" x14ac:dyDescent="0.25">
      <c r="A5" t="s">
        <v>16</v>
      </c>
      <c r="F5" t="s">
        <v>21</v>
      </c>
    </row>
    <row r="6" spans="1:6" x14ac:dyDescent="0.25">
      <c r="A6" t="s">
        <v>15</v>
      </c>
    </row>
    <row r="7" spans="1:6" x14ac:dyDescent="0.25">
      <c r="A7" t="s">
        <v>32</v>
      </c>
      <c r="F7" s="22" t="s">
        <v>71</v>
      </c>
    </row>
    <row r="8" spans="1:6" x14ac:dyDescent="0.25">
      <c r="A8" t="s">
        <v>27</v>
      </c>
      <c r="F8" s="72" t="s">
        <v>9</v>
      </c>
    </row>
    <row r="9" spans="1:6" x14ac:dyDescent="0.25">
      <c r="A9" t="s">
        <v>28</v>
      </c>
      <c r="F9" s="72" t="s">
        <v>54</v>
      </c>
    </row>
    <row r="10" spans="1:6" x14ac:dyDescent="0.25">
      <c r="A10" t="s">
        <v>29</v>
      </c>
    </row>
    <row r="11" spans="1:6" x14ac:dyDescent="0.25">
      <c r="A11" t="s">
        <v>30</v>
      </c>
    </row>
    <row r="12" spans="1:6" x14ac:dyDescent="0.25">
      <c r="A12" t="s">
        <v>29</v>
      </c>
    </row>
    <row r="13" spans="1:6" x14ac:dyDescent="0.25">
      <c r="A13" t="s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E13A8-D86B-4B7E-9117-663724A352A8}">
  <sheetPr codeName="Feuil16"/>
  <dimension ref="A7:C49"/>
  <sheetViews>
    <sheetView showGridLines="0" tabSelected="1" workbookViewId="0">
      <selection activeCell="F24" sqref="F24"/>
    </sheetView>
  </sheetViews>
  <sheetFormatPr baseColWidth="10" defaultRowHeight="15" x14ac:dyDescent="0.25"/>
  <cols>
    <col min="1" max="1" width="4.85546875" customWidth="1"/>
    <col min="2" max="2" width="21" bestFit="1" customWidth="1"/>
    <col min="3" max="3" width="23.85546875" bestFit="1" customWidth="1"/>
    <col min="4" max="6" width="12" bestFit="1" customWidth="1"/>
    <col min="7" max="7" width="9.7109375" bestFit="1" customWidth="1"/>
    <col min="8" max="8" width="11.85546875" bestFit="1" customWidth="1"/>
    <col min="9" max="9" width="10.140625" customWidth="1"/>
    <col min="10" max="10" width="14" customWidth="1"/>
    <col min="11" max="11" width="15.28515625" customWidth="1"/>
    <col min="12" max="12" width="14.28515625" customWidth="1"/>
  </cols>
  <sheetData>
    <row r="7" spans="1:3" x14ac:dyDescent="0.25">
      <c r="B7" s="22" t="s">
        <v>99</v>
      </c>
      <c r="C7" s="22" t="s">
        <v>55</v>
      </c>
    </row>
    <row r="8" spans="1:3" x14ac:dyDescent="0.25">
      <c r="B8" s="22" t="s">
        <v>71</v>
      </c>
      <c r="C8" t="s">
        <v>8</v>
      </c>
    </row>
    <row r="9" spans="1:3" x14ac:dyDescent="0.25">
      <c r="B9" s="72" t="s">
        <v>98</v>
      </c>
      <c r="C9" s="34">
        <v>1304.7886840338449</v>
      </c>
    </row>
    <row r="10" spans="1:3" x14ac:dyDescent="0.25">
      <c r="B10" s="114" t="s">
        <v>91</v>
      </c>
      <c r="C10" s="34">
        <v>1304.7886840338449</v>
      </c>
    </row>
    <row r="11" spans="1:3" x14ac:dyDescent="0.25">
      <c r="B11" s="72" t="s">
        <v>100</v>
      </c>
      <c r="C11" s="34">
        <v>1486.6150099708543</v>
      </c>
    </row>
    <row r="12" spans="1:3" x14ac:dyDescent="0.25">
      <c r="A12" s="21" t="s">
        <v>57</v>
      </c>
      <c r="B12" s="114" t="s">
        <v>101</v>
      </c>
      <c r="C12" s="34">
        <v>1486.6150099708543</v>
      </c>
    </row>
    <row r="13" spans="1:3" x14ac:dyDescent="0.25">
      <c r="B13" s="72" t="s">
        <v>54</v>
      </c>
      <c r="C13" s="34">
        <v>2791.403694004699</v>
      </c>
    </row>
    <row r="17" spans="1:1" x14ac:dyDescent="0.25">
      <c r="A17" s="21"/>
    </row>
    <row r="23" spans="1:1" ht="15" customHeight="1" x14ac:dyDescent="0.25"/>
    <row r="24" spans="1:1" ht="15" customHeight="1" x14ac:dyDescent="0.25"/>
    <row r="25" spans="1:1" ht="15" customHeight="1" x14ac:dyDescent="0.25"/>
    <row r="26" spans="1:1" ht="15" customHeight="1" x14ac:dyDescent="0.25"/>
    <row r="27" spans="1:1" ht="15" customHeight="1" x14ac:dyDescent="0.25"/>
    <row r="28" spans="1:1" ht="15" customHeight="1" x14ac:dyDescent="0.25"/>
    <row r="29" spans="1:1" ht="15" customHeight="1" x14ac:dyDescent="0.25"/>
    <row r="30" spans="1:1" ht="15" customHeight="1" x14ac:dyDescent="0.25">
      <c r="A30" s="21"/>
    </row>
    <row r="49" hidden="1" x14ac:dyDescent="0.25"/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6A238-940C-4F8B-AA30-296AB493F7A6}">
  <sheetPr codeName="Feuil11"/>
  <dimension ref="B3:R48"/>
  <sheetViews>
    <sheetView showGridLines="0" zoomScaleNormal="100" workbookViewId="0">
      <selection activeCell="B15" sqref="B15"/>
    </sheetView>
  </sheetViews>
  <sheetFormatPr baseColWidth="10" defaultRowHeight="15" x14ac:dyDescent="0.25"/>
  <cols>
    <col min="1" max="1" width="3.28515625" customWidth="1"/>
    <col min="2" max="2" width="27.42578125" bestFit="1" customWidth="1"/>
    <col min="3" max="3" width="26.140625" bestFit="1" customWidth="1"/>
    <col min="4" max="4" width="2.85546875" hidden="1" customWidth="1"/>
    <col min="5" max="5" width="11.85546875" customWidth="1"/>
    <col min="6" max="6" width="12" hidden="1" customWidth="1"/>
    <col min="7" max="7" width="14.5703125" bestFit="1" customWidth="1"/>
    <col min="8" max="8" width="19.140625" customWidth="1"/>
    <col min="9" max="9" width="17.42578125" customWidth="1"/>
    <col min="10" max="10" width="20.85546875" bestFit="1" customWidth="1"/>
    <col min="11" max="11" width="11.28515625" customWidth="1"/>
    <col min="12" max="12" width="12.7109375" customWidth="1"/>
    <col min="13" max="13" width="18" customWidth="1"/>
    <col min="14" max="14" width="11.7109375" customWidth="1"/>
    <col min="15" max="15" width="13.85546875" customWidth="1"/>
    <col min="16" max="16" width="14.28515625" customWidth="1"/>
    <col min="18" max="18" width="11.5703125" customWidth="1"/>
    <col min="23" max="23" width="11.5703125" customWidth="1"/>
  </cols>
  <sheetData>
    <row r="3" spans="5:16" ht="10.9" customHeight="1" x14ac:dyDescent="0.25"/>
    <row r="4" spans="5:16" ht="15" customHeight="1" x14ac:dyDescent="0.25"/>
    <row r="5" spans="5:16" ht="10.15" customHeight="1" x14ac:dyDescent="0.25"/>
    <row r="6" spans="5:16" ht="15.75" thickBot="1" x14ac:dyDescent="0.3"/>
    <row r="7" spans="5:16" ht="24.95" customHeight="1" thickBot="1" x14ac:dyDescent="0.3">
      <c r="G7" s="31" t="s">
        <v>88</v>
      </c>
      <c r="H7" s="31" t="s">
        <v>26</v>
      </c>
      <c r="I7" s="31" t="s">
        <v>59</v>
      </c>
      <c r="J7" s="31" t="s">
        <v>67</v>
      </c>
      <c r="K7" s="31" t="s">
        <v>32</v>
      </c>
      <c r="L7" s="31" t="s">
        <v>27</v>
      </c>
      <c r="M7" s="31" t="s">
        <v>78</v>
      </c>
      <c r="N7" s="31" t="s">
        <v>29</v>
      </c>
      <c r="O7" s="31" t="s">
        <v>30</v>
      </c>
      <c r="P7" s="31" t="s">
        <v>28</v>
      </c>
    </row>
    <row r="8" spans="5:16" ht="16.5" hidden="1" customHeight="1" thickBot="1" x14ac:dyDescent="0.3">
      <c r="F8" s="23" t="s">
        <v>1</v>
      </c>
      <c r="G8" s="24" t="s">
        <v>9</v>
      </c>
      <c r="H8" s="25" t="s">
        <v>58</v>
      </c>
      <c r="I8" s="73" t="s">
        <v>59</v>
      </c>
      <c r="J8" s="73" t="s">
        <v>13</v>
      </c>
      <c r="K8" s="73" t="s">
        <v>32</v>
      </c>
      <c r="L8" s="73" t="s">
        <v>27</v>
      </c>
      <c r="M8" s="73" t="s">
        <v>78</v>
      </c>
      <c r="N8" s="73" t="s">
        <v>29</v>
      </c>
      <c r="O8" s="73" t="s">
        <v>30</v>
      </c>
      <c r="P8" s="74" t="s">
        <v>28</v>
      </c>
    </row>
    <row r="9" spans="5:16" ht="20.100000000000001" customHeight="1" thickBot="1" x14ac:dyDescent="0.3">
      <c r="E9" s="82" t="s">
        <v>5</v>
      </c>
      <c r="F9" s="26" t="s">
        <v>72</v>
      </c>
      <c r="G9" s="90">
        <v>1616.149962478112</v>
      </c>
      <c r="H9" s="81">
        <v>706.92150976958783</v>
      </c>
      <c r="I9" s="81">
        <v>96.395035993218258</v>
      </c>
      <c r="J9" s="81">
        <v>54.151727396536863</v>
      </c>
      <c r="K9" s="81">
        <v>148.33416715306151</v>
      </c>
      <c r="L9" s="81">
        <v>109.33183245782261</v>
      </c>
      <c r="M9" s="81">
        <v>94.356596903749391</v>
      </c>
      <c r="N9" s="81">
        <v>41.520220128408234</v>
      </c>
      <c r="O9" s="81">
        <v>77.545234720253475</v>
      </c>
      <c r="P9" s="81">
        <v>76.704577670307671</v>
      </c>
    </row>
    <row r="10" spans="5:16" ht="15" hidden="1" customHeight="1" thickBot="1" x14ac:dyDescent="0.3">
      <c r="E10" s="83"/>
      <c r="F10" s="23" t="s">
        <v>1</v>
      </c>
      <c r="G10" s="91" t="s">
        <v>80</v>
      </c>
      <c r="H10" s="80" t="s">
        <v>58</v>
      </c>
      <c r="I10" s="80" t="s">
        <v>59</v>
      </c>
      <c r="J10" s="80" t="s">
        <v>13</v>
      </c>
      <c r="K10" s="80" t="s">
        <v>32</v>
      </c>
      <c r="L10" s="80" t="s">
        <v>27</v>
      </c>
      <c r="M10" s="80" t="s">
        <v>78</v>
      </c>
      <c r="N10" s="80" t="s">
        <v>29</v>
      </c>
      <c r="O10" s="80" t="s">
        <v>30</v>
      </c>
      <c r="P10" s="80" t="s">
        <v>28</v>
      </c>
    </row>
    <row r="11" spans="5:16" ht="20.100000000000001" customHeight="1" thickBot="1" x14ac:dyDescent="0.3">
      <c r="E11" s="82" t="s">
        <v>4</v>
      </c>
      <c r="F11" s="26" t="s">
        <v>72</v>
      </c>
      <c r="G11" s="90">
        <v>1486.6150099708543</v>
      </c>
      <c r="H11" s="71">
        <v>650.26151761517622</v>
      </c>
      <c r="I11" s="71">
        <v>88.668942066779167</v>
      </c>
      <c r="J11" s="71">
        <v>49.811448586183978</v>
      </c>
      <c r="K11" s="71">
        <v>136.44513473436621</v>
      </c>
      <c r="L11" s="71">
        <v>100.56885002812292</v>
      </c>
      <c r="M11" s="71">
        <v>86.793884542619011</v>
      </c>
      <c r="N11" s="71">
        <v>38.192360791532444</v>
      </c>
      <c r="O11" s="71">
        <v>71.329958582604689</v>
      </c>
      <c r="P11" s="71">
        <v>70.556680472465104</v>
      </c>
    </row>
    <row r="12" spans="5:16" ht="9" hidden="1" customHeight="1" x14ac:dyDescent="0.25">
      <c r="E12" s="83"/>
      <c r="F12" s="23" t="s">
        <v>1</v>
      </c>
      <c r="G12" s="91" t="s">
        <v>81</v>
      </c>
      <c r="H12" s="80" t="s">
        <v>82</v>
      </c>
      <c r="I12" s="80" t="s">
        <v>59</v>
      </c>
      <c r="J12" s="80" t="s">
        <v>13</v>
      </c>
      <c r="K12" s="80" t="s">
        <v>32</v>
      </c>
      <c r="L12" s="80" t="s">
        <v>27</v>
      </c>
      <c r="M12" s="80" t="s">
        <v>78</v>
      </c>
      <c r="N12" s="80" t="s">
        <v>29</v>
      </c>
      <c r="O12" s="80" t="s">
        <v>30</v>
      </c>
      <c r="P12" s="80" t="s">
        <v>28</v>
      </c>
    </row>
    <row r="13" spans="5:16" ht="20.100000000000001" customHeight="1" thickBot="1" x14ac:dyDescent="0.3">
      <c r="E13" s="82" t="s">
        <v>6</v>
      </c>
      <c r="F13" s="26" t="s">
        <v>72</v>
      </c>
      <c r="G13" s="90">
        <v>1449.0134192230057</v>
      </c>
      <c r="H13" s="81">
        <v>633.81417428792145</v>
      </c>
      <c r="I13" s="81">
        <v>96.395035993218258</v>
      </c>
      <c r="J13" s="81">
        <v>54.151727396536863</v>
      </c>
      <c r="K13" s="81">
        <v>148.33416715306151</v>
      </c>
      <c r="L13" s="81">
        <v>109.33183245782261</v>
      </c>
      <c r="M13" s="81">
        <v>94.356596903749391</v>
      </c>
      <c r="N13" s="81">
        <v>41.520220128408234</v>
      </c>
      <c r="O13" s="81">
        <v>77.545234720253475</v>
      </c>
      <c r="P13" s="81">
        <v>76.704577670307671</v>
      </c>
    </row>
    <row r="14" spans="5:16" ht="12" hidden="1" customHeight="1" x14ac:dyDescent="0.25">
      <c r="E14" s="83"/>
      <c r="F14" s="23" t="s">
        <v>1</v>
      </c>
      <c r="G14" s="91" t="s">
        <v>83</v>
      </c>
      <c r="H14" s="80" t="s">
        <v>84</v>
      </c>
      <c r="I14" s="80" t="s">
        <v>85</v>
      </c>
      <c r="J14" s="80" t="s">
        <v>13</v>
      </c>
      <c r="K14" s="80" t="s">
        <v>32</v>
      </c>
      <c r="L14" s="80" t="s">
        <v>27</v>
      </c>
      <c r="M14" s="80" t="s">
        <v>78</v>
      </c>
      <c r="N14" s="80" t="s">
        <v>29</v>
      </c>
      <c r="O14" s="80" t="s">
        <v>30</v>
      </c>
      <c r="P14" s="80" t="s">
        <v>28</v>
      </c>
    </row>
    <row r="15" spans="5:16" ht="18.75" customHeight="1" thickBot="1" x14ac:dyDescent="0.3">
      <c r="E15" s="84" t="s">
        <v>86</v>
      </c>
      <c r="F15" s="26" t="s">
        <v>72</v>
      </c>
      <c r="G15" s="90">
        <v>105722.65363636363</v>
      </c>
      <c r="H15" s="71">
        <v>46244.23454545455</v>
      </c>
      <c r="I15" s="71">
        <v>6305.8127272727279</v>
      </c>
      <c r="J15" s="71">
        <v>3542.409090909091</v>
      </c>
      <c r="K15" s="71">
        <v>9703.4818181818191</v>
      </c>
      <c r="L15" s="71">
        <v>7152.090909090909</v>
      </c>
      <c r="M15" s="71">
        <v>6172.4654545454541</v>
      </c>
      <c r="N15" s="71">
        <v>2716.1018181818181</v>
      </c>
      <c r="O15" s="71">
        <v>5072.727272727273</v>
      </c>
      <c r="P15" s="71">
        <v>5017.7345454545457</v>
      </c>
    </row>
    <row r="16" spans="5:16" ht="15" customHeight="1" thickBot="1" x14ac:dyDescent="0.3">
      <c r="E16" s="104"/>
      <c r="F16" s="107"/>
      <c r="G16" s="103"/>
      <c r="H16" s="108"/>
      <c r="I16" s="108"/>
      <c r="J16" s="108"/>
      <c r="K16" s="108"/>
      <c r="L16" s="108"/>
      <c r="M16" s="108"/>
      <c r="N16" s="108"/>
      <c r="O16" s="108"/>
      <c r="P16" s="108"/>
    </row>
    <row r="17" spans="2:17" s="18" customFormat="1" ht="11.25" hidden="1" customHeight="1" x14ac:dyDescent="0.25">
      <c r="B17"/>
      <c r="C17" s="87"/>
      <c r="D17" s="20" t="s">
        <v>55</v>
      </c>
      <c r="E17" s="21"/>
      <c r="F17" s="105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9"/>
    </row>
    <row r="18" spans="2:17" s="18" customFormat="1" ht="12.75" hidden="1" customHeight="1" x14ac:dyDescent="0.25">
      <c r="B18"/>
      <c r="C18" s="20" t="s">
        <v>1</v>
      </c>
      <c r="D18" s="21" t="s">
        <v>72</v>
      </c>
      <c r="E18" s="21" t="s">
        <v>54</v>
      </c>
      <c r="F18" s="105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9"/>
    </row>
    <row r="19" spans="2:17" ht="15.75" thickBot="1" x14ac:dyDescent="0.3">
      <c r="B19" s="82" t="s">
        <v>92</v>
      </c>
      <c r="C19" s="111" t="s">
        <v>95</v>
      </c>
      <c r="D19" s="21"/>
      <c r="E19" s="21"/>
      <c r="F19" s="47"/>
      <c r="G19" s="103"/>
      <c r="H19" s="95"/>
      <c r="I19" s="95"/>
      <c r="J19" s="95"/>
      <c r="K19" s="95"/>
      <c r="L19" s="95"/>
      <c r="M19" s="95"/>
      <c r="N19" s="95"/>
      <c r="O19" s="95"/>
      <c r="P19" s="95"/>
    </row>
    <row r="20" spans="2:17" ht="15" customHeight="1" thickBot="1" x14ac:dyDescent="0.3">
      <c r="E20" s="94"/>
      <c r="F20" s="47"/>
      <c r="H20" s="95"/>
      <c r="I20" s="95"/>
      <c r="J20" s="95"/>
      <c r="K20" s="95"/>
      <c r="L20" s="95"/>
      <c r="M20" s="95"/>
      <c r="N20" s="95"/>
      <c r="O20" s="95"/>
      <c r="P20" s="95"/>
    </row>
    <row r="21" spans="2:17" ht="0.75" hidden="1" customHeight="1" thickBot="1" x14ac:dyDescent="0.3">
      <c r="B21" s="87"/>
      <c r="C21" s="20" t="s">
        <v>55</v>
      </c>
      <c r="D21" s="21"/>
      <c r="E21" s="21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</row>
    <row r="22" spans="2:17" s="30" customFormat="1" ht="9" hidden="1" customHeight="1" thickBot="1" x14ac:dyDescent="0.3">
      <c r="B22" s="87"/>
      <c r="C22" s="21" t="s">
        <v>72</v>
      </c>
      <c r="D22" s="21" t="s">
        <v>54</v>
      </c>
      <c r="E22" s="92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</row>
    <row r="23" spans="2:17" ht="15.75" thickBot="1" x14ac:dyDescent="0.3">
      <c r="B23" s="96" t="s">
        <v>89</v>
      </c>
      <c r="C23" s="101">
        <v>1718996</v>
      </c>
      <c r="D23" s="19">
        <v>1718996</v>
      </c>
      <c r="E23" s="79"/>
    </row>
    <row r="24" spans="2:17" ht="15" customHeight="1" thickBot="1" x14ac:dyDescent="0.3">
      <c r="E24" s="79"/>
    </row>
    <row r="25" spans="2:17" ht="14.25" hidden="1" customHeight="1" x14ac:dyDescent="0.3">
      <c r="B25" s="28"/>
      <c r="C25" s="28" t="s">
        <v>55</v>
      </c>
      <c r="D25" s="28"/>
    </row>
    <row r="26" spans="2:17" ht="9.75" hidden="1" customHeight="1" thickBot="1" x14ac:dyDescent="0.3">
      <c r="B26" s="20" t="s">
        <v>56</v>
      </c>
      <c r="C26" s="21" t="s">
        <v>72</v>
      </c>
      <c r="D26" s="21" t="s">
        <v>54</v>
      </c>
      <c r="E26" s="20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</row>
    <row r="27" spans="2:17" ht="15.75" thickBot="1" x14ac:dyDescent="0.3">
      <c r="B27" s="85" t="s">
        <v>33</v>
      </c>
      <c r="C27" s="99">
        <v>1</v>
      </c>
      <c r="D27" s="75">
        <v>1</v>
      </c>
      <c r="E27" s="21"/>
    </row>
    <row r="28" spans="2:17" ht="15.75" thickBot="1" x14ac:dyDescent="0.3">
      <c r="B28" s="85" t="s">
        <v>24</v>
      </c>
      <c r="C28" s="33">
        <v>1</v>
      </c>
      <c r="D28" s="27">
        <v>1</v>
      </c>
      <c r="E28" s="19"/>
      <c r="L28" s="21"/>
      <c r="M28" s="20" t="s">
        <v>55</v>
      </c>
      <c r="N28" s="21"/>
    </row>
    <row r="29" spans="2:17" ht="15.75" thickBot="1" x14ac:dyDescent="0.3">
      <c r="B29" s="85" t="s">
        <v>7</v>
      </c>
      <c r="C29" s="33">
        <v>11</v>
      </c>
      <c r="D29" s="27">
        <v>11</v>
      </c>
      <c r="E29" s="19"/>
      <c r="L29" s="20" t="s">
        <v>56</v>
      </c>
      <c r="M29" s="21" t="s">
        <v>72</v>
      </c>
      <c r="N29" s="21" t="s">
        <v>54</v>
      </c>
      <c r="O29" s="22"/>
      <c r="P29" s="22"/>
      <c r="Q29" s="22"/>
    </row>
    <row r="30" spans="2:17" ht="15.75" thickBot="1" x14ac:dyDescent="0.3">
      <c r="B30" s="82" t="s">
        <v>22</v>
      </c>
      <c r="C30" s="33">
        <v>0</v>
      </c>
      <c r="D30" s="27">
        <v>0</v>
      </c>
      <c r="E30" s="19"/>
      <c r="K30" s="22"/>
      <c r="L30" s="21" t="s">
        <v>69</v>
      </c>
      <c r="M30" s="19">
        <v>508686.58</v>
      </c>
      <c r="N30" s="19">
        <v>508686.58</v>
      </c>
      <c r="O30" s="22"/>
      <c r="P30" s="22"/>
      <c r="Q30" s="22"/>
    </row>
    <row r="31" spans="2:17" ht="12.75" customHeight="1" x14ac:dyDescent="0.25">
      <c r="B31" s="86"/>
      <c r="G31" s="20" t="s">
        <v>1</v>
      </c>
      <c r="H31" s="21" t="s">
        <v>66</v>
      </c>
      <c r="I31" s="21" t="s">
        <v>19</v>
      </c>
      <c r="J31" s="21" t="s">
        <v>20</v>
      </c>
      <c r="K31" s="22"/>
      <c r="L31" s="21" t="s">
        <v>32</v>
      </c>
      <c r="M31" s="19">
        <v>106738.3</v>
      </c>
      <c r="N31" s="19">
        <v>106738.3</v>
      </c>
      <c r="O31" s="22"/>
      <c r="P31" s="22"/>
      <c r="Q31" s="22"/>
    </row>
    <row r="32" spans="2:17" ht="15.75" thickBot="1" x14ac:dyDescent="0.3">
      <c r="B32" s="87"/>
      <c r="C32" s="20" t="s">
        <v>55</v>
      </c>
      <c r="D32" s="21"/>
      <c r="E32" s="21"/>
      <c r="G32" s="21" t="s">
        <v>72</v>
      </c>
      <c r="H32" s="19">
        <v>1142854.74</v>
      </c>
      <c r="I32" s="19">
        <v>1142879.01</v>
      </c>
      <c r="J32" s="19">
        <v>1162949.19</v>
      </c>
      <c r="L32" s="21" t="s">
        <v>27</v>
      </c>
      <c r="M32" s="19">
        <v>78673</v>
      </c>
      <c r="N32" s="19">
        <v>78673</v>
      </c>
    </row>
    <row r="33" spans="2:18" ht="15.75" hidden="1" thickBot="1" x14ac:dyDescent="0.3">
      <c r="B33" s="88" t="s">
        <v>56</v>
      </c>
      <c r="C33" s="21" t="s">
        <v>72</v>
      </c>
      <c r="D33" s="21" t="s">
        <v>54</v>
      </c>
      <c r="E33" s="20"/>
      <c r="F33" s="22"/>
      <c r="G33" s="22"/>
      <c r="H33" s="22"/>
      <c r="I33" s="22"/>
      <c r="J33" s="22"/>
      <c r="K33" s="22"/>
      <c r="L33" s="21" t="s">
        <v>59</v>
      </c>
      <c r="M33" s="19">
        <v>69363.94</v>
      </c>
      <c r="N33" s="19">
        <v>69363.94</v>
      </c>
      <c r="O33" s="22"/>
      <c r="P33" s="22"/>
      <c r="Q33" s="22"/>
    </row>
    <row r="34" spans="2:18" ht="15.75" thickBot="1" x14ac:dyDescent="0.3">
      <c r="B34" s="82" t="s">
        <v>60</v>
      </c>
      <c r="C34" s="32">
        <v>782.28</v>
      </c>
      <c r="D34" s="19">
        <v>782.28</v>
      </c>
      <c r="E34" s="89"/>
      <c r="F34" s="22"/>
      <c r="G34" s="22"/>
      <c r="H34" s="22"/>
      <c r="I34" s="22"/>
      <c r="J34" s="22"/>
      <c r="K34" s="22"/>
      <c r="L34" s="21" t="s">
        <v>78</v>
      </c>
      <c r="M34" s="19">
        <v>67897.119999999995</v>
      </c>
      <c r="N34" s="19">
        <v>67897.119999999995</v>
      </c>
      <c r="O34" s="22"/>
      <c r="P34" s="22"/>
      <c r="Q34" s="22"/>
    </row>
    <row r="35" spans="2:18" ht="15.75" thickBot="1" x14ac:dyDescent="0.3">
      <c r="B35" s="82" t="s">
        <v>61</v>
      </c>
      <c r="C35" s="32">
        <v>719.58</v>
      </c>
      <c r="D35" s="19">
        <v>719.58</v>
      </c>
      <c r="E35" s="19"/>
      <c r="L35" s="21" t="s">
        <v>29</v>
      </c>
      <c r="M35" s="19">
        <v>29877.119999999999</v>
      </c>
      <c r="N35" s="19">
        <v>29877.119999999999</v>
      </c>
    </row>
    <row r="36" spans="2:18" ht="15.75" thickBot="1" x14ac:dyDescent="0.3">
      <c r="B36" s="82" t="s">
        <v>62</v>
      </c>
      <c r="C36" s="32">
        <v>802.58</v>
      </c>
      <c r="D36" s="19">
        <v>802.58</v>
      </c>
      <c r="L36" s="21" t="s">
        <v>30</v>
      </c>
      <c r="M36" s="19">
        <v>55800</v>
      </c>
      <c r="N36" s="19">
        <v>55800</v>
      </c>
    </row>
    <row r="37" spans="2:18" ht="14.25" customHeight="1" thickBot="1" x14ac:dyDescent="0.3">
      <c r="L37" s="21" t="s">
        <v>28</v>
      </c>
      <c r="M37" s="19">
        <v>55195.08</v>
      </c>
      <c r="N37" s="19">
        <v>55195.08</v>
      </c>
    </row>
    <row r="38" spans="2:18" ht="15.75" hidden="1" thickBot="1" x14ac:dyDescent="0.3">
      <c r="B38" s="87"/>
      <c r="C38" s="20" t="s">
        <v>55</v>
      </c>
      <c r="D38" s="21"/>
      <c r="L38" s="21" t="s">
        <v>67</v>
      </c>
      <c r="M38" s="19">
        <v>38966.5</v>
      </c>
      <c r="N38" s="19">
        <v>38966.5</v>
      </c>
    </row>
    <row r="39" spans="2:18" ht="15.75" hidden="1" thickBot="1" x14ac:dyDescent="0.3">
      <c r="B39" s="88" t="s">
        <v>56</v>
      </c>
      <c r="C39" s="21" t="s">
        <v>72</v>
      </c>
      <c r="D39" s="21" t="s">
        <v>54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</row>
    <row r="40" spans="2:18" ht="15.75" thickBot="1" x14ac:dyDescent="0.3">
      <c r="B40" s="82" t="s">
        <v>63</v>
      </c>
      <c r="C40" s="101">
        <v>1162949.19</v>
      </c>
      <c r="D40" s="19">
        <v>1162949.19</v>
      </c>
    </row>
    <row r="41" spans="2:18" ht="15.75" thickBot="1" x14ac:dyDescent="0.3">
      <c r="B41" s="82" t="s">
        <v>64</v>
      </c>
      <c r="C41" s="101">
        <v>1142879.01</v>
      </c>
      <c r="D41" s="19">
        <v>1142879.01</v>
      </c>
    </row>
    <row r="42" spans="2:18" ht="15.75" thickBot="1" x14ac:dyDescent="0.3">
      <c r="B42" s="97" t="s">
        <v>90</v>
      </c>
      <c r="C42" s="101">
        <v>1142854.74</v>
      </c>
      <c r="D42" s="19">
        <v>1142854.74</v>
      </c>
    </row>
    <row r="48" spans="2:18" x14ac:dyDescent="0.25"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</row>
  </sheetData>
  <pageMargins left="0.7" right="0.7" top="0.75" bottom="0.75" header="0.3" footer="0.3"/>
  <pageSetup paperSize="9" orientation="portrait" verticalDpi="0" r:id="rId12"/>
  <drawing r:id="rId13"/>
  <legacyDrawing r:id="rId1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15" name="Button 1">
              <controlPr defaultSize="0" print="0" autoFill="0" autoPict="0" macro="[0]!OuvrirUserform">
                <anchor moveWithCells="1" sizeWithCells="1">
                  <from>
                    <xdr:col>2</xdr:col>
                    <xdr:colOff>180975</xdr:colOff>
                    <xdr:row>8</xdr:row>
                    <xdr:rowOff>95250</xdr:rowOff>
                  </from>
                  <to>
                    <xdr:col>2</xdr:col>
                    <xdr:colOff>1514475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1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70E21-669F-4F82-AE16-A325BC14448A}">
  <sheetPr codeName="Feuil8"/>
  <dimension ref="B4:N33"/>
  <sheetViews>
    <sheetView showGridLines="0" showRowColHeaders="0" workbookViewId="0"/>
  </sheetViews>
  <sheetFormatPr baseColWidth="10" defaultRowHeight="15" x14ac:dyDescent="0.25"/>
  <cols>
    <col min="2" max="2" width="7.7109375" customWidth="1"/>
    <col min="4" max="4" width="11.5703125" customWidth="1"/>
    <col min="7" max="7" width="11.5703125" customWidth="1"/>
  </cols>
  <sheetData>
    <row r="4" spans="2:14" ht="33.75" x14ac:dyDescent="0.25">
      <c r="B4" s="9"/>
      <c r="C4" s="9"/>
      <c r="D4" s="9"/>
      <c r="G4" s="77" t="s">
        <v>79</v>
      </c>
      <c r="H4" s="78"/>
      <c r="I4" s="76"/>
      <c r="J4" s="76"/>
      <c r="K4" s="76"/>
      <c r="L4" s="76"/>
      <c r="M4" s="76"/>
      <c r="N4" s="76"/>
    </row>
    <row r="5" spans="2:14" x14ac:dyDescent="0.25">
      <c r="B5" s="9"/>
      <c r="C5" s="9"/>
      <c r="D5" s="9"/>
    </row>
    <row r="6" spans="2:14" x14ac:dyDescent="0.25">
      <c r="B6" s="9"/>
      <c r="C6" s="9"/>
      <c r="D6" s="9"/>
    </row>
    <row r="7" spans="2:14" x14ac:dyDescent="0.25">
      <c r="B7" s="9"/>
      <c r="C7" s="9"/>
      <c r="D7" s="9"/>
    </row>
    <row r="8" spans="2:14" x14ac:dyDescent="0.25">
      <c r="B8" s="9"/>
      <c r="C8" s="9"/>
      <c r="D8" s="9"/>
    </row>
    <row r="9" spans="2:14" x14ac:dyDescent="0.25">
      <c r="B9" s="9"/>
      <c r="C9" s="9"/>
      <c r="D9" s="9"/>
    </row>
    <row r="10" spans="2:14" x14ac:dyDescent="0.25">
      <c r="B10" s="9"/>
      <c r="C10" s="9"/>
      <c r="D10" s="9"/>
    </row>
    <row r="11" spans="2:14" ht="19.899999999999999" customHeight="1" x14ac:dyDescent="0.25">
      <c r="B11" s="9"/>
      <c r="C11" s="9"/>
      <c r="D11" s="9"/>
    </row>
    <row r="12" spans="2:14" x14ac:dyDescent="0.25">
      <c r="B12" s="9"/>
      <c r="C12" s="9"/>
      <c r="D12" s="9"/>
    </row>
    <row r="13" spans="2:14" x14ac:dyDescent="0.25">
      <c r="B13" s="9"/>
      <c r="C13" s="9"/>
      <c r="D13" s="9"/>
    </row>
    <row r="14" spans="2:14" x14ac:dyDescent="0.25">
      <c r="B14" s="9"/>
      <c r="C14" s="9"/>
      <c r="D14" s="9"/>
    </row>
    <row r="15" spans="2:14" x14ac:dyDescent="0.25">
      <c r="B15" s="9"/>
      <c r="C15" s="9"/>
      <c r="D15" s="9"/>
    </row>
    <row r="16" spans="2:14" ht="14.45" customHeight="1" x14ac:dyDescent="0.35">
      <c r="B16" s="9"/>
      <c r="C16" s="9"/>
      <c r="D16" s="9"/>
      <c r="G16" s="1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  <row r="21" spans="2:4" x14ac:dyDescent="0.25">
      <c r="B21" s="9"/>
      <c r="C21" s="9"/>
      <c r="D21" s="9"/>
    </row>
    <row r="22" spans="2:4" x14ac:dyDescent="0.25">
      <c r="B22" s="9"/>
      <c r="C22" s="9"/>
      <c r="D22" s="9"/>
    </row>
    <row r="23" spans="2:4" x14ac:dyDescent="0.25">
      <c r="B23" s="9"/>
      <c r="C23" s="9"/>
      <c r="D23" s="9"/>
    </row>
    <row r="24" spans="2:4" x14ac:dyDescent="0.25">
      <c r="B24" s="9"/>
      <c r="C24" s="9"/>
      <c r="D24" s="9"/>
    </row>
    <row r="25" spans="2:4" x14ac:dyDescent="0.25">
      <c r="B25" s="9"/>
      <c r="C25" s="9"/>
      <c r="D25" s="9"/>
    </row>
    <row r="26" spans="2:4" x14ac:dyDescent="0.25">
      <c r="B26" s="9"/>
      <c r="C26" s="9"/>
      <c r="D26" s="9"/>
    </row>
    <row r="27" spans="2:4" x14ac:dyDescent="0.25">
      <c r="B27" s="9"/>
      <c r="C27" s="9"/>
      <c r="D27" s="9"/>
    </row>
    <row r="28" spans="2:4" x14ac:dyDescent="0.25">
      <c r="B28" s="9"/>
      <c r="C28" s="9"/>
      <c r="D28" s="9"/>
    </row>
    <row r="29" spans="2:4" x14ac:dyDescent="0.25">
      <c r="B29" s="9"/>
      <c r="C29" s="9"/>
      <c r="D29" s="9"/>
    </row>
    <row r="30" spans="2:4" x14ac:dyDescent="0.25">
      <c r="B30" s="9"/>
      <c r="C30" s="9"/>
      <c r="D30" s="9"/>
    </row>
    <row r="31" spans="2:4" x14ac:dyDescent="0.25">
      <c r="B31" s="9"/>
      <c r="C31" s="9"/>
      <c r="D31" s="9"/>
    </row>
    <row r="32" spans="2:4" x14ac:dyDescent="0.25">
      <c r="B32" s="9"/>
      <c r="C32" s="9"/>
      <c r="D32" s="9"/>
    </row>
    <row r="33" spans="2:4" x14ac:dyDescent="0.25">
      <c r="B33" s="9"/>
      <c r="C33" s="9"/>
      <c r="D33" s="9"/>
    </row>
  </sheetData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05E82-3FEE-4019-8487-471800403803}">
  <sheetPr codeName="Feuil9"/>
  <dimension ref="A8:U12"/>
  <sheetViews>
    <sheetView showGridLines="0" showRowColHeaders="0" zoomScaleNormal="100" workbookViewId="0"/>
  </sheetViews>
  <sheetFormatPr baseColWidth="10" defaultRowHeight="15" x14ac:dyDescent="0.25"/>
  <cols>
    <col min="1" max="1" width="16.7109375" customWidth="1"/>
    <col min="2" max="2" width="18.140625" customWidth="1"/>
    <col min="6" max="6" width="12" customWidth="1"/>
    <col min="7" max="7" width="10" customWidth="1"/>
    <col min="8" max="8" width="10.140625" customWidth="1"/>
    <col min="9" max="9" width="8.28515625" customWidth="1"/>
    <col min="10" max="10" width="9.42578125" customWidth="1"/>
    <col min="11" max="11" width="8.5703125" customWidth="1"/>
    <col min="12" max="12" width="15.7109375" customWidth="1"/>
    <col min="13" max="13" width="16.7109375" customWidth="1"/>
    <col min="14" max="14" width="14.140625" customWidth="1"/>
    <col min="15" max="15" width="15.7109375" customWidth="1"/>
    <col min="16" max="16" width="15.85546875" style="34" customWidth="1"/>
    <col min="17" max="17" width="16" style="34" customWidth="1"/>
    <col min="18" max="18" width="9.85546875" style="34" customWidth="1"/>
    <col min="19" max="19" width="10" style="34" customWidth="1"/>
    <col min="20" max="20" width="10.140625" style="34" customWidth="1"/>
    <col min="21" max="21" width="12.140625" style="34" customWidth="1"/>
  </cols>
  <sheetData>
    <row r="8" spans="1:21" ht="31.5" customHeight="1" x14ac:dyDescent="0.25">
      <c r="P8" s="115" t="s">
        <v>18</v>
      </c>
      <c r="Q8" s="116"/>
      <c r="R8" s="116"/>
      <c r="S8" s="116"/>
      <c r="T8" s="116"/>
      <c r="U8" s="117"/>
    </row>
    <row r="9" spans="1:21" ht="17.25" customHeight="1" x14ac:dyDescent="0.25">
      <c r="A9" s="14" t="s">
        <v>0</v>
      </c>
      <c r="B9" s="12" t="s">
        <v>1</v>
      </c>
      <c r="C9" s="29" t="s">
        <v>33</v>
      </c>
      <c r="D9" s="16" t="s">
        <v>92</v>
      </c>
      <c r="E9" s="16" t="s">
        <v>25</v>
      </c>
      <c r="F9" s="12" t="s">
        <v>23</v>
      </c>
      <c r="G9" s="5" t="s">
        <v>2</v>
      </c>
      <c r="H9" s="16" t="s">
        <v>93</v>
      </c>
      <c r="I9" s="15" t="s">
        <v>4</v>
      </c>
      <c r="J9" s="13" t="s">
        <v>5</v>
      </c>
      <c r="K9" s="11" t="s">
        <v>6</v>
      </c>
      <c r="L9" s="11" t="s">
        <v>24</v>
      </c>
      <c r="M9" s="45" t="s">
        <v>7</v>
      </c>
      <c r="N9" s="7" t="s">
        <v>66</v>
      </c>
      <c r="O9" s="7" t="s">
        <v>65</v>
      </c>
      <c r="P9" s="46" t="s">
        <v>19</v>
      </c>
      <c r="Q9" s="41" t="s">
        <v>20</v>
      </c>
      <c r="R9" s="41" t="s">
        <v>8</v>
      </c>
      <c r="S9" s="42" t="s">
        <v>9</v>
      </c>
      <c r="T9" s="43" t="s">
        <v>10</v>
      </c>
      <c r="U9" s="44" t="s">
        <v>11</v>
      </c>
    </row>
    <row r="10" spans="1:21" ht="15" hidden="1" customHeight="1" x14ac:dyDescent="0.25">
      <c r="A10" s="49" t="s">
        <v>0</v>
      </c>
      <c r="B10" s="50" t="s">
        <v>1</v>
      </c>
      <c r="C10" s="61" t="s">
        <v>33</v>
      </c>
      <c r="D10" s="64" t="s">
        <v>92</v>
      </c>
      <c r="E10" s="64" t="s">
        <v>25</v>
      </c>
      <c r="F10" s="62" t="s">
        <v>23</v>
      </c>
      <c r="G10" s="63" t="s">
        <v>2</v>
      </c>
      <c r="H10" s="64" t="s">
        <v>93</v>
      </c>
      <c r="I10" s="65" t="s">
        <v>4</v>
      </c>
      <c r="J10" s="66" t="s">
        <v>5</v>
      </c>
      <c r="K10" s="67" t="s">
        <v>6</v>
      </c>
      <c r="L10" s="67" t="s">
        <v>24</v>
      </c>
      <c r="M10" s="51" t="s">
        <v>7</v>
      </c>
      <c r="N10" s="54" t="s">
        <v>66</v>
      </c>
      <c r="O10" s="54" t="s">
        <v>65</v>
      </c>
      <c r="P10" s="68" t="s">
        <v>19</v>
      </c>
      <c r="Q10" s="68" t="s">
        <v>20</v>
      </c>
      <c r="R10" s="68" t="s">
        <v>8</v>
      </c>
      <c r="S10" s="58" t="s">
        <v>9</v>
      </c>
      <c r="T10" s="69" t="s">
        <v>10</v>
      </c>
      <c r="U10" s="70" t="s">
        <v>11</v>
      </c>
    </row>
    <row r="11" spans="1:21" ht="20.100000000000001" customHeight="1" x14ac:dyDescent="0.25">
      <c r="A11" s="36">
        <v>458</v>
      </c>
      <c r="B11" s="36" t="s">
        <v>76</v>
      </c>
      <c r="C11" s="98">
        <v>43222</v>
      </c>
      <c r="D11" s="110" t="s">
        <v>94</v>
      </c>
      <c r="E11" s="36" t="s">
        <v>77</v>
      </c>
      <c r="F11" s="36" t="s">
        <v>74</v>
      </c>
      <c r="G11" s="36" t="s">
        <v>73</v>
      </c>
      <c r="H11" s="36"/>
      <c r="I11" s="36">
        <v>7045.09</v>
      </c>
      <c r="J11" s="36">
        <v>6306.06</v>
      </c>
      <c r="K11" s="36">
        <v>6854.42</v>
      </c>
      <c r="L11" s="36">
        <v>4</v>
      </c>
      <c r="M11" s="36">
        <v>106</v>
      </c>
      <c r="N11" s="100">
        <v>8597090.6799999997</v>
      </c>
      <c r="O11" s="100">
        <v>12954574.720000001</v>
      </c>
      <c r="P11" s="100">
        <v>9488771.8800000008</v>
      </c>
      <c r="Q11" s="100">
        <v>9192353.7100000009</v>
      </c>
      <c r="R11" s="36">
        <f>TableauBilan[[#This Row],[Coût Travaux Livraison]]/TableauBilan[[#This Row],[SU]]</f>
        <v>1304.7886840338449</v>
      </c>
      <c r="S11" s="36">
        <f>TableauBilan[[#This Row],[Coût Travaux Livraison]]/TableauBilan[[#This Row],[SHAB]]</f>
        <v>1457.7015933879475</v>
      </c>
      <c r="T11" s="36">
        <f>TableauBilan[[#This Row],[Coût Travaux Livraison]]/TableauBilan[[#This Row],[SDP]]</f>
        <v>1341.0841048549696</v>
      </c>
      <c r="U11" s="36">
        <f>TableauBilan[[#This Row],[Coût Travaux Livraison]]/TableauBilan[[#This Row],[Nombre de logements]]</f>
        <v>86720.31801886794</v>
      </c>
    </row>
    <row r="12" spans="1:21" s="48" customFormat="1" ht="20.100000000000001" customHeight="1" x14ac:dyDescent="0.2">
      <c r="A12" s="36">
        <v>358</v>
      </c>
      <c r="B12" s="36" t="s">
        <v>72</v>
      </c>
      <c r="C12" s="98">
        <v>43718</v>
      </c>
      <c r="D12" s="110" t="s">
        <v>95</v>
      </c>
      <c r="E12" s="36" t="s">
        <v>75</v>
      </c>
      <c r="F12" s="36" t="s">
        <v>74</v>
      </c>
      <c r="G12" s="36" t="s">
        <v>73</v>
      </c>
      <c r="H12" s="36"/>
      <c r="I12" s="36">
        <v>782.28</v>
      </c>
      <c r="J12" s="36">
        <v>719.58</v>
      </c>
      <c r="K12" s="36">
        <v>802.58</v>
      </c>
      <c r="L12" s="36">
        <v>1</v>
      </c>
      <c r="M12" s="36">
        <v>11</v>
      </c>
      <c r="N12" s="100">
        <v>1142854.74</v>
      </c>
      <c r="O12" s="100">
        <v>1718996</v>
      </c>
      <c r="P12" s="100">
        <v>1142879.01</v>
      </c>
      <c r="Q12" s="100">
        <v>1162949.19</v>
      </c>
      <c r="R12" s="36">
        <f>TableauBilan[[#This Row],[Coût Travaux Livraison]]/TableauBilan[[#This Row],[SU]]</f>
        <v>1486.6150099708543</v>
      </c>
      <c r="S12" s="36">
        <f>TableauBilan[[#This Row],[Coût Travaux Livraison]]/TableauBilan[[#This Row],[SHAB]]</f>
        <v>1616.149962478112</v>
      </c>
      <c r="T12" s="36">
        <f>TableauBilan[[#This Row],[Coût Travaux Livraison]]/TableauBilan[[#This Row],[SDP]]</f>
        <v>1449.0134192230057</v>
      </c>
      <c r="U12" s="36">
        <f>TableauBilan[[#This Row],[Coût Travaux Livraison]]/TableauBilan[[#This Row],[Nombre de logements]]</f>
        <v>105722.65363636363</v>
      </c>
    </row>
  </sheetData>
  <mergeCells count="1">
    <mergeCell ref="P8:U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7DFB8-1A51-41F8-B03E-105B0D5AE29F}">
  <sheetPr codeName="Feuil1"/>
  <dimension ref="A2:N12"/>
  <sheetViews>
    <sheetView showGridLines="0" showRowColHeaders="0" workbookViewId="0">
      <selection activeCell="K11" sqref="K11"/>
    </sheetView>
  </sheetViews>
  <sheetFormatPr baseColWidth="10" defaultRowHeight="15" x14ac:dyDescent="0.25"/>
  <cols>
    <col min="1" max="1" width="13.28515625" customWidth="1"/>
    <col min="2" max="2" width="17.5703125" customWidth="1"/>
    <col min="3" max="3" width="16" customWidth="1"/>
    <col min="4" max="4" width="17.5703125" customWidth="1"/>
    <col min="5" max="7" width="11.5703125" bestFit="1" customWidth="1"/>
    <col min="8" max="9" width="17" customWidth="1"/>
    <col min="10" max="10" width="14.42578125" customWidth="1"/>
    <col min="11" max="13" width="12" bestFit="1" customWidth="1"/>
    <col min="14" max="14" width="13.140625" customWidth="1"/>
  </cols>
  <sheetData>
    <row r="2" spans="1:14" ht="28.5" customHeight="1" x14ac:dyDescent="0.35">
      <c r="D2" s="2"/>
      <c r="E2" s="3"/>
      <c r="F2" s="3"/>
      <c r="G2" s="1"/>
    </row>
    <row r="4" spans="1:14" ht="21" x14ac:dyDescent="0.35">
      <c r="E4" s="1"/>
      <c r="F4" s="1"/>
      <c r="G4" s="1"/>
      <c r="L4" s="1"/>
    </row>
    <row r="8" spans="1:14" ht="32.25" customHeight="1" x14ac:dyDescent="0.25">
      <c r="J8" s="118" t="s">
        <v>26</v>
      </c>
      <c r="K8" s="119"/>
      <c r="L8" s="119"/>
      <c r="M8" s="119"/>
      <c r="N8" s="120"/>
    </row>
    <row r="9" spans="1:14" ht="23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22</v>
      </c>
      <c r="J9" s="5" t="s">
        <v>14</v>
      </c>
      <c r="K9" s="5" t="s">
        <v>8</v>
      </c>
      <c r="L9" s="8" t="s">
        <v>9</v>
      </c>
      <c r="M9" s="6" t="s">
        <v>10</v>
      </c>
      <c r="N9" s="7" t="s">
        <v>11</v>
      </c>
    </row>
    <row r="10" spans="1:14" ht="12.6" hidden="1" customHeight="1" x14ac:dyDescent="0.25">
      <c r="A10" s="49" t="s">
        <v>0</v>
      </c>
      <c r="B10" s="50" t="s">
        <v>1</v>
      </c>
      <c r="C10" s="50" t="s">
        <v>87</v>
      </c>
      <c r="D10" s="51" t="s">
        <v>3</v>
      </c>
      <c r="E10" s="51" t="s">
        <v>4</v>
      </c>
      <c r="F10" s="51" t="s">
        <v>5</v>
      </c>
      <c r="G10" s="51" t="s">
        <v>6</v>
      </c>
      <c r="H10" s="51" t="s">
        <v>7</v>
      </c>
      <c r="I10" s="51" t="s">
        <v>22</v>
      </c>
      <c r="J10" s="51" t="s">
        <v>39</v>
      </c>
      <c r="K10" s="51" t="s">
        <v>40</v>
      </c>
      <c r="L10" s="52" t="s">
        <v>41</v>
      </c>
      <c r="M10" s="53" t="s">
        <v>42</v>
      </c>
      <c r="N10" s="54" t="s">
        <v>43</v>
      </c>
    </row>
    <row r="11" spans="1:14" ht="20.100000000000001" customHeight="1" x14ac:dyDescent="0.25">
      <c r="A11" s="17">
        <v>458</v>
      </c>
      <c r="B11" s="17" t="s">
        <v>76</v>
      </c>
      <c r="C11" s="17" t="s">
        <v>73</v>
      </c>
      <c r="D11" s="17">
        <v>4</v>
      </c>
      <c r="E11" s="17">
        <v>7045.09</v>
      </c>
      <c r="F11" s="17">
        <v>6306.06</v>
      </c>
      <c r="G11" s="36">
        <v>6854.42</v>
      </c>
      <c r="H11" s="17">
        <v>106</v>
      </c>
      <c r="I11" s="17">
        <v>2</v>
      </c>
      <c r="J11" s="100">
        <v>4869324.2300000004</v>
      </c>
      <c r="K11" s="36">
        <f>TableauGO[[#This Row],[Coût TOTAL Livraison GO]]/TableauGO[[#This Row],[SU]]</f>
        <v>691.16565295830151</v>
      </c>
      <c r="L11" s="36">
        <f>TableauGO[[#This Row],[Coût TOTAL Livraison GO]]/TableauGO[[#This Row],[SHAB]]</f>
        <v>772.16585792079366</v>
      </c>
      <c r="M11" s="36">
        <f>TableauGO[[#This Row],[Coût TOTAL Livraison GO]]/TableauGO[[#This Row],[SDP]]</f>
        <v>710.39186831270922</v>
      </c>
      <c r="N11" s="36">
        <f>TableauGO[[#This Row],[Coût TOTAL Livraison GO]]/TableauGO[[#This Row],[Nombre de logements]]</f>
        <v>45937.021037735853</v>
      </c>
    </row>
    <row r="12" spans="1:14" ht="20.100000000000001" customHeight="1" x14ac:dyDescent="0.25">
      <c r="A12" s="17">
        <v>358</v>
      </c>
      <c r="B12" s="17" t="s">
        <v>72</v>
      </c>
      <c r="C12" s="17" t="s">
        <v>73</v>
      </c>
      <c r="D12" s="17">
        <v>1</v>
      </c>
      <c r="E12" s="17">
        <v>782.28</v>
      </c>
      <c r="F12" s="17">
        <v>719.58</v>
      </c>
      <c r="G12" s="36">
        <v>802.58</v>
      </c>
      <c r="H12" s="17">
        <v>11</v>
      </c>
      <c r="I12" s="17">
        <v>0</v>
      </c>
      <c r="J12" s="100">
        <v>508686.58</v>
      </c>
      <c r="K12" s="36">
        <v>650.26151761517622</v>
      </c>
      <c r="L12" s="36">
        <v>706.92150976958783</v>
      </c>
      <c r="M12" s="36">
        <f>TableauGO[[#This Row],[Coût TOTAL Livraison GO]]/TableauGO[[#This Row],[SDP]]</f>
        <v>633.81417428792145</v>
      </c>
      <c r="N12" s="36">
        <v>46244.23454545455</v>
      </c>
    </row>
  </sheetData>
  <mergeCells count="1">
    <mergeCell ref="J8:N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31CCE-1776-44F5-8D1E-0078309F3E1B}">
  <sheetPr codeName="Feuil3"/>
  <dimension ref="A6:M23"/>
  <sheetViews>
    <sheetView showGridLines="0" showRowColHeaders="0" workbookViewId="0"/>
  </sheetViews>
  <sheetFormatPr baseColWidth="10" defaultRowHeight="15" x14ac:dyDescent="0.25"/>
  <cols>
    <col min="1" max="1" width="14.28515625" customWidth="1"/>
    <col min="2" max="2" width="12.7109375" customWidth="1"/>
    <col min="4" max="4" width="16.140625" customWidth="1"/>
    <col min="8" max="8" width="16.28515625" customWidth="1"/>
    <col min="9" max="9" width="18.140625" customWidth="1"/>
    <col min="10" max="10" width="14.140625" customWidth="1"/>
    <col min="11" max="11" width="12.28515625" customWidth="1"/>
    <col min="12" max="12" width="12.85546875" customWidth="1"/>
    <col min="13" max="13" width="16.28515625" customWidth="1"/>
  </cols>
  <sheetData>
    <row r="6" spans="1:13" x14ac:dyDescent="0.25">
      <c r="I6" s="35"/>
    </row>
    <row r="8" spans="1:13" ht="36" customHeight="1" x14ac:dyDescent="0.25">
      <c r="I8" s="118" t="s">
        <v>67</v>
      </c>
      <c r="J8" s="119"/>
      <c r="K8" s="119"/>
      <c r="L8" s="119"/>
      <c r="M8" s="120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25.5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2" t="s">
        <v>34</v>
      </c>
      <c r="J10" s="52" t="s">
        <v>35</v>
      </c>
      <c r="K10" s="52" t="s">
        <v>36</v>
      </c>
      <c r="L10" s="56" t="s">
        <v>37</v>
      </c>
      <c r="M10" s="57" t="s">
        <v>38</v>
      </c>
    </row>
    <row r="11" spans="1:13" s="18" customFormat="1" ht="20.100000000000001" customHeight="1" x14ac:dyDescent="0.25">
      <c r="A11" s="17">
        <v>458</v>
      </c>
      <c r="B11" s="17" t="s">
        <v>76</v>
      </c>
      <c r="C11" s="17" t="s">
        <v>73</v>
      </c>
      <c r="D11" s="17">
        <v>4</v>
      </c>
      <c r="E11" s="17">
        <v>7045.09</v>
      </c>
      <c r="F11" s="17">
        <v>6306.06</v>
      </c>
      <c r="G11" s="36">
        <v>6854.42</v>
      </c>
      <c r="H11" s="17">
        <v>106</v>
      </c>
      <c r="I11" s="102">
        <v>291091.92</v>
      </c>
      <c r="J11" s="36">
        <f>TableauTOITURE[[#This Row],[Coût TOTAL Livraison TOITURE]]/TableauTOITURE[[#This Row],[SU]]</f>
        <v>41.318410410654792</v>
      </c>
      <c r="K11" s="36">
        <f>TableauTOITURE[[#This Row],[Coût TOTAL Livraison TOITURE]]/TableauTOITURE[[#This Row],[SHAB]]</f>
        <v>46.160664503667896</v>
      </c>
      <c r="L11" s="36">
        <f>TableauTOITURE[[#This Row],[Coût TOTAL Livraison TOITURE]]/TableauTOITURE[[#This Row],[SDP]]</f>
        <v>42.467768242973143</v>
      </c>
      <c r="M11" s="36">
        <f>TableauTOITURE[[#This Row],[Coût TOTAL Livraison TOITURE]]/TableauTOITURE[[#This Row],[Nombre de logements]]</f>
        <v>2746.1501886792453</v>
      </c>
    </row>
    <row r="12" spans="1:13" s="18" customFormat="1" ht="20.100000000000001" customHeight="1" x14ac:dyDescent="0.25">
      <c r="A12" s="17">
        <v>358</v>
      </c>
      <c r="B12" s="17" t="s">
        <v>72</v>
      </c>
      <c r="C12" s="17" t="s">
        <v>73</v>
      </c>
      <c r="D12" s="17">
        <v>1</v>
      </c>
      <c r="E12" s="17">
        <v>782.28</v>
      </c>
      <c r="F12" s="17">
        <v>719.58</v>
      </c>
      <c r="G12" s="36">
        <v>802.58</v>
      </c>
      <c r="H12" s="17">
        <v>11</v>
      </c>
      <c r="I12" s="102">
        <v>38966.5</v>
      </c>
      <c r="J12" s="36">
        <v>49.811448586183978</v>
      </c>
      <c r="K12" s="36">
        <v>54.151727396536863</v>
      </c>
      <c r="L12" s="36">
        <f>TableauTOITURE[[#This Row],[Coût TOTAL Livraison TOITURE]]/TableauTOITURE[[#This Row],[SDP]]</f>
        <v>48.55154626330085</v>
      </c>
      <c r="M12" s="36">
        <v>3542.409090909091</v>
      </c>
    </row>
    <row r="23" spans="3:3" x14ac:dyDescent="0.25">
      <c r="C23" s="10"/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D8022-0EE9-4F57-8645-6204DD80A4A5}">
  <sheetPr codeName="Feuil4"/>
  <dimension ref="A1:M15"/>
  <sheetViews>
    <sheetView showGridLines="0" showRowColHeaders="0" workbookViewId="0"/>
  </sheetViews>
  <sheetFormatPr baseColWidth="10" defaultRowHeight="15" x14ac:dyDescent="0.25"/>
  <cols>
    <col min="1" max="1" width="12.42578125" customWidth="1"/>
    <col min="2" max="2" width="18" customWidth="1"/>
    <col min="4" max="4" width="15.7109375" customWidth="1"/>
    <col min="8" max="8" width="16" customWidth="1"/>
    <col min="9" max="9" width="18.28515625" style="34" customWidth="1"/>
    <col min="10" max="12" width="11.5703125" style="34"/>
    <col min="13" max="13" width="14" style="34" customWidth="1"/>
  </cols>
  <sheetData>
    <row r="1" spans="1:13" x14ac:dyDescent="0.25">
      <c r="A1" s="35"/>
    </row>
    <row r="8" spans="1:13" ht="36" customHeight="1" x14ac:dyDescent="0.25">
      <c r="I8" s="115" t="s">
        <v>16</v>
      </c>
      <c r="J8" s="116"/>
      <c r="K8" s="116"/>
      <c r="L8" s="116"/>
      <c r="M8" s="117"/>
    </row>
    <row r="9" spans="1:13" ht="20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37" t="s">
        <v>14</v>
      </c>
      <c r="J9" s="37" t="s">
        <v>8</v>
      </c>
      <c r="K9" s="38" t="s">
        <v>9</v>
      </c>
      <c r="L9" s="39" t="s">
        <v>10</v>
      </c>
      <c r="M9" s="40" t="s">
        <v>11</v>
      </c>
    </row>
    <row r="10" spans="1:13" ht="20.25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8" t="s">
        <v>44</v>
      </c>
      <c r="J10" s="58" t="s">
        <v>45</v>
      </c>
      <c r="K10" s="58" t="s">
        <v>46</v>
      </c>
      <c r="L10" s="59" t="s">
        <v>47</v>
      </c>
      <c r="M10" s="60" t="s">
        <v>48</v>
      </c>
    </row>
    <row r="11" spans="1:13" ht="20.100000000000001" customHeight="1" x14ac:dyDescent="0.25">
      <c r="A11" s="17">
        <v>458</v>
      </c>
      <c r="B11" s="17" t="s">
        <v>76</v>
      </c>
      <c r="C11" s="17" t="s">
        <v>73</v>
      </c>
      <c r="D11" s="17">
        <v>4</v>
      </c>
      <c r="E11" s="17">
        <v>7045.09</v>
      </c>
      <c r="F11" s="17">
        <v>6306.06</v>
      </c>
      <c r="G11" s="36">
        <v>6854.42</v>
      </c>
      <c r="H11" s="17">
        <v>106</v>
      </c>
      <c r="I11" s="100">
        <v>282950.59999999998</v>
      </c>
      <c r="J11" s="36">
        <f>TableauMENUISERIESEXTERIEURES[[#This Row],[Coût TOTAL Livraison MENUISERIES EXT]]/TableauMENUISERIESEXTERIEURES[[#This Row],[SU]]</f>
        <v>40.16280842402297</v>
      </c>
      <c r="K11" s="36">
        <f>TableauMENUISERIESEXTERIEURES[[#This Row],[Coût TOTAL Livraison MENUISERIES EXT]]/TableauMENUISERIESEXTERIEURES[[#This Row],[SHAB]]</f>
        <v>44.869633336822034</v>
      </c>
      <c r="L11" s="36">
        <f>TableauMENUISERIESEXTERIEURES[[#This Row],[Coût TOTAL Livraison MENUISERIES EXT]]/TableauMENUISERIESEXTERIEURES[[#This Row],[SDP]]</f>
        <v>41.280020774916039</v>
      </c>
      <c r="M11" s="36">
        <f>TableauMENUISERIESEXTERIEURES[[#This Row],[Coût TOTAL Livraison MENUISERIES EXT]]/TableauMENUISERIESEXTERIEURES[[#This Row],[Nombre de logements]]</f>
        <v>2669.3452830188676</v>
      </c>
    </row>
    <row r="12" spans="1:13" ht="20.100000000000001" customHeight="1" x14ac:dyDescent="0.25">
      <c r="A12" s="17">
        <v>358</v>
      </c>
      <c r="B12" s="17" t="s">
        <v>72</v>
      </c>
      <c r="C12" s="17" t="s">
        <v>73</v>
      </c>
      <c r="D12" s="17">
        <v>1</v>
      </c>
      <c r="E12" s="17">
        <v>782.28</v>
      </c>
      <c r="F12" s="17">
        <v>719.58</v>
      </c>
      <c r="G12" s="36">
        <v>802.58</v>
      </c>
      <c r="H12" s="17">
        <v>11</v>
      </c>
      <c r="I12" s="100">
        <v>69363.94</v>
      </c>
      <c r="J12" s="36">
        <v>88.668942066779167</v>
      </c>
      <c r="K12" s="36">
        <v>96.395035993218258</v>
      </c>
      <c r="L12" s="36">
        <f>TableauMENUISERIESEXTERIEURES[[#This Row],[Coût TOTAL Livraison MENUISERIES EXT]]/TableauMENUISERIESEXTERIEURES[[#This Row],[SDP]]</f>
        <v>86.426200503376606</v>
      </c>
      <c r="M12" s="36">
        <v>6305.8127272727279</v>
      </c>
    </row>
    <row r="15" spans="1:13" x14ac:dyDescent="0.25">
      <c r="D15" s="10"/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DF2FC-2DA5-4CB2-9372-62BCFF7CC164}">
  <sheetPr codeName="Feuil5"/>
  <dimension ref="A8:M12"/>
  <sheetViews>
    <sheetView showGridLines="0" showRowColHeaders="0" workbookViewId="0"/>
  </sheetViews>
  <sheetFormatPr baseColWidth="10" defaultRowHeight="15" x14ac:dyDescent="0.25"/>
  <cols>
    <col min="1" max="1" width="16.5703125" customWidth="1"/>
    <col min="4" max="4" width="16.42578125" customWidth="1"/>
    <col min="8" max="8" width="15.5703125" customWidth="1"/>
    <col min="9" max="9" width="18.28515625" customWidth="1"/>
    <col min="13" max="13" width="14" customWidth="1"/>
  </cols>
  <sheetData>
    <row r="8" spans="1:13" ht="36.6" customHeight="1" x14ac:dyDescent="0.25">
      <c r="I8" s="118" t="s">
        <v>15</v>
      </c>
      <c r="J8" s="119"/>
      <c r="K8" s="119"/>
      <c r="L8" s="119"/>
      <c r="M8" s="120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ht="18.75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2" t="s">
        <v>49</v>
      </c>
      <c r="J10" s="52" t="s">
        <v>50</v>
      </c>
      <c r="K10" s="52" t="s">
        <v>51</v>
      </c>
      <c r="L10" s="56" t="s">
        <v>52</v>
      </c>
      <c r="M10" s="57" t="s">
        <v>53</v>
      </c>
    </row>
    <row r="11" spans="1:13" ht="20.100000000000001" customHeight="1" x14ac:dyDescent="0.25">
      <c r="A11" s="36">
        <v>458</v>
      </c>
      <c r="B11" s="36" t="s">
        <v>76</v>
      </c>
      <c r="C11" s="17" t="s">
        <v>73</v>
      </c>
      <c r="D11" s="36">
        <v>4</v>
      </c>
      <c r="E11" s="36">
        <v>7045.09</v>
      </c>
      <c r="F11" s="36">
        <v>6306.06</v>
      </c>
      <c r="G11" s="36">
        <v>6854.42</v>
      </c>
      <c r="H11" s="36">
        <v>106</v>
      </c>
      <c r="I11" s="100">
        <v>326563.05</v>
      </c>
      <c r="J11" s="36">
        <f>TableauMENUISERIESINTERIEURES[[#This Row],[Coût TOTAL Livraison MENUISERIES INT]]/TableauMENUISERIESINTERIEURES[[#This Row],[SU]]</f>
        <v>46.353282924703585</v>
      </c>
      <c r="K11" s="36">
        <f>TableauMENUISERIESINTERIEURES[[#This Row],[Coût TOTAL Livraison MENUISERIES INT]]/TableauMENUISERIESINTERIEURES[[#This Row],[SHAB]]</f>
        <v>51.78559195440576</v>
      </c>
      <c r="L11" s="36">
        <f>TableauMENUISERIESINTERIEURES[[#This Row],[Coût TOTAL Livraison MENUISERIES INT]]/TableauMENUISERIESINTERIEURES[[#This Row],[SDP]]</f>
        <v>47.642696245634198</v>
      </c>
      <c r="M11" s="36">
        <f>TableauMENUISERIESINTERIEURES[[#This Row],[Coût TOTAL Livraison MENUISERIES INT]]/TableauMENUISERIESINTERIEURES[[#This Row],[Nombre de logements]]</f>
        <v>3080.7834905660375</v>
      </c>
    </row>
    <row r="12" spans="1:13" ht="20.100000000000001" customHeight="1" x14ac:dyDescent="0.25">
      <c r="A12" s="36">
        <v>358</v>
      </c>
      <c r="B12" s="36" t="s">
        <v>72</v>
      </c>
      <c r="C12" s="17" t="s">
        <v>73</v>
      </c>
      <c r="D12" s="36">
        <v>1</v>
      </c>
      <c r="E12" s="36">
        <v>782.28</v>
      </c>
      <c r="F12" s="36">
        <v>719.58</v>
      </c>
      <c r="G12" s="36">
        <v>802.58</v>
      </c>
      <c r="H12" s="36">
        <v>11</v>
      </c>
      <c r="I12" s="100">
        <v>67897.119999999995</v>
      </c>
      <c r="J12" s="36">
        <v>86.793884542619011</v>
      </c>
      <c r="K12" s="36">
        <v>94.356596903749391</v>
      </c>
      <c r="L12" s="36">
        <f>TableauMENUISERIESINTERIEURES[[#This Row],[Coût TOTAL Livraison MENUISERIES INT]]/TableauMENUISERIESINTERIEURES[[#This Row],[SDP]]</f>
        <v>84.598569612998077</v>
      </c>
      <c r="M12" s="36">
        <v>6172.4654545454541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E0811-E132-4C15-ADAD-C17A9BE328E9}">
  <sheetPr codeName="Feuil6"/>
  <dimension ref="A8:M17"/>
  <sheetViews>
    <sheetView showGridLines="0" showRowColHeaders="0" workbookViewId="0"/>
  </sheetViews>
  <sheetFormatPr baseColWidth="10" defaultRowHeight="15" x14ac:dyDescent="0.25"/>
  <cols>
    <col min="4" max="4" width="16.140625" customWidth="1"/>
    <col min="8" max="8" width="15.7109375" customWidth="1"/>
    <col min="9" max="9" width="18.28515625" customWidth="1"/>
    <col min="13" max="13" width="14.7109375" customWidth="1"/>
  </cols>
  <sheetData>
    <row r="8" spans="1:13" ht="37.15" customHeight="1" x14ac:dyDescent="0.25">
      <c r="I8" s="118" t="s">
        <v>32</v>
      </c>
      <c r="J8" s="119"/>
      <c r="K8" s="119"/>
      <c r="L8" s="119"/>
      <c r="M8" s="120"/>
    </row>
    <row r="9" spans="1:13" ht="20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8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2" t="s">
        <v>14</v>
      </c>
      <c r="J10" s="52" t="s">
        <v>8</v>
      </c>
      <c r="K10" s="52" t="s">
        <v>9</v>
      </c>
      <c r="L10" s="56" t="s">
        <v>10</v>
      </c>
      <c r="M10" s="57" t="s">
        <v>11</v>
      </c>
    </row>
    <row r="11" spans="1:13" s="18" customFormat="1" ht="20.100000000000001" customHeight="1" x14ac:dyDescent="0.25">
      <c r="A11" s="36">
        <v>458</v>
      </c>
      <c r="B11" s="36" t="s">
        <v>76</v>
      </c>
      <c r="C11" s="17" t="s">
        <v>73</v>
      </c>
      <c r="D11" s="36">
        <v>4</v>
      </c>
      <c r="E11" s="36">
        <v>7045.09</v>
      </c>
      <c r="F11" s="36">
        <v>6306.06</v>
      </c>
      <c r="G11" s="36">
        <v>6854.42</v>
      </c>
      <c r="H11" s="36">
        <v>106</v>
      </c>
      <c r="I11" s="100">
        <v>963076.1</v>
      </c>
      <c r="J11" s="36">
        <f>TableauCVC[[#This Row],[Coût TOTAL Livraison]]/TableauCVC[[#This Row],[SU]]</f>
        <v>136.7017454709592</v>
      </c>
      <c r="K11" s="36">
        <f>TableauCVC[[#This Row],[Coût TOTAL Livraison]]/TableauCVC[[#This Row],[SHAB]]</f>
        <v>152.72231789738757</v>
      </c>
      <c r="L11" s="36">
        <f>TableauCVC[[#This Row],[Coût TOTAL Livraison]]/TableauCVC[[#This Row],[SDP]]</f>
        <v>140.50438986814348</v>
      </c>
      <c r="M11" s="36">
        <f>TableauCVC[[#This Row],[Coût TOTAL Livraison]]/TableauCVC[[#This Row],[Nombre de logements]]</f>
        <v>9085.6235849056593</v>
      </c>
    </row>
    <row r="12" spans="1:13" s="18" customFormat="1" ht="20.100000000000001" customHeight="1" x14ac:dyDescent="0.25">
      <c r="A12" s="36">
        <v>358</v>
      </c>
      <c r="B12" s="36" t="s">
        <v>72</v>
      </c>
      <c r="C12" s="17" t="s">
        <v>73</v>
      </c>
      <c r="D12" s="36">
        <v>1</v>
      </c>
      <c r="E12" s="36">
        <v>782.28</v>
      </c>
      <c r="F12" s="36">
        <v>719.58</v>
      </c>
      <c r="G12" s="36">
        <v>802.58</v>
      </c>
      <c r="H12" s="36">
        <v>11</v>
      </c>
      <c r="I12" s="100">
        <v>106738.3</v>
      </c>
      <c r="J12" s="36">
        <v>136.44513473436621</v>
      </c>
      <c r="K12" s="36">
        <v>148.33416715306151</v>
      </c>
      <c r="L12" s="36">
        <f>TableauCVC[[#This Row],[Coût TOTAL Livraison]]/TableauCVC[[#This Row],[SDP]]</f>
        <v>132.9939694485285</v>
      </c>
      <c r="M12" s="36">
        <v>9703.4818181818191</v>
      </c>
    </row>
    <row r="17" spans="13:13" x14ac:dyDescent="0.25">
      <c r="M17" t="s">
        <v>70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9117D-156F-4297-8190-056539D4EF09}">
  <sheetPr codeName="Feuil7"/>
  <dimension ref="A8:M12"/>
  <sheetViews>
    <sheetView showGridLines="0" showRowColHeaders="0" workbookViewId="0"/>
  </sheetViews>
  <sheetFormatPr baseColWidth="10" defaultRowHeight="15" x14ac:dyDescent="0.25"/>
  <cols>
    <col min="1" max="1" width="12.5703125" customWidth="1"/>
    <col min="4" max="4" width="16.5703125" customWidth="1"/>
    <col min="8" max="8" width="17.28515625" customWidth="1"/>
    <col min="9" max="9" width="18.28515625" customWidth="1"/>
    <col min="13" max="13" width="13.28515625" customWidth="1"/>
  </cols>
  <sheetData>
    <row r="8" spans="1:13" ht="36" customHeight="1" x14ac:dyDescent="0.25">
      <c r="I8" s="118" t="s">
        <v>17</v>
      </c>
      <c r="J8" s="119"/>
      <c r="K8" s="119"/>
      <c r="L8" s="119"/>
      <c r="M8" s="119"/>
    </row>
    <row r="9" spans="1:13" ht="18.7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6.5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2" t="s">
        <v>14</v>
      </c>
      <c r="J10" s="52" t="s">
        <v>8</v>
      </c>
      <c r="K10" s="52" t="s">
        <v>9</v>
      </c>
      <c r="L10" s="56" t="s">
        <v>10</v>
      </c>
      <c r="M10" s="57" t="s">
        <v>11</v>
      </c>
    </row>
    <row r="11" spans="1:13" s="18" customFormat="1" ht="20.100000000000001" customHeight="1" x14ac:dyDescent="0.25">
      <c r="A11" s="36">
        <v>458</v>
      </c>
      <c r="B11" s="36" t="s">
        <v>76</v>
      </c>
      <c r="C11" s="17" t="s">
        <v>73</v>
      </c>
      <c r="D11" s="36">
        <v>4</v>
      </c>
      <c r="E11" s="36">
        <v>7045.09</v>
      </c>
      <c r="F11" s="36">
        <v>6306.06</v>
      </c>
      <c r="G11" s="36">
        <v>6854.42</v>
      </c>
      <c r="H11" s="36">
        <v>106</v>
      </c>
      <c r="I11" s="100">
        <v>590068.37</v>
      </c>
      <c r="J11" s="36">
        <f>TableauELEC[[#This Row],[Coût TOTAL Livraison]]/TableauELEC[[#This Row],[SU]]</f>
        <v>83.755973309070569</v>
      </c>
      <c r="K11" s="36">
        <f>TableauELEC[[#This Row],[Coût TOTAL Livraison]]/TableauELEC[[#This Row],[SHAB]]</f>
        <v>93.571639026587121</v>
      </c>
      <c r="L11" s="36">
        <f>TableauELEC[[#This Row],[Coût TOTAL Livraison]]/TableauELEC[[#This Row],[SDP]]</f>
        <v>86.085820536237932</v>
      </c>
      <c r="M11" s="36">
        <f>TableauELEC[[#This Row],[Coût TOTAL Livraison]]/TableauELEC[[#This Row],[Nombre de logements]]</f>
        <v>5566.6827358490564</v>
      </c>
    </row>
    <row r="12" spans="1:13" s="18" customFormat="1" ht="20.100000000000001" customHeight="1" x14ac:dyDescent="0.25">
      <c r="A12" s="36">
        <v>358</v>
      </c>
      <c r="B12" s="36" t="s">
        <v>72</v>
      </c>
      <c r="C12" s="17" t="s">
        <v>73</v>
      </c>
      <c r="D12" s="36">
        <v>1</v>
      </c>
      <c r="E12" s="36">
        <v>782.28</v>
      </c>
      <c r="F12" s="36">
        <v>719.58</v>
      </c>
      <c r="G12" s="36">
        <v>802.58</v>
      </c>
      <c r="H12" s="36">
        <v>11</v>
      </c>
      <c r="I12" s="100">
        <v>78673</v>
      </c>
      <c r="J12" s="36">
        <v>100.56885002812292</v>
      </c>
      <c r="K12" s="36">
        <v>109.33183245782261</v>
      </c>
      <c r="L12" s="36">
        <f>TableauELEC[[#This Row],[Coût TOTAL Livraison]]/TableauELEC[[#This Row],[SDP]]</f>
        <v>98.025118991253208</v>
      </c>
      <c r="M12" s="36">
        <v>7152.090909090909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23E26-6887-47F5-937E-5B36DF4299A7}">
  <sheetPr codeName="Feuil13"/>
  <dimension ref="A1:M12"/>
  <sheetViews>
    <sheetView showGridLines="0" showRowColHeaders="0" workbookViewId="0"/>
  </sheetViews>
  <sheetFormatPr baseColWidth="10" defaultRowHeight="15" x14ac:dyDescent="0.25"/>
  <cols>
    <col min="1" max="1" width="14.7109375" customWidth="1"/>
    <col min="4" max="4" width="16.42578125" customWidth="1"/>
    <col min="8" max="8" width="17" customWidth="1"/>
    <col min="9" max="9" width="18.28515625" customWidth="1"/>
    <col min="13" max="13" width="14.42578125" customWidth="1"/>
  </cols>
  <sheetData>
    <row r="1" spans="1:13" x14ac:dyDescent="0.25">
      <c r="A1" s="112">
        <f>I12/G12</f>
        <v>68.772060106157639</v>
      </c>
    </row>
    <row r="8" spans="1:13" ht="36.75" customHeight="1" x14ac:dyDescent="0.25">
      <c r="I8" s="118" t="s">
        <v>31</v>
      </c>
      <c r="J8" s="119"/>
      <c r="K8" s="119"/>
      <c r="L8" s="119"/>
      <c r="M8" s="120"/>
    </row>
    <row r="9" spans="1:13" ht="19.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2.75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2" t="s">
        <v>14</v>
      </c>
      <c r="J10" s="52" t="s">
        <v>8</v>
      </c>
      <c r="K10" s="52" t="s">
        <v>9</v>
      </c>
      <c r="L10" s="56" t="s">
        <v>10</v>
      </c>
      <c r="M10" s="57" t="s">
        <v>11</v>
      </c>
    </row>
    <row r="11" spans="1:13" s="18" customFormat="1" ht="20.100000000000001" customHeight="1" x14ac:dyDescent="0.25">
      <c r="A11" s="36">
        <v>458</v>
      </c>
      <c r="B11" s="36" t="s">
        <v>76</v>
      </c>
      <c r="C11" s="17" t="s">
        <v>73</v>
      </c>
      <c r="D11" s="36">
        <v>4</v>
      </c>
      <c r="E11" s="36">
        <v>7045.09</v>
      </c>
      <c r="F11" s="36">
        <v>6306.06</v>
      </c>
      <c r="G11" s="36">
        <v>6854.42</v>
      </c>
      <c r="H11" s="36">
        <v>106</v>
      </c>
      <c r="I11" s="100">
        <v>383952.3</v>
      </c>
      <c r="J11" s="36">
        <f>TableauSOLS[[#This Row],[Coût TOTAL Livraison]]/TableauSOLS[[#This Row],[SU]]</f>
        <v>54.499275381861693</v>
      </c>
      <c r="K11" s="36">
        <f>TableauSOLS[[#This Row],[Coût TOTAL Livraison]]/TableauSOLS[[#This Row],[SHAB]]</f>
        <v>60.8862427569671</v>
      </c>
      <c r="L11" s="36">
        <f>TableauSOLS[[#This Row],[Coût TOTAL Livraison]]/TableauSOLS[[#This Row],[SDP]]</f>
        <v>56.015286486675748</v>
      </c>
      <c r="M11" s="36">
        <f>TableauSOLS[[#This Row],[Coût TOTAL Livraison]]/TableauSOLS[[#This Row],[Nombre de logements]]</f>
        <v>3622.191509433962</v>
      </c>
    </row>
    <row r="12" spans="1:13" s="18" customFormat="1" ht="20.100000000000001" customHeight="1" x14ac:dyDescent="0.25">
      <c r="A12" s="36">
        <v>358</v>
      </c>
      <c r="B12" s="36" t="s">
        <v>72</v>
      </c>
      <c r="C12" s="17" t="s">
        <v>73</v>
      </c>
      <c r="D12" s="36">
        <v>1</v>
      </c>
      <c r="E12" s="36">
        <v>782.28</v>
      </c>
      <c r="F12" s="36">
        <v>719.58</v>
      </c>
      <c r="G12" s="36">
        <v>802.58</v>
      </c>
      <c r="H12" s="36">
        <v>11</v>
      </c>
      <c r="I12" s="100">
        <v>55195.08</v>
      </c>
      <c r="J12" s="36">
        <v>70.556680472465104</v>
      </c>
      <c r="K12" s="36">
        <v>76.704577670307671</v>
      </c>
      <c r="L12" s="36">
        <v>76.704577670307671</v>
      </c>
      <c r="M12" s="36">
        <v>5017.7345454545457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EE5DC-8A48-4DE1-8210-61BD345491DF}">
  <sheetPr codeName="Feuil14"/>
  <dimension ref="A8:M12"/>
  <sheetViews>
    <sheetView showGridLines="0" showRowColHeaders="0" workbookViewId="0">
      <selection activeCell="F8" sqref="F8"/>
    </sheetView>
  </sheetViews>
  <sheetFormatPr baseColWidth="10" defaultRowHeight="15" x14ac:dyDescent="0.25"/>
  <cols>
    <col min="1" max="1" width="13" customWidth="1"/>
    <col min="4" max="4" width="17.28515625" customWidth="1"/>
    <col min="8" max="8" width="17.140625" customWidth="1"/>
    <col min="9" max="9" width="18.28515625" customWidth="1"/>
    <col min="12" max="12" width="11.7109375" customWidth="1"/>
    <col min="13" max="13" width="14" customWidth="1"/>
  </cols>
  <sheetData>
    <row r="8" spans="1:13" ht="36.950000000000003" customHeight="1" x14ac:dyDescent="0.25">
      <c r="I8" s="118" t="s">
        <v>30</v>
      </c>
      <c r="J8" s="119"/>
      <c r="K8" s="119"/>
      <c r="L8" s="119"/>
      <c r="M8" s="120"/>
    </row>
    <row r="9" spans="1:13" ht="20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5.75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2" t="s">
        <v>14</v>
      </c>
      <c r="J10" s="52" t="s">
        <v>8</v>
      </c>
      <c r="K10" s="52" t="s">
        <v>9</v>
      </c>
      <c r="L10" s="56" t="s">
        <v>10</v>
      </c>
      <c r="M10" s="57" t="s">
        <v>11</v>
      </c>
    </row>
    <row r="11" spans="1:13" s="18" customFormat="1" ht="20.100000000000001" customHeight="1" x14ac:dyDescent="0.25">
      <c r="A11" s="36">
        <v>458</v>
      </c>
      <c r="B11" s="36" t="s">
        <v>76</v>
      </c>
      <c r="C11" s="17" t="s">
        <v>73</v>
      </c>
      <c r="D11" s="36">
        <v>4</v>
      </c>
      <c r="E11" s="36">
        <v>7045.09</v>
      </c>
      <c r="F11" s="36">
        <v>6306.06</v>
      </c>
      <c r="G11" s="36">
        <v>6854.42</v>
      </c>
      <c r="H11" s="36">
        <v>106</v>
      </c>
      <c r="I11" s="100">
        <v>352028.14</v>
      </c>
      <c r="J11" s="36">
        <f>TableauPLATRERIE[[#This Row],[Coût TOTAL Livraison]]/TableauPLATRERIE[[#This Row],[SU]]</f>
        <v>49.967869821393343</v>
      </c>
      <c r="K11" s="36">
        <f>TableauPLATRERIE[[#This Row],[Coût TOTAL Livraison]]/TableauPLATRERIE[[#This Row],[SHAB]]</f>
        <v>55.823785374703064</v>
      </c>
      <c r="L11" s="36">
        <f>TableauPLATRERIE[[#This Row],[Coût TOTAL Livraison]]/TableauPLATRERIE[[#This Row],[SDP]]</f>
        <v>51.357830421830002</v>
      </c>
      <c r="M11" s="36">
        <f>TableauPLATRERIE[[#This Row],[Coût TOTAL Livraison]]/TableauPLATRERIE[[#This Row],[Nombre de logements]]</f>
        <v>3321.0201886792456</v>
      </c>
    </row>
    <row r="12" spans="1:13" s="18" customFormat="1" ht="20.100000000000001" customHeight="1" x14ac:dyDescent="0.25">
      <c r="A12" s="36">
        <v>358</v>
      </c>
      <c r="B12" s="36" t="s">
        <v>72</v>
      </c>
      <c r="C12" s="17" t="s">
        <v>73</v>
      </c>
      <c r="D12" s="36">
        <v>1</v>
      </c>
      <c r="E12" s="36">
        <v>782.28</v>
      </c>
      <c r="F12" s="36">
        <v>719.58</v>
      </c>
      <c r="G12" s="36">
        <v>802.58</v>
      </c>
      <c r="H12" s="36">
        <v>11</v>
      </c>
      <c r="I12" s="100">
        <v>55800</v>
      </c>
      <c r="J12" s="36">
        <v>71.329958582604689</v>
      </c>
      <c r="K12" s="36">
        <v>77.545234720253475</v>
      </c>
      <c r="L12" s="36">
        <f>TableauPLATRERIE[[#This Row],[Coût TOTAL Livraison]]/TableauPLATRERIE[[#This Row],[SDP]]</f>
        <v>69.525779361558975</v>
      </c>
      <c r="M12" s="36">
        <v>5072.727272727273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6E11F-C208-48A2-BC15-B7AB3016197B}">
  <sheetPr codeName="Feuil15"/>
  <dimension ref="A8:M12"/>
  <sheetViews>
    <sheetView showGridLines="0" showRowColHeaders="0" workbookViewId="0"/>
  </sheetViews>
  <sheetFormatPr baseColWidth="10" defaultRowHeight="15" x14ac:dyDescent="0.25"/>
  <cols>
    <col min="1" max="1" width="13.5703125" customWidth="1"/>
    <col min="4" max="4" width="15.42578125" customWidth="1"/>
    <col min="8" max="8" width="16.5703125" customWidth="1"/>
    <col min="9" max="9" width="18.28515625" customWidth="1"/>
    <col min="13" max="13" width="12.7109375" customWidth="1"/>
  </cols>
  <sheetData>
    <row r="8" spans="1:13" ht="36.950000000000003" customHeight="1" x14ac:dyDescent="0.25">
      <c r="I8" s="118" t="s">
        <v>29</v>
      </c>
      <c r="J8" s="119"/>
      <c r="K8" s="119"/>
      <c r="L8" s="119"/>
      <c r="M8" s="120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ht="12" hidden="1" customHeight="1" x14ac:dyDescent="0.25">
      <c r="A10" s="55" t="s">
        <v>0</v>
      </c>
      <c r="B10" s="52" t="s">
        <v>1</v>
      </c>
      <c r="C10" s="52" t="s">
        <v>2</v>
      </c>
      <c r="D10" s="52" t="s">
        <v>3</v>
      </c>
      <c r="E10" s="52" t="s">
        <v>4</v>
      </c>
      <c r="F10" s="52" t="s">
        <v>5</v>
      </c>
      <c r="G10" s="52" t="s">
        <v>6</v>
      </c>
      <c r="H10" s="52" t="s">
        <v>7</v>
      </c>
      <c r="I10" s="52" t="s">
        <v>14</v>
      </c>
      <c r="J10" s="52" t="s">
        <v>8</v>
      </c>
      <c r="K10" s="52" t="s">
        <v>9</v>
      </c>
      <c r="L10" s="56" t="s">
        <v>10</v>
      </c>
      <c r="M10" s="57" t="s">
        <v>11</v>
      </c>
    </row>
    <row r="11" spans="1:13" ht="20.100000000000001" customHeight="1" x14ac:dyDescent="0.25">
      <c r="A11" s="36">
        <v>458</v>
      </c>
      <c r="B11" s="36" t="s">
        <v>76</v>
      </c>
      <c r="C11" s="17" t="s">
        <v>73</v>
      </c>
      <c r="D11" s="36">
        <v>4</v>
      </c>
      <c r="E11" s="36">
        <v>7045.09</v>
      </c>
      <c r="F11" s="36">
        <v>6306.06</v>
      </c>
      <c r="G11" s="36">
        <v>6854.42</v>
      </c>
      <c r="H11" s="36">
        <v>106</v>
      </c>
      <c r="I11" s="100">
        <v>221500</v>
      </c>
      <c r="J11" s="36">
        <v>31.440336461280125</v>
      </c>
      <c r="K11" s="36">
        <v>35.124943308500079</v>
      </c>
      <c r="L11" s="36">
        <f>TableauPEINTURE[[#This Row],[Coût TOTAL Livraison]]/TableauPEINTURE[[#This Row],[SDP]]</f>
        <v>32.314915047516784</v>
      </c>
      <c r="M11" s="36">
        <v>2089.6226415094338</v>
      </c>
    </row>
    <row r="12" spans="1:13" ht="20.100000000000001" customHeight="1" x14ac:dyDescent="0.25">
      <c r="A12" s="36">
        <v>358</v>
      </c>
      <c r="B12" s="36" t="s">
        <v>72</v>
      </c>
      <c r="C12" s="17" t="s">
        <v>73</v>
      </c>
      <c r="D12" s="36">
        <v>1</v>
      </c>
      <c r="E12" s="36">
        <v>782.28</v>
      </c>
      <c r="F12" s="36">
        <v>719.58</v>
      </c>
      <c r="G12" s="36">
        <v>802.58</v>
      </c>
      <c r="H12" s="36">
        <v>11</v>
      </c>
      <c r="I12" s="100">
        <v>29877.119999999999</v>
      </c>
      <c r="J12" s="36">
        <v>38.192360791532444</v>
      </c>
      <c r="K12" s="36">
        <v>41.520220128408234</v>
      </c>
      <c r="L12" s="36">
        <f>TableauPEINTURE[[#This Row],[Coût TOTAL Livraison]]/TableauPEINTURE[[#This Row],[SDP]]</f>
        <v>37.226345037254852</v>
      </c>
      <c r="M12" s="36">
        <v>2716.1018181818181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053909-0EDF-4EBE-80F1-50872D9F2293}">
  <sheetPr codeName="Feuil2"/>
  <dimension ref="A8:M11"/>
  <sheetViews>
    <sheetView showGridLines="0" showRowColHeaders="0" workbookViewId="0"/>
  </sheetViews>
  <sheetFormatPr baseColWidth="10" defaultRowHeight="15" x14ac:dyDescent="0.25"/>
  <cols>
    <col min="1" max="1" width="15.42578125" customWidth="1"/>
    <col min="4" max="4" width="17.85546875" customWidth="1"/>
    <col min="8" max="8" width="15.85546875" customWidth="1"/>
    <col min="9" max="9" width="18.28515625" customWidth="1"/>
    <col min="13" max="13" width="14" customWidth="1"/>
  </cols>
  <sheetData>
    <row r="8" spans="1:13" ht="36.6" customHeight="1" x14ac:dyDescent="0.25">
      <c r="I8" s="118" t="s">
        <v>68</v>
      </c>
      <c r="J8" s="119"/>
      <c r="K8" s="119"/>
      <c r="L8" s="119"/>
      <c r="M8" s="120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ht="15.6" hidden="1" customHeight="1" x14ac:dyDescent="0.25">
      <c r="A10" s="4" t="s">
        <v>0</v>
      </c>
      <c r="B10" s="5" t="s">
        <v>1</v>
      </c>
      <c r="C10" s="5" t="s">
        <v>2</v>
      </c>
      <c r="D10" s="5" t="s">
        <v>3</v>
      </c>
      <c r="E10" s="5" t="s">
        <v>4</v>
      </c>
      <c r="F10" s="5" t="s">
        <v>5</v>
      </c>
      <c r="G10" s="5" t="s">
        <v>6</v>
      </c>
      <c r="H10" s="5" t="s">
        <v>7</v>
      </c>
      <c r="I10" s="5" t="s">
        <v>14</v>
      </c>
      <c r="J10" s="5" t="s">
        <v>8</v>
      </c>
      <c r="K10" s="8" t="s">
        <v>9</v>
      </c>
      <c r="L10" s="6" t="s">
        <v>10</v>
      </c>
      <c r="M10" s="7" t="s">
        <v>11</v>
      </c>
    </row>
    <row r="11" spans="1:13" s="18" customFormat="1" ht="20.25" customHeight="1" x14ac:dyDescent="0.25">
      <c r="A11" s="36">
        <v>458</v>
      </c>
      <c r="B11" s="36" t="s">
        <v>76</v>
      </c>
      <c r="C11" s="36" t="s">
        <v>73</v>
      </c>
      <c r="D11" s="36">
        <v>4</v>
      </c>
      <c r="E11" s="36">
        <v>7045.09</v>
      </c>
      <c r="F11" s="36">
        <v>6306.06</v>
      </c>
      <c r="G11" s="36">
        <v>6854.42</v>
      </c>
      <c r="H11" s="36">
        <v>106</v>
      </c>
      <c r="I11" s="100">
        <v>28869.1</v>
      </c>
      <c r="J11" s="36">
        <f>TableauESPACESVERTS[Coût TOTAL Livraison]/TableauESPACESVERTS[SU]</f>
        <v>4.0977617035410479</v>
      </c>
      <c r="K11" s="36">
        <f>TableauESPACESVERTS[Coût TOTAL Livraison]/TableauESPACESVERTS[SHAB]</f>
        <v>4.5779932319070857</v>
      </c>
      <c r="L11" s="36">
        <f>TableauESPACESVERTS[Coût TOTAL Livraison]/TableauESPACESVERTS[SDP]</f>
        <v>4.2117494988635071</v>
      </c>
      <c r="M11" s="36">
        <f>TableauESPACESVERTS[Coût TOTAL Livraison]/TableauESPACESVERTS[Nombre de logements]</f>
        <v>272.34999999999997</v>
      </c>
    </row>
  </sheetData>
  <mergeCells count="1">
    <mergeCell ref="I8:M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C6DE839F-BCB2-462D-9BA0-6A1CBAC5B9AC}">
  <ds:schemaRefs/>
</ds:datastoreItem>
</file>

<file path=customXml/itemProps2.xml><?xml version="1.0" encoding="utf-8"?>
<ds:datastoreItem xmlns:ds="http://schemas.openxmlformats.org/officeDocument/2006/customXml" ds:itemID="{AD85D656-617C-4116-B3A6-E9697911F4D0}">
  <ds:schemaRefs/>
</ds:datastoreItem>
</file>

<file path=customXml/itemProps3.xml><?xml version="1.0" encoding="utf-8"?>
<ds:datastoreItem xmlns:ds="http://schemas.openxmlformats.org/officeDocument/2006/customXml" ds:itemID="{0CD88288-CE50-4246-A32F-04D385FDE1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5</vt:i4>
      </vt:variant>
    </vt:vector>
  </HeadingPairs>
  <TitlesOfParts>
    <vt:vector size="20" baseType="lpstr">
      <vt:lpstr>Données</vt:lpstr>
      <vt:lpstr>Tableau de bord BILAN</vt:lpstr>
      <vt:lpstr>Tableau de bord OPE</vt:lpstr>
      <vt:lpstr>MENU</vt:lpstr>
      <vt:lpstr>SYNTHESE</vt:lpstr>
      <vt:lpstr>TERRASSEMENT-GO</vt:lpstr>
      <vt:lpstr>TOITURE</vt:lpstr>
      <vt:lpstr>MENUISERIES EXTERIEURES</vt:lpstr>
      <vt:lpstr>MENUISERIES INTERIEURES</vt:lpstr>
      <vt:lpstr>CVC</vt:lpstr>
      <vt:lpstr>ELEC</vt:lpstr>
      <vt:lpstr>SOLS</vt:lpstr>
      <vt:lpstr>PLATRERIE</vt:lpstr>
      <vt:lpstr>PEINTURE</vt:lpstr>
      <vt:lpstr>ESPACES VERTS</vt:lpstr>
      <vt:lpstr>Bilan</vt:lpstr>
      <vt:lpstr>ChoixTableau</vt:lpstr>
      <vt:lpstr>ListeChoixBilan</vt:lpstr>
      <vt:lpstr>ListeOpéGO</vt:lpstr>
      <vt:lpstr>ListeRATIO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c.arnaez-caron</dc:creator>
  <cp:lastModifiedBy>Chris_W10</cp:lastModifiedBy>
  <dcterms:created xsi:type="dcterms:W3CDTF">2021-03-10T15:08:09Z</dcterms:created>
  <dcterms:modified xsi:type="dcterms:W3CDTF">2021-05-06T20:03:27Z</dcterms:modified>
</cp:coreProperties>
</file>