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7A8F918-A8F6-4FE2-85A9-280119D12461}" xr6:coauthVersionLast="46" xr6:coauthVersionMax="46" xr10:uidLastSave="{00000000-0000-0000-0000-000000000000}"/>
  <bookViews>
    <workbookView xWindow="-120" yWindow="-120" windowWidth="29040" windowHeight="15990" tabRatio="598" xr2:uid="{00000000-000D-0000-FFFF-FFFF00000000}"/>
  </bookViews>
  <sheets>
    <sheet name="Tableau de suivi des jeunes" sheetId="6" r:id="rId1"/>
    <sheet name="Liste des rues" sheetId="5" r:id="rId2"/>
    <sheet name="Divers listes" sheetId="7" r:id="rId3"/>
  </sheets>
  <definedNames>
    <definedName name="_xlnm._FilterDatabase" localSheetId="0" hidden="1">'Tableau de suivi des jeunes'!$A$5:$AG$5</definedName>
    <definedName name="Complémentrue">'Divers listes'!$D$2:$D$4</definedName>
    <definedName name="Intitulé">'Divers listes'!$C$2:$C$3</definedName>
    <definedName name="ListeRues">T_rues[Rue]</definedName>
    <definedName name="Sexe">'Divers listes'!$B$2:$B$3</definedName>
    <definedName name="YesNo">'Divers listes'!$A$2:$A$3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1" i="6" l="1"/>
  <c r="O11" i="6"/>
  <c r="P11" i="6"/>
  <c r="Q11" i="6"/>
  <c r="N12" i="6"/>
  <c r="O12" i="6"/>
  <c r="P12" i="6"/>
  <c r="Q12" i="6"/>
  <c r="N13" i="6"/>
  <c r="O13" i="6"/>
  <c r="P13" i="6"/>
  <c r="Q13" i="6"/>
  <c r="N14" i="6"/>
  <c r="O14" i="6"/>
  <c r="P14" i="6"/>
  <c r="Q14" i="6"/>
  <c r="N15" i="6"/>
  <c r="O15" i="6"/>
  <c r="P15" i="6"/>
  <c r="Q15" i="6"/>
  <c r="N16" i="6"/>
  <c r="O16" i="6"/>
  <c r="P16" i="6"/>
  <c r="Q16" i="6"/>
  <c r="N17" i="6"/>
  <c r="O17" i="6"/>
  <c r="P17" i="6"/>
  <c r="Q17" i="6"/>
  <c r="N18" i="6"/>
  <c r="O18" i="6"/>
  <c r="P18" i="6"/>
  <c r="Q18" i="6"/>
  <c r="N19" i="6"/>
  <c r="O19" i="6"/>
  <c r="P19" i="6"/>
  <c r="Q19" i="6"/>
  <c r="N20" i="6"/>
  <c r="O20" i="6"/>
  <c r="P20" i="6"/>
  <c r="Q20" i="6"/>
  <c r="N21" i="6"/>
  <c r="O21" i="6"/>
  <c r="P21" i="6"/>
  <c r="Q21" i="6"/>
  <c r="N22" i="6"/>
  <c r="O22" i="6"/>
  <c r="P22" i="6"/>
  <c r="Q22" i="6"/>
  <c r="N23" i="6"/>
  <c r="O23" i="6"/>
  <c r="P23" i="6"/>
  <c r="Q23" i="6"/>
  <c r="N24" i="6"/>
  <c r="O24" i="6"/>
  <c r="P24" i="6"/>
  <c r="Q24" i="6"/>
  <c r="N25" i="6"/>
  <c r="O25" i="6"/>
  <c r="P25" i="6"/>
  <c r="Q25" i="6"/>
  <c r="N26" i="6"/>
  <c r="O26" i="6"/>
  <c r="P26" i="6"/>
  <c r="Q26" i="6"/>
  <c r="N27" i="6"/>
  <c r="O27" i="6"/>
  <c r="P27" i="6"/>
  <c r="Q27" i="6"/>
  <c r="N28" i="6"/>
  <c r="O28" i="6"/>
  <c r="P28" i="6"/>
  <c r="Q28" i="6"/>
  <c r="N29" i="6"/>
  <c r="O29" i="6"/>
  <c r="P29" i="6"/>
  <c r="Q29" i="6"/>
  <c r="N30" i="6"/>
  <c r="O30" i="6"/>
  <c r="P30" i="6"/>
  <c r="Q30" i="6"/>
  <c r="N31" i="6"/>
  <c r="O31" i="6"/>
  <c r="P31" i="6"/>
  <c r="Q31" i="6"/>
  <c r="N32" i="6"/>
  <c r="O32" i="6"/>
  <c r="P32" i="6"/>
  <c r="Q32" i="6"/>
  <c r="N33" i="6"/>
  <c r="O33" i="6"/>
  <c r="P33" i="6"/>
  <c r="Q33" i="6"/>
  <c r="N34" i="6"/>
  <c r="O34" i="6"/>
  <c r="P34" i="6"/>
  <c r="Q34" i="6"/>
  <c r="N35" i="6"/>
  <c r="O35" i="6"/>
  <c r="P35" i="6"/>
  <c r="Q35" i="6"/>
  <c r="N36" i="6"/>
  <c r="O36" i="6"/>
  <c r="P36" i="6"/>
  <c r="Q36" i="6"/>
  <c r="N37" i="6"/>
  <c r="O37" i="6"/>
  <c r="P37" i="6"/>
  <c r="Q37" i="6"/>
  <c r="N38" i="6"/>
  <c r="O38" i="6"/>
  <c r="P38" i="6"/>
  <c r="Q38" i="6"/>
  <c r="N39" i="6"/>
  <c r="O39" i="6"/>
  <c r="P39" i="6"/>
  <c r="Q39" i="6"/>
  <c r="N40" i="6"/>
  <c r="O40" i="6"/>
  <c r="P40" i="6"/>
  <c r="Q40" i="6"/>
  <c r="N41" i="6"/>
  <c r="O41" i="6"/>
  <c r="P41" i="6"/>
  <c r="Q41" i="6"/>
  <c r="N42" i="6"/>
  <c r="O42" i="6"/>
  <c r="P42" i="6"/>
  <c r="Q42" i="6"/>
  <c r="N43" i="6"/>
  <c r="O43" i="6"/>
  <c r="P43" i="6"/>
  <c r="Q43" i="6"/>
  <c r="N44" i="6"/>
  <c r="O44" i="6"/>
  <c r="P44" i="6"/>
  <c r="Q44" i="6"/>
  <c r="N45" i="6"/>
  <c r="O45" i="6"/>
  <c r="P45" i="6"/>
  <c r="Q45" i="6"/>
  <c r="N46" i="6"/>
  <c r="O46" i="6"/>
  <c r="P46" i="6"/>
  <c r="Q46" i="6"/>
  <c r="N47" i="6"/>
  <c r="O47" i="6"/>
  <c r="P47" i="6"/>
  <c r="Q47" i="6"/>
  <c r="N48" i="6"/>
  <c r="O48" i="6"/>
  <c r="P48" i="6"/>
  <c r="Q48" i="6"/>
  <c r="N49" i="6"/>
  <c r="O49" i="6"/>
  <c r="P49" i="6"/>
  <c r="Q49" i="6"/>
  <c r="N50" i="6"/>
  <c r="O50" i="6"/>
  <c r="P50" i="6"/>
  <c r="Q50" i="6"/>
  <c r="N51" i="6"/>
  <c r="O51" i="6"/>
  <c r="P51" i="6"/>
  <c r="Q51" i="6"/>
  <c r="N52" i="6"/>
  <c r="O52" i="6"/>
  <c r="P52" i="6"/>
  <c r="Q52" i="6"/>
  <c r="N53" i="6"/>
  <c r="O53" i="6"/>
  <c r="P53" i="6"/>
  <c r="Q53" i="6"/>
  <c r="N54" i="6"/>
  <c r="O54" i="6"/>
  <c r="P54" i="6"/>
  <c r="Q54" i="6"/>
  <c r="N55" i="6"/>
  <c r="O55" i="6"/>
  <c r="P55" i="6"/>
  <c r="Q55" i="6"/>
  <c r="N56" i="6"/>
  <c r="O56" i="6"/>
  <c r="P56" i="6"/>
  <c r="Q56" i="6"/>
  <c r="N57" i="6"/>
  <c r="O57" i="6"/>
  <c r="P57" i="6"/>
  <c r="Q57" i="6"/>
  <c r="N58" i="6"/>
  <c r="O58" i="6"/>
  <c r="P58" i="6"/>
  <c r="Q58" i="6"/>
  <c r="N59" i="6"/>
  <c r="O59" i="6"/>
  <c r="P59" i="6"/>
  <c r="Q59" i="6"/>
  <c r="N60" i="6"/>
  <c r="O60" i="6"/>
  <c r="P60" i="6"/>
  <c r="Q60" i="6"/>
  <c r="N61" i="6"/>
  <c r="O61" i="6"/>
  <c r="P61" i="6"/>
  <c r="Q61" i="6"/>
  <c r="N62" i="6"/>
  <c r="O62" i="6"/>
  <c r="P62" i="6"/>
  <c r="Q62" i="6"/>
  <c r="N63" i="6"/>
  <c r="O63" i="6"/>
  <c r="P63" i="6"/>
  <c r="Q63" i="6"/>
  <c r="N64" i="6"/>
  <c r="O64" i="6"/>
  <c r="P64" i="6"/>
  <c r="Q64" i="6"/>
  <c r="N65" i="6"/>
  <c r="O65" i="6"/>
  <c r="P65" i="6"/>
  <c r="Q65" i="6"/>
  <c r="N66" i="6"/>
  <c r="O66" i="6"/>
  <c r="P66" i="6"/>
  <c r="Q66" i="6"/>
  <c r="N67" i="6"/>
  <c r="O67" i="6"/>
  <c r="P67" i="6"/>
  <c r="Q67" i="6"/>
  <c r="N68" i="6"/>
  <c r="O68" i="6"/>
  <c r="P68" i="6"/>
  <c r="Q68" i="6"/>
  <c r="N69" i="6"/>
  <c r="O69" i="6"/>
  <c r="P69" i="6"/>
  <c r="Q69" i="6"/>
  <c r="N70" i="6"/>
  <c r="O70" i="6"/>
  <c r="P70" i="6"/>
  <c r="Q70" i="6"/>
  <c r="N71" i="6"/>
  <c r="O71" i="6"/>
  <c r="P71" i="6"/>
  <c r="Q71" i="6"/>
  <c r="N72" i="6"/>
  <c r="O72" i="6"/>
  <c r="P72" i="6"/>
  <c r="Q72" i="6"/>
  <c r="N73" i="6"/>
  <c r="O73" i="6"/>
  <c r="P73" i="6"/>
  <c r="Q73" i="6"/>
  <c r="N74" i="6"/>
  <c r="O74" i="6"/>
  <c r="P74" i="6"/>
  <c r="Q74" i="6"/>
  <c r="N75" i="6"/>
  <c r="O75" i="6"/>
  <c r="P75" i="6"/>
  <c r="Q75" i="6"/>
  <c r="N76" i="6"/>
  <c r="O76" i="6"/>
  <c r="P76" i="6"/>
  <c r="Q76" i="6"/>
  <c r="N77" i="6"/>
  <c r="O77" i="6"/>
  <c r="P77" i="6"/>
  <c r="Q77" i="6"/>
  <c r="N78" i="6"/>
  <c r="O78" i="6"/>
  <c r="P78" i="6"/>
  <c r="Q78" i="6"/>
  <c r="N79" i="6"/>
  <c r="O79" i="6"/>
  <c r="P79" i="6"/>
  <c r="Q79" i="6"/>
  <c r="N80" i="6"/>
  <c r="O80" i="6"/>
  <c r="P80" i="6"/>
  <c r="Q80" i="6"/>
  <c r="N81" i="6"/>
  <c r="O81" i="6"/>
  <c r="P81" i="6"/>
  <c r="Q81" i="6"/>
  <c r="N82" i="6"/>
  <c r="O82" i="6"/>
  <c r="P82" i="6"/>
  <c r="Q82" i="6"/>
  <c r="N83" i="6"/>
  <c r="O83" i="6"/>
  <c r="P83" i="6"/>
  <c r="Q83" i="6"/>
  <c r="N84" i="6"/>
  <c r="O84" i="6"/>
  <c r="P84" i="6"/>
  <c r="Q84" i="6"/>
  <c r="N85" i="6"/>
  <c r="O85" i="6"/>
  <c r="P85" i="6"/>
  <c r="Q85" i="6"/>
  <c r="N86" i="6"/>
  <c r="O86" i="6"/>
  <c r="P86" i="6"/>
  <c r="Q86" i="6"/>
  <c r="N87" i="6"/>
  <c r="O87" i="6"/>
  <c r="P87" i="6"/>
  <c r="Q87" i="6"/>
  <c r="N88" i="6"/>
  <c r="O88" i="6"/>
  <c r="P88" i="6"/>
  <c r="Q88" i="6"/>
  <c r="N89" i="6"/>
  <c r="O89" i="6"/>
  <c r="P89" i="6"/>
  <c r="Q89" i="6"/>
  <c r="L7" i="6"/>
  <c r="N7" i="6" s="1"/>
  <c r="M7" i="6"/>
  <c r="L8" i="6"/>
  <c r="N8" i="6" s="1"/>
  <c r="M8" i="6"/>
  <c r="L9" i="6"/>
  <c r="N9" i="6" s="1"/>
  <c r="M9" i="6"/>
  <c r="L10" i="6"/>
  <c r="N10" i="6" s="1"/>
  <c r="M10" i="6"/>
  <c r="L11" i="6"/>
  <c r="M11" i="6"/>
  <c r="L12" i="6"/>
  <c r="M12" i="6"/>
  <c r="L13" i="6"/>
  <c r="M13" i="6"/>
  <c r="L14" i="6"/>
  <c r="M14" i="6"/>
  <c r="L15" i="6"/>
  <c r="M15" i="6"/>
  <c r="L16" i="6"/>
  <c r="M16" i="6"/>
  <c r="L17" i="6"/>
  <c r="M17" i="6"/>
  <c r="L18" i="6"/>
  <c r="M18" i="6"/>
  <c r="L19" i="6"/>
  <c r="M19" i="6"/>
  <c r="L20" i="6"/>
  <c r="M20" i="6"/>
  <c r="L21" i="6"/>
  <c r="M21" i="6"/>
  <c r="L22" i="6"/>
  <c r="M22" i="6"/>
  <c r="L23" i="6"/>
  <c r="M23" i="6"/>
  <c r="L24" i="6"/>
  <c r="M24" i="6"/>
  <c r="L25" i="6"/>
  <c r="M25" i="6"/>
  <c r="L26" i="6"/>
  <c r="M26" i="6"/>
  <c r="L27" i="6"/>
  <c r="M27" i="6"/>
  <c r="L28" i="6"/>
  <c r="M28" i="6"/>
  <c r="L29" i="6"/>
  <c r="M29" i="6"/>
  <c r="L30" i="6"/>
  <c r="M30" i="6"/>
  <c r="L31" i="6"/>
  <c r="M31" i="6"/>
  <c r="L32" i="6"/>
  <c r="M32" i="6"/>
  <c r="L33" i="6"/>
  <c r="M33" i="6"/>
  <c r="L34" i="6"/>
  <c r="M34" i="6"/>
  <c r="L35" i="6"/>
  <c r="M35" i="6"/>
  <c r="L36" i="6"/>
  <c r="M36" i="6"/>
  <c r="L37" i="6"/>
  <c r="M37" i="6"/>
  <c r="L38" i="6"/>
  <c r="M38" i="6"/>
  <c r="L39" i="6"/>
  <c r="M39" i="6"/>
  <c r="L40" i="6"/>
  <c r="M40" i="6"/>
  <c r="L41" i="6"/>
  <c r="M41" i="6"/>
  <c r="L42" i="6"/>
  <c r="M42" i="6"/>
  <c r="L43" i="6"/>
  <c r="M43" i="6"/>
  <c r="L44" i="6"/>
  <c r="M44" i="6"/>
  <c r="L45" i="6"/>
  <c r="M45" i="6"/>
  <c r="L46" i="6"/>
  <c r="M46" i="6"/>
  <c r="L47" i="6"/>
  <c r="M47" i="6"/>
  <c r="L48" i="6"/>
  <c r="M48" i="6"/>
  <c r="L49" i="6"/>
  <c r="M49" i="6"/>
  <c r="L50" i="6"/>
  <c r="M50" i="6"/>
  <c r="L51" i="6"/>
  <c r="M51" i="6"/>
  <c r="L52" i="6"/>
  <c r="M52" i="6"/>
  <c r="L53" i="6"/>
  <c r="M53" i="6"/>
  <c r="L54" i="6"/>
  <c r="M54" i="6"/>
  <c r="L55" i="6"/>
  <c r="M55" i="6"/>
  <c r="L56" i="6"/>
  <c r="M56" i="6"/>
  <c r="L57" i="6"/>
  <c r="M57" i="6"/>
  <c r="L58" i="6"/>
  <c r="M58" i="6"/>
  <c r="L59" i="6"/>
  <c r="M59" i="6"/>
  <c r="L60" i="6"/>
  <c r="M60" i="6"/>
  <c r="L61" i="6"/>
  <c r="M61" i="6"/>
  <c r="L62" i="6"/>
  <c r="M62" i="6"/>
  <c r="L63" i="6"/>
  <c r="M63" i="6"/>
  <c r="L64" i="6"/>
  <c r="M64" i="6"/>
  <c r="L65" i="6"/>
  <c r="M65" i="6"/>
  <c r="L66" i="6"/>
  <c r="M66" i="6"/>
  <c r="L67" i="6"/>
  <c r="M67" i="6"/>
  <c r="L68" i="6"/>
  <c r="M68" i="6"/>
  <c r="L69" i="6"/>
  <c r="M69" i="6"/>
  <c r="L70" i="6"/>
  <c r="M70" i="6"/>
  <c r="L71" i="6"/>
  <c r="M71" i="6"/>
  <c r="L72" i="6"/>
  <c r="M72" i="6"/>
  <c r="L73" i="6"/>
  <c r="M73" i="6"/>
  <c r="L74" i="6"/>
  <c r="M74" i="6"/>
  <c r="L75" i="6"/>
  <c r="M75" i="6"/>
  <c r="L76" i="6"/>
  <c r="M76" i="6"/>
  <c r="L77" i="6"/>
  <c r="M77" i="6"/>
  <c r="L78" i="6"/>
  <c r="M78" i="6"/>
  <c r="L79" i="6"/>
  <c r="M79" i="6"/>
  <c r="L80" i="6"/>
  <c r="M80" i="6"/>
  <c r="L81" i="6"/>
  <c r="M81" i="6"/>
  <c r="L82" i="6"/>
  <c r="M82" i="6"/>
  <c r="L83" i="6"/>
  <c r="M83" i="6"/>
  <c r="L84" i="6"/>
  <c r="M84" i="6"/>
  <c r="L85" i="6"/>
  <c r="M85" i="6"/>
  <c r="L86" i="6"/>
  <c r="M86" i="6"/>
  <c r="L87" i="6"/>
  <c r="M87" i="6"/>
  <c r="L88" i="6"/>
  <c r="M88" i="6"/>
  <c r="L89" i="6"/>
  <c r="M89" i="6"/>
  <c r="M6" i="6"/>
  <c r="L6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8" i="6"/>
  <c r="A6" i="6"/>
  <c r="A7" i="6"/>
  <c r="Z95" i="6"/>
  <c r="Y95" i="6"/>
  <c r="U6" i="6"/>
  <c r="X6" i="6" s="1"/>
  <c r="U7" i="6"/>
  <c r="V7" i="6" s="1"/>
  <c r="U8" i="6"/>
  <c r="W8" i="6" s="1"/>
  <c r="U9" i="6"/>
  <c r="W9" i="6" s="1"/>
  <c r="AC95" i="6"/>
  <c r="AB95" i="6"/>
  <c r="E95" i="6"/>
  <c r="D95" i="6"/>
  <c r="B95" i="6"/>
  <c r="U89" i="6"/>
  <c r="X89" i="6" s="1"/>
  <c r="U88" i="6"/>
  <c r="W88" i="6" s="1"/>
  <c r="U87" i="6"/>
  <c r="W87" i="6" s="1"/>
  <c r="U86" i="6"/>
  <c r="W86" i="6" s="1"/>
  <c r="U85" i="6"/>
  <c r="X85" i="6" s="1"/>
  <c r="U84" i="6"/>
  <c r="W84" i="6" s="1"/>
  <c r="U83" i="6"/>
  <c r="V83" i="6" s="1"/>
  <c r="U82" i="6"/>
  <c r="W82" i="6" s="1"/>
  <c r="U81" i="6"/>
  <c r="V81" i="6" s="1"/>
  <c r="U80" i="6"/>
  <c r="V80" i="6" s="1"/>
  <c r="U79" i="6"/>
  <c r="X79" i="6" s="1"/>
  <c r="U78" i="6"/>
  <c r="X78" i="6" s="1"/>
  <c r="U77" i="6"/>
  <c r="X77" i="6" s="1"/>
  <c r="U76" i="6"/>
  <c r="W76" i="6" s="1"/>
  <c r="U75" i="6"/>
  <c r="V75" i="6" s="1"/>
  <c r="U74" i="6"/>
  <c r="V74" i="6" s="1"/>
  <c r="U73" i="6"/>
  <c r="X73" i="6" s="1"/>
  <c r="U72" i="6"/>
  <c r="W72" i="6" s="1"/>
  <c r="U71" i="6"/>
  <c r="V71" i="6" s="1"/>
  <c r="U70" i="6"/>
  <c r="X70" i="6" s="1"/>
  <c r="U69" i="6"/>
  <c r="X69" i="6" s="1"/>
  <c r="U68" i="6"/>
  <c r="V68" i="6" s="1"/>
  <c r="U67" i="6"/>
  <c r="X67" i="6" s="1"/>
  <c r="U66" i="6"/>
  <c r="W66" i="6" s="1"/>
  <c r="U65" i="6"/>
  <c r="V65" i="6" s="1"/>
  <c r="U64" i="6"/>
  <c r="W64" i="6" s="1"/>
  <c r="U63" i="6"/>
  <c r="X63" i="6" s="1"/>
  <c r="U62" i="6"/>
  <c r="X62" i="6" s="1"/>
  <c r="U61" i="6"/>
  <c r="V61" i="6" s="1"/>
  <c r="U60" i="6"/>
  <c r="X60" i="6" s="1"/>
  <c r="U59" i="6"/>
  <c r="V59" i="6" s="1"/>
  <c r="U58" i="6"/>
  <c r="W58" i="6" s="1"/>
  <c r="U57" i="6"/>
  <c r="V57" i="6" s="1"/>
  <c r="U56" i="6"/>
  <c r="W56" i="6" s="1"/>
  <c r="U55" i="6"/>
  <c r="X55" i="6" s="1"/>
  <c r="U54" i="6"/>
  <c r="X54" i="6" s="1"/>
  <c r="U53" i="6"/>
  <c r="W53" i="6" s="1"/>
  <c r="U52" i="6"/>
  <c r="V52" i="6" s="1"/>
  <c r="U51" i="6"/>
  <c r="V51" i="6" s="1"/>
  <c r="U50" i="6"/>
  <c r="W50" i="6" s="1"/>
  <c r="U49" i="6"/>
  <c r="W49" i="6" s="1"/>
  <c r="U48" i="6"/>
  <c r="X48" i="6" s="1"/>
  <c r="U47" i="6"/>
  <c r="V47" i="6" s="1"/>
  <c r="U46" i="6"/>
  <c r="V46" i="6" s="1"/>
  <c r="U45" i="6"/>
  <c r="X45" i="6" s="1"/>
  <c r="U44" i="6"/>
  <c r="X44" i="6" s="1"/>
  <c r="U43" i="6"/>
  <c r="X43" i="6" s="1"/>
  <c r="U42" i="6"/>
  <c r="V42" i="6" s="1"/>
  <c r="U41" i="6"/>
  <c r="X41" i="6" s="1"/>
  <c r="U40" i="6"/>
  <c r="W40" i="6" s="1"/>
  <c r="U39" i="6"/>
  <c r="W39" i="6" s="1"/>
  <c r="U38" i="6"/>
  <c r="X38" i="6" s="1"/>
  <c r="U37" i="6"/>
  <c r="V37" i="6" s="1"/>
  <c r="U36" i="6"/>
  <c r="V36" i="6" s="1"/>
  <c r="U35" i="6"/>
  <c r="W35" i="6" s="1"/>
  <c r="U34" i="6"/>
  <c r="W34" i="6" s="1"/>
  <c r="U33" i="6"/>
  <c r="W33" i="6" s="1"/>
  <c r="U32" i="6"/>
  <c r="W32" i="6" s="1"/>
  <c r="U31" i="6"/>
  <c r="V31" i="6" s="1"/>
  <c r="U30" i="6"/>
  <c r="W30" i="6" s="1"/>
  <c r="U29" i="6"/>
  <c r="V29" i="6" s="1"/>
  <c r="U28" i="6"/>
  <c r="V28" i="6" s="1"/>
  <c r="U27" i="6"/>
  <c r="X27" i="6" s="1"/>
  <c r="U26" i="6"/>
  <c r="V26" i="6" s="1"/>
  <c r="U25" i="6"/>
  <c r="V25" i="6" s="1"/>
  <c r="U24" i="6"/>
  <c r="X24" i="6" s="1"/>
  <c r="U23" i="6"/>
  <c r="W23" i="6" s="1"/>
  <c r="U22" i="6"/>
  <c r="V22" i="6" s="1"/>
  <c r="U21" i="6"/>
  <c r="V21" i="6" s="1"/>
  <c r="U20" i="6"/>
  <c r="X20" i="6" s="1"/>
  <c r="U19" i="6"/>
  <c r="V19" i="6" s="1"/>
  <c r="U18" i="6"/>
  <c r="X18" i="6" s="1"/>
  <c r="U17" i="6"/>
  <c r="X17" i="6" s="1"/>
  <c r="U16" i="6"/>
  <c r="X16" i="6" s="1"/>
  <c r="U15" i="6"/>
  <c r="V15" i="6" s="1"/>
  <c r="U14" i="6"/>
  <c r="X14" i="6" s="1"/>
  <c r="U13" i="6"/>
  <c r="W13" i="6" s="1"/>
  <c r="U12" i="6"/>
  <c r="X12" i="6" s="1"/>
  <c r="U11" i="6"/>
  <c r="X11" i="6" s="1"/>
  <c r="U10" i="6"/>
  <c r="X10" i="6" s="1"/>
  <c r="O6" i="6"/>
  <c r="P6" i="6"/>
  <c r="Q6" i="6"/>
  <c r="N6" i="6"/>
  <c r="Q10" i="6" l="1"/>
  <c r="P10" i="6"/>
  <c r="O10" i="6"/>
  <c r="Q9" i="6"/>
  <c r="P9" i="6"/>
  <c r="O9" i="6"/>
  <c r="Q8" i="6"/>
  <c r="P8" i="6"/>
  <c r="O8" i="6"/>
  <c r="Q7" i="6"/>
  <c r="P7" i="6"/>
  <c r="O7" i="6"/>
  <c r="A95" i="6"/>
  <c r="Z96" i="6" s="1"/>
  <c r="V84" i="6"/>
  <c r="W60" i="6"/>
  <c r="V24" i="6"/>
  <c r="V67" i="6"/>
  <c r="X37" i="6"/>
  <c r="W79" i="6"/>
  <c r="W31" i="6"/>
  <c r="X84" i="6"/>
  <c r="X72" i="6"/>
  <c r="V58" i="6"/>
  <c r="V48" i="6"/>
  <c r="V87" i="6"/>
  <c r="V64" i="6"/>
  <c r="X64" i="6"/>
  <c r="X71" i="6"/>
  <c r="X58" i="6"/>
  <c r="V55" i="6"/>
  <c r="W24" i="6"/>
  <c r="W48" i="6"/>
  <c r="X31" i="6"/>
  <c r="W22" i="6"/>
  <c r="V13" i="6"/>
  <c r="W21" i="6"/>
  <c r="V69" i="6"/>
  <c r="V49" i="6"/>
  <c r="X53" i="6"/>
  <c r="W77" i="6"/>
  <c r="W89" i="6"/>
  <c r="X15" i="6"/>
  <c r="V89" i="6"/>
  <c r="V60" i="6"/>
  <c r="W59" i="6"/>
  <c r="X21" i="6"/>
  <c r="X30" i="6"/>
  <c r="V40" i="6"/>
  <c r="W28" i="6"/>
  <c r="V30" i="6"/>
  <c r="X47" i="6"/>
  <c r="W78" i="6"/>
  <c r="V66" i="6"/>
  <c r="X13" i="6"/>
  <c r="V8" i="6"/>
  <c r="X82" i="6"/>
  <c r="W15" i="6"/>
  <c r="X8" i="6"/>
  <c r="W7" i="6"/>
  <c r="X7" i="6"/>
  <c r="X28" i="6"/>
  <c r="X59" i="6"/>
  <c r="W47" i="6"/>
  <c r="V76" i="6"/>
  <c r="W65" i="6"/>
  <c r="V41" i="6"/>
  <c r="V23" i="6"/>
  <c r="W19" i="6"/>
  <c r="V45" i="6"/>
  <c r="V10" i="6"/>
  <c r="W17" i="6"/>
  <c r="W71" i="6"/>
  <c r="W37" i="6"/>
  <c r="W55" i="6"/>
  <c r="X57" i="6"/>
  <c r="X22" i="6"/>
  <c r="X42" i="6"/>
  <c r="W12" i="6"/>
  <c r="X35" i="6"/>
  <c r="W85" i="6"/>
  <c r="W57" i="6"/>
  <c r="V85" i="6"/>
  <c r="V9" i="6"/>
  <c r="V17" i="6"/>
  <c r="X33" i="6"/>
  <c r="V73" i="6"/>
  <c r="W42" i="6"/>
  <c r="X49" i="6"/>
  <c r="W10" i="6"/>
  <c r="V54" i="6"/>
  <c r="V12" i="6"/>
  <c r="X87" i="6"/>
  <c r="V53" i="6"/>
  <c r="W54" i="6"/>
  <c r="V78" i="6"/>
  <c r="X40" i="6"/>
  <c r="X23" i="6"/>
  <c r="X76" i="6"/>
  <c r="V33" i="6"/>
  <c r="X51" i="6"/>
  <c r="X66" i="6"/>
  <c r="W73" i="6"/>
  <c r="W51" i="6"/>
  <c r="V35" i="6"/>
  <c r="X25" i="6"/>
  <c r="W27" i="6"/>
  <c r="V11" i="6"/>
  <c r="W29" i="6"/>
  <c r="X88" i="6"/>
  <c r="W43" i="6"/>
  <c r="V43" i="6"/>
  <c r="V27" i="6"/>
  <c r="X34" i="6"/>
  <c r="W63" i="6"/>
  <c r="W70" i="6"/>
  <c r="W52" i="6"/>
  <c r="W46" i="6"/>
  <c r="X39" i="6"/>
  <c r="W16" i="6"/>
  <c r="V70" i="6"/>
  <c r="W36" i="6"/>
  <c r="V63" i="6"/>
  <c r="X65" i="6"/>
  <c r="W83" i="6"/>
  <c r="X36" i="6"/>
  <c r="V72" i="6"/>
  <c r="V79" i="6"/>
  <c r="X52" i="6"/>
  <c r="V88" i="6"/>
  <c r="W45" i="6"/>
  <c r="W81" i="6"/>
  <c r="V16" i="6"/>
  <c r="W25" i="6"/>
  <c r="X29" i="6"/>
  <c r="X46" i="6"/>
  <c r="X81" i="6"/>
  <c r="V18" i="6"/>
  <c r="X61" i="6"/>
  <c r="W11" i="6"/>
  <c r="V34" i="6"/>
  <c r="V82" i="6"/>
  <c r="V39" i="6"/>
  <c r="X75" i="6"/>
  <c r="W18" i="6"/>
  <c r="W61" i="6"/>
  <c r="W41" i="6"/>
  <c r="W14" i="6"/>
  <c r="U95" i="6"/>
  <c r="X19" i="6"/>
  <c r="V44" i="6"/>
  <c r="X9" i="6"/>
  <c r="W67" i="6"/>
  <c r="W69" i="6"/>
  <c r="V62" i="6"/>
  <c r="V77" i="6"/>
  <c r="X83" i="6"/>
  <c r="W75" i="6"/>
  <c r="W68" i="6"/>
  <c r="V50" i="6"/>
  <c r="W74" i="6"/>
  <c r="W62" i="6"/>
  <c r="V32" i="6"/>
  <c r="W38" i="6"/>
  <c r="W26" i="6"/>
  <c r="X80" i="6"/>
  <c r="V6" i="6"/>
  <c r="W6" i="6"/>
  <c r="X68" i="6"/>
  <c r="V38" i="6"/>
  <c r="V86" i="6"/>
  <c r="X74" i="6"/>
  <c r="V56" i="6"/>
  <c r="V14" i="6"/>
  <c r="W80" i="6"/>
  <c r="W20" i="6"/>
  <c r="V20" i="6"/>
  <c r="X86" i="6"/>
  <c r="X26" i="6"/>
  <c r="W44" i="6"/>
  <c r="X50" i="6"/>
  <c r="X56" i="6"/>
  <c r="X32" i="6"/>
  <c r="N95" i="6" l="1"/>
  <c r="N96" i="6" s="1"/>
  <c r="O95" i="6"/>
  <c r="O96" i="6" s="1"/>
  <c r="P95" i="6"/>
  <c r="P96" i="6" s="1"/>
  <c r="Q95" i="6"/>
  <c r="Q96" i="6" s="1"/>
  <c r="AB96" i="6"/>
  <c r="AB97" i="6" s="1"/>
  <c r="D96" i="6"/>
  <c r="D97" i="6" s="1"/>
  <c r="E96" i="6"/>
  <c r="AC96" i="6"/>
  <c r="B96" i="6"/>
  <c r="Y96" i="6"/>
  <c r="X95" i="6"/>
  <c r="X96" i="6" s="1"/>
  <c r="V95" i="6"/>
  <c r="V96" i="6" s="1"/>
  <c r="W95" i="6"/>
  <c r="W96" i="6" s="1"/>
  <c r="N97" i="6" l="1"/>
  <c r="V97" i="6"/>
</calcChain>
</file>

<file path=xl/sharedStrings.xml><?xml version="1.0" encoding="utf-8"?>
<sst xmlns="http://schemas.openxmlformats.org/spreadsheetml/2006/main" count="1066" uniqueCount="399">
  <si>
    <t>inscrit à Pôle Emploi</t>
  </si>
  <si>
    <t>NON</t>
  </si>
  <si>
    <t>RDV PARTENAIRES EMPLOI</t>
  </si>
  <si>
    <t>RDV PARTENAIRES SOCIAUX</t>
  </si>
  <si>
    <t>ENTRETIENS INDIVIDUELS - SUIVI</t>
  </si>
  <si>
    <t xml:space="preserve">16-19 ans </t>
  </si>
  <si>
    <t>26-30 ans</t>
  </si>
  <si>
    <t>Niveau de qualification</t>
  </si>
  <si>
    <t>20-25 ans</t>
  </si>
  <si>
    <t>permis B</t>
  </si>
  <si>
    <t>bénéficiaire du RSA</t>
  </si>
  <si>
    <t>F</t>
  </si>
  <si>
    <t>MAIL</t>
  </si>
  <si>
    <t>TEL</t>
  </si>
  <si>
    <t>AGE</t>
  </si>
  <si>
    <t>DEMANDES</t>
  </si>
  <si>
    <t>Date Naiss</t>
  </si>
  <si>
    <t>SITUATION INITIALE</t>
  </si>
  <si>
    <t>VILLE</t>
  </si>
  <si>
    <t>Adresse</t>
  </si>
  <si>
    <t>Avenue Laennec</t>
  </si>
  <si>
    <t>Avenue Molière</t>
  </si>
  <si>
    <t>Avenue Albert Schweitzer</t>
  </si>
  <si>
    <t>Boulevard Chéreau</t>
  </si>
  <si>
    <t>Boulevard Voltaire</t>
  </si>
  <si>
    <t>Boulevard Diderot</t>
  </si>
  <si>
    <t>Boulevard Pasteur</t>
  </si>
  <si>
    <t>Place Jacques Lepesme</t>
  </si>
  <si>
    <t>Place André Bosson</t>
  </si>
  <si>
    <t>Place Dame Ozanne</t>
  </si>
  <si>
    <t>Place Diderot</t>
  </si>
  <si>
    <t>Place Fernand Léger</t>
  </si>
  <si>
    <t>Rue Habert</t>
  </si>
  <si>
    <t>Rue Henri Barbusse</t>
  </si>
  <si>
    <t>Rue Descartes</t>
  </si>
  <si>
    <t>Rue Jean Bouin</t>
  </si>
  <si>
    <t>Rue Jean Jaurès</t>
  </si>
  <si>
    <t>Rue Jean Vilar</t>
  </si>
  <si>
    <t>Rue Jules Ferry</t>
  </si>
  <si>
    <t>Rue Kecker</t>
  </si>
  <si>
    <t>Rue Lavoisier</t>
  </si>
  <si>
    <t>Rue Léo Lagrange</t>
  </si>
  <si>
    <t>Rue Louis Braille</t>
  </si>
  <si>
    <t>Rue Neuve</t>
  </si>
  <si>
    <t>Rue Pascal</t>
  </si>
  <si>
    <t>Rue Paul Claudel</t>
  </si>
  <si>
    <t>Rue Paul Delair</t>
  </si>
  <si>
    <t>Rue Paul Jozon</t>
  </si>
  <si>
    <t>Rue Albert Camus</t>
  </si>
  <si>
    <t>Rue Paul Langevin</t>
  </si>
  <si>
    <t>Rue Alfred Nodet</t>
  </si>
  <si>
    <t>Rue Pierre Brossolette</t>
  </si>
  <si>
    <t>Rue Anatole France</t>
  </si>
  <si>
    <t>Rue Pierre Corneille</t>
  </si>
  <si>
    <t>Rue André Thomas</t>
  </si>
  <si>
    <t>Rue Pierre Thuin</t>
  </si>
  <si>
    <t>Rue Augustine Variot</t>
  </si>
  <si>
    <t>Rue Poisson</t>
  </si>
  <si>
    <t>Rue Porte Coppin</t>
  </si>
  <si>
    <t>Rue Bertin</t>
  </si>
  <si>
    <t>Rue Racine</t>
  </si>
  <si>
    <t>Rue Besson</t>
  </si>
  <si>
    <t>Rue Regnault</t>
  </si>
  <si>
    <t>Rue Bonnevin Carré</t>
  </si>
  <si>
    <t>Rue Roberte Boucher</t>
  </si>
  <si>
    <t>Rue Edmond Fortin</t>
  </si>
  <si>
    <t>Rue Edmond Rostand</t>
  </si>
  <si>
    <t>Rue Danielle Casanova</t>
  </si>
  <si>
    <t>Rue Edouard Branly</t>
  </si>
  <si>
    <t>Rue Traversière</t>
  </si>
  <si>
    <t>Rue Emile Lefebvre</t>
  </si>
  <si>
    <t>Rue Victor Hugo</t>
  </si>
  <si>
    <t>Rue Emile Zola</t>
  </si>
  <si>
    <t>Ruelle Cretté</t>
  </si>
  <si>
    <t>Rue Etienne Dolet</t>
  </si>
  <si>
    <t>Ruelle Fromagère</t>
  </si>
  <si>
    <t>Rue Etienne Thibault</t>
  </si>
  <si>
    <t>Ruelle Marquée</t>
  </si>
  <si>
    <t>Rue Fauquez</t>
  </si>
  <si>
    <t>Ruelle Merlin</t>
  </si>
  <si>
    <t>Rue Fleur Bégné</t>
  </si>
  <si>
    <t>Ruelle Raveneau</t>
  </si>
  <si>
    <t>Rue Flora Tristan</t>
  </si>
  <si>
    <t>Ruelle Rouvray</t>
  </si>
  <si>
    <t>Rue Guy Boniface</t>
  </si>
  <si>
    <t>Square Beaumarchais</t>
  </si>
  <si>
    <t>Square Lamartine</t>
  </si>
  <si>
    <t>Montereau-Fault-Yonne</t>
  </si>
  <si>
    <t>Les lignes sont en rouge quand il manque la date de naissance ou que le jeune à 31 ans ou plus</t>
  </si>
  <si>
    <t>Exemple :</t>
  </si>
  <si>
    <t>Les lignes sont en bleu quand le jeune a tout juste 30 ans</t>
  </si>
  <si>
    <t>Madame</t>
  </si>
  <si>
    <t>NE RIEN INSCRIRE ICI, CALCUL AUTOMATIQUE</t>
  </si>
  <si>
    <t>OUI</t>
  </si>
  <si>
    <t>Civilité</t>
  </si>
  <si>
    <t>Nombre d'inscrits</t>
  </si>
  <si>
    <t>Reçu entretient individuel</t>
  </si>
  <si>
    <t>Date du 1er accueil</t>
  </si>
  <si>
    <t>Sexe</t>
  </si>
  <si>
    <t>Intitulé</t>
  </si>
  <si>
    <t>Nom</t>
  </si>
  <si>
    <t>Prénom</t>
  </si>
  <si>
    <t>Rue</t>
  </si>
  <si>
    <t>Complément</t>
  </si>
  <si>
    <t>Code postal</t>
  </si>
  <si>
    <t>habitant QPV</t>
  </si>
  <si>
    <t>habitant ZUS</t>
  </si>
  <si>
    <t>habitant ville haute</t>
  </si>
  <si>
    <t>habitant ville basse</t>
  </si>
  <si>
    <t>Homme</t>
  </si>
  <si>
    <t>Femme</t>
  </si>
  <si>
    <t>Moyenne d'age</t>
  </si>
  <si>
    <t>Oui</t>
  </si>
  <si>
    <t>Non</t>
  </si>
  <si>
    <t>Si le résultat n'est pas 100 % alors il y a une erreur de remplissage</t>
  </si>
  <si>
    <t>Si le résultat n'est pas 100 % alors il manque une date de naissance</t>
  </si>
  <si>
    <t>Si le résultat n'est pas 100 % alors il y a une erreur de remplissage.
(Indiquer si permis ou non)</t>
  </si>
  <si>
    <t>N° de rue</t>
  </si>
  <si>
    <t>Toutes les rues</t>
  </si>
  <si>
    <t>Avenue De La Liberté</t>
  </si>
  <si>
    <t>2 au 9 (tout) et 11 au 15 impair</t>
  </si>
  <si>
    <t>Avenue De Surville</t>
  </si>
  <si>
    <t>33 au 37 impair</t>
  </si>
  <si>
    <t>Avenue Du Lycée</t>
  </si>
  <si>
    <t>Place De Boulains</t>
  </si>
  <si>
    <t>Place Du Général Bertrand</t>
  </si>
  <si>
    <t>Place Du Général Delort</t>
  </si>
  <si>
    <t>Rue De Forges</t>
  </si>
  <si>
    <t>Rue De Parédès</t>
  </si>
  <si>
    <t>1 à 5 impair</t>
  </si>
  <si>
    <t>Rue De Waldurn</t>
  </si>
  <si>
    <t>Rue Des Chesnois</t>
  </si>
  <si>
    <t>Rue Des Grès</t>
  </si>
  <si>
    <t>Rue Des Vignes</t>
  </si>
  <si>
    <t>Rue D'Otley</t>
  </si>
  <si>
    <t>Rue Du Clos Dion</t>
  </si>
  <si>
    <t>Rue Honoré De Balzac</t>
  </si>
  <si>
    <t>2 au 8 pair</t>
  </si>
  <si>
    <t>impair</t>
  </si>
  <si>
    <t>Avenue Du General Pajol</t>
  </si>
  <si>
    <t>Chemin Des Ormeaux</t>
  </si>
  <si>
    <t>Impasse De La Brie</t>
  </si>
  <si>
    <t>Place Saint Martin</t>
  </si>
  <si>
    <t>Rue D'Aydin</t>
  </si>
  <si>
    <t>Rue De La Cote Rit</t>
  </si>
  <si>
    <t>11 au 23 impair</t>
  </si>
  <si>
    <t>Rue De La Maison Garnier</t>
  </si>
  <si>
    <t>2 à 24 pair</t>
  </si>
  <si>
    <t>Rue De Safi</t>
  </si>
  <si>
    <t>Rue D'Enfer</t>
  </si>
  <si>
    <t>Rue Des Castors</t>
  </si>
  <si>
    <t>Rue Des Sablons</t>
  </si>
  <si>
    <t>Rue Du Gâtinais</t>
  </si>
  <si>
    <t>Rue Du Général Château</t>
  </si>
  <si>
    <t xml:space="preserve">Rue Du Général Pajol        </t>
  </si>
  <si>
    <t>Rue Du Maréchal Lefèbvre</t>
  </si>
  <si>
    <t>Rue Du Parc D'Entreprise Des Ormeaux</t>
  </si>
  <si>
    <t>Rue Du Prieuré St Martin</t>
  </si>
  <si>
    <t>1 au 15</t>
  </si>
  <si>
    <t>Rue Gilbert Lévy</t>
  </si>
  <si>
    <t>Rue Karim Zaidi</t>
  </si>
  <si>
    <t>1 au 9 impair 10 au 16 tout</t>
  </si>
  <si>
    <t>pair</t>
  </si>
  <si>
    <t>Square Jean Jacques Rousseau</t>
  </si>
  <si>
    <t>Square Joliot Curie</t>
  </si>
  <si>
    <t>Avenue De La Colline St Martin</t>
  </si>
  <si>
    <t>Allée Des Hirondelles</t>
  </si>
  <si>
    <t>Allée Des Mésanges</t>
  </si>
  <si>
    <t>Allée Des Rouges Gorges</t>
  </si>
  <si>
    <t>Avenue Colline St Martin</t>
  </si>
  <si>
    <t>Chemin De Champ Mort</t>
  </si>
  <si>
    <t>Chemin De La Fontaine Des Rougeaux</t>
  </si>
  <si>
    <t>Chemin De Saint Jean</t>
  </si>
  <si>
    <t>Chemin Fontaine Des Rougeaux</t>
  </si>
  <si>
    <t>Clos D'Alembert</t>
  </si>
  <si>
    <t>Clos De L'Orchidée</t>
  </si>
  <si>
    <t>Ferme Saint Martin</t>
  </si>
  <si>
    <t>Hameau Saint Jean</t>
  </si>
  <si>
    <t>Impasse De La Ferme</t>
  </si>
  <si>
    <t>Impasse De La Voie Romaine</t>
  </si>
  <si>
    <t>Impasse Des Frères Luc</t>
  </si>
  <si>
    <t>Impasse Des Plâtrières</t>
  </si>
  <si>
    <t>Impasse Des Vignes De St Jean</t>
  </si>
  <si>
    <t>Impasse Georges Claude</t>
  </si>
  <si>
    <t>Impasse Henri Pajot</t>
  </si>
  <si>
    <t>Impasse Hippolyte Boulenger</t>
  </si>
  <si>
    <t>Impasse Paul Baudelot</t>
  </si>
  <si>
    <t>Impasse René Sachot</t>
  </si>
  <si>
    <t>Impasse Villa Marie Louise</t>
  </si>
  <si>
    <t>Nouvelle Route De Paris</t>
  </si>
  <si>
    <t>Place Du Prieuré St Martin</t>
  </si>
  <si>
    <t>Place Gérard Philippe</t>
  </si>
  <si>
    <t>Route De Laval</t>
  </si>
  <si>
    <t>Route De Provins</t>
  </si>
  <si>
    <t>Rue De Boulains</t>
  </si>
  <si>
    <t>Rue De La Porte De Paris</t>
  </si>
  <si>
    <t>Rue Des Grandes Berges</t>
  </si>
  <si>
    <t xml:space="preserve">Rue Des Rosiers  </t>
  </si>
  <si>
    <t>Rue Des Rougeaux</t>
  </si>
  <si>
    <t>Rue Du 11 Novembre</t>
  </si>
  <si>
    <t>Rue Du Champ Mort</t>
  </si>
  <si>
    <t>16 à la fin</t>
  </si>
  <si>
    <t>Rue Gaston De Bray</t>
  </si>
  <si>
    <t xml:space="preserve">Rue Jean Lurçat             </t>
  </si>
  <si>
    <t>Rue Jean-Baptiste Chazal</t>
  </si>
  <si>
    <t>Allée Du Gros Marronnier</t>
  </si>
  <si>
    <t>Ancien Cloitre</t>
  </si>
  <si>
    <t>Avenue De La Libération</t>
  </si>
  <si>
    <t>Avenue Du Général De Gaulle</t>
  </si>
  <si>
    <t>Avenue Du Maréchal De Lattre De Tassigny</t>
  </si>
  <si>
    <t>Avenue Du Maréchal Leclerc</t>
  </si>
  <si>
    <t>Boulevard Cretté Preignard</t>
  </si>
  <si>
    <t>Boulevard De La République</t>
  </si>
  <si>
    <t xml:space="preserve">Boulevard Des Fossés </t>
  </si>
  <si>
    <t>Boulevard Des Messieurs</t>
  </si>
  <si>
    <t>Boulevard Du Confluent</t>
  </si>
  <si>
    <t>Chemin De Grève</t>
  </si>
  <si>
    <t>Chemin De Halage De L'Yonne</t>
  </si>
  <si>
    <t>Chemin De La Porte De Paris</t>
  </si>
  <si>
    <t xml:space="preserve">Chemin De La Promenade Des Messieurs </t>
  </si>
  <si>
    <t>Chemin Des Montegases</t>
  </si>
  <si>
    <t>Chemin Des Processions</t>
  </si>
  <si>
    <t>Chemin Des Récollets</t>
  </si>
  <si>
    <t>Chemin Des Sept Grés</t>
  </si>
  <si>
    <t>Chemin Des Tuileries</t>
  </si>
  <si>
    <t>Chemin Du Mignon</t>
  </si>
  <si>
    <t>Chemin Du Port Pendu</t>
  </si>
  <si>
    <t>Chemin Rural Dit Cutesson</t>
  </si>
  <si>
    <t>Grande Rue St Maurice</t>
  </si>
  <si>
    <t>Impasse Cours Motteux</t>
  </si>
  <si>
    <t>Impasse De La Levrette</t>
  </si>
  <si>
    <t>Impasse De La Madeleine</t>
  </si>
  <si>
    <t>Impasse De La Reine</t>
  </si>
  <si>
    <t>Impasse De La Vieille Écluse</t>
  </si>
  <si>
    <t xml:space="preserve">Impasse De L'Ancien Cloître </t>
  </si>
  <si>
    <t>Impasse Des Églantiers</t>
  </si>
  <si>
    <t>Passage Basse St Maurice</t>
  </si>
  <si>
    <t>Passage Du Cygne</t>
  </si>
  <si>
    <t>Passage Nord Du Vieux Marché</t>
  </si>
  <si>
    <t>Passage Sud Du Vieux Marché</t>
  </si>
  <si>
    <t>Place Du Calvaire</t>
  </si>
  <si>
    <t>Place Du Colonel Fabien</t>
  </si>
  <si>
    <t>Place Du Marché Au Blé</t>
  </si>
  <si>
    <t>Place Du Parvis</t>
  </si>
  <si>
    <t>Place Du Vieux Marché</t>
  </si>
  <si>
    <t>Place Pierre Sémard</t>
  </si>
  <si>
    <t>Place Saint Maurice</t>
  </si>
  <si>
    <t>Port Des Graviers</t>
  </si>
  <si>
    <t>Port Frequembault</t>
  </si>
  <si>
    <t>Quai De Seine</t>
  </si>
  <si>
    <t>Quai Des Bordes</t>
  </si>
  <si>
    <t>Quai Des Noues</t>
  </si>
  <si>
    <t>Quai D'Yonne</t>
  </si>
  <si>
    <t>Route De Bray</t>
  </si>
  <si>
    <t>Route De Cannes Ecluse</t>
  </si>
  <si>
    <t>Route De La Grande Paroisse</t>
  </si>
  <si>
    <t>Route De Sens</t>
  </si>
  <si>
    <t>Rue Ampère</t>
  </si>
  <si>
    <t>Rue Au Lard</t>
  </si>
  <si>
    <t>Rue Aux Pois</t>
  </si>
  <si>
    <t>Rue Basse St Maurice</t>
  </si>
  <si>
    <t xml:space="preserve">Rue Couverte </t>
  </si>
  <si>
    <t>Rue De La Brosse Boutillier</t>
  </si>
  <si>
    <t>Rue De La Charité</t>
  </si>
  <si>
    <t>Rue De La Cité Sive</t>
  </si>
  <si>
    <t>Rue De La Cour Au Blé</t>
  </si>
  <si>
    <t>Rue De La Faïencerie</t>
  </si>
  <si>
    <t>Rue De La Longue Raie</t>
  </si>
  <si>
    <t>Rue De La Pépinière Royale</t>
  </si>
  <si>
    <t>Rue De La Poterie</t>
  </si>
  <si>
    <t>Rue De La Poterne</t>
  </si>
  <si>
    <t>Rue De La Solidarité</t>
  </si>
  <si>
    <t>Rue De L'Ancienne Piperie</t>
  </si>
  <si>
    <t>Rue De L'Ancienne Sucrerie</t>
  </si>
  <si>
    <t xml:space="preserve">Rue De L'Eglise </t>
  </si>
  <si>
    <t>Rue De L'Égout</t>
  </si>
  <si>
    <t>Rue De L'Hôtel Dieu</t>
  </si>
  <si>
    <t>Rue De L'Yonne</t>
  </si>
  <si>
    <t>Rue De Provins</t>
  </si>
  <si>
    <t>Rue De Seine</t>
  </si>
  <si>
    <t>Rue De Varennes</t>
  </si>
  <si>
    <t>Rue De Varennes Prolongée</t>
  </si>
  <si>
    <t>Rue Des Arches</t>
  </si>
  <si>
    <t>Rue Des Changes</t>
  </si>
  <si>
    <t>Rue Des Chapeliers</t>
  </si>
  <si>
    <t>Rue Des Clomarts</t>
  </si>
  <si>
    <t>Rue Des Dames</t>
  </si>
  <si>
    <t>Rue Des Demoiselles</t>
  </si>
  <si>
    <t>Rue Des Enfants</t>
  </si>
  <si>
    <t>Rue Des Fauvettes</t>
  </si>
  <si>
    <t>Rue Des Fossés</t>
  </si>
  <si>
    <t>Rue Des Montégases</t>
  </si>
  <si>
    <t>Rue Des Pâtures</t>
  </si>
  <si>
    <t>Rue Des Prés Rebours</t>
  </si>
  <si>
    <t>Rue Des Prés St Martin</t>
  </si>
  <si>
    <t>Rue Des Pressoirs</t>
  </si>
  <si>
    <t>Rue Des Récollets</t>
  </si>
  <si>
    <t>Rue Des Sècherons</t>
  </si>
  <si>
    <t>Rue Des Tuileries</t>
  </si>
  <si>
    <t>Rue Du 8 Mai 1945</t>
  </si>
  <si>
    <t>Rue Du Bateau</t>
  </si>
  <si>
    <t>Rue Du Calvaire</t>
  </si>
  <si>
    <t>Rue Du Carré St Jacques</t>
  </si>
  <si>
    <t>Rue Du Châtelet</t>
  </si>
  <si>
    <t>Rue Du Chemin Bas</t>
  </si>
  <si>
    <t>Rue Du Cimetière</t>
  </si>
  <si>
    <t>Rue Du Docteur Arthur Petit</t>
  </si>
  <si>
    <t>Rue Du Maréchal Juin</t>
  </si>
  <si>
    <t>Rue Du Paty</t>
  </si>
  <si>
    <t>Rue Du Petit Chaudron</t>
  </si>
  <si>
    <t>Rue Du Petit Vaugirard</t>
  </si>
  <si>
    <t>Rue Du Pharle</t>
  </si>
  <si>
    <t>Rue Du Saut Du Lièvre</t>
  </si>
  <si>
    <t>Rue Du Tertre Blanc</t>
  </si>
  <si>
    <t>Rue De La Grande Haie</t>
  </si>
  <si>
    <t xml:space="preserve">Rue Gué Pucelle </t>
  </si>
  <si>
    <t>Rue Hôtel Dieu</t>
  </si>
  <si>
    <t>Rue Paul Quevers</t>
  </si>
  <si>
    <t>Rue Pépinière Royale</t>
  </si>
  <si>
    <t>Rue Pierre De Montereau</t>
  </si>
  <si>
    <t>Rue Port Des Fossés</t>
  </si>
  <si>
    <t>Rue Porte Bossu</t>
  </si>
  <si>
    <t>Rue Saint Nicolas</t>
  </si>
  <si>
    <t>Rue Saint Maurice</t>
  </si>
  <si>
    <t>Ruelle Au Lin</t>
  </si>
  <si>
    <t>Ruelle Aux Loups</t>
  </si>
  <si>
    <t>Ruelle Aux Pois</t>
  </si>
  <si>
    <t>Ruelle Bonnet</t>
  </si>
  <si>
    <t>Ruelle Saint Vincent</t>
  </si>
  <si>
    <t>Sentier Du Ru Du Bateau</t>
  </si>
  <si>
    <t>Oui ou non</t>
  </si>
  <si>
    <t>Monsieur</t>
  </si>
  <si>
    <t>Complément N°de rue</t>
  </si>
  <si>
    <t>Bis / Ter</t>
  </si>
  <si>
    <t>Complément rue</t>
  </si>
  <si>
    <t>Bis</t>
  </si>
  <si>
    <t>Ter</t>
  </si>
  <si>
    <t>Quater</t>
  </si>
  <si>
    <t>31 puis du 39 au 51 impair</t>
  </si>
  <si>
    <t>1 à 30 tout puis 51 à 100 tout</t>
  </si>
  <si>
    <t>H</t>
  </si>
  <si>
    <t>NE JAMAIS INSCRIRE QPV + ZUS + VH CAR UN QPV EST OBLIGATOIREMENT UNE ZUS QUI EST OBLIGATOIREMENT EN VH</t>
  </si>
  <si>
    <t>complément</t>
  </si>
  <si>
    <t>01,01,01,01,01</t>
  </si>
  <si>
    <t>adressemail@mail.fr</t>
  </si>
  <si>
    <t>Colonne1</t>
  </si>
  <si>
    <t>QPV</t>
  </si>
  <si>
    <t>ZUS</t>
  </si>
  <si>
    <t>Ville Haute</t>
  </si>
  <si>
    <t>Ville Basse</t>
  </si>
  <si>
    <t>Quartier</t>
  </si>
  <si>
    <t>Infos</t>
  </si>
  <si>
    <t>2 au 15</t>
  </si>
  <si>
    <t>3 au 15</t>
  </si>
  <si>
    <t>4 au 15</t>
  </si>
  <si>
    <t>5 au 15</t>
  </si>
  <si>
    <t>6 au 15</t>
  </si>
  <si>
    <t>7 au 15</t>
  </si>
  <si>
    <t>8 au 15</t>
  </si>
  <si>
    <t>9 au 15</t>
  </si>
  <si>
    <t>10 au 15</t>
  </si>
  <si>
    <t>11 au 15</t>
  </si>
  <si>
    <t>12 au 15</t>
  </si>
  <si>
    <t>13 au 15</t>
  </si>
  <si>
    <t>14 au 15</t>
  </si>
  <si>
    <t>15 au 15</t>
  </si>
  <si>
    <t>12 au 23 impair</t>
  </si>
  <si>
    <t>13 au 23 impair</t>
  </si>
  <si>
    <t>14 au 23 impair</t>
  </si>
  <si>
    <t>15 au 23 impair</t>
  </si>
  <si>
    <t>16 au 23 impair</t>
  </si>
  <si>
    <t>17 au 23 impair</t>
  </si>
  <si>
    <t>17 à la fin</t>
  </si>
  <si>
    <t>18 à la fin</t>
  </si>
  <si>
    <t>19 à la fin</t>
  </si>
  <si>
    <t>20 à la fin</t>
  </si>
  <si>
    <t>21 à la fin</t>
  </si>
  <si>
    <t>22 à la fin</t>
  </si>
  <si>
    <t>23 à la fin</t>
  </si>
  <si>
    <t>24 à la fin</t>
  </si>
  <si>
    <t>25 à la fin</t>
  </si>
  <si>
    <t>26 à la fin</t>
  </si>
  <si>
    <t>27 à la fin</t>
  </si>
  <si>
    <t>28 à la fin</t>
  </si>
  <si>
    <t>29 à la fin</t>
  </si>
  <si>
    <t>30 à la fin</t>
  </si>
  <si>
    <t>31 à la fin</t>
  </si>
  <si>
    <t>32 à la fin</t>
  </si>
  <si>
    <t>33 à la fin</t>
  </si>
  <si>
    <t>34 à la fin</t>
  </si>
  <si>
    <t>35 à la fin</t>
  </si>
  <si>
    <t>µLiberté</t>
  </si>
  <si>
    <t>µRit</t>
  </si>
  <si>
    <t>µParédès</t>
  </si>
  <si>
    <t>µPrieuré</t>
  </si>
  <si>
    <t>µBraille</t>
  </si>
  <si>
    <t>µClaudel</t>
  </si>
  <si>
    <t>Numéro</t>
  </si>
  <si>
    <t>µSurville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</si>
</sst>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0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8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color indexed="12"/>
      <name val="Times New Roman"/>
      <family val="1"/>
    </font>
    <font>
      <u/>
      <sz val="8"/>
      <name val="Times New Roman"/>
      <family val="1"/>
    </font>
    <font>
      <b/>
      <sz val="11"/>
      <name val="Times New Roman"/>
      <family val="1"/>
    </font>
    <font>
      <b/>
      <sz val="8"/>
      <color indexed="12"/>
      <name val="Times New Roman"/>
      <family val="1"/>
    </font>
    <font>
      <b/>
      <u/>
      <sz val="8"/>
      <name val="Times New Roman"/>
      <family val="1"/>
    </font>
    <font>
      <sz val="14"/>
      <name val="Times New Roman"/>
      <family val="1"/>
    </font>
    <font>
      <sz val="10"/>
      <color rgb="FFFF0000"/>
      <name val="Times New Roman"/>
      <family val="1"/>
    </font>
    <font>
      <sz val="9"/>
      <color rgb="FFFF0000"/>
      <name val="Times New Roman"/>
      <family val="1"/>
    </font>
    <font>
      <b/>
      <sz val="8"/>
      <color rgb="FFFF0000"/>
      <name val="Times New Roman"/>
      <family val="1"/>
    </font>
    <font>
      <sz val="10"/>
      <color theme="1"/>
      <name val="Times New Roman"/>
      <family val="1"/>
    </font>
    <font>
      <sz val="8"/>
      <name val="Arial"/>
      <family val="2"/>
    </font>
    <font>
      <b/>
      <sz val="10"/>
      <color theme="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" fontId="14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1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 wrapText="1"/>
    </xf>
    <xf numFmtId="14" fontId="15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14" fontId="7" fillId="3" borderId="2" xfId="0" applyNumberFormat="1" applyFont="1" applyFill="1" applyBorder="1" applyAlignment="1">
      <alignment horizontal="center" vertical="center" wrapText="1"/>
    </xf>
    <xf numFmtId="164" fontId="7" fillId="3" borderId="2" xfId="0" applyNumberFormat="1" applyFont="1" applyFill="1" applyBorder="1" applyAlignment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 wrapText="1"/>
    </xf>
    <xf numFmtId="1" fontId="7" fillId="3" borderId="2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4" fontId="9" fillId="3" borderId="2" xfId="0" applyNumberFormat="1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14" fontId="7" fillId="3" borderId="3" xfId="0" applyNumberFormat="1" applyFont="1" applyFill="1" applyBorder="1" applyAlignment="1">
      <alignment horizontal="center" vertical="center" wrapText="1"/>
    </xf>
    <xf numFmtId="164" fontId="7" fillId="3" borderId="3" xfId="0" applyNumberFormat="1" applyFont="1" applyFill="1" applyBorder="1" applyAlignment="1">
      <alignment horizontal="center" vertical="center" wrapText="1"/>
    </xf>
    <xf numFmtId="0" fontId="8" fillId="3" borderId="3" xfId="1" applyFont="1" applyFill="1" applyBorder="1" applyAlignment="1" applyProtection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 wrapText="1"/>
    </xf>
    <xf numFmtId="1" fontId="7" fillId="3" borderId="3" xfId="0" applyNumberFormat="1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14" fontId="12" fillId="3" borderId="3" xfId="0" applyNumberFormat="1" applyFont="1" applyFill="1" applyBorder="1" applyAlignment="1">
      <alignment horizontal="center" vertical="center" wrapText="1"/>
    </xf>
    <xf numFmtId="14" fontId="9" fillId="3" borderId="3" xfId="0" applyNumberFormat="1" applyFont="1" applyFill="1" applyBorder="1" applyAlignment="1">
      <alignment horizontal="center" vertical="center" wrapText="1"/>
    </xf>
    <xf numFmtId="14" fontId="4" fillId="3" borderId="3" xfId="0" applyNumberFormat="1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164" fontId="7" fillId="3" borderId="4" xfId="0" applyNumberFormat="1" applyFont="1" applyFill="1" applyBorder="1" applyAlignment="1">
      <alignment horizontal="center" vertical="center" wrapText="1"/>
    </xf>
    <xf numFmtId="0" fontId="8" fillId="3" borderId="4" xfId="1" applyFont="1" applyFill="1" applyBorder="1" applyAlignment="1" applyProtection="1">
      <alignment horizontal="center" vertical="center" wrapText="1"/>
    </xf>
    <xf numFmtId="14" fontId="5" fillId="3" borderId="4" xfId="0" applyNumberFormat="1" applyFont="1" applyFill="1" applyBorder="1" applyAlignment="1">
      <alignment horizontal="center" vertical="center" wrapText="1"/>
    </xf>
    <xf numFmtId="1" fontId="7" fillId="3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16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14" fontId="4" fillId="3" borderId="4" xfId="0" applyNumberFormat="1" applyFont="1" applyFill="1" applyBorder="1" applyAlignment="1">
      <alignment horizontal="center" vertical="center" wrapText="1"/>
    </xf>
    <xf numFmtId="14" fontId="9" fillId="3" borderId="4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 applyProtection="1">
      <alignment horizontal="center" vertical="center"/>
      <protection locked="0"/>
    </xf>
    <xf numFmtId="0" fontId="6" fillId="4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0" fontId="4" fillId="0" borderId="0" xfId="0" applyNumberFormat="1" applyFont="1" applyFill="1" applyAlignment="1">
      <alignment horizontal="center" vertical="center" wrapText="1"/>
    </xf>
    <xf numFmtId="10" fontId="4" fillId="0" borderId="1" xfId="2" applyNumberFormat="1" applyFont="1" applyFill="1" applyBorder="1" applyAlignment="1">
      <alignment horizontal="center" vertical="center" wrapText="1"/>
    </xf>
    <xf numFmtId="10" fontId="11" fillId="0" borderId="0" xfId="0" applyNumberFormat="1" applyFont="1" applyFill="1" applyAlignment="1">
      <alignment horizontal="center" vertical="center" wrapText="1"/>
    </xf>
    <xf numFmtId="10" fontId="4" fillId="0" borderId="0" xfId="0" applyNumberFormat="1" applyFont="1" applyFill="1" applyAlignment="1" applyProtection="1">
      <alignment horizontal="center" vertical="center" wrapText="1"/>
      <protection locked="0"/>
    </xf>
    <xf numFmtId="10" fontId="4" fillId="0" borderId="1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" fontId="14" fillId="0" borderId="0" xfId="0" applyNumberFormat="1" applyFont="1" applyAlignment="1" applyProtection="1">
      <alignment horizontal="center" vertical="center" wrapText="1"/>
      <protection locked="0"/>
    </xf>
    <xf numFmtId="0" fontId="14" fillId="0" borderId="0" xfId="0" applyFont="1" applyAlignment="1">
      <alignment vertical="center" wrapText="1"/>
    </xf>
    <xf numFmtId="0" fontId="14" fillId="0" borderId="0" xfId="0" applyNumberFormat="1" applyFont="1" applyAlignment="1">
      <alignment horizontal="center" vertical="center"/>
    </xf>
    <xf numFmtId="0" fontId="15" fillId="0" borderId="0" xfId="0" applyNumberFormat="1" applyFont="1" applyAlignment="1">
      <alignment horizontal="center" vertical="center"/>
    </xf>
    <xf numFmtId="0" fontId="15" fillId="0" borderId="0" xfId="0" applyNumberFormat="1" applyFont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7" fillId="3" borderId="2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 wrapText="1"/>
    </xf>
    <xf numFmtId="0" fontId="14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3" fillId="0" borderId="0" xfId="0" applyFont="1"/>
    <xf numFmtId="1" fontId="7" fillId="3" borderId="3" xfId="0" applyNumberFormat="1" applyFont="1" applyFill="1" applyBorder="1" applyAlignment="1" applyProtection="1">
      <alignment horizontal="center" vertical="center" wrapText="1"/>
    </xf>
    <xf numFmtId="1" fontId="7" fillId="3" borderId="4" xfId="0" applyNumberFormat="1" applyFont="1" applyFill="1" applyBorder="1" applyAlignment="1" applyProtection="1">
      <alignment horizontal="center" vertical="center" wrapText="1"/>
    </xf>
    <xf numFmtId="1" fontId="6" fillId="0" borderId="1" xfId="0" applyNumberFormat="1" applyFont="1" applyFill="1" applyBorder="1" applyAlignment="1" applyProtection="1">
      <alignment horizontal="center" vertical="center" wrapText="1"/>
    </xf>
    <xf numFmtId="1" fontId="6" fillId="0" borderId="5" xfId="0" applyNumberFormat="1" applyFont="1" applyFill="1" applyBorder="1" applyAlignment="1">
      <alignment horizontal="center" vertical="center" wrapText="1"/>
    </xf>
    <xf numFmtId="0" fontId="14" fillId="0" borderId="0" xfId="0" applyFont="1" applyBorder="1" applyAlignment="1">
      <alignment vertical="center" wrapText="1"/>
    </xf>
    <xf numFmtId="49" fontId="7" fillId="0" borderId="0" xfId="0" applyNumberFormat="1" applyFont="1" applyFill="1" applyAlignment="1">
      <alignment vertical="center"/>
    </xf>
    <xf numFmtId="0" fontId="7" fillId="0" borderId="0" xfId="0" applyFont="1" applyFill="1" applyAlignment="1">
      <alignment vertical="center"/>
    </xf>
    <xf numFmtId="49" fontId="13" fillId="0" borderId="2" xfId="0" applyNumberFormat="1" applyFont="1" applyFill="1" applyBorder="1" applyAlignment="1">
      <alignment horizontal="center" vertical="center"/>
    </xf>
    <xf numFmtId="49" fontId="13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49" fontId="8" fillId="0" borderId="0" xfId="1" applyNumberFormat="1" applyFont="1" applyFill="1" applyAlignment="1" applyProtection="1">
      <alignment vertical="center" wrapText="1"/>
    </xf>
    <xf numFmtId="0" fontId="7" fillId="0" borderId="6" xfId="0" applyFont="1" applyFill="1" applyBorder="1" applyAlignment="1">
      <alignment vertical="center"/>
    </xf>
    <xf numFmtId="0" fontId="14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7" fillId="3" borderId="7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" fontId="7" fillId="3" borderId="2" xfId="0" applyNumberFormat="1" applyFont="1" applyFill="1" applyBorder="1" applyAlignment="1" applyProtection="1">
      <alignment horizontal="center" vertical="center" wrapText="1"/>
    </xf>
    <xf numFmtId="0" fontId="2" fillId="0" borderId="0" xfId="1" applyAlignment="1" applyProtection="1">
      <alignment horizontal="center" vertical="center" wrapText="1"/>
    </xf>
    <xf numFmtId="49" fontId="13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7" fillId="0" borderId="13" xfId="0" applyFont="1" applyFill="1" applyBorder="1" applyAlignment="1">
      <alignment vertical="center"/>
    </xf>
    <xf numFmtId="0" fontId="17" fillId="0" borderId="14" xfId="0" applyFont="1" applyBorder="1" applyAlignment="1">
      <alignment horizontal="left" vertical="center"/>
    </xf>
    <xf numFmtId="0" fontId="17" fillId="0" borderId="13" xfId="0" applyFont="1" applyBorder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3" xfId="0" applyFont="1" applyBorder="1" applyAlignment="1">
      <alignment vertical="center"/>
    </xf>
    <xf numFmtId="0" fontId="13" fillId="0" borderId="12" xfId="0" applyFont="1" applyFill="1" applyBorder="1" applyAlignment="1">
      <alignment vertical="center"/>
    </xf>
    <xf numFmtId="0" fontId="0" fillId="0" borderId="0" xfId="0" applyAlignment="1"/>
    <xf numFmtId="0" fontId="7" fillId="0" borderId="16" xfId="0" applyFont="1" applyFill="1" applyBorder="1" applyAlignment="1">
      <alignment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Fill="1" applyBorder="1" applyAlignment="1">
      <alignment vertical="center"/>
    </xf>
    <xf numFmtId="0" fontId="17" fillId="0" borderId="17" xfId="0" applyFont="1" applyBorder="1" applyAlignment="1">
      <alignment horizontal="left" vertical="center"/>
    </xf>
    <xf numFmtId="0" fontId="7" fillId="0" borderId="22" xfId="0" applyFont="1" applyBorder="1" applyAlignment="1">
      <alignment horizontal="center" vertical="center"/>
    </xf>
    <xf numFmtId="0" fontId="7" fillId="0" borderId="17" xfId="0" applyFont="1" applyFill="1" applyBorder="1" applyAlignment="1">
      <alignment vertical="center"/>
    </xf>
    <xf numFmtId="0" fontId="7" fillId="0" borderId="22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vertical="center"/>
    </xf>
    <xf numFmtId="0" fontId="7" fillId="0" borderId="19" xfId="0" applyFont="1" applyFill="1" applyBorder="1" applyAlignment="1">
      <alignment vertical="center"/>
    </xf>
    <xf numFmtId="0" fontId="7" fillId="0" borderId="22" xfId="0" applyFont="1" applyFill="1" applyBorder="1" applyAlignment="1">
      <alignment vertical="center"/>
    </xf>
    <xf numFmtId="0" fontId="7" fillId="0" borderId="14" xfId="0" applyFont="1" applyFill="1" applyBorder="1" applyAlignment="1">
      <alignment vertical="center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0" fontId="6" fillId="0" borderId="5" xfId="0" applyNumberFormat="1" applyFont="1" applyBorder="1" applyAlignment="1">
      <alignment horizontal="center" vertical="center"/>
    </xf>
    <xf numFmtId="10" fontId="6" fillId="0" borderId="10" xfId="0" applyNumberFormat="1" applyFont="1" applyBorder="1" applyAlignment="1">
      <alignment horizontal="center" vertical="center"/>
    </xf>
    <xf numFmtId="10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5" fillId="0" borderId="0" xfId="0" applyNumberFormat="1" applyFont="1" applyAlignment="1" applyProtection="1">
      <alignment horizontal="center" vertical="center" wrapText="1"/>
      <protection locked="0"/>
    </xf>
    <xf numFmtId="0" fontId="6" fillId="4" borderId="11" xfId="0" applyFont="1" applyFill="1" applyBorder="1" applyAlignment="1">
      <alignment horizontal="center" vertical="center"/>
    </xf>
    <xf numFmtId="0" fontId="19" fillId="6" borderId="6" xfId="0" applyFont="1" applyFill="1" applyBorder="1" applyAlignment="1">
      <alignment horizontal="left" vertical="center"/>
    </xf>
    <xf numFmtId="0" fontId="7" fillId="7" borderId="0" xfId="0" applyFont="1" applyFill="1" applyBorder="1" applyAlignment="1">
      <alignment horizontal="left" vertical="center"/>
    </xf>
    <xf numFmtId="0" fontId="7" fillId="0" borderId="23" xfId="0" applyFont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Pourcentage" xfId="2" builtinId="5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ues" displayName="T_rues" ref="A2:B269" totalsRowShown="0" tableBorderDxfId="47">
  <autoFilter ref="A2:B269" xr:uid="{00000000-0009-0000-0100-000001000000}"/>
  <tableColumns count="2">
    <tableColumn id="1" xr3:uid="{00000000-0010-0000-0000-000001000000}" name="Rue" dataDxfId="1"/>
    <tableColumn id="2" xr3:uid="{00000000-0010-0000-0000-000002000000}" name="Quartier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urville" displayName="Surville" ref="D2:F95" totalsRowShown="0" tableBorderDxfId="46">
  <autoFilter ref="D2:F95" xr:uid="{00000000-0009-0000-0100-000002000000}"/>
  <sortState xmlns:xlrd2="http://schemas.microsoft.com/office/spreadsheetml/2017/richdata2" ref="D3:F95">
    <sortCondition ref="D2:D95"/>
  </sortState>
  <tableColumns count="3">
    <tableColumn id="1" xr3:uid="{00000000-0010-0000-0100-000001000000}" name="Numéro" dataDxfId="15"/>
    <tableColumn id="2" xr3:uid="{00000000-0010-0000-0100-000002000000}" name="Quartier" dataDxfId="16"/>
    <tableColumn id="3" xr3:uid="{00000000-0010-0000-0100-000003000000}" name="Infos" dataDxfId="1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iberté" displayName="Liberté" ref="D98:F110" totalsRowShown="0" headerRowBorderDxfId="45" tableBorderDxfId="44" totalsRowBorderDxfId="43">
  <autoFilter ref="D98:F110" xr:uid="{00000000-0009-0000-0100-000003000000}"/>
  <sortState xmlns:xlrd2="http://schemas.microsoft.com/office/spreadsheetml/2017/richdata2" ref="D99:F110">
    <sortCondition ref="D98:D110"/>
  </sortState>
  <tableColumns count="3">
    <tableColumn id="1" xr3:uid="{00000000-0010-0000-0200-000001000000}" name="Numéro" dataDxfId="12"/>
    <tableColumn id="2" xr3:uid="{00000000-0010-0000-0200-000002000000}" name="Quartier" dataDxfId="13"/>
    <tableColumn id="3" xr3:uid="{00000000-0010-0000-0200-000003000000}" name="Infos" dataDxfId="1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Parédès" displayName="Parédès" ref="D113:F128" totalsRowShown="0" headerRowBorderDxfId="42" tableBorderDxfId="41" totalsRowBorderDxfId="40">
  <autoFilter ref="D113:F128" xr:uid="{00000000-0009-0000-0100-000004000000}"/>
  <sortState xmlns:xlrd2="http://schemas.microsoft.com/office/spreadsheetml/2017/richdata2" ref="D114:F128">
    <sortCondition ref="D113:D128"/>
  </sortState>
  <tableColumns count="3">
    <tableColumn id="1" xr3:uid="{00000000-0010-0000-0300-000001000000}" name="Numéro" dataDxfId="9"/>
    <tableColumn id="2" xr3:uid="{00000000-0010-0000-0300-000002000000}" name="Quartier" dataDxfId="10"/>
    <tableColumn id="3" xr3:uid="{00000000-0010-0000-0300-000003000000}" name="Colonne1" dataDxfId="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Braille" displayName="Braille" ref="D131:F147" totalsRowShown="0" headerRowBorderDxfId="39" tableBorderDxfId="38" totalsRowBorderDxfId="37">
  <autoFilter ref="D131:F147" xr:uid="{00000000-0009-0000-0100-000005000000}"/>
  <sortState xmlns:xlrd2="http://schemas.microsoft.com/office/spreadsheetml/2017/richdata2" ref="D132:F147">
    <sortCondition ref="D131:D147"/>
  </sortState>
  <tableColumns count="3">
    <tableColumn id="1" xr3:uid="{00000000-0010-0000-0400-000001000000}" name="Numéro" dataDxfId="6"/>
    <tableColumn id="2" xr3:uid="{00000000-0010-0000-0400-000002000000}" name="Quartier" dataDxfId="7"/>
    <tableColumn id="3" xr3:uid="{00000000-0010-0000-0400-000003000000}" name="Infos" dataDxfId="5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Claudel" displayName="Claudel" ref="D150:F176" totalsRowShown="0" headerRowBorderDxfId="36" tableBorderDxfId="35" totalsRowBorderDxfId="34">
  <autoFilter ref="D150:F176" xr:uid="{00000000-0009-0000-0100-000006000000}"/>
  <sortState xmlns:xlrd2="http://schemas.microsoft.com/office/spreadsheetml/2017/richdata2" ref="D151:F176">
    <sortCondition ref="D150:D176"/>
  </sortState>
  <tableColumns count="3">
    <tableColumn id="1" xr3:uid="{00000000-0010-0000-0500-000001000000}" name="Numéro" dataDxfId="3"/>
    <tableColumn id="2" xr3:uid="{00000000-0010-0000-0500-000002000000}" name="Quartier" dataDxfId="4"/>
    <tableColumn id="3" xr3:uid="{00000000-0010-0000-0500-000003000000}" name="Infos" dataDxfId="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Rit" displayName="Rit" ref="H2:J9" totalsRowShown="0" headerRowBorderDxfId="33" tableBorderDxfId="32" totalsRowBorderDxfId="31">
  <autoFilter ref="H2:J9" xr:uid="{00000000-0009-0000-0100-000007000000}"/>
  <sortState xmlns:xlrd2="http://schemas.microsoft.com/office/spreadsheetml/2017/richdata2" ref="H3:J9">
    <sortCondition ref="H2:H9"/>
  </sortState>
  <tableColumns count="3">
    <tableColumn id="1" xr3:uid="{00000000-0010-0000-0600-000001000000}" name="Numéro" dataDxfId="30"/>
    <tableColumn id="2" xr3:uid="{00000000-0010-0000-0600-000002000000}" name="Quartier" dataDxfId="29"/>
    <tableColumn id="3" xr3:uid="{00000000-0010-0000-0600-000003000000}" name="Infos" dataDxfId="28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Prieuré" displayName="Prieuré" ref="H12:J47" totalsRowShown="0" headerRowBorderDxfId="27" tableBorderDxfId="26" totalsRowBorderDxfId="25">
  <autoFilter ref="H12:J47" xr:uid="{00000000-0009-0000-0100-000008000000}"/>
  <sortState xmlns:xlrd2="http://schemas.microsoft.com/office/spreadsheetml/2017/richdata2" ref="H13:J47">
    <sortCondition ref="H12:H47"/>
  </sortState>
  <tableColumns count="3">
    <tableColumn id="1" xr3:uid="{00000000-0010-0000-0700-000001000000}" name="Numéro" dataDxfId="24"/>
    <tableColumn id="2" xr3:uid="{00000000-0010-0000-0700-000002000000}" name="Quartier" dataDxfId="23"/>
    <tableColumn id="3" xr3:uid="{00000000-0010-0000-0700-000003000000}" name="Infos" dataDxfId="2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dressemail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netvendeur.com/prix-immobilier/-/" TargetMode="External"/><Relationship Id="rId13" Type="http://schemas.openxmlformats.org/officeDocument/2006/relationships/table" Target="../tables/table2.xml"/><Relationship Id="rId18" Type="http://schemas.openxmlformats.org/officeDocument/2006/relationships/table" Target="../tables/table7.xml"/><Relationship Id="rId3" Type="http://schemas.openxmlformats.org/officeDocument/2006/relationships/hyperlink" Target="https://www.netvendeur.com/prix-immobilier/-/" TargetMode="External"/><Relationship Id="rId7" Type="http://schemas.openxmlformats.org/officeDocument/2006/relationships/hyperlink" Target="https://www.netvendeur.com/prix-immobilier/-/" TargetMode="External"/><Relationship Id="rId12" Type="http://schemas.openxmlformats.org/officeDocument/2006/relationships/table" Target="../tables/table1.xml"/><Relationship Id="rId17" Type="http://schemas.openxmlformats.org/officeDocument/2006/relationships/table" Target="../tables/table6.xml"/><Relationship Id="rId2" Type="http://schemas.openxmlformats.org/officeDocument/2006/relationships/hyperlink" Target="https://www.netvendeur.com/prix-immobilier/-/" TargetMode="External"/><Relationship Id="rId16" Type="http://schemas.openxmlformats.org/officeDocument/2006/relationships/table" Target="../tables/table5.xml"/><Relationship Id="rId1" Type="http://schemas.openxmlformats.org/officeDocument/2006/relationships/hyperlink" Target="https://www.netvendeur.com/prix-immobilier/-/" TargetMode="External"/><Relationship Id="rId6" Type="http://schemas.openxmlformats.org/officeDocument/2006/relationships/hyperlink" Target="https://www.netvendeur.com/prix-immobilier/-/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s://www.netvendeur.com/prix-immobilier/-/" TargetMode="External"/><Relationship Id="rId15" Type="http://schemas.openxmlformats.org/officeDocument/2006/relationships/table" Target="../tables/table4.xml"/><Relationship Id="rId10" Type="http://schemas.openxmlformats.org/officeDocument/2006/relationships/hyperlink" Target="https://www.netvendeur.com/prix-immobilier/-/" TargetMode="External"/><Relationship Id="rId19" Type="http://schemas.openxmlformats.org/officeDocument/2006/relationships/table" Target="../tables/table8.xml"/><Relationship Id="rId4" Type="http://schemas.openxmlformats.org/officeDocument/2006/relationships/hyperlink" Target="https://www.netvendeur.com/prix-immobilier/-/" TargetMode="External"/><Relationship Id="rId9" Type="http://schemas.openxmlformats.org/officeDocument/2006/relationships/hyperlink" Target="https://www.netvendeur.com/prix-immobilier/-/" TargetMode="External"/><Relationship Id="rId1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M104"/>
  <sheetViews>
    <sheetView tabSelected="1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J11" sqref="J11"/>
    </sheetView>
  </sheetViews>
  <sheetFormatPr baseColWidth="10" defaultRowHeight="12.75" x14ac:dyDescent="0.2"/>
  <cols>
    <col min="1" max="2" width="11.42578125" style="47"/>
    <col min="3" max="3" width="14.5703125" style="47" customWidth="1"/>
    <col min="4" max="9" width="11.42578125" style="47"/>
    <col min="10" max="11" width="22.5703125" style="47" customWidth="1"/>
    <col min="12" max="12" width="14.42578125" style="70" bestFit="1" customWidth="1"/>
    <col min="13" max="17" width="11.42578125" style="47"/>
    <col min="18" max="18" width="13.28515625" style="47" bestFit="1" customWidth="1"/>
    <col min="19" max="19" width="24.5703125" style="47" bestFit="1" customWidth="1"/>
    <col min="20" max="20" width="11.42578125" style="47"/>
    <col min="21" max="21" width="11.42578125" style="48"/>
    <col min="22" max="26" width="11.42578125" style="47"/>
    <col min="27" max="27" width="71.5703125" style="47" customWidth="1"/>
    <col min="28" max="28" width="18.7109375" style="47" bestFit="1" customWidth="1"/>
    <col min="29" max="29" width="8.140625" style="47" bestFit="1" customWidth="1"/>
    <col min="30" max="31" width="40.85546875" style="47" customWidth="1"/>
    <col min="32" max="33" width="35.7109375" style="47" customWidth="1"/>
    <col min="34" max="16384" width="11.42578125" style="47"/>
  </cols>
  <sheetData>
    <row r="1" spans="1:65" s="91" customFormat="1" ht="32.25" customHeight="1" x14ac:dyDescent="0.2">
      <c r="A1" s="139" t="s">
        <v>88</v>
      </c>
      <c r="B1" s="139"/>
      <c r="C1" s="139"/>
      <c r="D1" s="139"/>
      <c r="E1" s="139"/>
      <c r="F1" s="139"/>
      <c r="G1" s="139"/>
      <c r="H1" s="2"/>
      <c r="I1" s="75"/>
      <c r="J1" s="1"/>
      <c r="K1" s="2"/>
      <c r="L1" s="65"/>
      <c r="M1" s="2"/>
      <c r="N1" s="127" t="s">
        <v>341</v>
      </c>
      <c r="O1" s="127"/>
      <c r="P1" s="127"/>
      <c r="Q1" s="2"/>
      <c r="R1" s="2"/>
      <c r="S1" s="2"/>
      <c r="T1" s="2"/>
      <c r="U1" s="3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</row>
    <row r="2" spans="1:65" s="92" customFormat="1" ht="32.25" customHeight="1" x14ac:dyDescent="0.2">
      <c r="A2" s="4" t="s">
        <v>89</v>
      </c>
      <c r="B2" s="140" t="s">
        <v>90</v>
      </c>
      <c r="C2" s="140"/>
      <c r="D2" s="140"/>
      <c r="E2" s="140"/>
      <c r="F2" s="5"/>
      <c r="G2" s="5"/>
      <c r="H2" s="5"/>
      <c r="I2" s="5"/>
      <c r="J2" s="5"/>
      <c r="K2" s="4"/>
      <c r="L2" s="66"/>
      <c r="M2" s="4"/>
      <c r="N2" s="127"/>
      <c r="O2" s="127"/>
      <c r="P2" s="127"/>
      <c r="Q2" s="4"/>
      <c r="R2" s="4"/>
      <c r="S2" s="4"/>
      <c r="T2" s="4"/>
      <c r="U2" s="6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</row>
    <row r="3" spans="1:65" s="93" customFormat="1" ht="24.75" thickBot="1" x14ac:dyDescent="0.25">
      <c r="A3" s="7">
        <v>1</v>
      </c>
      <c r="B3" s="7">
        <v>1</v>
      </c>
      <c r="C3" s="8">
        <v>44214</v>
      </c>
      <c r="D3" s="7" t="s">
        <v>11</v>
      </c>
      <c r="E3" s="7" t="s">
        <v>91</v>
      </c>
      <c r="F3" s="7" t="s">
        <v>100</v>
      </c>
      <c r="G3" s="7" t="s">
        <v>101</v>
      </c>
      <c r="H3" s="7">
        <v>1</v>
      </c>
      <c r="I3" s="7" t="s">
        <v>333</v>
      </c>
      <c r="J3" s="7" t="s">
        <v>121</v>
      </c>
      <c r="K3" s="7" t="s">
        <v>342</v>
      </c>
      <c r="L3" s="67">
        <v>77130</v>
      </c>
      <c r="M3" s="7" t="s">
        <v>87</v>
      </c>
      <c r="N3" s="7">
        <v>1</v>
      </c>
      <c r="O3" s="7"/>
      <c r="P3" s="7"/>
      <c r="Q3" s="7"/>
      <c r="R3" s="7" t="s">
        <v>343</v>
      </c>
      <c r="S3" s="99" t="s">
        <v>344</v>
      </c>
      <c r="T3" s="8">
        <v>40269</v>
      </c>
      <c r="U3" s="141" t="s">
        <v>92</v>
      </c>
      <c r="V3" s="141"/>
      <c r="W3" s="141"/>
      <c r="X3" s="141"/>
      <c r="Y3" s="7" t="s">
        <v>1</v>
      </c>
      <c r="Z3" s="7" t="s">
        <v>1</v>
      </c>
      <c r="AA3" s="7"/>
      <c r="AB3" s="7"/>
      <c r="AC3" s="7" t="s">
        <v>93</v>
      </c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</row>
    <row r="4" spans="1:65" s="94" customFormat="1" ht="13.5" thickBot="1" x14ac:dyDescent="0.25">
      <c r="A4" s="9"/>
      <c r="B4" s="9"/>
      <c r="C4" s="9"/>
      <c r="D4" s="142" t="s">
        <v>94</v>
      </c>
      <c r="E4" s="142"/>
      <c r="F4" s="9"/>
      <c r="G4" s="9"/>
      <c r="H4" s="129" t="s">
        <v>19</v>
      </c>
      <c r="I4" s="130"/>
      <c r="J4" s="130"/>
      <c r="K4" s="130"/>
      <c r="L4" s="130"/>
      <c r="M4" s="131"/>
      <c r="N4" s="9"/>
      <c r="O4" s="9"/>
      <c r="P4" s="9"/>
      <c r="Q4" s="9"/>
      <c r="R4" s="9"/>
      <c r="S4" s="9"/>
      <c r="T4" s="9"/>
      <c r="U4" s="10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</row>
    <row r="5" spans="1:65" s="12" customFormat="1" ht="39" thickBot="1" x14ac:dyDescent="0.25">
      <c r="A5" s="11" t="s">
        <v>95</v>
      </c>
      <c r="B5" s="11" t="s">
        <v>96</v>
      </c>
      <c r="C5" s="11" t="s">
        <v>97</v>
      </c>
      <c r="D5" s="11" t="s">
        <v>98</v>
      </c>
      <c r="E5" s="11" t="s">
        <v>99</v>
      </c>
      <c r="F5" s="11" t="s">
        <v>100</v>
      </c>
      <c r="G5" s="11" t="s">
        <v>101</v>
      </c>
      <c r="H5" s="11" t="s">
        <v>117</v>
      </c>
      <c r="I5" s="11" t="s">
        <v>332</v>
      </c>
      <c r="J5" s="11" t="s">
        <v>102</v>
      </c>
      <c r="K5" s="11" t="s">
        <v>103</v>
      </c>
      <c r="L5" s="68" t="s">
        <v>104</v>
      </c>
      <c r="M5" s="11" t="s">
        <v>18</v>
      </c>
      <c r="N5" s="11" t="s">
        <v>105</v>
      </c>
      <c r="O5" s="11" t="s">
        <v>106</v>
      </c>
      <c r="P5" s="11" t="s">
        <v>107</v>
      </c>
      <c r="Q5" s="11" t="s">
        <v>108</v>
      </c>
      <c r="R5" s="11" t="s">
        <v>13</v>
      </c>
      <c r="S5" s="11" t="s">
        <v>12</v>
      </c>
      <c r="T5" s="11" t="s">
        <v>16</v>
      </c>
      <c r="U5" s="11" t="s">
        <v>14</v>
      </c>
      <c r="V5" s="11" t="s">
        <v>5</v>
      </c>
      <c r="W5" s="11" t="s">
        <v>8</v>
      </c>
      <c r="X5" s="11" t="s">
        <v>6</v>
      </c>
      <c r="Y5" s="11" t="s">
        <v>0</v>
      </c>
      <c r="Z5" s="11" t="s">
        <v>10</v>
      </c>
      <c r="AA5" s="11" t="s">
        <v>17</v>
      </c>
      <c r="AB5" s="11" t="s">
        <v>7</v>
      </c>
      <c r="AC5" s="11" t="s">
        <v>9</v>
      </c>
      <c r="AD5" s="11" t="s">
        <v>15</v>
      </c>
      <c r="AE5" s="11" t="s">
        <v>4</v>
      </c>
      <c r="AF5" s="11" t="s">
        <v>2</v>
      </c>
      <c r="AG5" s="11" t="s">
        <v>3</v>
      </c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</row>
    <row r="6" spans="1:65" s="97" customFormat="1" ht="68.25" customHeight="1" thickBot="1" x14ac:dyDescent="0.25">
      <c r="A6" s="14" t="str">
        <f>IF(ISTEXT(D6),1,"")</f>
        <v/>
      </c>
      <c r="B6" s="14"/>
      <c r="C6" s="15"/>
      <c r="D6" s="14"/>
      <c r="E6" s="14"/>
      <c r="F6" s="14"/>
      <c r="G6" s="14"/>
      <c r="H6" s="14">
        <v>33</v>
      </c>
      <c r="I6" s="14"/>
      <c r="J6" s="14" t="s">
        <v>121</v>
      </c>
      <c r="K6" s="14"/>
      <c r="L6" s="69">
        <f>IF(COUNTIF(T_rues[],$J6)&gt;0,77130,"")</f>
        <v>77130</v>
      </c>
      <c r="M6" s="69" t="str">
        <f>IF(COUNTIF(T_rues[],$J6)&gt;0,"Montereau-Fault-Yonne","")</f>
        <v>Montereau-Fault-Yonne</v>
      </c>
      <c r="N6" s="14">
        <f ca="1">IF($L6="","",IF(IF(LEFT(VLOOKUP($J6,T_rues[],2,0),1)&lt;&gt;"µ",VLOOKUP($J6,T_rues[],2,0),VLOOKUP($H6,INDIRECT(MID(VLOOKUP($J6,T_rues[],2,0),2,10)&amp;"[[Numéro]:[Quartier]]"),2,0))=MID(N$5,10,20),1,""))</f>
        <v>1</v>
      </c>
      <c r="O6" s="14" t="str">
        <f ca="1">IF($L6="","",IF(IF(LEFT(VLOOKUP($J6,T_rues[],2,0),1)&lt;&gt;"µ",VLOOKUP($J6,T_rues[],2,0),VLOOKUP($H6,INDIRECT(MID(VLOOKUP($J6,T_rues[],2,0),2,10)&amp;"[[Numéro]:[Quartier]]"),2,0))=MID(O$5,10,20),1,""))</f>
        <v/>
      </c>
      <c r="P6" s="14" t="str">
        <f ca="1">IF($L6="","",IF(IF(LEFT(VLOOKUP($J6,T_rues[],2,0),1)&lt;&gt;"µ",VLOOKUP($J6,T_rues[],2,0),VLOOKUP($H6,INDIRECT(MID(VLOOKUP($J6,T_rues[],2,0),2,10)&amp;"[[Numéro]:[Quartier]]"),2,0))=MID(P$5,10,20),1,""))</f>
        <v/>
      </c>
      <c r="Q6" s="14" t="str">
        <f ca="1">IF($L6="","",IF(IF(LEFT(VLOOKUP($J6,T_rues[],2,0),1)&lt;&gt;"µ",VLOOKUP($J6,T_rues[],2,0),VLOOKUP($H6,INDIRECT(MID(VLOOKUP($J6,T_rues[],2,0),2,10)&amp;"[[Numéro]:[Quartier]]"),2,0))=MID(Q$5,10,20),1,""))</f>
        <v/>
      </c>
      <c r="R6" s="16"/>
      <c r="S6" s="17"/>
      <c r="T6" s="18"/>
      <c r="U6" s="98" t="str">
        <f ca="1">IF(T6="","",DATEDIF(T6,TODAY(),"Y"))</f>
        <v/>
      </c>
      <c r="V6" s="19" t="str">
        <f ca="1">IF(AND($U6&gt;=16,$U6&lt;=19),"1","")</f>
        <v/>
      </c>
      <c r="W6" s="19" t="str">
        <f ca="1">IF(AND($U6&gt;=20,$U6&lt;=25),"1","")</f>
        <v/>
      </c>
      <c r="X6" s="19" t="str">
        <f ca="1">IF(AND($U6&gt;=26,$U6&lt;=30),"1","")</f>
        <v/>
      </c>
      <c r="Y6" s="15"/>
      <c r="Z6" s="15"/>
      <c r="AA6" s="20"/>
      <c r="AB6" s="21"/>
      <c r="AC6" s="15"/>
      <c r="AD6" s="21"/>
      <c r="AE6" s="18"/>
      <c r="AF6" s="22"/>
      <c r="AG6" s="22"/>
      <c r="AH6" s="95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  <c r="BB6" s="96"/>
      <c r="BC6" s="96"/>
      <c r="BD6" s="96"/>
      <c r="BE6" s="96"/>
      <c r="BF6" s="96"/>
      <c r="BG6" s="96"/>
      <c r="BH6" s="96"/>
      <c r="BI6" s="96"/>
      <c r="BJ6" s="96"/>
      <c r="BK6" s="96"/>
      <c r="BL6" s="96"/>
      <c r="BM6" s="96"/>
    </row>
    <row r="7" spans="1:65" s="97" customFormat="1" ht="68.25" customHeight="1" thickBot="1" x14ac:dyDescent="0.25">
      <c r="A7" s="23" t="str">
        <f>IF(ISTEXT(D7),A6+1,"")</f>
        <v/>
      </c>
      <c r="B7" s="23"/>
      <c r="C7" s="24"/>
      <c r="D7" s="23"/>
      <c r="E7" s="23"/>
      <c r="F7" s="23"/>
      <c r="G7" s="23"/>
      <c r="H7" s="23"/>
      <c r="I7" s="23"/>
      <c r="J7" s="23" t="s">
        <v>166</v>
      </c>
      <c r="K7" s="23"/>
      <c r="L7" s="69">
        <f>IF(COUNTIF(T_rues[],$J7)&gt;0,77130,"")</f>
        <v>77130</v>
      </c>
      <c r="M7" s="69" t="str">
        <f>IF(COUNTIF(T_rues[],$J7)&gt;0,"Montereau-Fault-Yonne","")</f>
        <v>Montereau-Fault-Yonne</v>
      </c>
      <c r="N7" s="14" t="str">
        <f ca="1">IF($L7="","",IF(IF(LEFT(VLOOKUP($J7,T_rues[],2,0),1)&lt;&gt;"µ",VLOOKUP($J7,T_rues[],2,0),VLOOKUP($H7,INDIRECT(MID(VLOOKUP($J7,T_rues[],2,0),2,10)&amp;"[[Numéro]:[Quartier]]"),2,0))=MID(N$5,10,20),1,""))</f>
        <v/>
      </c>
      <c r="O7" s="14" t="str">
        <f ca="1">IF($L7="","",IF(IF(LEFT(VLOOKUP($J7,T_rues[],2,0),1)&lt;&gt;"µ",VLOOKUP($J7,T_rues[],2,0),VLOOKUP($H7,INDIRECT(MID(VLOOKUP($J7,T_rues[],2,0),2,10)&amp;"[[Numéro]:[Quartier]]"),2,0))=MID(O$5,10,20),1,""))</f>
        <v/>
      </c>
      <c r="P7" s="14">
        <f ca="1">IF($L7="","",IF(IF(LEFT(VLOOKUP($J7,T_rues[],2,0),1)&lt;&gt;"µ",VLOOKUP($J7,T_rues[],2,0),VLOOKUP($H7,INDIRECT(MID(VLOOKUP($J7,T_rues[],2,0),2,10)&amp;"[[Numéro]:[Quartier]]"),2,0))=MID(P$5,10,20),1,""))</f>
        <v>1</v>
      </c>
      <c r="Q7" s="14" t="str">
        <f ca="1">IF($L7="","",IF(IF(LEFT(VLOOKUP($J7,T_rues[],2,0),1)&lt;&gt;"µ",VLOOKUP($J7,T_rues[],2,0),VLOOKUP($H7,INDIRECT(MID(VLOOKUP($J7,T_rues[],2,0),2,10)&amp;"[[Numéro]:[Quartier]]"),2,0))=MID(Q$5,10,20),1,""))</f>
        <v/>
      </c>
      <c r="R7" s="25"/>
      <c r="S7" s="26"/>
      <c r="T7" s="27"/>
      <c r="U7" s="28" t="str">
        <f t="shared" ref="U7:U70" ca="1" si="0">IF(T7="","",DATEDIF(T7,TODAY(),"Y"))</f>
        <v/>
      </c>
      <c r="V7" s="29" t="str">
        <f t="shared" ref="V7:V70" ca="1" si="1">IF(AND($U7&gt;=16,$U7&lt;=19),"1","")</f>
        <v/>
      </c>
      <c r="W7" s="29" t="str">
        <f t="shared" ref="W7:W70" ca="1" si="2">IF(AND($U7&gt;=20,$U7&lt;=25),"1","")</f>
        <v/>
      </c>
      <c r="X7" s="29" t="str">
        <f t="shared" ref="X7:X70" ca="1" si="3">IF(AND($U7&gt;=26,$U7&lt;=30),"1","")</f>
        <v/>
      </c>
      <c r="Y7" s="24"/>
      <c r="Z7" s="24"/>
      <c r="AA7" s="30"/>
      <c r="AB7" s="31"/>
      <c r="AC7" s="24"/>
      <c r="AD7" s="32"/>
      <c r="AE7" s="33"/>
      <c r="AF7" s="34"/>
      <c r="AG7" s="34"/>
      <c r="AH7" s="95"/>
      <c r="AI7" s="96"/>
      <c r="AJ7" s="96"/>
      <c r="AK7" s="96"/>
      <c r="AL7" s="96"/>
      <c r="AM7" s="96"/>
      <c r="AN7" s="96"/>
      <c r="AO7" s="96"/>
      <c r="AP7" s="96"/>
      <c r="AQ7" s="96"/>
      <c r="AR7" s="96"/>
      <c r="AS7" s="96"/>
      <c r="AT7" s="96"/>
      <c r="AU7" s="96"/>
      <c r="AV7" s="96"/>
      <c r="AW7" s="96"/>
      <c r="AX7" s="96"/>
      <c r="AY7" s="96"/>
      <c r="AZ7" s="96"/>
      <c r="BA7" s="96"/>
      <c r="BB7" s="96"/>
      <c r="BC7" s="96"/>
      <c r="BD7" s="96"/>
      <c r="BE7" s="96"/>
      <c r="BF7" s="96"/>
      <c r="BG7" s="96"/>
      <c r="BH7" s="96"/>
      <c r="BI7" s="96"/>
      <c r="BJ7" s="96"/>
      <c r="BK7" s="96"/>
      <c r="BL7" s="96"/>
      <c r="BM7" s="96"/>
    </row>
    <row r="8" spans="1:65" s="97" customFormat="1" ht="68.25" customHeight="1" thickBot="1" x14ac:dyDescent="0.25">
      <c r="A8" s="23" t="str">
        <f>IF(ISTEXT(D8),A7+1,"")</f>
        <v/>
      </c>
      <c r="B8" s="23"/>
      <c r="C8" s="24"/>
      <c r="D8" s="23"/>
      <c r="E8" s="23"/>
      <c r="F8" s="23"/>
      <c r="G8" s="23"/>
      <c r="H8" s="23"/>
      <c r="I8" s="23"/>
      <c r="J8" s="23" t="s">
        <v>22</v>
      </c>
      <c r="K8" s="23"/>
      <c r="L8" s="69">
        <f>IF(COUNTIF(T_rues[],$J8)&gt;0,77130,"")</f>
        <v>77130</v>
      </c>
      <c r="M8" s="69" t="str">
        <f>IF(COUNTIF(T_rues[],$J8)&gt;0,"Montereau-Fault-Yonne","")</f>
        <v>Montereau-Fault-Yonne</v>
      </c>
      <c r="N8" s="14">
        <f ca="1">IF($L8="","",IF(IF(LEFT(VLOOKUP($J8,T_rues[],2,0),1)&lt;&gt;"µ",VLOOKUP($J8,T_rues[],2,0),VLOOKUP($H8,INDIRECT(MID(VLOOKUP($J8,T_rues[],2,0),2,10)&amp;"[[Numéro]:[Quartier]]"),2,0))=MID(N$5,10,20),1,""))</f>
        <v>1</v>
      </c>
      <c r="O8" s="14" t="str">
        <f ca="1">IF($L8="","",IF(IF(LEFT(VLOOKUP($J8,T_rues[],2,0),1)&lt;&gt;"µ",VLOOKUP($J8,T_rues[],2,0),VLOOKUP($H8,INDIRECT(MID(VLOOKUP($J8,T_rues[],2,0),2,10)&amp;"[[Numéro]:[Quartier]]"),2,0))=MID(O$5,10,20),1,""))</f>
        <v/>
      </c>
      <c r="P8" s="14" t="str">
        <f ca="1">IF($L8="","",IF(IF(LEFT(VLOOKUP($J8,T_rues[],2,0),1)&lt;&gt;"µ",VLOOKUP($J8,T_rues[],2,0),VLOOKUP($H8,INDIRECT(MID(VLOOKUP($J8,T_rues[],2,0),2,10)&amp;"[[Numéro]:[Quartier]]"),2,0))=MID(P$5,10,20),1,""))</f>
        <v/>
      </c>
      <c r="Q8" s="14" t="str">
        <f ca="1">IF($L8="","",IF(IF(LEFT(VLOOKUP($J8,T_rues[],2,0),1)&lt;&gt;"µ",VLOOKUP($J8,T_rues[],2,0),VLOOKUP($H8,INDIRECT(MID(VLOOKUP($J8,T_rues[],2,0),2,10)&amp;"[[Numéro]:[Quartier]]"),2,0))=MID(Q$5,10,20),1,""))</f>
        <v/>
      </c>
      <c r="R8" s="25"/>
      <c r="S8" s="26"/>
      <c r="T8" s="27"/>
      <c r="U8" s="28" t="str">
        <f t="shared" ca="1" si="0"/>
        <v/>
      </c>
      <c r="V8" s="29" t="str">
        <f t="shared" ca="1" si="1"/>
        <v/>
      </c>
      <c r="W8" s="29" t="str">
        <f t="shared" ca="1" si="2"/>
        <v/>
      </c>
      <c r="X8" s="29" t="str">
        <f t="shared" ca="1" si="3"/>
        <v/>
      </c>
      <c r="Y8" s="24"/>
      <c r="Z8" s="24"/>
      <c r="AA8" s="30"/>
      <c r="AB8" s="31"/>
      <c r="AC8" s="24"/>
      <c r="AD8" s="32"/>
      <c r="AE8" s="35"/>
      <c r="AF8" s="34"/>
      <c r="AG8" s="34"/>
      <c r="AH8" s="95"/>
      <c r="AI8" s="96"/>
      <c r="AJ8" s="96"/>
      <c r="AK8" s="96"/>
      <c r="AL8" s="96"/>
      <c r="AM8" s="96"/>
      <c r="AN8" s="96"/>
      <c r="AO8" s="96"/>
      <c r="AP8" s="96"/>
      <c r="AQ8" s="96"/>
      <c r="AR8" s="96"/>
      <c r="AS8" s="96"/>
      <c r="AT8" s="96"/>
      <c r="AU8" s="96"/>
      <c r="AV8" s="96"/>
      <c r="AW8" s="96"/>
      <c r="AX8" s="96"/>
      <c r="AY8" s="96"/>
      <c r="AZ8" s="96"/>
      <c r="BA8" s="96"/>
      <c r="BB8" s="96"/>
      <c r="BC8" s="96"/>
      <c r="BD8" s="96"/>
      <c r="BE8" s="96"/>
      <c r="BF8" s="96"/>
      <c r="BG8" s="96"/>
      <c r="BH8" s="96"/>
      <c r="BI8" s="96"/>
      <c r="BJ8" s="96"/>
      <c r="BK8" s="96"/>
      <c r="BL8" s="96"/>
      <c r="BM8" s="96"/>
    </row>
    <row r="9" spans="1:65" s="97" customFormat="1" ht="68.25" customHeight="1" thickBot="1" x14ac:dyDescent="0.25">
      <c r="A9" s="23" t="str">
        <f t="shared" ref="A9:A72" si="4">IF(ISTEXT(D9),A8+1,"")</f>
        <v/>
      </c>
      <c r="B9" s="23"/>
      <c r="C9" s="24"/>
      <c r="D9" s="23"/>
      <c r="E9" s="23"/>
      <c r="F9" s="23"/>
      <c r="G9" s="23"/>
      <c r="H9" s="23"/>
      <c r="I9" s="23"/>
      <c r="J9" s="23" t="s">
        <v>139</v>
      </c>
      <c r="K9" s="23"/>
      <c r="L9" s="69">
        <f>IF(COUNTIF(T_rues[],$J9)&gt;0,77130,"")</f>
        <v>77130</v>
      </c>
      <c r="M9" s="69" t="str">
        <f>IF(COUNTIF(T_rues[],$J9)&gt;0,"Montereau-Fault-Yonne","")</f>
        <v>Montereau-Fault-Yonne</v>
      </c>
      <c r="N9" s="14" t="str">
        <f ca="1">IF($L9="","",IF(IF(LEFT(VLOOKUP($J9,T_rues[],2,0),1)&lt;&gt;"µ",VLOOKUP($J9,T_rues[],2,0),VLOOKUP($H9,INDIRECT(MID(VLOOKUP($J9,T_rues[],2,0),2,10)&amp;"[[Numéro]:[Quartier]]"),2,0))=MID(N$5,10,20),1,""))</f>
        <v/>
      </c>
      <c r="O9" s="14">
        <f ca="1">IF($L9="","",IF(IF(LEFT(VLOOKUP($J9,T_rues[],2,0),1)&lt;&gt;"µ",VLOOKUP($J9,T_rues[],2,0),VLOOKUP($H9,INDIRECT(MID(VLOOKUP($J9,T_rues[],2,0),2,10)&amp;"[[Numéro]:[Quartier]]"),2,0))=MID(O$5,10,20),1,""))</f>
        <v>1</v>
      </c>
      <c r="P9" s="14" t="str">
        <f ca="1">IF($L9="","",IF(IF(LEFT(VLOOKUP($J9,T_rues[],2,0),1)&lt;&gt;"µ",VLOOKUP($J9,T_rues[],2,0),VLOOKUP($H9,INDIRECT(MID(VLOOKUP($J9,T_rues[],2,0),2,10)&amp;"[[Numéro]:[Quartier]]"),2,0))=MID(P$5,10,20),1,""))</f>
        <v/>
      </c>
      <c r="Q9" s="14" t="str">
        <f ca="1">IF($L9="","",IF(IF(LEFT(VLOOKUP($J9,T_rues[],2,0),1)&lt;&gt;"µ",VLOOKUP($J9,T_rues[],2,0),VLOOKUP($H9,INDIRECT(MID(VLOOKUP($J9,T_rues[],2,0),2,10)&amp;"[[Numéro]:[Quartier]]"),2,0))=MID(Q$5,10,20),1,""))</f>
        <v/>
      </c>
      <c r="R9" s="25"/>
      <c r="S9" s="26"/>
      <c r="T9" s="27"/>
      <c r="U9" s="28" t="str">
        <f t="shared" ca="1" si="0"/>
        <v/>
      </c>
      <c r="V9" s="29" t="str">
        <f t="shared" ca="1" si="1"/>
        <v/>
      </c>
      <c r="W9" s="29" t="str">
        <f t="shared" ca="1" si="2"/>
        <v/>
      </c>
      <c r="X9" s="29" t="str">
        <f t="shared" ca="1" si="3"/>
        <v/>
      </c>
      <c r="Y9" s="24"/>
      <c r="Z9" s="24"/>
      <c r="AA9" s="30"/>
      <c r="AB9" s="31"/>
      <c r="AC9" s="24"/>
      <c r="AD9" s="32"/>
      <c r="AE9" s="35"/>
      <c r="AF9" s="34"/>
      <c r="AG9" s="34"/>
      <c r="AH9" s="95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6"/>
      <c r="BB9" s="96"/>
      <c r="BC9" s="96"/>
      <c r="BD9" s="96"/>
      <c r="BE9" s="96"/>
      <c r="BF9" s="96"/>
      <c r="BG9" s="96"/>
      <c r="BH9" s="96"/>
      <c r="BI9" s="96"/>
      <c r="BJ9" s="96"/>
      <c r="BK9" s="96"/>
      <c r="BL9" s="96"/>
      <c r="BM9" s="96"/>
    </row>
    <row r="10" spans="1:65" s="97" customFormat="1" ht="68.25" customHeight="1" thickBot="1" x14ac:dyDescent="0.25">
      <c r="A10" s="23" t="str">
        <f t="shared" si="4"/>
        <v/>
      </c>
      <c r="B10" s="23"/>
      <c r="C10" s="24"/>
      <c r="D10" s="23"/>
      <c r="E10" s="23"/>
      <c r="F10" s="23"/>
      <c r="G10" s="23"/>
      <c r="H10" s="23"/>
      <c r="I10" s="23"/>
      <c r="J10" s="23" t="s">
        <v>205</v>
      </c>
      <c r="K10" s="23"/>
      <c r="L10" s="69">
        <f>IF(COUNTIF(T_rues[],$J10)&gt;0,77130,"")</f>
        <v>77130</v>
      </c>
      <c r="M10" s="69" t="str">
        <f>IF(COUNTIF(T_rues[],$J10)&gt;0,"Montereau-Fault-Yonne","")</f>
        <v>Montereau-Fault-Yonne</v>
      </c>
      <c r="N10" s="14" t="str">
        <f ca="1">IF($L10="","",IF(IF(LEFT(VLOOKUP($J10,T_rues[],2,0),1)&lt;&gt;"µ",VLOOKUP($J10,T_rues[],2,0),VLOOKUP($H10,INDIRECT(MID(VLOOKUP($J10,T_rues[],2,0),2,10)&amp;"[[Numéro]:[Quartier]]"),2,0))=MID(N$5,10,20),1,""))</f>
        <v/>
      </c>
      <c r="O10" s="14" t="str">
        <f ca="1">IF($L10="","",IF(IF(LEFT(VLOOKUP($J10,T_rues[],2,0),1)&lt;&gt;"µ",VLOOKUP($J10,T_rues[],2,0),VLOOKUP($H10,INDIRECT(MID(VLOOKUP($J10,T_rues[],2,0),2,10)&amp;"[[Numéro]:[Quartier]]"),2,0))=MID(O$5,10,20),1,""))</f>
        <v/>
      </c>
      <c r="P10" s="14" t="str">
        <f ca="1">IF($L10="","",IF(IF(LEFT(VLOOKUP($J10,T_rues[],2,0),1)&lt;&gt;"µ",VLOOKUP($J10,T_rues[],2,0),VLOOKUP($H10,INDIRECT(MID(VLOOKUP($J10,T_rues[],2,0),2,10)&amp;"[[Numéro]:[Quartier]]"),2,0))=MID(P$5,10,20),1,""))</f>
        <v/>
      </c>
      <c r="Q10" s="14">
        <f ca="1">IF($L10="","",IF(IF(LEFT(VLOOKUP($J10,T_rues[],2,0),1)&lt;&gt;"µ",VLOOKUP($J10,T_rues[],2,0),VLOOKUP($H10,INDIRECT(MID(VLOOKUP($J10,T_rues[],2,0),2,10)&amp;"[[Numéro]:[Quartier]]"),2,0))=MID(Q$5,10,20),1,""))</f>
        <v>1</v>
      </c>
      <c r="R10" s="25"/>
      <c r="S10" s="26"/>
      <c r="T10" s="27"/>
      <c r="U10" s="28" t="str">
        <f t="shared" ca="1" si="0"/>
        <v/>
      </c>
      <c r="V10" s="29" t="str">
        <f t="shared" ca="1" si="1"/>
        <v/>
      </c>
      <c r="W10" s="29" t="str">
        <f t="shared" ca="1" si="2"/>
        <v/>
      </c>
      <c r="X10" s="29" t="str">
        <f t="shared" ca="1" si="3"/>
        <v/>
      </c>
      <c r="Y10" s="24"/>
      <c r="Z10" s="24"/>
      <c r="AA10" s="30"/>
      <c r="AB10" s="31"/>
      <c r="AC10" s="24"/>
      <c r="AD10" s="32"/>
      <c r="AE10" s="35"/>
      <c r="AF10" s="34"/>
      <c r="AG10" s="34"/>
      <c r="AH10" s="95"/>
      <c r="AI10" s="96"/>
      <c r="AJ10" s="96"/>
      <c r="AK10" s="96"/>
      <c r="AL10" s="96"/>
      <c r="AM10" s="96"/>
      <c r="AN10" s="96"/>
      <c r="AO10" s="96"/>
      <c r="AP10" s="96"/>
      <c r="AQ10" s="96"/>
      <c r="AR10" s="96"/>
      <c r="AS10" s="96"/>
      <c r="AT10" s="96"/>
      <c r="AU10" s="96"/>
      <c r="AV10" s="96"/>
      <c r="AW10" s="96"/>
      <c r="AX10" s="96"/>
      <c r="AY10" s="96"/>
      <c r="AZ10" s="96"/>
      <c r="BA10" s="96"/>
      <c r="BB10" s="96"/>
      <c r="BC10" s="96"/>
      <c r="BD10" s="96"/>
      <c r="BE10" s="96"/>
      <c r="BF10" s="96"/>
      <c r="BG10" s="96"/>
      <c r="BH10" s="96"/>
      <c r="BI10" s="96"/>
      <c r="BJ10" s="96"/>
      <c r="BK10" s="96"/>
      <c r="BL10" s="96"/>
      <c r="BM10" s="96"/>
    </row>
    <row r="11" spans="1:65" s="97" customFormat="1" ht="68.25" customHeight="1" thickBot="1" x14ac:dyDescent="0.25">
      <c r="A11" s="23" t="str">
        <f t="shared" si="4"/>
        <v/>
      </c>
      <c r="B11" s="23"/>
      <c r="C11" s="24"/>
      <c r="D11" s="23"/>
      <c r="E11" s="23"/>
      <c r="F11" s="23"/>
      <c r="G11" s="23"/>
      <c r="H11" s="23"/>
      <c r="I11" s="23"/>
      <c r="J11" s="23"/>
      <c r="K11" s="23"/>
      <c r="L11" s="69" t="str">
        <f>IF(COUNTIF(T_rues[],$J11)&gt;0,77130,"")</f>
        <v/>
      </c>
      <c r="M11" s="69" t="str">
        <f>IF(COUNTIF(T_rues[],$J11)&gt;0,"Montereau-Fault-Yonne","")</f>
        <v/>
      </c>
      <c r="N11" s="14" t="str">
        <f ca="1">IF($L11="","",IF(IF(LEFT(VLOOKUP($J11,T_rues[],2,0),1)&lt;&gt;"µ",VLOOKUP($J11,T_rues[],2,0),VLOOKUP($H11,INDIRECT(MID(VLOOKUP($J11,T_rues[],2,0),2,10)&amp;"[[Numéro]:[Quartier]]"),2,0))=MID(N$5,10,20),1,""))</f>
        <v/>
      </c>
      <c r="O11" s="14" t="str">
        <f ca="1">IF($L11="","",IF(IF(LEFT(VLOOKUP($J11,T_rues[],2,0),1)&lt;&gt;"µ",VLOOKUP($J11,T_rues[],2,0),VLOOKUP($H11,INDIRECT(MID(VLOOKUP($J11,T_rues[],2,0),2,10)&amp;"[[Numéro]:[Quartier]]"),2,0))=MID(O$5,10,20),1,""))</f>
        <v/>
      </c>
      <c r="P11" s="14" t="str">
        <f ca="1">IF($L11="","",IF(IF(LEFT(VLOOKUP($J11,T_rues[],2,0),1)&lt;&gt;"µ",VLOOKUP($J11,T_rues[],2,0),VLOOKUP($H11,INDIRECT(MID(VLOOKUP($J11,T_rues[],2,0),2,10)&amp;"[[Numéro]:[Quartier]]"),2,0))=MID(P$5,10,20),1,""))</f>
        <v/>
      </c>
      <c r="Q11" s="14" t="str">
        <f ca="1">IF($L11="","",IF(IF(LEFT(VLOOKUP($J11,T_rues[],2,0),1)&lt;&gt;"µ",VLOOKUP($J11,T_rues[],2,0),VLOOKUP($H11,INDIRECT(MID(VLOOKUP($J11,T_rues[],2,0),2,10)&amp;"[[Numéro]:[Quartier]]"),2,0))=MID(Q$5,10,20),1,""))</f>
        <v/>
      </c>
      <c r="R11" s="25"/>
      <c r="S11" s="26"/>
      <c r="T11" s="27"/>
      <c r="U11" s="28" t="str">
        <f t="shared" ca="1" si="0"/>
        <v/>
      </c>
      <c r="V11" s="29" t="str">
        <f t="shared" ca="1" si="1"/>
        <v/>
      </c>
      <c r="W11" s="29" t="str">
        <f t="shared" ca="1" si="2"/>
        <v/>
      </c>
      <c r="X11" s="29" t="str">
        <f t="shared" ca="1" si="3"/>
        <v/>
      </c>
      <c r="Y11" s="24"/>
      <c r="Z11" s="24"/>
      <c r="AA11" s="30"/>
      <c r="AB11" s="31"/>
      <c r="AC11" s="24"/>
      <c r="AD11" s="32"/>
      <c r="AE11" s="35"/>
      <c r="AF11" s="34"/>
      <c r="AG11" s="34"/>
      <c r="AH11" s="95"/>
      <c r="AI11" s="96"/>
      <c r="AJ11" s="96"/>
      <c r="AK11" s="96"/>
      <c r="AL11" s="96"/>
      <c r="AM11" s="96"/>
      <c r="AN11" s="96"/>
      <c r="AO11" s="96"/>
      <c r="AP11" s="96"/>
      <c r="AQ11" s="96"/>
      <c r="AR11" s="96"/>
      <c r="AS11" s="96"/>
      <c r="AT11" s="96"/>
      <c r="AU11" s="96"/>
      <c r="AV11" s="96"/>
      <c r="AW11" s="96"/>
      <c r="AX11" s="96"/>
      <c r="AY11" s="96"/>
      <c r="AZ11" s="96"/>
      <c r="BA11" s="96"/>
      <c r="BB11" s="96"/>
      <c r="BC11" s="96"/>
      <c r="BD11" s="96"/>
      <c r="BE11" s="96"/>
      <c r="BF11" s="96"/>
      <c r="BG11" s="96"/>
      <c r="BH11" s="96"/>
      <c r="BI11" s="96"/>
      <c r="BJ11" s="96"/>
      <c r="BK11" s="96"/>
      <c r="BL11" s="96"/>
      <c r="BM11" s="96"/>
    </row>
    <row r="12" spans="1:65" s="97" customFormat="1" ht="68.25" customHeight="1" thickBot="1" x14ac:dyDescent="0.25">
      <c r="A12" s="23" t="str">
        <f t="shared" si="4"/>
        <v/>
      </c>
      <c r="B12" s="23"/>
      <c r="C12" s="24"/>
      <c r="D12" s="23"/>
      <c r="E12" s="23"/>
      <c r="F12" s="23"/>
      <c r="G12" s="23"/>
      <c r="H12" s="23"/>
      <c r="I12" s="23"/>
      <c r="J12" s="23"/>
      <c r="K12" s="23"/>
      <c r="L12" s="69" t="str">
        <f>IF(COUNTIF(T_rues[],$J12)&gt;0,77130,"")</f>
        <v/>
      </c>
      <c r="M12" s="69" t="str">
        <f>IF(COUNTIF(T_rues[],$J12)&gt;0,"Montereau-Fault-Yonne","")</f>
        <v/>
      </c>
      <c r="N12" s="14" t="str">
        <f ca="1">IF($L12="","",IF(IF(LEFT(VLOOKUP($J12,T_rues[],2,0),1)&lt;&gt;"µ",VLOOKUP($J12,T_rues[],2,0),VLOOKUP($H12,INDIRECT(MID(VLOOKUP($J12,T_rues[],2,0),2,10)&amp;"[[Numéro]:[Quartier]]"),2,0))=MID(N$5,10,20),1,""))</f>
        <v/>
      </c>
      <c r="O12" s="14" t="str">
        <f ca="1">IF($L12="","",IF(IF(LEFT(VLOOKUP($J12,T_rues[],2,0),1)&lt;&gt;"µ",VLOOKUP($J12,T_rues[],2,0),VLOOKUP($H12,INDIRECT(MID(VLOOKUP($J12,T_rues[],2,0),2,10)&amp;"[[Numéro]:[Quartier]]"),2,0))=MID(O$5,10,20),1,""))</f>
        <v/>
      </c>
      <c r="P12" s="14" t="str">
        <f ca="1">IF($L12="","",IF(IF(LEFT(VLOOKUP($J12,T_rues[],2,0),1)&lt;&gt;"µ",VLOOKUP($J12,T_rues[],2,0),VLOOKUP($H12,INDIRECT(MID(VLOOKUP($J12,T_rues[],2,0),2,10)&amp;"[[Numéro]:[Quartier]]"),2,0))=MID(P$5,10,20),1,""))</f>
        <v/>
      </c>
      <c r="Q12" s="14" t="str">
        <f ca="1">IF($L12="","",IF(IF(LEFT(VLOOKUP($J12,T_rues[],2,0),1)&lt;&gt;"µ",VLOOKUP($J12,T_rues[],2,0),VLOOKUP($H12,INDIRECT(MID(VLOOKUP($J12,T_rues[],2,0),2,10)&amp;"[[Numéro]:[Quartier]]"),2,0))=MID(Q$5,10,20),1,""))</f>
        <v/>
      </c>
      <c r="R12" s="25"/>
      <c r="S12" s="26"/>
      <c r="T12" s="27"/>
      <c r="U12" s="28" t="str">
        <f t="shared" ca="1" si="0"/>
        <v/>
      </c>
      <c r="V12" s="29" t="str">
        <f t="shared" ca="1" si="1"/>
        <v/>
      </c>
      <c r="W12" s="29" t="str">
        <f t="shared" ca="1" si="2"/>
        <v/>
      </c>
      <c r="X12" s="29" t="str">
        <f t="shared" ca="1" si="3"/>
        <v/>
      </c>
      <c r="Y12" s="24"/>
      <c r="Z12" s="24"/>
      <c r="AA12" s="30"/>
      <c r="AB12" s="31"/>
      <c r="AC12" s="24"/>
      <c r="AD12" s="32"/>
      <c r="AE12" s="35"/>
      <c r="AF12" s="34"/>
      <c r="AG12" s="34"/>
      <c r="AH12" s="95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96"/>
      <c r="AW12" s="96"/>
      <c r="AX12" s="96"/>
      <c r="AY12" s="96"/>
      <c r="AZ12" s="96"/>
      <c r="BA12" s="96"/>
      <c r="BB12" s="96"/>
      <c r="BC12" s="96"/>
      <c r="BD12" s="96"/>
      <c r="BE12" s="96"/>
      <c r="BF12" s="96"/>
      <c r="BG12" s="96"/>
      <c r="BH12" s="96"/>
      <c r="BI12" s="96"/>
      <c r="BJ12" s="96"/>
      <c r="BK12" s="96"/>
      <c r="BL12" s="96"/>
      <c r="BM12" s="96"/>
    </row>
    <row r="13" spans="1:65" s="97" customFormat="1" ht="68.25" customHeight="1" thickBot="1" x14ac:dyDescent="0.25">
      <c r="A13" s="23" t="str">
        <f t="shared" si="4"/>
        <v/>
      </c>
      <c r="B13" s="23"/>
      <c r="C13" s="24"/>
      <c r="D13" s="23"/>
      <c r="E13" s="23"/>
      <c r="F13" s="23"/>
      <c r="G13" s="23"/>
      <c r="H13" s="23"/>
      <c r="I13" s="23"/>
      <c r="J13" s="23"/>
      <c r="K13" s="23"/>
      <c r="L13" s="69" t="str">
        <f>IF(COUNTIF(T_rues[],$J13)&gt;0,77130,"")</f>
        <v/>
      </c>
      <c r="M13" s="69" t="str">
        <f>IF(COUNTIF(T_rues[],$J13)&gt;0,"Montereau-Fault-Yonne","")</f>
        <v/>
      </c>
      <c r="N13" s="14" t="str">
        <f ca="1">IF($L13="","",IF(IF(LEFT(VLOOKUP($J13,T_rues[],2,0),1)&lt;&gt;"µ",VLOOKUP($J13,T_rues[],2,0),VLOOKUP($H13,INDIRECT(MID(VLOOKUP($J13,T_rues[],2,0),2,10)&amp;"[[Numéro]:[Quartier]]"),2,0))=MID(N$5,10,20),1,""))</f>
        <v/>
      </c>
      <c r="O13" s="14" t="str">
        <f ca="1">IF($L13="","",IF(IF(LEFT(VLOOKUP($J13,T_rues[],2,0),1)&lt;&gt;"µ",VLOOKUP($J13,T_rues[],2,0),VLOOKUP($H13,INDIRECT(MID(VLOOKUP($J13,T_rues[],2,0),2,10)&amp;"[[Numéro]:[Quartier]]"),2,0))=MID(O$5,10,20),1,""))</f>
        <v/>
      </c>
      <c r="P13" s="14" t="str">
        <f ca="1">IF($L13="","",IF(IF(LEFT(VLOOKUP($J13,T_rues[],2,0),1)&lt;&gt;"µ",VLOOKUP($J13,T_rues[],2,0),VLOOKUP($H13,INDIRECT(MID(VLOOKUP($J13,T_rues[],2,0),2,10)&amp;"[[Numéro]:[Quartier]]"),2,0))=MID(P$5,10,20),1,""))</f>
        <v/>
      </c>
      <c r="Q13" s="14" t="str">
        <f ca="1">IF($L13="","",IF(IF(LEFT(VLOOKUP($J13,T_rues[],2,0),1)&lt;&gt;"µ",VLOOKUP($J13,T_rues[],2,0),VLOOKUP($H13,INDIRECT(MID(VLOOKUP($J13,T_rues[],2,0),2,10)&amp;"[[Numéro]:[Quartier]]"),2,0))=MID(Q$5,10,20),1,""))</f>
        <v/>
      </c>
      <c r="R13" s="25"/>
      <c r="S13" s="26"/>
      <c r="T13" s="27"/>
      <c r="U13" s="28" t="str">
        <f t="shared" ca="1" si="0"/>
        <v/>
      </c>
      <c r="V13" s="29" t="str">
        <f t="shared" ca="1" si="1"/>
        <v/>
      </c>
      <c r="W13" s="29" t="str">
        <f t="shared" ca="1" si="2"/>
        <v/>
      </c>
      <c r="X13" s="29" t="str">
        <f t="shared" ca="1" si="3"/>
        <v/>
      </c>
      <c r="Y13" s="24"/>
      <c r="Z13" s="24"/>
      <c r="AA13" s="30"/>
      <c r="AB13" s="31"/>
      <c r="AC13" s="24"/>
      <c r="AD13" s="32"/>
      <c r="AE13" s="35"/>
      <c r="AF13" s="34"/>
      <c r="AG13" s="34"/>
      <c r="AH13" s="95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96"/>
      <c r="BD13" s="96"/>
      <c r="BE13" s="96"/>
      <c r="BF13" s="96"/>
      <c r="BG13" s="96"/>
      <c r="BH13" s="96"/>
      <c r="BI13" s="96"/>
      <c r="BJ13" s="96"/>
      <c r="BK13" s="96"/>
      <c r="BL13" s="96"/>
      <c r="BM13" s="96"/>
    </row>
    <row r="14" spans="1:65" s="97" customFormat="1" ht="68.25" customHeight="1" thickBot="1" x14ac:dyDescent="0.25">
      <c r="A14" s="23" t="str">
        <f t="shared" si="4"/>
        <v/>
      </c>
      <c r="B14" s="23"/>
      <c r="C14" s="24"/>
      <c r="D14" s="23"/>
      <c r="E14" s="23"/>
      <c r="F14" s="23"/>
      <c r="G14" s="23"/>
      <c r="H14" s="23"/>
      <c r="I14" s="23"/>
      <c r="J14" s="23"/>
      <c r="K14" s="23"/>
      <c r="L14" s="69" t="str">
        <f>IF(COUNTIF(T_rues[],$J14)&gt;0,77130,"")</f>
        <v/>
      </c>
      <c r="M14" s="69" t="str">
        <f>IF(COUNTIF(T_rues[],$J14)&gt;0,"Montereau-Fault-Yonne","")</f>
        <v/>
      </c>
      <c r="N14" s="14" t="str">
        <f ca="1">IF($L14="","",IF(IF(LEFT(VLOOKUP($J14,T_rues[],2,0),1)&lt;&gt;"µ",VLOOKUP($J14,T_rues[],2,0),VLOOKUP($H14,INDIRECT(MID(VLOOKUP($J14,T_rues[],2,0),2,10)&amp;"[[Numéro]:[Quartier]]"),2,0))=MID(N$5,10,20),1,""))</f>
        <v/>
      </c>
      <c r="O14" s="14" t="str">
        <f ca="1">IF($L14="","",IF(IF(LEFT(VLOOKUP($J14,T_rues[],2,0),1)&lt;&gt;"µ",VLOOKUP($J14,T_rues[],2,0),VLOOKUP($H14,INDIRECT(MID(VLOOKUP($J14,T_rues[],2,0),2,10)&amp;"[[Numéro]:[Quartier]]"),2,0))=MID(O$5,10,20),1,""))</f>
        <v/>
      </c>
      <c r="P14" s="14" t="str">
        <f ca="1">IF($L14="","",IF(IF(LEFT(VLOOKUP($J14,T_rues[],2,0),1)&lt;&gt;"µ",VLOOKUP($J14,T_rues[],2,0),VLOOKUP($H14,INDIRECT(MID(VLOOKUP($J14,T_rues[],2,0),2,10)&amp;"[[Numéro]:[Quartier]]"),2,0))=MID(P$5,10,20),1,""))</f>
        <v/>
      </c>
      <c r="Q14" s="14" t="str">
        <f ca="1">IF($L14="","",IF(IF(LEFT(VLOOKUP($J14,T_rues[],2,0),1)&lt;&gt;"µ",VLOOKUP($J14,T_rues[],2,0),VLOOKUP($H14,INDIRECT(MID(VLOOKUP($J14,T_rues[],2,0),2,10)&amp;"[[Numéro]:[Quartier]]"),2,0))=MID(Q$5,10,20),1,""))</f>
        <v/>
      </c>
      <c r="R14" s="25"/>
      <c r="S14" s="26"/>
      <c r="T14" s="27"/>
      <c r="U14" s="28" t="str">
        <f t="shared" ca="1" si="0"/>
        <v/>
      </c>
      <c r="V14" s="29" t="str">
        <f t="shared" ca="1" si="1"/>
        <v/>
      </c>
      <c r="W14" s="29" t="str">
        <f t="shared" ca="1" si="2"/>
        <v/>
      </c>
      <c r="X14" s="29" t="str">
        <f t="shared" ca="1" si="3"/>
        <v/>
      </c>
      <c r="Y14" s="24"/>
      <c r="Z14" s="24"/>
      <c r="AA14" s="30"/>
      <c r="AB14" s="31"/>
      <c r="AC14" s="24"/>
      <c r="AD14" s="32"/>
      <c r="AE14" s="35"/>
      <c r="AF14" s="34"/>
      <c r="AG14" s="34"/>
      <c r="AH14" s="95"/>
      <c r="AI14" s="96"/>
      <c r="AJ14" s="96"/>
      <c r="AK14" s="96"/>
      <c r="AL14" s="96"/>
      <c r="AM14" s="96"/>
      <c r="AN14" s="96"/>
      <c r="AO14" s="96"/>
      <c r="AP14" s="96"/>
      <c r="AQ14" s="96"/>
      <c r="AR14" s="96"/>
      <c r="AS14" s="96"/>
      <c r="AT14" s="96"/>
      <c r="AU14" s="96"/>
      <c r="AV14" s="96"/>
      <c r="AW14" s="96"/>
      <c r="AX14" s="96"/>
      <c r="AY14" s="96"/>
      <c r="AZ14" s="96"/>
      <c r="BA14" s="96"/>
      <c r="BB14" s="96"/>
      <c r="BC14" s="96"/>
      <c r="BD14" s="96"/>
      <c r="BE14" s="96"/>
      <c r="BF14" s="96"/>
      <c r="BG14" s="96"/>
      <c r="BH14" s="96"/>
      <c r="BI14" s="96"/>
      <c r="BJ14" s="96"/>
      <c r="BK14" s="96"/>
      <c r="BL14" s="96"/>
      <c r="BM14" s="96"/>
    </row>
    <row r="15" spans="1:65" s="97" customFormat="1" ht="68.25" customHeight="1" thickBot="1" x14ac:dyDescent="0.25">
      <c r="A15" s="23" t="str">
        <f t="shared" si="4"/>
        <v/>
      </c>
      <c r="B15" s="23"/>
      <c r="C15" s="24"/>
      <c r="D15" s="23"/>
      <c r="E15" s="23"/>
      <c r="F15" s="23"/>
      <c r="G15" s="23"/>
      <c r="H15" s="23"/>
      <c r="I15" s="23"/>
      <c r="J15" s="23"/>
      <c r="K15" s="23"/>
      <c r="L15" s="69" t="str">
        <f>IF(COUNTIF(T_rues[],$J15)&gt;0,77130,"")</f>
        <v/>
      </c>
      <c r="M15" s="69" t="str">
        <f>IF(COUNTIF(T_rues[],$J15)&gt;0,"Montereau-Fault-Yonne","")</f>
        <v/>
      </c>
      <c r="N15" s="14" t="str">
        <f ca="1">IF($L15="","",IF(IF(LEFT(VLOOKUP($J15,T_rues[],2,0),1)&lt;&gt;"µ",VLOOKUP($J15,T_rues[],2,0),VLOOKUP($H15,INDIRECT(MID(VLOOKUP($J15,T_rues[],2,0),2,10)&amp;"[[Numéro]:[Quartier]]"),2,0))=MID(N$5,10,20),1,""))</f>
        <v/>
      </c>
      <c r="O15" s="14" t="str">
        <f ca="1">IF($L15="","",IF(IF(LEFT(VLOOKUP($J15,T_rues[],2,0),1)&lt;&gt;"µ",VLOOKUP($J15,T_rues[],2,0),VLOOKUP($H15,INDIRECT(MID(VLOOKUP($J15,T_rues[],2,0),2,10)&amp;"[[Numéro]:[Quartier]]"),2,0))=MID(O$5,10,20),1,""))</f>
        <v/>
      </c>
      <c r="P15" s="14" t="str">
        <f ca="1">IF($L15="","",IF(IF(LEFT(VLOOKUP($J15,T_rues[],2,0),1)&lt;&gt;"µ",VLOOKUP($J15,T_rues[],2,0),VLOOKUP($H15,INDIRECT(MID(VLOOKUP($J15,T_rues[],2,0),2,10)&amp;"[[Numéro]:[Quartier]]"),2,0))=MID(P$5,10,20),1,""))</f>
        <v/>
      </c>
      <c r="Q15" s="14" t="str">
        <f ca="1">IF($L15="","",IF(IF(LEFT(VLOOKUP($J15,T_rues[],2,0),1)&lt;&gt;"µ",VLOOKUP($J15,T_rues[],2,0),VLOOKUP($H15,INDIRECT(MID(VLOOKUP($J15,T_rues[],2,0),2,10)&amp;"[[Numéro]:[Quartier]]"),2,0))=MID(Q$5,10,20),1,""))</f>
        <v/>
      </c>
      <c r="R15" s="25"/>
      <c r="S15" s="26"/>
      <c r="T15" s="27"/>
      <c r="U15" s="28" t="str">
        <f t="shared" ca="1" si="0"/>
        <v/>
      </c>
      <c r="V15" s="29" t="str">
        <f t="shared" ca="1" si="1"/>
        <v/>
      </c>
      <c r="W15" s="29" t="str">
        <f t="shared" ca="1" si="2"/>
        <v/>
      </c>
      <c r="X15" s="29" t="str">
        <f t="shared" ca="1" si="3"/>
        <v/>
      </c>
      <c r="Y15" s="24"/>
      <c r="Z15" s="24"/>
      <c r="AA15" s="30"/>
      <c r="AB15" s="31"/>
      <c r="AC15" s="24"/>
      <c r="AD15" s="32"/>
      <c r="AE15" s="35"/>
      <c r="AF15" s="34"/>
      <c r="AG15" s="34"/>
      <c r="AH15" s="95"/>
      <c r="AI15" s="96"/>
      <c r="AJ15" s="96"/>
      <c r="AK15" s="96"/>
      <c r="AL15" s="96"/>
      <c r="AM15" s="96"/>
      <c r="AN15" s="96"/>
      <c r="AO15" s="96"/>
      <c r="AP15" s="96"/>
      <c r="AQ15" s="96"/>
      <c r="AR15" s="96"/>
      <c r="AS15" s="96"/>
      <c r="AT15" s="96"/>
      <c r="AU15" s="96"/>
      <c r="AV15" s="96"/>
      <c r="AW15" s="96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6"/>
      <c r="BK15" s="96"/>
      <c r="BL15" s="96"/>
      <c r="BM15" s="96"/>
    </row>
    <row r="16" spans="1:65" s="97" customFormat="1" ht="68.25" customHeight="1" thickBot="1" x14ac:dyDescent="0.25">
      <c r="A16" s="23" t="str">
        <f t="shared" si="4"/>
        <v/>
      </c>
      <c r="B16" s="23"/>
      <c r="C16" s="24"/>
      <c r="D16" s="23"/>
      <c r="E16" s="23"/>
      <c r="F16" s="23"/>
      <c r="G16" s="23"/>
      <c r="H16" s="23"/>
      <c r="I16" s="23"/>
      <c r="J16" s="23"/>
      <c r="K16" s="23"/>
      <c r="L16" s="69" t="str">
        <f>IF(COUNTIF(T_rues[],$J16)&gt;0,77130,"")</f>
        <v/>
      </c>
      <c r="M16" s="69" t="str">
        <f>IF(COUNTIF(T_rues[],$J16)&gt;0,"Montereau-Fault-Yonne","")</f>
        <v/>
      </c>
      <c r="N16" s="14" t="str">
        <f ca="1">IF($L16="","",IF(IF(LEFT(VLOOKUP($J16,T_rues[],2,0),1)&lt;&gt;"µ",VLOOKUP($J16,T_rues[],2,0),VLOOKUP($H16,INDIRECT(MID(VLOOKUP($J16,T_rues[],2,0),2,10)&amp;"[[Numéro]:[Quartier]]"),2,0))=MID(N$5,10,20),1,""))</f>
        <v/>
      </c>
      <c r="O16" s="14" t="str">
        <f ca="1">IF($L16="","",IF(IF(LEFT(VLOOKUP($J16,T_rues[],2,0),1)&lt;&gt;"µ",VLOOKUP($J16,T_rues[],2,0),VLOOKUP($H16,INDIRECT(MID(VLOOKUP($J16,T_rues[],2,0),2,10)&amp;"[[Numéro]:[Quartier]]"),2,0))=MID(O$5,10,20),1,""))</f>
        <v/>
      </c>
      <c r="P16" s="14" t="str">
        <f ca="1">IF($L16="","",IF(IF(LEFT(VLOOKUP($J16,T_rues[],2,0),1)&lt;&gt;"µ",VLOOKUP($J16,T_rues[],2,0),VLOOKUP($H16,INDIRECT(MID(VLOOKUP($J16,T_rues[],2,0),2,10)&amp;"[[Numéro]:[Quartier]]"),2,0))=MID(P$5,10,20),1,""))</f>
        <v/>
      </c>
      <c r="Q16" s="14" t="str">
        <f ca="1">IF($L16="","",IF(IF(LEFT(VLOOKUP($J16,T_rues[],2,0),1)&lt;&gt;"µ",VLOOKUP($J16,T_rues[],2,0),VLOOKUP($H16,INDIRECT(MID(VLOOKUP($J16,T_rues[],2,0),2,10)&amp;"[[Numéro]:[Quartier]]"),2,0))=MID(Q$5,10,20),1,""))</f>
        <v/>
      </c>
      <c r="R16" s="25"/>
      <c r="S16" s="26"/>
      <c r="T16" s="27"/>
      <c r="U16" s="28" t="str">
        <f t="shared" ca="1" si="0"/>
        <v/>
      </c>
      <c r="V16" s="29" t="str">
        <f t="shared" ca="1" si="1"/>
        <v/>
      </c>
      <c r="W16" s="29" t="str">
        <f t="shared" ca="1" si="2"/>
        <v/>
      </c>
      <c r="X16" s="29" t="str">
        <f t="shared" ca="1" si="3"/>
        <v/>
      </c>
      <c r="Y16" s="24"/>
      <c r="Z16" s="24"/>
      <c r="AA16" s="30"/>
      <c r="AB16" s="31"/>
      <c r="AC16" s="24"/>
      <c r="AD16" s="32"/>
      <c r="AE16" s="35"/>
      <c r="AF16" s="34"/>
      <c r="AG16" s="34"/>
      <c r="AH16" s="95"/>
      <c r="AI16" s="96"/>
      <c r="AJ16" s="96"/>
      <c r="AK16" s="96"/>
      <c r="AL16" s="96"/>
      <c r="AM16" s="96"/>
      <c r="AN16" s="96"/>
      <c r="AO16" s="96"/>
      <c r="AP16" s="96"/>
      <c r="AQ16" s="96"/>
      <c r="AR16" s="96"/>
      <c r="AS16" s="96"/>
      <c r="AT16" s="96"/>
      <c r="AU16" s="96"/>
      <c r="AV16" s="96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</row>
    <row r="17" spans="1:65" s="97" customFormat="1" ht="68.25" customHeight="1" thickBot="1" x14ac:dyDescent="0.25">
      <c r="A17" s="23" t="str">
        <f t="shared" si="4"/>
        <v/>
      </c>
      <c r="B17" s="23"/>
      <c r="C17" s="24"/>
      <c r="D17" s="23"/>
      <c r="E17" s="23"/>
      <c r="F17" s="23"/>
      <c r="G17" s="23"/>
      <c r="H17" s="23"/>
      <c r="I17" s="23"/>
      <c r="J17" s="23"/>
      <c r="K17" s="23"/>
      <c r="L17" s="69" t="str">
        <f>IF(COUNTIF(T_rues[],$J17)&gt;0,77130,"")</f>
        <v/>
      </c>
      <c r="M17" s="69" t="str">
        <f>IF(COUNTIF(T_rues[],$J17)&gt;0,"Montereau-Fault-Yonne","")</f>
        <v/>
      </c>
      <c r="N17" s="14" t="str">
        <f ca="1">IF($L17="","",IF(IF(LEFT(VLOOKUP($J17,T_rues[],2,0),1)&lt;&gt;"µ",VLOOKUP($J17,T_rues[],2,0),VLOOKUP($H17,INDIRECT(MID(VLOOKUP($J17,T_rues[],2,0),2,10)&amp;"[[Numéro]:[Quartier]]"),2,0))=MID(N$5,10,20),1,""))</f>
        <v/>
      </c>
      <c r="O17" s="14" t="str">
        <f ca="1">IF($L17="","",IF(IF(LEFT(VLOOKUP($J17,T_rues[],2,0),1)&lt;&gt;"µ",VLOOKUP($J17,T_rues[],2,0),VLOOKUP($H17,INDIRECT(MID(VLOOKUP($J17,T_rues[],2,0),2,10)&amp;"[[Numéro]:[Quartier]]"),2,0))=MID(O$5,10,20),1,""))</f>
        <v/>
      </c>
      <c r="P17" s="14" t="str">
        <f ca="1">IF($L17="","",IF(IF(LEFT(VLOOKUP($J17,T_rues[],2,0),1)&lt;&gt;"µ",VLOOKUP($J17,T_rues[],2,0),VLOOKUP($H17,INDIRECT(MID(VLOOKUP($J17,T_rues[],2,0),2,10)&amp;"[[Numéro]:[Quartier]]"),2,0))=MID(P$5,10,20),1,""))</f>
        <v/>
      </c>
      <c r="Q17" s="14" t="str">
        <f ca="1">IF($L17="","",IF(IF(LEFT(VLOOKUP($J17,T_rues[],2,0),1)&lt;&gt;"µ",VLOOKUP($J17,T_rues[],2,0),VLOOKUP($H17,INDIRECT(MID(VLOOKUP($J17,T_rues[],2,0),2,10)&amp;"[[Numéro]:[Quartier]]"),2,0))=MID(Q$5,10,20),1,""))</f>
        <v/>
      </c>
      <c r="R17" s="25"/>
      <c r="S17" s="26"/>
      <c r="T17" s="27"/>
      <c r="U17" s="28" t="str">
        <f t="shared" ca="1" si="0"/>
        <v/>
      </c>
      <c r="V17" s="29" t="str">
        <f t="shared" ca="1" si="1"/>
        <v/>
      </c>
      <c r="W17" s="29" t="str">
        <f t="shared" ca="1" si="2"/>
        <v/>
      </c>
      <c r="X17" s="29" t="str">
        <f t="shared" ca="1" si="3"/>
        <v/>
      </c>
      <c r="Y17" s="24"/>
      <c r="Z17" s="24"/>
      <c r="AA17" s="30"/>
      <c r="AB17" s="31"/>
      <c r="AC17" s="24"/>
      <c r="AD17" s="32"/>
      <c r="AE17" s="35"/>
      <c r="AF17" s="34"/>
      <c r="AG17" s="34"/>
      <c r="AH17" s="95"/>
      <c r="AI17" s="96"/>
      <c r="AJ17" s="96"/>
      <c r="AK17" s="96"/>
      <c r="AL17" s="96"/>
      <c r="AM17" s="96"/>
      <c r="AN17" s="96"/>
      <c r="AO17" s="96"/>
      <c r="AP17" s="96"/>
      <c r="AQ17" s="96"/>
      <c r="AR17" s="96"/>
      <c r="AS17" s="96"/>
      <c r="AT17" s="96"/>
      <c r="AU17" s="96"/>
      <c r="AV17" s="96"/>
      <c r="AW17" s="96"/>
      <c r="AX17" s="96"/>
      <c r="AY17" s="96"/>
      <c r="AZ17" s="96"/>
      <c r="BA17" s="96"/>
      <c r="BB17" s="96"/>
      <c r="BC17" s="96"/>
      <c r="BD17" s="96"/>
      <c r="BE17" s="96"/>
      <c r="BF17" s="96"/>
      <c r="BG17" s="96"/>
      <c r="BH17" s="96"/>
      <c r="BI17" s="96"/>
      <c r="BJ17" s="96"/>
      <c r="BK17" s="96"/>
      <c r="BL17" s="96"/>
      <c r="BM17" s="96"/>
    </row>
    <row r="18" spans="1:65" s="97" customFormat="1" ht="68.25" customHeight="1" thickBot="1" x14ac:dyDescent="0.25">
      <c r="A18" s="23" t="str">
        <f t="shared" si="4"/>
        <v/>
      </c>
      <c r="B18" s="23"/>
      <c r="C18" s="24"/>
      <c r="D18" s="23"/>
      <c r="E18" s="23"/>
      <c r="F18" s="23"/>
      <c r="G18" s="23"/>
      <c r="H18" s="23"/>
      <c r="I18" s="23"/>
      <c r="J18" s="23"/>
      <c r="K18" s="23"/>
      <c r="L18" s="69" t="str">
        <f>IF(COUNTIF(T_rues[],$J18)&gt;0,77130,"")</f>
        <v/>
      </c>
      <c r="M18" s="69" t="str">
        <f>IF(COUNTIF(T_rues[],$J18)&gt;0,"Montereau-Fault-Yonne","")</f>
        <v/>
      </c>
      <c r="N18" s="14" t="str">
        <f ca="1">IF($L18="","",IF(IF(LEFT(VLOOKUP($J18,T_rues[],2,0),1)&lt;&gt;"µ",VLOOKUP($J18,T_rues[],2,0),VLOOKUP($H18,INDIRECT(MID(VLOOKUP($J18,T_rues[],2,0),2,10)&amp;"[[Numéro]:[Quartier]]"),2,0))=MID(N$5,10,20),1,""))</f>
        <v/>
      </c>
      <c r="O18" s="14" t="str">
        <f ca="1">IF($L18="","",IF(IF(LEFT(VLOOKUP($J18,T_rues[],2,0),1)&lt;&gt;"µ",VLOOKUP($J18,T_rues[],2,0),VLOOKUP($H18,INDIRECT(MID(VLOOKUP($J18,T_rues[],2,0),2,10)&amp;"[[Numéro]:[Quartier]]"),2,0))=MID(O$5,10,20),1,""))</f>
        <v/>
      </c>
      <c r="P18" s="14" t="str">
        <f ca="1">IF($L18="","",IF(IF(LEFT(VLOOKUP($J18,T_rues[],2,0),1)&lt;&gt;"µ",VLOOKUP($J18,T_rues[],2,0),VLOOKUP($H18,INDIRECT(MID(VLOOKUP($J18,T_rues[],2,0),2,10)&amp;"[[Numéro]:[Quartier]]"),2,0))=MID(P$5,10,20),1,""))</f>
        <v/>
      </c>
      <c r="Q18" s="14" t="str">
        <f ca="1">IF($L18="","",IF(IF(LEFT(VLOOKUP($J18,T_rues[],2,0),1)&lt;&gt;"µ",VLOOKUP($J18,T_rues[],2,0),VLOOKUP($H18,INDIRECT(MID(VLOOKUP($J18,T_rues[],2,0),2,10)&amp;"[[Numéro]:[Quartier]]"),2,0))=MID(Q$5,10,20),1,""))</f>
        <v/>
      </c>
      <c r="R18" s="25"/>
      <c r="S18" s="26"/>
      <c r="T18" s="27"/>
      <c r="U18" s="28" t="str">
        <f t="shared" ca="1" si="0"/>
        <v/>
      </c>
      <c r="V18" s="29" t="str">
        <f t="shared" ca="1" si="1"/>
        <v/>
      </c>
      <c r="W18" s="29" t="str">
        <f t="shared" ca="1" si="2"/>
        <v/>
      </c>
      <c r="X18" s="29" t="str">
        <f t="shared" ca="1" si="3"/>
        <v/>
      </c>
      <c r="Y18" s="24"/>
      <c r="Z18" s="24"/>
      <c r="AA18" s="30"/>
      <c r="AB18" s="31"/>
      <c r="AC18" s="24"/>
      <c r="AD18" s="32"/>
      <c r="AE18" s="35"/>
      <c r="AF18" s="34"/>
      <c r="AG18" s="34"/>
      <c r="AH18" s="95"/>
      <c r="AI18" s="96"/>
      <c r="AJ18" s="96"/>
      <c r="AK18" s="96"/>
      <c r="AL18" s="96"/>
      <c r="AM18" s="96"/>
      <c r="AN18" s="96"/>
      <c r="AO18" s="96"/>
      <c r="AP18" s="96"/>
      <c r="AQ18" s="96"/>
      <c r="AR18" s="96"/>
      <c r="AS18" s="96"/>
      <c r="AT18" s="96"/>
      <c r="AU18" s="96"/>
      <c r="AV18" s="96"/>
      <c r="AW18" s="96"/>
      <c r="AX18" s="96"/>
      <c r="AY18" s="96"/>
      <c r="AZ18" s="96"/>
      <c r="BA18" s="96"/>
      <c r="BB18" s="96"/>
      <c r="BC18" s="96"/>
      <c r="BD18" s="96"/>
      <c r="BE18" s="96"/>
      <c r="BF18" s="96"/>
      <c r="BG18" s="96"/>
      <c r="BH18" s="96"/>
      <c r="BI18" s="96"/>
      <c r="BJ18" s="96"/>
      <c r="BK18" s="96"/>
      <c r="BL18" s="96"/>
      <c r="BM18" s="96"/>
    </row>
    <row r="19" spans="1:65" s="97" customFormat="1" ht="68.25" customHeight="1" thickBot="1" x14ac:dyDescent="0.25">
      <c r="A19" s="23" t="str">
        <f t="shared" si="4"/>
        <v/>
      </c>
      <c r="B19" s="23"/>
      <c r="C19" s="24"/>
      <c r="D19" s="23"/>
      <c r="E19" s="23"/>
      <c r="F19" s="23"/>
      <c r="G19" s="23"/>
      <c r="H19" s="23"/>
      <c r="I19" s="23"/>
      <c r="J19" s="23"/>
      <c r="K19" s="23"/>
      <c r="L19" s="69" t="str">
        <f>IF(COUNTIF(T_rues[],$J19)&gt;0,77130,"")</f>
        <v/>
      </c>
      <c r="M19" s="69" t="str">
        <f>IF(COUNTIF(T_rues[],$J19)&gt;0,"Montereau-Fault-Yonne","")</f>
        <v/>
      </c>
      <c r="N19" s="14" t="str">
        <f ca="1">IF($L19="","",IF(IF(LEFT(VLOOKUP($J19,T_rues[],2,0),1)&lt;&gt;"µ",VLOOKUP($J19,T_rues[],2,0),VLOOKUP($H19,INDIRECT(MID(VLOOKUP($J19,T_rues[],2,0),2,10)&amp;"[[Numéro]:[Quartier]]"),2,0))=MID(N$5,10,20),1,""))</f>
        <v/>
      </c>
      <c r="O19" s="14" t="str">
        <f ca="1">IF($L19="","",IF(IF(LEFT(VLOOKUP($J19,T_rues[],2,0),1)&lt;&gt;"µ",VLOOKUP($J19,T_rues[],2,0),VLOOKUP($H19,INDIRECT(MID(VLOOKUP($J19,T_rues[],2,0),2,10)&amp;"[[Numéro]:[Quartier]]"),2,0))=MID(O$5,10,20),1,""))</f>
        <v/>
      </c>
      <c r="P19" s="14" t="str">
        <f ca="1">IF($L19="","",IF(IF(LEFT(VLOOKUP($J19,T_rues[],2,0),1)&lt;&gt;"µ",VLOOKUP($J19,T_rues[],2,0),VLOOKUP($H19,INDIRECT(MID(VLOOKUP($J19,T_rues[],2,0),2,10)&amp;"[[Numéro]:[Quartier]]"),2,0))=MID(P$5,10,20),1,""))</f>
        <v/>
      </c>
      <c r="Q19" s="14" t="str">
        <f ca="1">IF($L19="","",IF(IF(LEFT(VLOOKUP($J19,T_rues[],2,0),1)&lt;&gt;"µ",VLOOKUP($J19,T_rues[],2,0),VLOOKUP($H19,INDIRECT(MID(VLOOKUP($J19,T_rues[],2,0),2,10)&amp;"[[Numéro]:[Quartier]]"),2,0))=MID(Q$5,10,20),1,""))</f>
        <v/>
      </c>
      <c r="R19" s="25"/>
      <c r="S19" s="26"/>
      <c r="T19" s="27"/>
      <c r="U19" s="28" t="str">
        <f t="shared" ca="1" si="0"/>
        <v/>
      </c>
      <c r="V19" s="29" t="str">
        <f t="shared" ca="1" si="1"/>
        <v/>
      </c>
      <c r="W19" s="29" t="str">
        <f t="shared" ca="1" si="2"/>
        <v/>
      </c>
      <c r="X19" s="29" t="str">
        <f t="shared" ca="1" si="3"/>
        <v/>
      </c>
      <c r="Y19" s="24"/>
      <c r="Z19" s="24"/>
      <c r="AA19" s="30"/>
      <c r="AB19" s="31"/>
      <c r="AC19" s="24"/>
      <c r="AD19" s="32"/>
      <c r="AE19" s="35"/>
      <c r="AF19" s="34"/>
      <c r="AG19" s="34"/>
      <c r="AH19" s="95"/>
      <c r="AI19" s="96"/>
      <c r="AJ19" s="96"/>
      <c r="AK19" s="96"/>
      <c r="AL19" s="96"/>
      <c r="AM19" s="96"/>
      <c r="AN19" s="96"/>
      <c r="AO19" s="96"/>
      <c r="AP19" s="96"/>
      <c r="AQ19" s="96"/>
      <c r="AR19" s="96"/>
      <c r="AS19" s="96"/>
      <c r="AT19" s="96"/>
      <c r="AU19" s="96"/>
      <c r="AV19" s="96"/>
      <c r="AW19" s="96"/>
      <c r="AX19" s="96"/>
      <c r="AY19" s="96"/>
      <c r="AZ19" s="96"/>
      <c r="BA19" s="96"/>
      <c r="BB19" s="96"/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</row>
    <row r="20" spans="1:65" s="97" customFormat="1" ht="68.25" customHeight="1" thickBot="1" x14ac:dyDescent="0.25">
      <c r="A20" s="23" t="str">
        <f t="shared" si="4"/>
        <v/>
      </c>
      <c r="B20" s="23"/>
      <c r="C20" s="24"/>
      <c r="D20" s="23"/>
      <c r="E20" s="23"/>
      <c r="F20" s="23"/>
      <c r="G20" s="23"/>
      <c r="H20" s="23"/>
      <c r="I20" s="23"/>
      <c r="J20" s="23"/>
      <c r="K20" s="23"/>
      <c r="L20" s="69" t="str">
        <f>IF(COUNTIF(T_rues[],$J20)&gt;0,77130,"")</f>
        <v/>
      </c>
      <c r="M20" s="69" t="str">
        <f>IF(COUNTIF(T_rues[],$J20)&gt;0,"Montereau-Fault-Yonne","")</f>
        <v/>
      </c>
      <c r="N20" s="14" t="str">
        <f ca="1">IF($L20="","",IF(IF(LEFT(VLOOKUP($J20,T_rues[],2,0),1)&lt;&gt;"µ",VLOOKUP($J20,T_rues[],2,0),VLOOKUP($H20,INDIRECT(MID(VLOOKUP($J20,T_rues[],2,0),2,10)&amp;"[[Numéro]:[Quartier]]"),2,0))=MID(N$5,10,20),1,""))</f>
        <v/>
      </c>
      <c r="O20" s="14" t="str">
        <f ca="1">IF($L20="","",IF(IF(LEFT(VLOOKUP($J20,T_rues[],2,0),1)&lt;&gt;"µ",VLOOKUP($J20,T_rues[],2,0),VLOOKUP($H20,INDIRECT(MID(VLOOKUP($J20,T_rues[],2,0),2,10)&amp;"[[Numéro]:[Quartier]]"),2,0))=MID(O$5,10,20),1,""))</f>
        <v/>
      </c>
      <c r="P20" s="14" t="str">
        <f ca="1">IF($L20="","",IF(IF(LEFT(VLOOKUP($J20,T_rues[],2,0),1)&lt;&gt;"µ",VLOOKUP($J20,T_rues[],2,0),VLOOKUP($H20,INDIRECT(MID(VLOOKUP($J20,T_rues[],2,0),2,10)&amp;"[[Numéro]:[Quartier]]"),2,0))=MID(P$5,10,20),1,""))</f>
        <v/>
      </c>
      <c r="Q20" s="14" t="str">
        <f ca="1">IF($L20="","",IF(IF(LEFT(VLOOKUP($J20,T_rues[],2,0),1)&lt;&gt;"µ",VLOOKUP($J20,T_rues[],2,0),VLOOKUP($H20,INDIRECT(MID(VLOOKUP($J20,T_rues[],2,0),2,10)&amp;"[[Numéro]:[Quartier]]"),2,0))=MID(Q$5,10,20),1,""))</f>
        <v/>
      </c>
      <c r="R20" s="25"/>
      <c r="S20" s="26"/>
      <c r="T20" s="27"/>
      <c r="U20" s="28" t="str">
        <f t="shared" ca="1" si="0"/>
        <v/>
      </c>
      <c r="V20" s="29" t="str">
        <f t="shared" ca="1" si="1"/>
        <v/>
      </c>
      <c r="W20" s="29" t="str">
        <f t="shared" ca="1" si="2"/>
        <v/>
      </c>
      <c r="X20" s="29" t="str">
        <f t="shared" ca="1" si="3"/>
        <v/>
      </c>
      <c r="Y20" s="24"/>
      <c r="Z20" s="24"/>
      <c r="AA20" s="30"/>
      <c r="AB20" s="31"/>
      <c r="AC20" s="24"/>
      <c r="AD20" s="32"/>
      <c r="AE20" s="35"/>
      <c r="AF20" s="34"/>
      <c r="AG20" s="34"/>
      <c r="AH20" s="95"/>
      <c r="AI20" s="96"/>
      <c r="AJ20" s="96"/>
      <c r="AK20" s="96"/>
      <c r="AL20" s="96"/>
      <c r="AM20" s="96"/>
      <c r="AN20" s="96"/>
      <c r="AO20" s="96"/>
      <c r="AP20" s="96"/>
      <c r="AQ20" s="96"/>
      <c r="AR20" s="96"/>
      <c r="AS20" s="96"/>
      <c r="AT20" s="96"/>
      <c r="AU20" s="96"/>
      <c r="AV20" s="96"/>
      <c r="AW20" s="96"/>
      <c r="AX20" s="96"/>
      <c r="AY20" s="96"/>
      <c r="AZ20" s="96"/>
      <c r="BA20" s="96"/>
      <c r="BB20" s="96"/>
      <c r="BC20" s="96"/>
      <c r="BD20" s="96"/>
      <c r="BE20" s="96"/>
      <c r="BF20" s="96"/>
      <c r="BG20" s="96"/>
      <c r="BH20" s="96"/>
      <c r="BI20" s="96"/>
      <c r="BJ20" s="96"/>
      <c r="BK20" s="96"/>
      <c r="BL20" s="96"/>
      <c r="BM20" s="96"/>
    </row>
    <row r="21" spans="1:65" s="97" customFormat="1" ht="68.25" customHeight="1" thickBot="1" x14ac:dyDescent="0.25">
      <c r="A21" s="23" t="str">
        <f t="shared" si="4"/>
        <v/>
      </c>
      <c r="B21" s="23"/>
      <c r="C21" s="24"/>
      <c r="D21" s="23"/>
      <c r="E21" s="23"/>
      <c r="F21" s="23"/>
      <c r="G21" s="23"/>
      <c r="H21" s="23"/>
      <c r="I21" s="23"/>
      <c r="J21" s="23"/>
      <c r="K21" s="23"/>
      <c r="L21" s="69" t="str">
        <f>IF(COUNTIF(T_rues[],$J21)&gt;0,77130,"")</f>
        <v/>
      </c>
      <c r="M21" s="69" t="str">
        <f>IF(COUNTIF(T_rues[],$J21)&gt;0,"Montereau-Fault-Yonne","")</f>
        <v/>
      </c>
      <c r="N21" s="14" t="str">
        <f ca="1">IF($L21="","",IF(IF(LEFT(VLOOKUP($J21,T_rues[],2,0),1)&lt;&gt;"µ",VLOOKUP($J21,T_rues[],2,0),VLOOKUP($H21,INDIRECT(MID(VLOOKUP($J21,T_rues[],2,0),2,10)&amp;"[[Numéro]:[Quartier]]"),2,0))=MID(N$5,10,20),1,""))</f>
        <v/>
      </c>
      <c r="O21" s="14" t="str">
        <f ca="1">IF($L21="","",IF(IF(LEFT(VLOOKUP($J21,T_rues[],2,0),1)&lt;&gt;"µ",VLOOKUP($J21,T_rues[],2,0),VLOOKUP($H21,INDIRECT(MID(VLOOKUP($J21,T_rues[],2,0),2,10)&amp;"[[Numéro]:[Quartier]]"),2,0))=MID(O$5,10,20),1,""))</f>
        <v/>
      </c>
      <c r="P21" s="14" t="str">
        <f ca="1">IF($L21="","",IF(IF(LEFT(VLOOKUP($J21,T_rues[],2,0),1)&lt;&gt;"µ",VLOOKUP($J21,T_rues[],2,0),VLOOKUP($H21,INDIRECT(MID(VLOOKUP($J21,T_rues[],2,0),2,10)&amp;"[[Numéro]:[Quartier]]"),2,0))=MID(P$5,10,20),1,""))</f>
        <v/>
      </c>
      <c r="Q21" s="14" t="str">
        <f ca="1">IF($L21="","",IF(IF(LEFT(VLOOKUP($J21,T_rues[],2,0),1)&lt;&gt;"µ",VLOOKUP($J21,T_rues[],2,0),VLOOKUP($H21,INDIRECT(MID(VLOOKUP($J21,T_rues[],2,0),2,10)&amp;"[[Numéro]:[Quartier]]"),2,0))=MID(Q$5,10,20),1,""))</f>
        <v/>
      </c>
      <c r="R21" s="25"/>
      <c r="S21" s="26"/>
      <c r="T21" s="27"/>
      <c r="U21" s="28" t="str">
        <f t="shared" ca="1" si="0"/>
        <v/>
      </c>
      <c r="V21" s="29" t="str">
        <f t="shared" ca="1" si="1"/>
        <v/>
      </c>
      <c r="W21" s="29" t="str">
        <f t="shared" ca="1" si="2"/>
        <v/>
      </c>
      <c r="X21" s="29" t="str">
        <f t="shared" ca="1" si="3"/>
        <v/>
      </c>
      <c r="Y21" s="24"/>
      <c r="Z21" s="24"/>
      <c r="AA21" s="30"/>
      <c r="AB21" s="31"/>
      <c r="AC21" s="24"/>
      <c r="AD21" s="32"/>
      <c r="AE21" s="35"/>
      <c r="AF21" s="34"/>
      <c r="AG21" s="34"/>
      <c r="AH21" s="95"/>
      <c r="AI21" s="96"/>
      <c r="AJ21" s="96"/>
      <c r="AK21" s="96"/>
      <c r="AL21" s="96"/>
      <c r="AM21" s="96"/>
      <c r="AN21" s="96"/>
      <c r="AO21" s="96"/>
      <c r="AP21" s="96"/>
      <c r="AQ21" s="96"/>
      <c r="AR21" s="96"/>
      <c r="AS21" s="96"/>
      <c r="AT21" s="96"/>
      <c r="AU21" s="96"/>
      <c r="AV21" s="96"/>
      <c r="AW21" s="96"/>
      <c r="AX21" s="96"/>
      <c r="AY21" s="96"/>
      <c r="AZ21" s="96"/>
      <c r="BA21" s="96"/>
      <c r="BB21" s="96"/>
      <c r="BC21" s="96"/>
      <c r="BD21" s="96"/>
      <c r="BE21" s="96"/>
      <c r="BF21" s="96"/>
      <c r="BG21" s="96"/>
      <c r="BH21" s="96"/>
      <c r="BI21" s="96"/>
      <c r="BJ21" s="96"/>
      <c r="BK21" s="96"/>
      <c r="BL21" s="96"/>
      <c r="BM21" s="96"/>
    </row>
    <row r="22" spans="1:65" s="97" customFormat="1" ht="68.25" customHeight="1" thickBot="1" x14ac:dyDescent="0.25">
      <c r="A22" s="23" t="str">
        <f t="shared" si="4"/>
        <v/>
      </c>
      <c r="B22" s="23"/>
      <c r="C22" s="24"/>
      <c r="D22" s="23"/>
      <c r="E22" s="23"/>
      <c r="F22" s="23"/>
      <c r="G22" s="23"/>
      <c r="H22" s="23"/>
      <c r="I22" s="23"/>
      <c r="J22" s="23"/>
      <c r="K22" s="23"/>
      <c r="L22" s="69" t="str">
        <f>IF(COUNTIF(T_rues[],$J22)&gt;0,77130,"")</f>
        <v/>
      </c>
      <c r="M22" s="69" t="str">
        <f>IF(COUNTIF(T_rues[],$J22)&gt;0,"Montereau-Fault-Yonne","")</f>
        <v/>
      </c>
      <c r="N22" s="14" t="str">
        <f ca="1">IF($L22="","",IF(IF(LEFT(VLOOKUP($J22,T_rues[],2,0),1)&lt;&gt;"µ",VLOOKUP($J22,T_rues[],2,0),VLOOKUP($H22,INDIRECT(MID(VLOOKUP($J22,T_rues[],2,0),2,10)&amp;"[[Numéro]:[Quartier]]"),2,0))=MID(N$5,10,20),1,""))</f>
        <v/>
      </c>
      <c r="O22" s="14" t="str">
        <f ca="1">IF($L22="","",IF(IF(LEFT(VLOOKUP($J22,T_rues[],2,0),1)&lt;&gt;"µ",VLOOKUP($J22,T_rues[],2,0),VLOOKUP($H22,INDIRECT(MID(VLOOKUP($J22,T_rues[],2,0),2,10)&amp;"[[Numéro]:[Quartier]]"),2,0))=MID(O$5,10,20),1,""))</f>
        <v/>
      </c>
      <c r="P22" s="14" t="str">
        <f ca="1">IF($L22="","",IF(IF(LEFT(VLOOKUP($J22,T_rues[],2,0),1)&lt;&gt;"µ",VLOOKUP($J22,T_rues[],2,0),VLOOKUP($H22,INDIRECT(MID(VLOOKUP($J22,T_rues[],2,0),2,10)&amp;"[[Numéro]:[Quartier]]"),2,0))=MID(P$5,10,20),1,""))</f>
        <v/>
      </c>
      <c r="Q22" s="14" t="str">
        <f ca="1">IF($L22="","",IF(IF(LEFT(VLOOKUP($J22,T_rues[],2,0),1)&lt;&gt;"µ",VLOOKUP($J22,T_rues[],2,0),VLOOKUP($H22,INDIRECT(MID(VLOOKUP($J22,T_rues[],2,0),2,10)&amp;"[[Numéro]:[Quartier]]"),2,0))=MID(Q$5,10,20),1,""))</f>
        <v/>
      </c>
      <c r="R22" s="25"/>
      <c r="S22" s="26"/>
      <c r="T22" s="27"/>
      <c r="U22" s="28" t="str">
        <f t="shared" ca="1" si="0"/>
        <v/>
      </c>
      <c r="V22" s="29" t="str">
        <f t="shared" ca="1" si="1"/>
        <v/>
      </c>
      <c r="W22" s="29" t="str">
        <f t="shared" ca="1" si="2"/>
        <v/>
      </c>
      <c r="X22" s="29" t="str">
        <f t="shared" ca="1" si="3"/>
        <v/>
      </c>
      <c r="Y22" s="24"/>
      <c r="Z22" s="24"/>
      <c r="AA22" s="30"/>
      <c r="AB22" s="31"/>
      <c r="AC22" s="24"/>
      <c r="AD22" s="32"/>
      <c r="AE22" s="35"/>
      <c r="AF22" s="34"/>
      <c r="AG22" s="34"/>
      <c r="AH22" s="95"/>
      <c r="AI22" s="96"/>
      <c r="AJ22" s="96"/>
      <c r="AK22" s="96"/>
      <c r="AL22" s="96"/>
      <c r="AM22" s="96"/>
      <c r="AN22" s="96"/>
      <c r="AO22" s="96"/>
      <c r="AP22" s="96"/>
      <c r="AQ22" s="96"/>
      <c r="AR22" s="96"/>
      <c r="AS22" s="96"/>
      <c r="AT22" s="96"/>
      <c r="AU22" s="96"/>
      <c r="AV22" s="96"/>
      <c r="AW22" s="96"/>
      <c r="AX22" s="96"/>
      <c r="AY22" s="96"/>
      <c r="AZ22" s="96"/>
      <c r="BA22" s="96"/>
      <c r="BB22" s="96"/>
      <c r="BC22" s="96"/>
      <c r="BD22" s="96"/>
      <c r="BE22" s="96"/>
      <c r="BF22" s="96"/>
      <c r="BG22" s="96"/>
      <c r="BH22" s="96"/>
      <c r="BI22" s="96"/>
      <c r="BJ22" s="96"/>
      <c r="BK22" s="96"/>
      <c r="BL22" s="96"/>
      <c r="BM22" s="96"/>
    </row>
    <row r="23" spans="1:65" s="97" customFormat="1" ht="68.25" customHeight="1" thickBot="1" x14ac:dyDescent="0.25">
      <c r="A23" s="23" t="str">
        <f t="shared" si="4"/>
        <v/>
      </c>
      <c r="B23" s="23"/>
      <c r="C23" s="24"/>
      <c r="D23" s="23"/>
      <c r="E23" s="23"/>
      <c r="F23" s="23"/>
      <c r="G23" s="23"/>
      <c r="H23" s="23"/>
      <c r="I23" s="23"/>
      <c r="J23" s="23"/>
      <c r="K23" s="23"/>
      <c r="L23" s="69" t="str">
        <f>IF(COUNTIF(T_rues[],$J23)&gt;0,77130,"")</f>
        <v/>
      </c>
      <c r="M23" s="69" t="str">
        <f>IF(COUNTIF(T_rues[],$J23)&gt;0,"Montereau-Fault-Yonne","")</f>
        <v/>
      </c>
      <c r="N23" s="14" t="str">
        <f ca="1">IF($L23="","",IF(IF(LEFT(VLOOKUP($J23,T_rues[],2,0),1)&lt;&gt;"µ",VLOOKUP($J23,T_rues[],2,0),VLOOKUP($H23,INDIRECT(MID(VLOOKUP($J23,T_rues[],2,0),2,10)&amp;"[[Numéro]:[Quartier]]"),2,0))=MID(N$5,10,20),1,""))</f>
        <v/>
      </c>
      <c r="O23" s="14" t="str">
        <f ca="1">IF($L23="","",IF(IF(LEFT(VLOOKUP($J23,T_rues[],2,0),1)&lt;&gt;"µ",VLOOKUP($J23,T_rues[],2,0),VLOOKUP($H23,INDIRECT(MID(VLOOKUP($J23,T_rues[],2,0),2,10)&amp;"[[Numéro]:[Quartier]]"),2,0))=MID(O$5,10,20),1,""))</f>
        <v/>
      </c>
      <c r="P23" s="14" t="str">
        <f ca="1">IF($L23="","",IF(IF(LEFT(VLOOKUP($J23,T_rues[],2,0),1)&lt;&gt;"µ",VLOOKUP($J23,T_rues[],2,0),VLOOKUP($H23,INDIRECT(MID(VLOOKUP($J23,T_rues[],2,0),2,10)&amp;"[[Numéro]:[Quartier]]"),2,0))=MID(P$5,10,20),1,""))</f>
        <v/>
      </c>
      <c r="Q23" s="14" t="str">
        <f ca="1">IF($L23="","",IF(IF(LEFT(VLOOKUP($J23,T_rues[],2,0),1)&lt;&gt;"µ",VLOOKUP($J23,T_rues[],2,0),VLOOKUP($H23,INDIRECT(MID(VLOOKUP($J23,T_rues[],2,0),2,10)&amp;"[[Numéro]:[Quartier]]"),2,0))=MID(Q$5,10,20),1,""))</f>
        <v/>
      </c>
      <c r="R23" s="25"/>
      <c r="S23" s="26"/>
      <c r="T23" s="27"/>
      <c r="U23" s="28" t="str">
        <f t="shared" ca="1" si="0"/>
        <v/>
      </c>
      <c r="V23" s="29" t="str">
        <f t="shared" ca="1" si="1"/>
        <v/>
      </c>
      <c r="W23" s="29" t="str">
        <f t="shared" ca="1" si="2"/>
        <v/>
      </c>
      <c r="X23" s="29" t="str">
        <f t="shared" ca="1" si="3"/>
        <v/>
      </c>
      <c r="Y23" s="24"/>
      <c r="Z23" s="24"/>
      <c r="AA23" s="30"/>
      <c r="AB23" s="31"/>
      <c r="AC23" s="24"/>
      <c r="AD23" s="32"/>
      <c r="AE23" s="35"/>
      <c r="AF23" s="34"/>
      <c r="AG23" s="34"/>
      <c r="AH23" s="95"/>
      <c r="AI23" s="96"/>
      <c r="AJ23" s="96"/>
      <c r="AK23" s="96"/>
      <c r="AL23" s="96"/>
      <c r="AM23" s="96"/>
      <c r="AN23" s="96"/>
      <c r="AO23" s="96"/>
      <c r="AP23" s="96"/>
      <c r="AQ23" s="96"/>
      <c r="AR23" s="96"/>
      <c r="AS23" s="96"/>
      <c r="AT23" s="96"/>
      <c r="AU23" s="96"/>
      <c r="AV23" s="96"/>
      <c r="AW23" s="96"/>
      <c r="AX23" s="96"/>
      <c r="AY23" s="96"/>
      <c r="AZ23" s="96"/>
      <c r="BA23" s="96"/>
      <c r="BB23" s="96"/>
      <c r="BC23" s="96"/>
      <c r="BD23" s="96"/>
      <c r="BE23" s="96"/>
      <c r="BF23" s="96"/>
      <c r="BG23" s="96"/>
      <c r="BH23" s="96"/>
      <c r="BI23" s="96"/>
      <c r="BJ23" s="96"/>
      <c r="BK23" s="96"/>
      <c r="BL23" s="96"/>
      <c r="BM23" s="96"/>
    </row>
    <row r="24" spans="1:65" s="97" customFormat="1" ht="68.25" customHeight="1" thickBot="1" x14ac:dyDescent="0.25">
      <c r="A24" s="23" t="str">
        <f t="shared" si="4"/>
        <v/>
      </c>
      <c r="B24" s="23"/>
      <c r="C24" s="24"/>
      <c r="D24" s="23"/>
      <c r="E24" s="23"/>
      <c r="F24" s="23"/>
      <c r="G24" s="23"/>
      <c r="H24" s="23"/>
      <c r="I24" s="23"/>
      <c r="J24" s="23"/>
      <c r="K24" s="23"/>
      <c r="L24" s="69" t="str">
        <f>IF(COUNTIF(T_rues[],$J24)&gt;0,77130,"")</f>
        <v/>
      </c>
      <c r="M24" s="69" t="str">
        <f>IF(COUNTIF(T_rues[],$J24)&gt;0,"Montereau-Fault-Yonne","")</f>
        <v/>
      </c>
      <c r="N24" s="14" t="str">
        <f ca="1">IF($L24="","",IF(IF(LEFT(VLOOKUP($J24,T_rues[],2,0),1)&lt;&gt;"µ",VLOOKUP($J24,T_rues[],2,0),VLOOKUP($H24,INDIRECT(MID(VLOOKUP($J24,T_rues[],2,0),2,10)&amp;"[[Numéro]:[Quartier]]"),2,0))=MID(N$5,10,20),1,""))</f>
        <v/>
      </c>
      <c r="O24" s="14" t="str">
        <f ca="1">IF($L24="","",IF(IF(LEFT(VLOOKUP($J24,T_rues[],2,0),1)&lt;&gt;"µ",VLOOKUP($J24,T_rues[],2,0),VLOOKUP($H24,INDIRECT(MID(VLOOKUP($J24,T_rues[],2,0),2,10)&amp;"[[Numéro]:[Quartier]]"),2,0))=MID(O$5,10,20),1,""))</f>
        <v/>
      </c>
      <c r="P24" s="14" t="str">
        <f ca="1">IF($L24="","",IF(IF(LEFT(VLOOKUP($J24,T_rues[],2,0),1)&lt;&gt;"µ",VLOOKUP($J24,T_rues[],2,0),VLOOKUP($H24,INDIRECT(MID(VLOOKUP($J24,T_rues[],2,0),2,10)&amp;"[[Numéro]:[Quartier]]"),2,0))=MID(P$5,10,20),1,""))</f>
        <v/>
      </c>
      <c r="Q24" s="14" t="str">
        <f ca="1">IF($L24="","",IF(IF(LEFT(VLOOKUP($J24,T_rues[],2,0),1)&lt;&gt;"µ",VLOOKUP($J24,T_rues[],2,0),VLOOKUP($H24,INDIRECT(MID(VLOOKUP($J24,T_rues[],2,0),2,10)&amp;"[[Numéro]:[Quartier]]"),2,0))=MID(Q$5,10,20),1,""))</f>
        <v/>
      </c>
      <c r="R24" s="25"/>
      <c r="S24" s="26"/>
      <c r="T24" s="27"/>
      <c r="U24" s="28" t="str">
        <f t="shared" ca="1" si="0"/>
        <v/>
      </c>
      <c r="V24" s="29" t="str">
        <f t="shared" ca="1" si="1"/>
        <v/>
      </c>
      <c r="W24" s="29" t="str">
        <f t="shared" ca="1" si="2"/>
        <v/>
      </c>
      <c r="X24" s="29" t="str">
        <f t="shared" ca="1" si="3"/>
        <v/>
      </c>
      <c r="Y24" s="24"/>
      <c r="Z24" s="24"/>
      <c r="AA24" s="30"/>
      <c r="AB24" s="31"/>
      <c r="AC24" s="24"/>
      <c r="AD24" s="32"/>
      <c r="AE24" s="35"/>
      <c r="AF24" s="34"/>
      <c r="AG24" s="34"/>
      <c r="AH24" s="95"/>
      <c r="AI24" s="96"/>
      <c r="AJ24" s="96"/>
      <c r="AK24" s="96"/>
      <c r="AL24" s="96"/>
      <c r="AM24" s="96"/>
      <c r="AN24" s="96"/>
      <c r="AO24" s="96"/>
      <c r="AP24" s="96"/>
      <c r="AQ24" s="96"/>
      <c r="AR24" s="96"/>
      <c r="AS24" s="96"/>
      <c r="AT24" s="96"/>
      <c r="AU24" s="96"/>
      <c r="AV24" s="96"/>
      <c r="AW24" s="96"/>
      <c r="AX24" s="96"/>
      <c r="AY24" s="96"/>
      <c r="AZ24" s="96"/>
      <c r="BA24" s="96"/>
      <c r="BB24" s="96"/>
      <c r="BC24" s="96"/>
      <c r="BD24" s="96"/>
      <c r="BE24" s="96"/>
      <c r="BF24" s="96"/>
      <c r="BG24" s="96"/>
      <c r="BH24" s="96"/>
      <c r="BI24" s="96"/>
      <c r="BJ24" s="96"/>
      <c r="BK24" s="96"/>
      <c r="BL24" s="96"/>
      <c r="BM24" s="96"/>
    </row>
    <row r="25" spans="1:65" s="97" customFormat="1" ht="68.25" customHeight="1" thickBot="1" x14ac:dyDescent="0.25">
      <c r="A25" s="23" t="str">
        <f t="shared" si="4"/>
        <v/>
      </c>
      <c r="B25" s="23"/>
      <c r="C25" s="24"/>
      <c r="D25" s="23"/>
      <c r="E25" s="23"/>
      <c r="F25" s="23"/>
      <c r="G25" s="23"/>
      <c r="H25" s="23"/>
      <c r="I25" s="23"/>
      <c r="J25" s="23"/>
      <c r="K25" s="23"/>
      <c r="L25" s="69" t="str">
        <f>IF(COUNTIF(T_rues[],$J25)&gt;0,77130,"")</f>
        <v/>
      </c>
      <c r="M25" s="69" t="str">
        <f>IF(COUNTIF(T_rues[],$J25)&gt;0,"Montereau-Fault-Yonne","")</f>
        <v/>
      </c>
      <c r="N25" s="14" t="str">
        <f ca="1">IF($L25="","",IF(IF(LEFT(VLOOKUP($J25,T_rues[],2,0),1)&lt;&gt;"µ",VLOOKUP($J25,T_rues[],2,0),VLOOKUP($H25,INDIRECT(MID(VLOOKUP($J25,T_rues[],2,0),2,10)&amp;"[[Numéro]:[Quartier]]"),2,0))=MID(N$5,10,20),1,""))</f>
        <v/>
      </c>
      <c r="O25" s="14" t="str">
        <f ca="1">IF($L25="","",IF(IF(LEFT(VLOOKUP($J25,T_rues[],2,0),1)&lt;&gt;"µ",VLOOKUP($J25,T_rues[],2,0),VLOOKUP($H25,INDIRECT(MID(VLOOKUP($J25,T_rues[],2,0),2,10)&amp;"[[Numéro]:[Quartier]]"),2,0))=MID(O$5,10,20),1,""))</f>
        <v/>
      </c>
      <c r="P25" s="14" t="str">
        <f ca="1">IF($L25="","",IF(IF(LEFT(VLOOKUP($J25,T_rues[],2,0),1)&lt;&gt;"µ",VLOOKUP($J25,T_rues[],2,0),VLOOKUP($H25,INDIRECT(MID(VLOOKUP($J25,T_rues[],2,0),2,10)&amp;"[[Numéro]:[Quartier]]"),2,0))=MID(P$5,10,20),1,""))</f>
        <v/>
      </c>
      <c r="Q25" s="14" t="str">
        <f ca="1">IF($L25="","",IF(IF(LEFT(VLOOKUP($J25,T_rues[],2,0),1)&lt;&gt;"µ",VLOOKUP($J25,T_rues[],2,0),VLOOKUP($H25,INDIRECT(MID(VLOOKUP($J25,T_rues[],2,0),2,10)&amp;"[[Numéro]:[Quartier]]"),2,0))=MID(Q$5,10,20),1,""))</f>
        <v/>
      </c>
      <c r="R25" s="25"/>
      <c r="S25" s="26"/>
      <c r="T25" s="27"/>
      <c r="U25" s="28" t="str">
        <f t="shared" ca="1" si="0"/>
        <v/>
      </c>
      <c r="V25" s="29" t="str">
        <f t="shared" ca="1" si="1"/>
        <v/>
      </c>
      <c r="W25" s="29" t="str">
        <f t="shared" ca="1" si="2"/>
        <v/>
      </c>
      <c r="X25" s="29" t="str">
        <f t="shared" ca="1" si="3"/>
        <v/>
      </c>
      <c r="Y25" s="24"/>
      <c r="Z25" s="24"/>
      <c r="AA25" s="30"/>
      <c r="AB25" s="31"/>
      <c r="AC25" s="24"/>
      <c r="AD25" s="32"/>
      <c r="AE25" s="35"/>
      <c r="AF25" s="34"/>
      <c r="AG25" s="34"/>
      <c r="AH25" s="95"/>
      <c r="AI25" s="96"/>
      <c r="AJ25" s="96"/>
      <c r="AK25" s="96"/>
      <c r="AL25" s="96"/>
      <c r="AM25" s="96"/>
      <c r="AN25" s="96"/>
      <c r="AO25" s="96"/>
      <c r="AP25" s="96"/>
      <c r="AQ25" s="96"/>
      <c r="AR25" s="96"/>
      <c r="AS25" s="96"/>
      <c r="AT25" s="96"/>
      <c r="AU25" s="96"/>
      <c r="AV25" s="96"/>
      <c r="AW25" s="96"/>
      <c r="AX25" s="96"/>
      <c r="AY25" s="96"/>
      <c r="AZ25" s="96"/>
      <c r="BA25" s="96"/>
      <c r="BB25" s="96"/>
      <c r="BC25" s="96"/>
      <c r="BD25" s="96"/>
      <c r="BE25" s="96"/>
      <c r="BF25" s="96"/>
      <c r="BG25" s="96"/>
      <c r="BH25" s="96"/>
      <c r="BI25" s="96"/>
      <c r="BJ25" s="96"/>
      <c r="BK25" s="96"/>
      <c r="BL25" s="96"/>
      <c r="BM25" s="96"/>
    </row>
    <row r="26" spans="1:65" s="97" customFormat="1" ht="68.25" customHeight="1" thickBot="1" x14ac:dyDescent="0.25">
      <c r="A26" s="23" t="str">
        <f t="shared" si="4"/>
        <v/>
      </c>
      <c r="B26" s="23"/>
      <c r="C26" s="24"/>
      <c r="D26" s="23"/>
      <c r="E26" s="23"/>
      <c r="F26" s="23"/>
      <c r="G26" s="23"/>
      <c r="H26" s="23"/>
      <c r="I26" s="23"/>
      <c r="J26" s="23"/>
      <c r="K26" s="23"/>
      <c r="L26" s="69" t="str">
        <f>IF(COUNTIF(T_rues[],$J26)&gt;0,77130,"")</f>
        <v/>
      </c>
      <c r="M26" s="69" t="str">
        <f>IF(COUNTIF(T_rues[],$J26)&gt;0,"Montereau-Fault-Yonne","")</f>
        <v/>
      </c>
      <c r="N26" s="14" t="str">
        <f ca="1">IF($L26="","",IF(IF(LEFT(VLOOKUP($J26,T_rues[],2,0),1)&lt;&gt;"µ",VLOOKUP($J26,T_rues[],2,0),VLOOKUP($H26,INDIRECT(MID(VLOOKUP($J26,T_rues[],2,0),2,10)&amp;"[[Numéro]:[Quartier]]"),2,0))=MID(N$5,10,20),1,""))</f>
        <v/>
      </c>
      <c r="O26" s="14" t="str">
        <f ca="1">IF($L26="","",IF(IF(LEFT(VLOOKUP($J26,T_rues[],2,0),1)&lt;&gt;"µ",VLOOKUP($J26,T_rues[],2,0),VLOOKUP($H26,INDIRECT(MID(VLOOKUP($J26,T_rues[],2,0),2,10)&amp;"[[Numéro]:[Quartier]]"),2,0))=MID(O$5,10,20),1,""))</f>
        <v/>
      </c>
      <c r="P26" s="14" t="str">
        <f ca="1">IF($L26="","",IF(IF(LEFT(VLOOKUP($J26,T_rues[],2,0),1)&lt;&gt;"µ",VLOOKUP($J26,T_rues[],2,0),VLOOKUP($H26,INDIRECT(MID(VLOOKUP($J26,T_rues[],2,0),2,10)&amp;"[[Numéro]:[Quartier]]"),2,0))=MID(P$5,10,20),1,""))</f>
        <v/>
      </c>
      <c r="Q26" s="14" t="str">
        <f ca="1">IF($L26="","",IF(IF(LEFT(VLOOKUP($J26,T_rues[],2,0),1)&lt;&gt;"µ",VLOOKUP($J26,T_rues[],2,0),VLOOKUP($H26,INDIRECT(MID(VLOOKUP($J26,T_rues[],2,0),2,10)&amp;"[[Numéro]:[Quartier]]"),2,0))=MID(Q$5,10,20),1,""))</f>
        <v/>
      </c>
      <c r="R26" s="25"/>
      <c r="S26" s="26"/>
      <c r="T26" s="27"/>
      <c r="U26" s="28" t="str">
        <f t="shared" ca="1" si="0"/>
        <v/>
      </c>
      <c r="V26" s="29" t="str">
        <f t="shared" ca="1" si="1"/>
        <v/>
      </c>
      <c r="W26" s="29" t="str">
        <f t="shared" ca="1" si="2"/>
        <v/>
      </c>
      <c r="X26" s="29" t="str">
        <f t="shared" ca="1" si="3"/>
        <v/>
      </c>
      <c r="Y26" s="24"/>
      <c r="Z26" s="24"/>
      <c r="AA26" s="30"/>
      <c r="AB26" s="31"/>
      <c r="AC26" s="24"/>
      <c r="AD26" s="32"/>
      <c r="AE26" s="35"/>
      <c r="AF26" s="34"/>
      <c r="AG26" s="34"/>
      <c r="AH26" s="95"/>
      <c r="AI26" s="96"/>
      <c r="AJ26" s="96"/>
      <c r="AK26" s="96"/>
      <c r="AL26" s="96"/>
      <c r="AM26" s="96"/>
      <c r="AN26" s="96"/>
      <c r="AO26" s="96"/>
      <c r="AP26" s="96"/>
      <c r="AQ26" s="96"/>
      <c r="AR26" s="96"/>
      <c r="AS26" s="96"/>
      <c r="AT26" s="96"/>
      <c r="AU26" s="96"/>
      <c r="AV26" s="96"/>
      <c r="AW26" s="96"/>
      <c r="AX26" s="96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6"/>
      <c r="BJ26" s="96"/>
      <c r="BK26" s="96"/>
      <c r="BL26" s="96"/>
      <c r="BM26" s="96"/>
    </row>
    <row r="27" spans="1:65" s="97" customFormat="1" ht="68.25" customHeight="1" thickBot="1" x14ac:dyDescent="0.25">
      <c r="A27" s="23" t="str">
        <f t="shared" si="4"/>
        <v/>
      </c>
      <c r="B27" s="23"/>
      <c r="C27" s="24"/>
      <c r="D27" s="23"/>
      <c r="E27" s="23"/>
      <c r="F27" s="23"/>
      <c r="G27" s="23"/>
      <c r="H27" s="23"/>
      <c r="I27" s="23"/>
      <c r="J27" s="23"/>
      <c r="K27" s="23"/>
      <c r="L27" s="69" t="str">
        <f>IF(COUNTIF(T_rues[],$J27)&gt;0,77130,"")</f>
        <v/>
      </c>
      <c r="M27" s="69" t="str">
        <f>IF(COUNTIF(T_rues[],$J27)&gt;0,"Montereau-Fault-Yonne","")</f>
        <v/>
      </c>
      <c r="N27" s="14" t="str">
        <f ca="1">IF($L27="","",IF(IF(LEFT(VLOOKUP($J27,T_rues[],2,0),1)&lt;&gt;"µ",VLOOKUP($J27,T_rues[],2,0),VLOOKUP($H27,INDIRECT(MID(VLOOKUP($J27,T_rues[],2,0),2,10)&amp;"[[Numéro]:[Quartier]]"),2,0))=MID(N$5,10,20),1,""))</f>
        <v/>
      </c>
      <c r="O27" s="14" t="str">
        <f ca="1">IF($L27="","",IF(IF(LEFT(VLOOKUP($J27,T_rues[],2,0),1)&lt;&gt;"µ",VLOOKUP($J27,T_rues[],2,0),VLOOKUP($H27,INDIRECT(MID(VLOOKUP($J27,T_rues[],2,0),2,10)&amp;"[[Numéro]:[Quartier]]"),2,0))=MID(O$5,10,20),1,""))</f>
        <v/>
      </c>
      <c r="P27" s="14" t="str">
        <f ca="1">IF($L27="","",IF(IF(LEFT(VLOOKUP($J27,T_rues[],2,0),1)&lt;&gt;"µ",VLOOKUP($J27,T_rues[],2,0),VLOOKUP($H27,INDIRECT(MID(VLOOKUP($J27,T_rues[],2,0),2,10)&amp;"[[Numéro]:[Quartier]]"),2,0))=MID(P$5,10,20),1,""))</f>
        <v/>
      </c>
      <c r="Q27" s="14" t="str">
        <f ca="1">IF($L27="","",IF(IF(LEFT(VLOOKUP($J27,T_rues[],2,0),1)&lt;&gt;"µ",VLOOKUP($J27,T_rues[],2,0),VLOOKUP($H27,INDIRECT(MID(VLOOKUP($J27,T_rues[],2,0),2,10)&amp;"[[Numéro]:[Quartier]]"),2,0))=MID(Q$5,10,20),1,""))</f>
        <v/>
      </c>
      <c r="R27" s="25"/>
      <c r="S27" s="26"/>
      <c r="T27" s="27"/>
      <c r="U27" s="28" t="str">
        <f t="shared" ca="1" si="0"/>
        <v/>
      </c>
      <c r="V27" s="29" t="str">
        <f t="shared" ca="1" si="1"/>
        <v/>
      </c>
      <c r="W27" s="29" t="str">
        <f t="shared" ca="1" si="2"/>
        <v/>
      </c>
      <c r="X27" s="29" t="str">
        <f t="shared" ca="1" si="3"/>
        <v/>
      </c>
      <c r="Y27" s="24"/>
      <c r="Z27" s="24"/>
      <c r="AA27" s="30"/>
      <c r="AB27" s="31"/>
      <c r="AC27" s="24"/>
      <c r="AD27" s="32"/>
      <c r="AE27" s="35"/>
      <c r="AF27" s="34"/>
      <c r="AG27" s="34"/>
      <c r="AH27" s="95"/>
      <c r="AI27" s="96"/>
      <c r="AJ27" s="96"/>
      <c r="AK27" s="96"/>
      <c r="AL27" s="96"/>
      <c r="AM27" s="96"/>
      <c r="AN27" s="96"/>
      <c r="AO27" s="96"/>
      <c r="AP27" s="96"/>
      <c r="AQ27" s="96"/>
      <c r="AR27" s="96"/>
      <c r="AS27" s="96"/>
      <c r="AT27" s="96"/>
      <c r="AU27" s="96"/>
      <c r="AV27" s="96"/>
      <c r="AW27" s="96"/>
      <c r="AX27" s="96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6"/>
      <c r="BJ27" s="96"/>
      <c r="BK27" s="96"/>
      <c r="BL27" s="96"/>
      <c r="BM27" s="96"/>
    </row>
    <row r="28" spans="1:65" s="97" customFormat="1" ht="68.25" customHeight="1" thickBot="1" x14ac:dyDescent="0.25">
      <c r="A28" s="23" t="str">
        <f t="shared" si="4"/>
        <v/>
      </c>
      <c r="B28" s="23"/>
      <c r="C28" s="24"/>
      <c r="D28" s="23"/>
      <c r="E28" s="23"/>
      <c r="F28" s="23"/>
      <c r="G28" s="23"/>
      <c r="H28" s="23"/>
      <c r="I28" s="23"/>
      <c r="J28" s="23"/>
      <c r="K28" s="23"/>
      <c r="L28" s="69" t="str">
        <f>IF(COUNTIF(T_rues[],$J28)&gt;0,77130,"")</f>
        <v/>
      </c>
      <c r="M28" s="69" t="str">
        <f>IF(COUNTIF(T_rues[],$J28)&gt;0,"Montereau-Fault-Yonne","")</f>
        <v/>
      </c>
      <c r="N28" s="14" t="str">
        <f ca="1">IF($L28="","",IF(IF(LEFT(VLOOKUP($J28,T_rues[],2,0),1)&lt;&gt;"µ",VLOOKUP($J28,T_rues[],2,0),VLOOKUP($H28,INDIRECT(MID(VLOOKUP($J28,T_rues[],2,0),2,10)&amp;"[[Numéro]:[Quartier]]"),2,0))=MID(N$5,10,20),1,""))</f>
        <v/>
      </c>
      <c r="O28" s="14" t="str">
        <f ca="1">IF($L28="","",IF(IF(LEFT(VLOOKUP($J28,T_rues[],2,0),1)&lt;&gt;"µ",VLOOKUP($J28,T_rues[],2,0),VLOOKUP($H28,INDIRECT(MID(VLOOKUP($J28,T_rues[],2,0),2,10)&amp;"[[Numéro]:[Quartier]]"),2,0))=MID(O$5,10,20),1,""))</f>
        <v/>
      </c>
      <c r="P28" s="14" t="str">
        <f ca="1">IF($L28="","",IF(IF(LEFT(VLOOKUP($J28,T_rues[],2,0),1)&lt;&gt;"µ",VLOOKUP($J28,T_rues[],2,0),VLOOKUP($H28,INDIRECT(MID(VLOOKUP($J28,T_rues[],2,0),2,10)&amp;"[[Numéro]:[Quartier]]"),2,0))=MID(P$5,10,20),1,""))</f>
        <v/>
      </c>
      <c r="Q28" s="14" t="str">
        <f ca="1">IF($L28="","",IF(IF(LEFT(VLOOKUP($J28,T_rues[],2,0),1)&lt;&gt;"µ",VLOOKUP($J28,T_rues[],2,0),VLOOKUP($H28,INDIRECT(MID(VLOOKUP($J28,T_rues[],2,0),2,10)&amp;"[[Numéro]:[Quartier]]"),2,0))=MID(Q$5,10,20),1,""))</f>
        <v/>
      </c>
      <c r="R28" s="25"/>
      <c r="S28" s="26"/>
      <c r="T28" s="27"/>
      <c r="U28" s="28" t="str">
        <f t="shared" ca="1" si="0"/>
        <v/>
      </c>
      <c r="V28" s="29" t="str">
        <f t="shared" ca="1" si="1"/>
        <v/>
      </c>
      <c r="W28" s="29" t="str">
        <f t="shared" ca="1" si="2"/>
        <v/>
      </c>
      <c r="X28" s="29" t="str">
        <f t="shared" ca="1" si="3"/>
        <v/>
      </c>
      <c r="Y28" s="24"/>
      <c r="Z28" s="24"/>
      <c r="AA28" s="30"/>
      <c r="AB28" s="31"/>
      <c r="AC28" s="24"/>
      <c r="AD28" s="32"/>
      <c r="AE28" s="35"/>
      <c r="AF28" s="34"/>
      <c r="AG28" s="34"/>
      <c r="AH28" s="95"/>
      <c r="AI28" s="96"/>
      <c r="AJ28" s="96"/>
      <c r="AK28" s="96"/>
      <c r="AL28" s="96"/>
      <c r="AM28" s="96"/>
      <c r="AN28" s="96"/>
      <c r="AO28" s="96"/>
      <c r="AP28" s="96"/>
      <c r="AQ28" s="96"/>
      <c r="AR28" s="96"/>
      <c r="AS28" s="96"/>
      <c r="AT28" s="96"/>
      <c r="AU28" s="96"/>
      <c r="AV28" s="96"/>
      <c r="AW28" s="96"/>
      <c r="AX28" s="96"/>
      <c r="AY28" s="96"/>
      <c r="AZ28" s="96"/>
      <c r="BA28" s="96"/>
      <c r="BB28" s="96"/>
      <c r="BC28" s="96"/>
      <c r="BD28" s="96"/>
      <c r="BE28" s="96"/>
      <c r="BF28" s="96"/>
      <c r="BG28" s="96"/>
      <c r="BH28" s="96"/>
      <c r="BI28" s="96"/>
      <c r="BJ28" s="96"/>
      <c r="BK28" s="96"/>
      <c r="BL28" s="96"/>
      <c r="BM28" s="96"/>
    </row>
    <row r="29" spans="1:65" s="97" customFormat="1" ht="68.25" customHeight="1" thickBot="1" x14ac:dyDescent="0.25">
      <c r="A29" s="23" t="str">
        <f t="shared" si="4"/>
        <v/>
      </c>
      <c r="B29" s="23"/>
      <c r="C29" s="24"/>
      <c r="D29" s="23"/>
      <c r="E29" s="23"/>
      <c r="F29" s="23"/>
      <c r="G29" s="23"/>
      <c r="H29" s="23"/>
      <c r="I29" s="23"/>
      <c r="J29" s="23"/>
      <c r="K29" s="23"/>
      <c r="L29" s="69" t="str">
        <f>IF(COUNTIF(T_rues[],$J29)&gt;0,77130,"")</f>
        <v/>
      </c>
      <c r="M29" s="69" t="str">
        <f>IF(COUNTIF(T_rues[],$J29)&gt;0,"Montereau-Fault-Yonne","")</f>
        <v/>
      </c>
      <c r="N29" s="14" t="str">
        <f ca="1">IF($L29="","",IF(IF(LEFT(VLOOKUP($J29,T_rues[],2,0),1)&lt;&gt;"µ",VLOOKUP($J29,T_rues[],2,0),VLOOKUP($H29,INDIRECT(MID(VLOOKUP($J29,T_rues[],2,0),2,10)&amp;"[[Numéro]:[Quartier]]"),2,0))=MID(N$5,10,20),1,""))</f>
        <v/>
      </c>
      <c r="O29" s="14" t="str">
        <f ca="1">IF($L29="","",IF(IF(LEFT(VLOOKUP($J29,T_rues[],2,0),1)&lt;&gt;"µ",VLOOKUP($J29,T_rues[],2,0),VLOOKUP($H29,INDIRECT(MID(VLOOKUP($J29,T_rues[],2,0),2,10)&amp;"[[Numéro]:[Quartier]]"),2,0))=MID(O$5,10,20),1,""))</f>
        <v/>
      </c>
      <c r="P29" s="14" t="str">
        <f ca="1">IF($L29="","",IF(IF(LEFT(VLOOKUP($J29,T_rues[],2,0),1)&lt;&gt;"µ",VLOOKUP($J29,T_rues[],2,0),VLOOKUP($H29,INDIRECT(MID(VLOOKUP($J29,T_rues[],2,0),2,10)&amp;"[[Numéro]:[Quartier]]"),2,0))=MID(P$5,10,20),1,""))</f>
        <v/>
      </c>
      <c r="Q29" s="14" t="str">
        <f ca="1">IF($L29="","",IF(IF(LEFT(VLOOKUP($J29,T_rues[],2,0),1)&lt;&gt;"µ",VLOOKUP($J29,T_rues[],2,0),VLOOKUP($H29,INDIRECT(MID(VLOOKUP($J29,T_rues[],2,0),2,10)&amp;"[[Numéro]:[Quartier]]"),2,0))=MID(Q$5,10,20),1,""))</f>
        <v/>
      </c>
      <c r="R29" s="25"/>
      <c r="S29" s="26"/>
      <c r="T29" s="27"/>
      <c r="U29" s="28" t="str">
        <f t="shared" ca="1" si="0"/>
        <v/>
      </c>
      <c r="V29" s="29" t="str">
        <f t="shared" ca="1" si="1"/>
        <v/>
      </c>
      <c r="W29" s="29" t="str">
        <f t="shared" ca="1" si="2"/>
        <v/>
      </c>
      <c r="X29" s="29" t="str">
        <f t="shared" ca="1" si="3"/>
        <v/>
      </c>
      <c r="Y29" s="24"/>
      <c r="Z29" s="24"/>
      <c r="AA29" s="30"/>
      <c r="AB29" s="31"/>
      <c r="AC29" s="24"/>
      <c r="AD29" s="32"/>
      <c r="AE29" s="35"/>
      <c r="AF29" s="34"/>
      <c r="AG29" s="34"/>
      <c r="AH29" s="95"/>
      <c r="AI29" s="96"/>
      <c r="AJ29" s="96"/>
      <c r="AK29" s="96"/>
      <c r="AL29" s="96"/>
      <c r="AM29" s="96"/>
      <c r="AN29" s="96"/>
      <c r="AO29" s="96"/>
      <c r="AP29" s="96"/>
      <c r="AQ29" s="96"/>
      <c r="AR29" s="96"/>
      <c r="AS29" s="96"/>
      <c r="AT29" s="96"/>
      <c r="AU29" s="96"/>
      <c r="AV29" s="96"/>
      <c r="AW29" s="96"/>
      <c r="AX29" s="96"/>
      <c r="AY29" s="96"/>
      <c r="AZ29" s="96"/>
      <c r="BA29" s="96"/>
      <c r="BB29" s="96"/>
      <c r="BC29" s="96"/>
      <c r="BD29" s="96"/>
      <c r="BE29" s="96"/>
      <c r="BF29" s="96"/>
      <c r="BG29" s="96"/>
      <c r="BH29" s="96"/>
      <c r="BI29" s="96"/>
      <c r="BJ29" s="96"/>
      <c r="BK29" s="96"/>
      <c r="BL29" s="96"/>
      <c r="BM29" s="96"/>
    </row>
    <row r="30" spans="1:65" s="97" customFormat="1" ht="68.25" customHeight="1" thickBot="1" x14ac:dyDescent="0.25">
      <c r="A30" s="23" t="str">
        <f t="shared" si="4"/>
        <v/>
      </c>
      <c r="B30" s="23"/>
      <c r="C30" s="24"/>
      <c r="D30" s="23"/>
      <c r="E30" s="23"/>
      <c r="F30" s="23"/>
      <c r="G30" s="23"/>
      <c r="H30" s="23"/>
      <c r="I30" s="23"/>
      <c r="J30" s="23"/>
      <c r="K30" s="23"/>
      <c r="L30" s="69" t="str">
        <f>IF(COUNTIF(T_rues[],$J30)&gt;0,77130,"")</f>
        <v/>
      </c>
      <c r="M30" s="69" t="str">
        <f>IF(COUNTIF(T_rues[],$J30)&gt;0,"Montereau-Fault-Yonne","")</f>
        <v/>
      </c>
      <c r="N30" s="14" t="str">
        <f ca="1">IF($L30="","",IF(IF(LEFT(VLOOKUP($J30,T_rues[],2,0),1)&lt;&gt;"µ",VLOOKUP($J30,T_rues[],2,0),VLOOKUP($H30,INDIRECT(MID(VLOOKUP($J30,T_rues[],2,0),2,10)&amp;"[[Numéro]:[Quartier]]"),2,0))=MID(N$5,10,20),1,""))</f>
        <v/>
      </c>
      <c r="O30" s="14" t="str">
        <f ca="1">IF($L30="","",IF(IF(LEFT(VLOOKUP($J30,T_rues[],2,0),1)&lt;&gt;"µ",VLOOKUP($J30,T_rues[],2,0),VLOOKUP($H30,INDIRECT(MID(VLOOKUP($J30,T_rues[],2,0),2,10)&amp;"[[Numéro]:[Quartier]]"),2,0))=MID(O$5,10,20),1,""))</f>
        <v/>
      </c>
      <c r="P30" s="14" t="str">
        <f ca="1">IF($L30="","",IF(IF(LEFT(VLOOKUP($J30,T_rues[],2,0),1)&lt;&gt;"µ",VLOOKUP($J30,T_rues[],2,0),VLOOKUP($H30,INDIRECT(MID(VLOOKUP($J30,T_rues[],2,0),2,10)&amp;"[[Numéro]:[Quartier]]"),2,0))=MID(P$5,10,20),1,""))</f>
        <v/>
      </c>
      <c r="Q30" s="14" t="str">
        <f ca="1">IF($L30="","",IF(IF(LEFT(VLOOKUP($J30,T_rues[],2,0),1)&lt;&gt;"µ",VLOOKUP($J30,T_rues[],2,0),VLOOKUP($H30,INDIRECT(MID(VLOOKUP($J30,T_rues[],2,0),2,10)&amp;"[[Numéro]:[Quartier]]"),2,0))=MID(Q$5,10,20),1,""))</f>
        <v/>
      </c>
      <c r="R30" s="25"/>
      <c r="S30" s="26"/>
      <c r="T30" s="27"/>
      <c r="U30" s="28" t="str">
        <f t="shared" ca="1" si="0"/>
        <v/>
      </c>
      <c r="V30" s="29" t="str">
        <f t="shared" ca="1" si="1"/>
        <v/>
      </c>
      <c r="W30" s="29" t="str">
        <f t="shared" ca="1" si="2"/>
        <v/>
      </c>
      <c r="X30" s="29" t="str">
        <f t="shared" ca="1" si="3"/>
        <v/>
      </c>
      <c r="Y30" s="24"/>
      <c r="Z30" s="24"/>
      <c r="AA30" s="30"/>
      <c r="AB30" s="31"/>
      <c r="AC30" s="24"/>
      <c r="AD30" s="32"/>
      <c r="AE30" s="35"/>
      <c r="AF30" s="34"/>
      <c r="AG30" s="34"/>
      <c r="AH30" s="95"/>
      <c r="AI30" s="96"/>
      <c r="AJ30" s="96"/>
      <c r="AK30" s="96"/>
      <c r="AL30" s="96"/>
      <c r="AM30" s="96"/>
      <c r="AN30" s="96"/>
      <c r="AO30" s="96"/>
      <c r="AP30" s="96"/>
      <c r="AQ30" s="96"/>
      <c r="AR30" s="96"/>
      <c r="AS30" s="96"/>
      <c r="AT30" s="96"/>
      <c r="AU30" s="96"/>
      <c r="AV30" s="96"/>
      <c r="AW30" s="96"/>
      <c r="AX30" s="96"/>
      <c r="AY30" s="96"/>
      <c r="AZ30" s="96"/>
      <c r="BA30" s="96"/>
      <c r="BB30" s="96"/>
      <c r="BC30" s="96"/>
      <c r="BD30" s="96"/>
      <c r="BE30" s="96"/>
      <c r="BF30" s="96"/>
      <c r="BG30" s="96"/>
      <c r="BH30" s="96"/>
      <c r="BI30" s="96"/>
      <c r="BJ30" s="96"/>
      <c r="BK30" s="96"/>
      <c r="BL30" s="96"/>
      <c r="BM30" s="96"/>
    </row>
    <row r="31" spans="1:65" s="97" customFormat="1" ht="68.25" customHeight="1" thickBot="1" x14ac:dyDescent="0.25">
      <c r="A31" s="23" t="str">
        <f t="shared" si="4"/>
        <v/>
      </c>
      <c r="B31" s="23"/>
      <c r="C31" s="24"/>
      <c r="D31" s="23"/>
      <c r="E31" s="23"/>
      <c r="F31" s="23"/>
      <c r="G31" s="23"/>
      <c r="H31" s="23"/>
      <c r="I31" s="23"/>
      <c r="J31" s="23"/>
      <c r="K31" s="23"/>
      <c r="L31" s="69" t="str">
        <f>IF(COUNTIF(T_rues[],$J31)&gt;0,77130,"")</f>
        <v/>
      </c>
      <c r="M31" s="69" t="str">
        <f>IF(COUNTIF(T_rues[],$J31)&gt;0,"Montereau-Fault-Yonne","")</f>
        <v/>
      </c>
      <c r="N31" s="14" t="str">
        <f ca="1">IF($L31="","",IF(IF(LEFT(VLOOKUP($J31,T_rues[],2,0),1)&lt;&gt;"µ",VLOOKUP($J31,T_rues[],2,0),VLOOKUP($H31,INDIRECT(MID(VLOOKUP($J31,T_rues[],2,0),2,10)&amp;"[[Numéro]:[Quartier]]"),2,0))=MID(N$5,10,20),1,""))</f>
        <v/>
      </c>
      <c r="O31" s="14" t="str">
        <f ca="1">IF($L31="","",IF(IF(LEFT(VLOOKUP($J31,T_rues[],2,0),1)&lt;&gt;"µ",VLOOKUP($J31,T_rues[],2,0),VLOOKUP($H31,INDIRECT(MID(VLOOKUP($J31,T_rues[],2,0),2,10)&amp;"[[Numéro]:[Quartier]]"),2,0))=MID(O$5,10,20),1,""))</f>
        <v/>
      </c>
      <c r="P31" s="14" t="str">
        <f ca="1">IF($L31="","",IF(IF(LEFT(VLOOKUP($J31,T_rues[],2,0),1)&lt;&gt;"µ",VLOOKUP($J31,T_rues[],2,0),VLOOKUP($H31,INDIRECT(MID(VLOOKUP($J31,T_rues[],2,0),2,10)&amp;"[[Numéro]:[Quartier]]"),2,0))=MID(P$5,10,20),1,""))</f>
        <v/>
      </c>
      <c r="Q31" s="14" t="str">
        <f ca="1">IF($L31="","",IF(IF(LEFT(VLOOKUP($J31,T_rues[],2,0),1)&lt;&gt;"µ",VLOOKUP($J31,T_rues[],2,0),VLOOKUP($H31,INDIRECT(MID(VLOOKUP($J31,T_rues[],2,0),2,10)&amp;"[[Numéro]:[Quartier]]"),2,0))=MID(Q$5,10,20),1,""))</f>
        <v/>
      </c>
      <c r="R31" s="25"/>
      <c r="S31" s="26"/>
      <c r="T31" s="27"/>
      <c r="U31" s="28" t="str">
        <f t="shared" ca="1" si="0"/>
        <v/>
      </c>
      <c r="V31" s="29" t="str">
        <f t="shared" ca="1" si="1"/>
        <v/>
      </c>
      <c r="W31" s="29" t="str">
        <f t="shared" ca="1" si="2"/>
        <v/>
      </c>
      <c r="X31" s="29" t="str">
        <f t="shared" ca="1" si="3"/>
        <v/>
      </c>
      <c r="Y31" s="24"/>
      <c r="Z31" s="24"/>
      <c r="AA31" s="30"/>
      <c r="AB31" s="31"/>
      <c r="AC31" s="24"/>
      <c r="AD31" s="32"/>
      <c r="AE31" s="35"/>
      <c r="AF31" s="34"/>
      <c r="AG31" s="34"/>
      <c r="AH31" s="95"/>
      <c r="AI31" s="96"/>
      <c r="AJ31" s="96"/>
      <c r="AK31" s="96"/>
      <c r="AL31" s="96"/>
      <c r="AM31" s="96"/>
      <c r="AN31" s="96"/>
      <c r="AO31" s="96"/>
      <c r="AP31" s="96"/>
      <c r="AQ31" s="96"/>
      <c r="AR31" s="96"/>
      <c r="AS31" s="96"/>
      <c r="AT31" s="96"/>
      <c r="AU31" s="96"/>
      <c r="AV31" s="96"/>
      <c r="AW31" s="96"/>
      <c r="AX31" s="96"/>
      <c r="AY31" s="96"/>
      <c r="AZ31" s="96"/>
      <c r="BA31" s="96"/>
      <c r="BB31" s="96"/>
      <c r="BC31" s="96"/>
      <c r="BD31" s="96"/>
      <c r="BE31" s="96"/>
      <c r="BF31" s="96"/>
      <c r="BG31" s="96"/>
      <c r="BH31" s="96"/>
      <c r="BI31" s="96"/>
      <c r="BJ31" s="96"/>
      <c r="BK31" s="96"/>
      <c r="BL31" s="96"/>
      <c r="BM31" s="96"/>
    </row>
    <row r="32" spans="1:65" s="97" customFormat="1" ht="68.25" customHeight="1" thickBot="1" x14ac:dyDescent="0.25">
      <c r="A32" s="23" t="str">
        <f t="shared" si="4"/>
        <v/>
      </c>
      <c r="B32" s="23"/>
      <c r="C32" s="24"/>
      <c r="D32" s="23"/>
      <c r="E32" s="23"/>
      <c r="F32" s="23"/>
      <c r="G32" s="23"/>
      <c r="H32" s="23"/>
      <c r="I32" s="23"/>
      <c r="J32" s="23"/>
      <c r="K32" s="23"/>
      <c r="L32" s="69" t="str">
        <f>IF(COUNTIF(T_rues[],$J32)&gt;0,77130,"")</f>
        <v/>
      </c>
      <c r="M32" s="69" t="str">
        <f>IF(COUNTIF(T_rues[],$J32)&gt;0,"Montereau-Fault-Yonne","")</f>
        <v/>
      </c>
      <c r="N32" s="14" t="str">
        <f ca="1">IF($L32="","",IF(IF(LEFT(VLOOKUP($J32,T_rues[],2,0),1)&lt;&gt;"µ",VLOOKUP($J32,T_rues[],2,0),VLOOKUP($H32,INDIRECT(MID(VLOOKUP($J32,T_rues[],2,0),2,10)&amp;"[[Numéro]:[Quartier]]"),2,0))=MID(N$5,10,20),1,""))</f>
        <v/>
      </c>
      <c r="O32" s="14" t="str">
        <f ca="1">IF($L32="","",IF(IF(LEFT(VLOOKUP($J32,T_rues[],2,0),1)&lt;&gt;"µ",VLOOKUP($J32,T_rues[],2,0),VLOOKUP($H32,INDIRECT(MID(VLOOKUP($J32,T_rues[],2,0),2,10)&amp;"[[Numéro]:[Quartier]]"),2,0))=MID(O$5,10,20),1,""))</f>
        <v/>
      </c>
      <c r="P32" s="14" t="str">
        <f ca="1">IF($L32="","",IF(IF(LEFT(VLOOKUP($J32,T_rues[],2,0),1)&lt;&gt;"µ",VLOOKUP($J32,T_rues[],2,0),VLOOKUP($H32,INDIRECT(MID(VLOOKUP($J32,T_rues[],2,0),2,10)&amp;"[[Numéro]:[Quartier]]"),2,0))=MID(P$5,10,20),1,""))</f>
        <v/>
      </c>
      <c r="Q32" s="14" t="str">
        <f ca="1">IF($L32="","",IF(IF(LEFT(VLOOKUP($J32,T_rues[],2,0),1)&lt;&gt;"µ",VLOOKUP($J32,T_rues[],2,0),VLOOKUP($H32,INDIRECT(MID(VLOOKUP($J32,T_rues[],2,0),2,10)&amp;"[[Numéro]:[Quartier]]"),2,0))=MID(Q$5,10,20),1,""))</f>
        <v/>
      </c>
      <c r="R32" s="25"/>
      <c r="S32" s="26"/>
      <c r="T32" s="27"/>
      <c r="U32" s="28" t="str">
        <f t="shared" ca="1" si="0"/>
        <v/>
      </c>
      <c r="V32" s="29" t="str">
        <f t="shared" ca="1" si="1"/>
        <v/>
      </c>
      <c r="W32" s="29" t="str">
        <f t="shared" ca="1" si="2"/>
        <v/>
      </c>
      <c r="X32" s="29" t="str">
        <f t="shared" ca="1" si="3"/>
        <v/>
      </c>
      <c r="Y32" s="24"/>
      <c r="Z32" s="24"/>
      <c r="AA32" s="30"/>
      <c r="AB32" s="31"/>
      <c r="AC32" s="24"/>
      <c r="AD32" s="32"/>
      <c r="AE32" s="35"/>
      <c r="AF32" s="34"/>
      <c r="AG32" s="34"/>
      <c r="AH32" s="95"/>
      <c r="AI32" s="96"/>
      <c r="AJ32" s="96"/>
      <c r="AK32" s="96"/>
      <c r="AL32" s="96"/>
      <c r="AM32" s="96"/>
      <c r="AN32" s="96"/>
      <c r="AO32" s="96"/>
      <c r="AP32" s="96"/>
      <c r="AQ32" s="96"/>
      <c r="AR32" s="96"/>
      <c r="AS32" s="96"/>
      <c r="AT32" s="96"/>
      <c r="AU32" s="96"/>
      <c r="AV32" s="96"/>
      <c r="AW32" s="96"/>
      <c r="AX32" s="96"/>
      <c r="AY32" s="96"/>
      <c r="AZ32" s="96"/>
      <c r="BA32" s="96"/>
      <c r="BB32" s="96"/>
      <c r="BC32" s="96"/>
      <c r="BD32" s="96"/>
      <c r="BE32" s="96"/>
      <c r="BF32" s="96"/>
      <c r="BG32" s="96"/>
      <c r="BH32" s="96"/>
      <c r="BI32" s="96"/>
      <c r="BJ32" s="96"/>
      <c r="BK32" s="96"/>
      <c r="BL32" s="96"/>
      <c r="BM32" s="96"/>
    </row>
    <row r="33" spans="1:65" s="97" customFormat="1" ht="68.25" customHeight="1" thickBot="1" x14ac:dyDescent="0.25">
      <c r="A33" s="23" t="str">
        <f t="shared" si="4"/>
        <v/>
      </c>
      <c r="B33" s="23"/>
      <c r="C33" s="24"/>
      <c r="D33" s="23"/>
      <c r="E33" s="23"/>
      <c r="F33" s="23"/>
      <c r="G33" s="23"/>
      <c r="H33" s="23"/>
      <c r="I33" s="23"/>
      <c r="J33" s="23"/>
      <c r="K33" s="23"/>
      <c r="L33" s="69" t="str">
        <f>IF(COUNTIF(T_rues[],$J33)&gt;0,77130,"")</f>
        <v/>
      </c>
      <c r="M33" s="69" t="str">
        <f>IF(COUNTIF(T_rues[],$J33)&gt;0,"Montereau-Fault-Yonne","")</f>
        <v/>
      </c>
      <c r="N33" s="14" t="str">
        <f ca="1">IF($L33="","",IF(IF(LEFT(VLOOKUP($J33,T_rues[],2,0),1)&lt;&gt;"µ",VLOOKUP($J33,T_rues[],2,0),VLOOKUP($H33,INDIRECT(MID(VLOOKUP($J33,T_rues[],2,0),2,10)&amp;"[[Numéro]:[Quartier]]"),2,0))=MID(N$5,10,20),1,""))</f>
        <v/>
      </c>
      <c r="O33" s="14" t="str">
        <f ca="1">IF($L33="","",IF(IF(LEFT(VLOOKUP($J33,T_rues[],2,0),1)&lt;&gt;"µ",VLOOKUP($J33,T_rues[],2,0),VLOOKUP($H33,INDIRECT(MID(VLOOKUP($J33,T_rues[],2,0),2,10)&amp;"[[Numéro]:[Quartier]]"),2,0))=MID(O$5,10,20),1,""))</f>
        <v/>
      </c>
      <c r="P33" s="14" t="str">
        <f ca="1">IF($L33="","",IF(IF(LEFT(VLOOKUP($J33,T_rues[],2,0),1)&lt;&gt;"µ",VLOOKUP($J33,T_rues[],2,0),VLOOKUP($H33,INDIRECT(MID(VLOOKUP($J33,T_rues[],2,0),2,10)&amp;"[[Numéro]:[Quartier]]"),2,0))=MID(P$5,10,20),1,""))</f>
        <v/>
      </c>
      <c r="Q33" s="14" t="str">
        <f ca="1">IF($L33="","",IF(IF(LEFT(VLOOKUP($J33,T_rues[],2,0),1)&lt;&gt;"µ",VLOOKUP($J33,T_rues[],2,0),VLOOKUP($H33,INDIRECT(MID(VLOOKUP($J33,T_rues[],2,0),2,10)&amp;"[[Numéro]:[Quartier]]"),2,0))=MID(Q$5,10,20),1,""))</f>
        <v/>
      </c>
      <c r="R33" s="25"/>
      <c r="S33" s="26"/>
      <c r="T33" s="27"/>
      <c r="U33" s="28" t="str">
        <f t="shared" ca="1" si="0"/>
        <v/>
      </c>
      <c r="V33" s="29" t="str">
        <f t="shared" ca="1" si="1"/>
        <v/>
      </c>
      <c r="W33" s="29" t="str">
        <f t="shared" ca="1" si="2"/>
        <v/>
      </c>
      <c r="X33" s="29" t="str">
        <f t="shared" ca="1" si="3"/>
        <v/>
      </c>
      <c r="Y33" s="24"/>
      <c r="Z33" s="24"/>
      <c r="AA33" s="30"/>
      <c r="AB33" s="31"/>
      <c r="AC33" s="24"/>
      <c r="AD33" s="32"/>
      <c r="AE33" s="35"/>
      <c r="AF33" s="34"/>
      <c r="AG33" s="34"/>
      <c r="AH33" s="95"/>
      <c r="AI33" s="96"/>
      <c r="AJ33" s="96"/>
      <c r="AK33" s="96"/>
      <c r="AL33" s="96"/>
      <c r="AM33" s="96"/>
      <c r="AN33" s="96"/>
      <c r="AO33" s="96"/>
      <c r="AP33" s="96"/>
      <c r="AQ33" s="96"/>
      <c r="AR33" s="96"/>
      <c r="AS33" s="96"/>
      <c r="AT33" s="96"/>
      <c r="AU33" s="96"/>
      <c r="AV33" s="96"/>
      <c r="AW33" s="96"/>
      <c r="AX33" s="96"/>
      <c r="AY33" s="96"/>
      <c r="AZ33" s="96"/>
      <c r="BA33" s="96"/>
      <c r="BB33" s="96"/>
      <c r="BC33" s="96"/>
      <c r="BD33" s="96"/>
      <c r="BE33" s="96"/>
      <c r="BF33" s="96"/>
      <c r="BG33" s="96"/>
      <c r="BH33" s="96"/>
      <c r="BI33" s="96"/>
      <c r="BJ33" s="96"/>
      <c r="BK33" s="96"/>
      <c r="BL33" s="96"/>
      <c r="BM33" s="96"/>
    </row>
    <row r="34" spans="1:65" s="97" customFormat="1" ht="68.25" customHeight="1" thickBot="1" x14ac:dyDescent="0.25">
      <c r="A34" s="23" t="str">
        <f t="shared" si="4"/>
        <v/>
      </c>
      <c r="B34" s="23"/>
      <c r="C34" s="24"/>
      <c r="D34" s="23"/>
      <c r="E34" s="23"/>
      <c r="F34" s="23"/>
      <c r="G34" s="23"/>
      <c r="H34" s="23"/>
      <c r="I34" s="23"/>
      <c r="J34" s="23"/>
      <c r="K34" s="23"/>
      <c r="L34" s="69" t="str">
        <f>IF(COUNTIF(T_rues[],$J34)&gt;0,77130,"")</f>
        <v/>
      </c>
      <c r="M34" s="69" t="str">
        <f>IF(COUNTIF(T_rues[],$J34)&gt;0,"Montereau-Fault-Yonne","")</f>
        <v/>
      </c>
      <c r="N34" s="14" t="str">
        <f ca="1">IF($L34="","",IF(IF(LEFT(VLOOKUP($J34,T_rues[],2,0),1)&lt;&gt;"µ",VLOOKUP($J34,T_rues[],2,0),VLOOKUP($H34,INDIRECT(MID(VLOOKUP($J34,T_rues[],2,0),2,10)&amp;"[[Numéro]:[Quartier]]"),2,0))=MID(N$5,10,20),1,""))</f>
        <v/>
      </c>
      <c r="O34" s="14" t="str">
        <f ca="1">IF($L34="","",IF(IF(LEFT(VLOOKUP($J34,T_rues[],2,0),1)&lt;&gt;"µ",VLOOKUP($J34,T_rues[],2,0),VLOOKUP($H34,INDIRECT(MID(VLOOKUP($J34,T_rues[],2,0),2,10)&amp;"[[Numéro]:[Quartier]]"),2,0))=MID(O$5,10,20),1,""))</f>
        <v/>
      </c>
      <c r="P34" s="14" t="str">
        <f ca="1">IF($L34="","",IF(IF(LEFT(VLOOKUP($J34,T_rues[],2,0),1)&lt;&gt;"µ",VLOOKUP($J34,T_rues[],2,0),VLOOKUP($H34,INDIRECT(MID(VLOOKUP($J34,T_rues[],2,0),2,10)&amp;"[[Numéro]:[Quartier]]"),2,0))=MID(P$5,10,20),1,""))</f>
        <v/>
      </c>
      <c r="Q34" s="14" t="str">
        <f ca="1">IF($L34="","",IF(IF(LEFT(VLOOKUP($J34,T_rues[],2,0),1)&lt;&gt;"µ",VLOOKUP($J34,T_rues[],2,0),VLOOKUP($H34,INDIRECT(MID(VLOOKUP($J34,T_rues[],2,0),2,10)&amp;"[[Numéro]:[Quartier]]"),2,0))=MID(Q$5,10,20),1,""))</f>
        <v/>
      </c>
      <c r="R34" s="25"/>
      <c r="S34" s="26"/>
      <c r="T34" s="27"/>
      <c r="U34" s="28" t="str">
        <f t="shared" ca="1" si="0"/>
        <v/>
      </c>
      <c r="V34" s="29" t="str">
        <f t="shared" ca="1" si="1"/>
        <v/>
      </c>
      <c r="W34" s="29" t="str">
        <f t="shared" ca="1" si="2"/>
        <v/>
      </c>
      <c r="X34" s="29" t="str">
        <f t="shared" ca="1" si="3"/>
        <v/>
      </c>
      <c r="Y34" s="24"/>
      <c r="Z34" s="24"/>
      <c r="AA34" s="30"/>
      <c r="AB34" s="31"/>
      <c r="AC34" s="24"/>
      <c r="AD34" s="32"/>
      <c r="AE34" s="35"/>
      <c r="AF34" s="34"/>
      <c r="AG34" s="34"/>
      <c r="AH34" s="95"/>
      <c r="AI34" s="96"/>
      <c r="AJ34" s="96"/>
      <c r="AK34" s="96"/>
      <c r="AL34" s="96"/>
      <c r="AM34" s="96"/>
      <c r="AN34" s="96"/>
      <c r="AO34" s="96"/>
      <c r="AP34" s="96"/>
      <c r="AQ34" s="96"/>
      <c r="AR34" s="96"/>
      <c r="AS34" s="96"/>
      <c r="AT34" s="96"/>
      <c r="AU34" s="96"/>
      <c r="AV34" s="96"/>
      <c r="AW34" s="96"/>
      <c r="AX34" s="96"/>
      <c r="AY34" s="96"/>
      <c r="AZ34" s="96"/>
      <c r="BA34" s="96"/>
      <c r="BB34" s="96"/>
      <c r="BC34" s="96"/>
      <c r="BD34" s="96"/>
      <c r="BE34" s="96"/>
      <c r="BF34" s="96"/>
      <c r="BG34" s="96"/>
      <c r="BH34" s="96"/>
      <c r="BI34" s="96"/>
      <c r="BJ34" s="96"/>
      <c r="BK34" s="96"/>
      <c r="BL34" s="96"/>
      <c r="BM34" s="96"/>
    </row>
    <row r="35" spans="1:65" s="97" customFormat="1" ht="68.25" customHeight="1" thickBot="1" x14ac:dyDescent="0.25">
      <c r="A35" s="23" t="str">
        <f t="shared" si="4"/>
        <v/>
      </c>
      <c r="B35" s="23"/>
      <c r="C35" s="24"/>
      <c r="D35" s="23"/>
      <c r="E35" s="23"/>
      <c r="F35" s="23"/>
      <c r="G35" s="23"/>
      <c r="H35" s="23"/>
      <c r="I35" s="23"/>
      <c r="J35" s="23"/>
      <c r="K35" s="23"/>
      <c r="L35" s="69" t="str">
        <f>IF(COUNTIF(T_rues[],$J35)&gt;0,77130,"")</f>
        <v/>
      </c>
      <c r="M35" s="69" t="str">
        <f>IF(COUNTIF(T_rues[],$J35)&gt;0,"Montereau-Fault-Yonne","")</f>
        <v/>
      </c>
      <c r="N35" s="14" t="str">
        <f ca="1">IF($L35="","",IF(IF(LEFT(VLOOKUP($J35,T_rues[],2,0),1)&lt;&gt;"µ",VLOOKUP($J35,T_rues[],2,0),VLOOKUP($H35,INDIRECT(MID(VLOOKUP($J35,T_rues[],2,0),2,10)&amp;"[[Numéro]:[Quartier]]"),2,0))=MID(N$5,10,20),1,""))</f>
        <v/>
      </c>
      <c r="O35" s="14" t="str">
        <f ca="1">IF($L35="","",IF(IF(LEFT(VLOOKUP($J35,T_rues[],2,0),1)&lt;&gt;"µ",VLOOKUP($J35,T_rues[],2,0),VLOOKUP($H35,INDIRECT(MID(VLOOKUP($J35,T_rues[],2,0),2,10)&amp;"[[Numéro]:[Quartier]]"),2,0))=MID(O$5,10,20),1,""))</f>
        <v/>
      </c>
      <c r="P35" s="14" t="str">
        <f ca="1">IF($L35="","",IF(IF(LEFT(VLOOKUP($J35,T_rues[],2,0),1)&lt;&gt;"µ",VLOOKUP($J35,T_rues[],2,0),VLOOKUP($H35,INDIRECT(MID(VLOOKUP($J35,T_rues[],2,0),2,10)&amp;"[[Numéro]:[Quartier]]"),2,0))=MID(P$5,10,20),1,""))</f>
        <v/>
      </c>
      <c r="Q35" s="14" t="str">
        <f ca="1">IF($L35="","",IF(IF(LEFT(VLOOKUP($J35,T_rues[],2,0),1)&lt;&gt;"µ",VLOOKUP($J35,T_rues[],2,0),VLOOKUP($H35,INDIRECT(MID(VLOOKUP($J35,T_rues[],2,0),2,10)&amp;"[[Numéro]:[Quartier]]"),2,0))=MID(Q$5,10,20),1,""))</f>
        <v/>
      </c>
      <c r="R35" s="25"/>
      <c r="S35" s="26"/>
      <c r="T35" s="27"/>
      <c r="U35" s="28" t="str">
        <f t="shared" ca="1" si="0"/>
        <v/>
      </c>
      <c r="V35" s="29" t="str">
        <f t="shared" ca="1" si="1"/>
        <v/>
      </c>
      <c r="W35" s="29" t="str">
        <f t="shared" ca="1" si="2"/>
        <v/>
      </c>
      <c r="X35" s="29" t="str">
        <f t="shared" ca="1" si="3"/>
        <v/>
      </c>
      <c r="Y35" s="24"/>
      <c r="Z35" s="24"/>
      <c r="AA35" s="30"/>
      <c r="AB35" s="31"/>
      <c r="AC35" s="24"/>
      <c r="AD35" s="32"/>
      <c r="AE35" s="35"/>
      <c r="AF35" s="34"/>
      <c r="AG35" s="34"/>
      <c r="AH35" s="95"/>
      <c r="AI35" s="96"/>
      <c r="AJ35" s="96"/>
      <c r="AK35" s="96"/>
      <c r="AL35" s="96"/>
      <c r="AM35" s="96"/>
      <c r="AN35" s="96"/>
      <c r="AO35" s="96"/>
      <c r="AP35" s="96"/>
      <c r="AQ35" s="96"/>
      <c r="AR35" s="96"/>
      <c r="AS35" s="96"/>
      <c r="AT35" s="96"/>
      <c r="AU35" s="96"/>
      <c r="AV35" s="96"/>
      <c r="AW35" s="96"/>
      <c r="AX35" s="96"/>
      <c r="AY35" s="96"/>
      <c r="AZ35" s="96"/>
      <c r="BA35" s="96"/>
      <c r="BB35" s="96"/>
      <c r="BC35" s="96"/>
      <c r="BD35" s="96"/>
      <c r="BE35" s="96"/>
      <c r="BF35" s="96"/>
      <c r="BG35" s="96"/>
      <c r="BH35" s="96"/>
      <c r="BI35" s="96"/>
      <c r="BJ35" s="96"/>
      <c r="BK35" s="96"/>
      <c r="BL35" s="96"/>
      <c r="BM35" s="96"/>
    </row>
    <row r="36" spans="1:65" s="97" customFormat="1" ht="68.25" customHeight="1" thickBot="1" x14ac:dyDescent="0.25">
      <c r="A36" s="23" t="str">
        <f t="shared" si="4"/>
        <v/>
      </c>
      <c r="B36" s="23"/>
      <c r="C36" s="24"/>
      <c r="D36" s="23"/>
      <c r="E36" s="23"/>
      <c r="F36" s="23"/>
      <c r="G36" s="23"/>
      <c r="H36" s="23"/>
      <c r="I36" s="23"/>
      <c r="J36" s="23"/>
      <c r="K36" s="23"/>
      <c r="L36" s="69" t="str">
        <f>IF(COUNTIF(T_rues[],$J36)&gt;0,77130,"")</f>
        <v/>
      </c>
      <c r="M36" s="69" t="str">
        <f>IF(COUNTIF(T_rues[],$J36)&gt;0,"Montereau-Fault-Yonne","")</f>
        <v/>
      </c>
      <c r="N36" s="14" t="str">
        <f ca="1">IF($L36="","",IF(IF(LEFT(VLOOKUP($J36,T_rues[],2,0),1)&lt;&gt;"µ",VLOOKUP($J36,T_rues[],2,0),VLOOKUP($H36,INDIRECT(MID(VLOOKUP($J36,T_rues[],2,0),2,10)&amp;"[[Numéro]:[Quartier]]"),2,0))=MID(N$5,10,20),1,""))</f>
        <v/>
      </c>
      <c r="O36" s="14" t="str">
        <f ca="1">IF($L36="","",IF(IF(LEFT(VLOOKUP($J36,T_rues[],2,0),1)&lt;&gt;"µ",VLOOKUP($J36,T_rues[],2,0),VLOOKUP($H36,INDIRECT(MID(VLOOKUP($J36,T_rues[],2,0),2,10)&amp;"[[Numéro]:[Quartier]]"),2,0))=MID(O$5,10,20),1,""))</f>
        <v/>
      </c>
      <c r="P36" s="14" t="str">
        <f ca="1">IF($L36="","",IF(IF(LEFT(VLOOKUP($J36,T_rues[],2,0),1)&lt;&gt;"µ",VLOOKUP($J36,T_rues[],2,0),VLOOKUP($H36,INDIRECT(MID(VLOOKUP($J36,T_rues[],2,0),2,10)&amp;"[[Numéro]:[Quartier]]"),2,0))=MID(P$5,10,20),1,""))</f>
        <v/>
      </c>
      <c r="Q36" s="14" t="str">
        <f ca="1">IF($L36="","",IF(IF(LEFT(VLOOKUP($J36,T_rues[],2,0),1)&lt;&gt;"µ",VLOOKUP($J36,T_rues[],2,0),VLOOKUP($H36,INDIRECT(MID(VLOOKUP($J36,T_rues[],2,0),2,10)&amp;"[[Numéro]:[Quartier]]"),2,0))=MID(Q$5,10,20),1,""))</f>
        <v/>
      </c>
      <c r="R36" s="25"/>
      <c r="S36" s="26"/>
      <c r="T36" s="27"/>
      <c r="U36" s="28" t="str">
        <f t="shared" ca="1" si="0"/>
        <v/>
      </c>
      <c r="V36" s="29" t="str">
        <f t="shared" ca="1" si="1"/>
        <v/>
      </c>
      <c r="W36" s="29" t="str">
        <f t="shared" ca="1" si="2"/>
        <v/>
      </c>
      <c r="X36" s="29" t="str">
        <f t="shared" ca="1" si="3"/>
        <v/>
      </c>
      <c r="Y36" s="24"/>
      <c r="Z36" s="24"/>
      <c r="AA36" s="30"/>
      <c r="AB36" s="31"/>
      <c r="AC36" s="24"/>
      <c r="AD36" s="32"/>
      <c r="AE36" s="35"/>
      <c r="AF36" s="34"/>
      <c r="AG36" s="34"/>
      <c r="AH36" s="95"/>
      <c r="AI36" s="96"/>
      <c r="AJ36" s="96"/>
      <c r="AK36" s="96"/>
      <c r="AL36" s="96"/>
      <c r="AM36" s="96"/>
      <c r="AN36" s="96"/>
      <c r="AO36" s="96"/>
      <c r="AP36" s="96"/>
      <c r="AQ36" s="96"/>
      <c r="AR36" s="96"/>
      <c r="AS36" s="96"/>
      <c r="AT36" s="96"/>
      <c r="AU36" s="96"/>
      <c r="AV36" s="96"/>
      <c r="AW36" s="96"/>
      <c r="AX36" s="96"/>
      <c r="AY36" s="96"/>
      <c r="AZ36" s="96"/>
      <c r="BA36" s="96"/>
      <c r="BB36" s="96"/>
      <c r="BC36" s="96"/>
      <c r="BD36" s="96"/>
      <c r="BE36" s="96"/>
      <c r="BF36" s="96"/>
      <c r="BG36" s="96"/>
      <c r="BH36" s="96"/>
      <c r="BI36" s="96"/>
      <c r="BJ36" s="96"/>
      <c r="BK36" s="96"/>
      <c r="BL36" s="96"/>
      <c r="BM36" s="96"/>
    </row>
    <row r="37" spans="1:65" s="97" customFormat="1" ht="68.25" customHeight="1" thickBot="1" x14ac:dyDescent="0.25">
      <c r="A37" s="23" t="str">
        <f t="shared" si="4"/>
        <v/>
      </c>
      <c r="B37" s="23"/>
      <c r="C37" s="24"/>
      <c r="D37" s="23"/>
      <c r="E37" s="23"/>
      <c r="F37" s="23"/>
      <c r="G37" s="23"/>
      <c r="H37" s="23"/>
      <c r="I37" s="23"/>
      <c r="J37" s="23"/>
      <c r="K37" s="23"/>
      <c r="L37" s="69" t="str">
        <f>IF(COUNTIF(T_rues[],$J37)&gt;0,77130,"")</f>
        <v/>
      </c>
      <c r="M37" s="69" t="str">
        <f>IF(COUNTIF(T_rues[],$J37)&gt;0,"Montereau-Fault-Yonne","")</f>
        <v/>
      </c>
      <c r="N37" s="14" t="str">
        <f ca="1">IF($L37="","",IF(IF(LEFT(VLOOKUP($J37,T_rues[],2,0),1)&lt;&gt;"µ",VLOOKUP($J37,T_rues[],2,0),VLOOKUP($H37,INDIRECT(MID(VLOOKUP($J37,T_rues[],2,0),2,10)&amp;"[[Numéro]:[Quartier]]"),2,0))=MID(N$5,10,20),1,""))</f>
        <v/>
      </c>
      <c r="O37" s="14" t="str">
        <f ca="1">IF($L37="","",IF(IF(LEFT(VLOOKUP($J37,T_rues[],2,0),1)&lt;&gt;"µ",VLOOKUP($J37,T_rues[],2,0),VLOOKUP($H37,INDIRECT(MID(VLOOKUP($J37,T_rues[],2,0),2,10)&amp;"[[Numéro]:[Quartier]]"),2,0))=MID(O$5,10,20),1,""))</f>
        <v/>
      </c>
      <c r="P37" s="14" t="str">
        <f ca="1">IF($L37="","",IF(IF(LEFT(VLOOKUP($J37,T_rues[],2,0),1)&lt;&gt;"µ",VLOOKUP($J37,T_rues[],2,0),VLOOKUP($H37,INDIRECT(MID(VLOOKUP($J37,T_rues[],2,0),2,10)&amp;"[[Numéro]:[Quartier]]"),2,0))=MID(P$5,10,20),1,""))</f>
        <v/>
      </c>
      <c r="Q37" s="14" t="str">
        <f ca="1">IF($L37="","",IF(IF(LEFT(VLOOKUP($J37,T_rues[],2,0),1)&lt;&gt;"µ",VLOOKUP($J37,T_rues[],2,0),VLOOKUP($H37,INDIRECT(MID(VLOOKUP($J37,T_rues[],2,0),2,10)&amp;"[[Numéro]:[Quartier]]"),2,0))=MID(Q$5,10,20),1,""))</f>
        <v/>
      </c>
      <c r="R37" s="25"/>
      <c r="S37" s="26"/>
      <c r="T37" s="27"/>
      <c r="U37" s="28" t="str">
        <f t="shared" ca="1" si="0"/>
        <v/>
      </c>
      <c r="V37" s="29" t="str">
        <f t="shared" ca="1" si="1"/>
        <v/>
      </c>
      <c r="W37" s="29" t="str">
        <f t="shared" ca="1" si="2"/>
        <v/>
      </c>
      <c r="X37" s="29" t="str">
        <f t="shared" ca="1" si="3"/>
        <v/>
      </c>
      <c r="Y37" s="24"/>
      <c r="Z37" s="24"/>
      <c r="AA37" s="30"/>
      <c r="AB37" s="31"/>
      <c r="AC37" s="24"/>
      <c r="AD37" s="32"/>
      <c r="AE37" s="35"/>
      <c r="AF37" s="34"/>
      <c r="AG37" s="34"/>
      <c r="AH37" s="95"/>
      <c r="AI37" s="96"/>
      <c r="AJ37" s="96"/>
      <c r="AK37" s="96"/>
      <c r="AL37" s="96"/>
      <c r="AM37" s="96"/>
      <c r="AN37" s="96"/>
      <c r="AO37" s="96"/>
      <c r="AP37" s="96"/>
      <c r="AQ37" s="96"/>
      <c r="AR37" s="96"/>
      <c r="AS37" s="96"/>
      <c r="AT37" s="96"/>
      <c r="AU37" s="96"/>
      <c r="AV37" s="96"/>
      <c r="AW37" s="96"/>
      <c r="AX37" s="96"/>
      <c r="AY37" s="96"/>
      <c r="AZ37" s="96"/>
      <c r="BA37" s="96"/>
      <c r="BB37" s="96"/>
      <c r="BC37" s="96"/>
      <c r="BD37" s="96"/>
      <c r="BE37" s="96"/>
      <c r="BF37" s="96"/>
      <c r="BG37" s="96"/>
      <c r="BH37" s="96"/>
      <c r="BI37" s="96"/>
      <c r="BJ37" s="96"/>
      <c r="BK37" s="96"/>
      <c r="BL37" s="96"/>
      <c r="BM37" s="96"/>
    </row>
    <row r="38" spans="1:65" s="97" customFormat="1" ht="68.25" customHeight="1" thickBot="1" x14ac:dyDescent="0.25">
      <c r="A38" s="23" t="str">
        <f t="shared" si="4"/>
        <v/>
      </c>
      <c r="B38" s="23"/>
      <c r="C38" s="24"/>
      <c r="D38" s="23"/>
      <c r="E38" s="23"/>
      <c r="F38" s="23"/>
      <c r="G38" s="23"/>
      <c r="H38" s="23"/>
      <c r="I38" s="23"/>
      <c r="J38" s="23"/>
      <c r="K38" s="23"/>
      <c r="L38" s="69" t="str">
        <f>IF(COUNTIF(T_rues[],$J38)&gt;0,77130,"")</f>
        <v/>
      </c>
      <c r="M38" s="69" t="str">
        <f>IF(COUNTIF(T_rues[],$J38)&gt;0,"Montereau-Fault-Yonne","")</f>
        <v/>
      </c>
      <c r="N38" s="14" t="str">
        <f ca="1">IF($L38="","",IF(IF(LEFT(VLOOKUP($J38,T_rues[],2,0),1)&lt;&gt;"µ",VLOOKUP($J38,T_rues[],2,0),VLOOKUP($H38,INDIRECT(MID(VLOOKUP($J38,T_rues[],2,0),2,10)&amp;"[[Numéro]:[Quartier]]"),2,0))=MID(N$5,10,20),1,""))</f>
        <v/>
      </c>
      <c r="O38" s="14" t="str">
        <f ca="1">IF($L38="","",IF(IF(LEFT(VLOOKUP($J38,T_rues[],2,0),1)&lt;&gt;"µ",VLOOKUP($J38,T_rues[],2,0),VLOOKUP($H38,INDIRECT(MID(VLOOKUP($J38,T_rues[],2,0),2,10)&amp;"[[Numéro]:[Quartier]]"),2,0))=MID(O$5,10,20),1,""))</f>
        <v/>
      </c>
      <c r="P38" s="14" t="str">
        <f ca="1">IF($L38="","",IF(IF(LEFT(VLOOKUP($J38,T_rues[],2,0),1)&lt;&gt;"µ",VLOOKUP($J38,T_rues[],2,0),VLOOKUP($H38,INDIRECT(MID(VLOOKUP($J38,T_rues[],2,0),2,10)&amp;"[[Numéro]:[Quartier]]"),2,0))=MID(P$5,10,20),1,""))</f>
        <v/>
      </c>
      <c r="Q38" s="14" t="str">
        <f ca="1">IF($L38="","",IF(IF(LEFT(VLOOKUP($J38,T_rues[],2,0),1)&lt;&gt;"µ",VLOOKUP($J38,T_rues[],2,0),VLOOKUP($H38,INDIRECT(MID(VLOOKUP($J38,T_rues[],2,0),2,10)&amp;"[[Numéro]:[Quartier]]"),2,0))=MID(Q$5,10,20),1,""))</f>
        <v/>
      </c>
      <c r="R38" s="25"/>
      <c r="S38" s="26"/>
      <c r="T38" s="27"/>
      <c r="U38" s="28" t="str">
        <f t="shared" ca="1" si="0"/>
        <v/>
      </c>
      <c r="V38" s="29" t="str">
        <f t="shared" ca="1" si="1"/>
        <v/>
      </c>
      <c r="W38" s="29" t="str">
        <f t="shared" ca="1" si="2"/>
        <v/>
      </c>
      <c r="X38" s="29" t="str">
        <f t="shared" ca="1" si="3"/>
        <v/>
      </c>
      <c r="Y38" s="24"/>
      <c r="Z38" s="24"/>
      <c r="AA38" s="30"/>
      <c r="AB38" s="31"/>
      <c r="AC38" s="24"/>
      <c r="AD38" s="32"/>
      <c r="AE38" s="35"/>
      <c r="AF38" s="34"/>
      <c r="AG38" s="34"/>
      <c r="AH38" s="95"/>
      <c r="AI38" s="96"/>
      <c r="AJ38" s="96"/>
      <c r="AK38" s="96"/>
      <c r="AL38" s="96"/>
      <c r="AM38" s="96"/>
      <c r="AN38" s="96"/>
      <c r="AO38" s="96"/>
      <c r="AP38" s="96"/>
      <c r="AQ38" s="96"/>
      <c r="AR38" s="96"/>
      <c r="AS38" s="96"/>
      <c r="AT38" s="96"/>
      <c r="AU38" s="96"/>
      <c r="AV38" s="96"/>
      <c r="AW38" s="96"/>
      <c r="AX38" s="96"/>
      <c r="AY38" s="96"/>
      <c r="AZ38" s="96"/>
      <c r="BA38" s="96"/>
      <c r="BB38" s="96"/>
      <c r="BC38" s="96"/>
      <c r="BD38" s="96"/>
      <c r="BE38" s="96"/>
      <c r="BF38" s="96"/>
      <c r="BG38" s="96"/>
      <c r="BH38" s="96"/>
      <c r="BI38" s="96"/>
      <c r="BJ38" s="96"/>
      <c r="BK38" s="96"/>
      <c r="BL38" s="96"/>
      <c r="BM38" s="96"/>
    </row>
    <row r="39" spans="1:65" s="97" customFormat="1" ht="68.25" customHeight="1" thickBot="1" x14ac:dyDescent="0.25">
      <c r="A39" s="23" t="str">
        <f t="shared" si="4"/>
        <v/>
      </c>
      <c r="B39" s="23"/>
      <c r="C39" s="24"/>
      <c r="D39" s="23"/>
      <c r="E39" s="23"/>
      <c r="F39" s="23"/>
      <c r="G39" s="23"/>
      <c r="H39" s="23"/>
      <c r="I39" s="23"/>
      <c r="J39" s="23"/>
      <c r="K39" s="23"/>
      <c r="L39" s="69" t="str">
        <f>IF(COUNTIF(T_rues[],$J39)&gt;0,77130,"")</f>
        <v/>
      </c>
      <c r="M39" s="69" t="str">
        <f>IF(COUNTIF(T_rues[],$J39)&gt;0,"Montereau-Fault-Yonne","")</f>
        <v/>
      </c>
      <c r="N39" s="14" t="str">
        <f ca="1">IF($L39="","",IF(IF(LEFT(VLOOKUP($J39,T_rues[],2,0),1)&lt;&gt;"µ",VLOOKUP($J39,T_rues[],2,0),VLOOKUP($H39,INDIRECT(MID(VLOOKUP($J39,T_rues[],2,0),2,10)&amp;"[[Numéro]:[Quartier]]"),2,0))=MID(N$5,10,20),1,""))</f>
        <v/>
      </c>
      <c r="O39" s="14" t="str">
        <f ca="1">IF($L39="","",IF(IF(LEFT(VLOOKUP($J39,T_rues[],2,0),1)&lt;&gt;"µ",VLOOKUP($J39,T_rues[],2,0),VLOOKUP($H39,INDIRECT(MID(VLOOKUP($J39,T_rues[],2,0),2,10)&amp;"[[Numéro]:[Quartier]]"),2,0))=MID(O$5,10,20),1,""))</f>
        <v/>
      </c>
      <c r="P39" s="14" t="str">
        <f ca="1">IF($L39="","",IF(IF(LEFT(VLOOKUP($J39,T_rues[],2,0),1)&lt;&gt;"µ",VLOOKUP($J39,T_rues[],2,0),VLOOKUP($H39,INDIRECT(MID(VLOOKUP($J39,T_rues[],2,0),2,10)&amp;"[[Numéro]:[Quartier]]"),2,0))=MID(P$5,10,20),1,""))</f>
        <v/>
      </c>
      <c r="Q39" s="14" t="str">
        <f ca="1">IF($L39="","",IF(IF(LEFT(VLOOKUP($J39,T_rues[],2,0),1)&lt;&gt;"µ",VLOOKUP($J39,T_rues[],2,0),VLOOKUP($H39,INDIRECT(MID(VLOOKUP($J39,T_rues[],2,0),2,10)&amp;"[[Numéro]:[Quartier]]"),2,0))=MID(Q$5,10,20),1,""))</f>
        <v/>
      </c>
      <c r="R39" s="25"/>
      <c r="S39" s="26"/>
      <c r="T39" s="27"/>
      <c r="U39" s="28" t="str">
        <f t="shared" ca="1" si="0"/>
        <v/>
      </c>
      <c r="V39" s="29" t="str">
        <f t="shared" ca="1" si="1"/>
        <v/>
      </c>
      <c r="W39" s="29" t="str">
        <f t="shared" ca="1" si="2"/>
        <v/>
      </c>
      <c r="X39" s="29" t="str">
        <f t="shared" ca="1" si="3"/>
        <v/>
      </c>
      <c r="Y39" s="24"/>
      <c r="Z39" s="24"/>
      <c r="AA39" s="30"/>
      <c r="AB39" s="31"/>
      <c r="AC39" s="24"/>
      <c r="AD39" s="32"/>
      <c r="AE39" s="35"/>
      <c r="AF39" s="34"/>
      <c r="AG39" s="34"/>
      <c r="AH39" s="95"/>
      <c r="AI39" s="96"/>
      <c r="AJ39" s="96"/>
      <c r="AK39" s="96"/>
      <c r="AL39" s="96"/>
      <c r="AM39" s="96"/>
      <c r="AN39" s="96"/>
      <c r="AO39" s="96"/>
      <c r="AP39" s="96"/>
      <c r="AQ39" s="96"/>
      <c r="AR39" s="96"/>
      <c r="AS39" s="96"/>
      <c r="AT39" s="96"/>
      <c r="AU39" s="96"/>
      <c r="AV39" s="96"/>
      <c r="AW39" s="96"/>
      <c r="AX39" s="96"/>
      <c r="AY39" s="96"/>
      <c r="AZ39" s="96"/>
      <c r="BA39" s="96"/>
      <c r="BB39" s="96"/>
      <c r="BC39" s="96"/>
      <c r="BD39" s="96"/>
      <c r="BE39" s="96"/>
      <c r="BF39" s="96"/>
      <c r="BG39" s="96"/>
      <c r="BH39" s="96"/>
      <c r="BI39" s="96"/>
      <c r="BJ39" s="96"/>
      <c r="BK39" s="96"/>
      <c r="BL39" s="96"/>
      <c r="BM39" s="96"/>
    </row>
    <row r="40" spans="1:65" s="97" customFormat="1" ht="68.25" customHeight="1" thickBot="1" x14ac:dyDescent="0.25">
      <c r="A40" s="23" t="str">
        <f t="shared" si="4"/>
        <v/>
      </c>
      <c r="B40" s="23"/>
      <c r="C40" s="24"/>
      <c r="D40" s="23"/>
      <c r="E40" s="23"/>
      <c r="F40" s="23"/>
      <c r="G40" s="23"/>
      <c r="H40" s="23"/>
      <c r="I40" s="23"/>
      <c r="J40" s="23"/>
      <c r="K40" s="23"/>
      <c r="L40" s="69" t="str">
        <f>IF(COUNTIF(T_rues[],$J40)&gt;0,77130,"")</f>
        <v/>
      </c>
      <c r="M40" s="69" t="str">
        <f>IF(COUNTIF(T_rues[],$J40)&gt;0,"Montereau-Fault-Yonne","")</f>
        <v/>
      </c>
      <c r="N40" s="14" t="str">
        <f ca="1">IF($L40="","",IF(IF(LEFT(VLOOKUP($J40,T_rues[],2,0),1)&lt;&gt;"µ",VLOOKUP($J40,T_rues[],2,0),VLOOKUP($H40,INDIRECT(MID(VLOOKUP($J40,T_rues[],2,0),2,10)&amp;"[[Numéro]:[Quartier]]"),2,0))=MID(N$5,10,20),1,""))</f>
        <v/>
      </c>
      <c r="O40" s="14" t="str">
        <f ca="1">IF($L40="","",IF(IF(LEFT(VLOOKUP($J40,T_rues[],2,0),1)&lt;&gt;"µ",VLOOKUP($J40,T_rues[],2,0),VLOOKUP($H40,INDIRECT(MID(VLOOKUP($J40,T_rues[],2,0),2,10)&amp;"[[Numéro]:[Quartier]]"),2,0))=MID(O$5,10,20),1,""))</f>
        <v/>
      </c>
      <c r="P40" s="14" t="str">
        <f ca="1">IF($L40="","",IF(IF(LEFT(VLOOKUP($J40,T_rues[],2,0),1)&lt;&gt;"µ",VLOOKUP($J40,T_rues[],2,0),VLOOKUP($H40,INDIRECT(MID(VLOOKUP($J40,T_rues[],2,0),2,10)&amp;"[[Numéro]:[Quartier]]"),2,0))=MID(P$5,10,20),1,""))</f>
        <v/>
      </c>
      <c r="Q40" s="14" t="str">
        <f ca="1">IF($L40="","",IF(IF(LEFT(VLOOKUP($J40,T_rues[],2,0),1)&lt;&gt;"µ",VLOOKUP($J40,T_rues[],2,0),VLOOKUP($H40,INDIRECT(MID(VLOOKUP($J40,T_rues[],2,0),2,10)&amp;"[[Numéro]:[Quartier]]"),2,0))=MID(Q$5,10,20),1,""))</f>
        <v/>
      </c>
      <c r="R40" s="25"/>
      <c r="S40" s="26"/>
      <c r="T40" s="27"/>
      <c r="U40" s="28" t="str">
        <f t="shared" ca="1" si="0"/>
        <v/>
      </c>
      <c r="V40" s="29" t="str">
        <f t="shared" ca="1" si="1"/>
        <v/>
      </c>
      <c r="W40" s="29" t="str">
        <f t="shared" ca="1" si="2"/>
        <v/>
      </c>
      <c r="X40" s="29" t="str">
        <f t="shared" ca="1" si="3"/>
        <v/>
      </c>
      <c r="Y40" s="24"/>
      <c r="Z40" s="24"/>
      <c r="AA40" s="30"/>
      <c r="AB40" s="31"/>
      <c r="AC40" s="24"/>
      <c r="AD40" s="32"/>
      <c r="AE40" s="35"/>
      <c r="AF40" s="34"/>
      <c r="AG40" s="34"/>
      <c r="AH40" s="95"/>
      <c r="AI40" s="96"/>
      <c r="AJ40" s="96"/>
      <c r="AK40" s="96"/>
      <c r="AL40" s="96"/>
      <c r="AM40" s="96"/>
      <c r="AN40" s="96"/>
      <c r="AO40" s="96"/>
      <c r="AP40" s="96"/>
      <c r="AQ40" s="96"/>
      <c r="AR40" s="96"/>
      <c r="AS40" s="96"/>
      <c r="AT40" s="96"/>
      <c r="AU40" s="96"/>
      <c r="AV40" s="96"/>
      <c r="AW40" s="96"/>
      <c r="AX40" s="96"/>
      <c r="AY40" s="96"/>
      <c r="AZ40" s="96"/>
      <c r="BA40" s="96"/>
      <c r="BB40" s="96"/>
      <c r="BC40" s="96"/>
      <c r="BD40" s="96"/>
      <c r="BE40" s="96"/>
      <c r="BF40" s="96"/>
      <c r="BG40" s="96"/>
      <c r="BH40" s="96"/>
      <c r="BI40" s="96"/>
      <c r="BJ40" s="96"/>
      <c r="BK40" s="96"/>
      <c r="BL40" s="96"/>
      <c r="BM40" s="96"/>
    </row>
    <row r="41" spans="1:65" s="97" customFormat="1" ht="68.25" customHeight="1" thickBot="1" x14ac:dyDescent="0.25">
      <c r="A41" s="23" t="str">
        <f t="shared" si="4"/>
        <v/>
      </c>
      <c r="B41" s="23"/>
      <c r="C41" s="24"/>
      <c r="D41" s="23"/>
      <c r="E41" s="23"/>
      <c r="F41" s="23"/>
      <c r="G41" s="23"/>
      <c r="H41" s="23"/>
      <c r="I41" s="23"/>
      <c r="J41" s="23"/>
      <c r="K41" s="23"/>
      <c r="L41" s="69" t="str">
        <f>IF(COUNTIF(T_rues[],$J41)&gt;0,77130,"")</f>
        <v/>
      </c>
      <c r="M41" s="69" t="str">
        <f>IF(COUNTIF(T_rues[],$J41)&gt;0,"Montereau-Fault-Yonne","")</f>
        <v/>
      </c>
      <c r="N41" s="14" t="str">
        <f ca="1">IF($L41="","",IF(IF(LEFT(VLOOKUP($J41,T_rues[],2,0),1)&lt;&gt;"µ",VLOOKUP($J41,T_rues[],2,0),VLOOKUP($H41,INDIRECT(MID(VLOOKUP($J41,T_rues[],2,0),2,10)&amp;"[[Numéro]:[Quartier]]"),2,0))=MID(N$5,10,20),1,""))</f>
        <v/>
      </c>
      <c r="O41" s="14" t="str">
        <f ca="1">IF($L41="","",IF(IF(LEFT(VLOOKUP($J41,T_rues[],2,0),1)&lt;&gt;"µ",VLOOKUP($J41,T_rues[],2,0),VLOOKUP($H41,INDIRECT(MID(VLOOKUP($J41,T_rues[],2,0),2,10)&amp;"[[Numéro]:[Quartier]]"),2,0))=MID(O$5,10,20),1,""))</f>
        <v/>
      </c>
      <c r="P41" s="14" t="str">
        <f ca="1">IF($L41="","",IF(IF(LEFT(VLOOKUP($J41,T_rues[],2,0),1)&lt;&gt;"µ",VLOOKUP($J41,T_rues[],2,0),VLOOKUP($H41,INDIRECT(MID(VLOOKUP($J41,T_rues[],2,0),2,10)&amp;"[[Numéro]:[Quartier]]"),2,0))=MID(P$5,10,20),1,""))</f>
        <v/>
      </c>
      <c r="Q41" s="14" t="str">
        <f ca="1">IF($L41="","",IF(IF(LEFT(VLOOKUP($J41,T_rues[],2,0),1)&lt;&gt;"µ",VLOOKUP($J41,T_rues[],2,0),VLOOKUP($H41,INDIRECT(MID(VLOOKUP($J41,T_rues[],2,0),2,10)&amp;"[[Numéro]:[Quartier]]"),2,0))=MID(Q$5,10,20),1,""))</f>
        <v/>
      </c>
      <c r="R41" s="25"/>
      <c r="S41" s="26"/>
      <c r="T41" s="27"/>
      <c r="U41" s="28" t="str">
        <f t="shared" ca="1" si="0"/>
        <v/>
      </c>
      <c r="V41" s="29" t="str">
        <f t="shared" ca="1" si="1"/>
        <v/>
      </c>
      <c r="W41" s="29" t="str">
        <f t="shared" ca="1" si="2"/>
        <v/>
      </c>
      <c r="X41" s="29" t="str">
        <f t="shared" ca="1" si="3"/>
        <v/>
      </c>
      <c r="Y41" s="24"/>
      <c r="Z41" s="24"/>
      <c r="AA41" s="30"/>
      <c r="AB41" s="31"/>
      <c r="AC41" s="24"/>
      <c r="AD41" s="32"/>
      <c r="AE41" s="35"/>
      <c r="AF41" s="34"/>
      <c r="AG41" s="34"/>
      <c r="AH41" s="95"/>
      <c r="AI41" s="96"/>
      <c r="AJ41" s="96"/>
      <c r="AK41" s="96"/>
      <c r="AL41" s="96"/>
      <c r="AM41" s="96"/>
      <c r="AN41" s="96"/>
      <c r="AO41" s="96"/>
      <c r="AP41" s="96"/>
      <c r="AQ41" s="96"/>
      <c r="AR41" s="96"/>
      <c r="AS41" s="96"/>
      <c r="AT41" s="96"/>
      <c r="AU41" s="96"/>
      <c r="AV41" s="96"/>
      <c r="AW41" s="96"/>
      <c r="AX41" s="96"/>
      <c r="AY41" s="96"/>
      <c r="AZ41" s="96"/>
      <c r="BA41" s="96"/>
      <c r="BB41" s="96"/>
      <c r="BC41" s="96"/>
      <c r="BD41" s="96"/>
      <c r="BE41" s="96"/>
      <c r="BF41" s="96"/>
      <c r="BG41" s="96"/>
      <c r="BH41" s="96"/>
      <c r="BI41" s="96"/>
      <c r="BJ41" s="96"/>
      <c r="BK41" s="96"/>
      <c r="BL41" s="96"/>
      <c r="BM41" s="96"/>
    </row>
    <row r="42" spans="1:65" s="97" customFormat="1" ht="68.25" customHeight="1" thickBot="1" x14ac:dyDescent="0.25">
      <c r="A42" s="23" t="str">
        <f t="shared" si="4"/>
        <v/>
      </c>
      <c r="B42" s="23"/>
      <c r="C42" s="24"/>
      <c r="D42" s="23"/>
      <c r="E42" s="23"/>
      <c r="F42" s="23"/>
      <c r="G42" s="23"/>
      <c r="H42" s="23"/>
      <c r="I42" s="23"/>
      <c r="J42" s="23"/>
      <c r="K42" s="23"/>
      <c r="L42" s="69" t="str">
        <f>IF(COUNTIF(T_rues[],$J42)&gt;0,77130,"")</f>
        <v/>
      </c>
      <c r="M42" s="69" t="str">
        <f>IF(COUNTIF(T_rues[],$J42)&gt;0,"Montereau-Fault-Yonne","")</f>
        <v/>
      </c>
      <c r="N42" s="14" t="str">
        <f ca="1">IF($L42="","",IF(IF(LEFT(VLOOKUP($J42,T_rues[],2,0),1)&lt;&gt;"µ",VLOOKUP($J42,T_rues[],2,0),VLOOKUP($H42,INDIRECT(MID(VLOOKUP($J42,T_rues[],2,0),2,10)&amp;"[[Numéro]:[Quartier]]"),2,0))=MID(N$5,10,20),1,""))</f>
        <v/>
      </c>
      <c r="O42" s="14" t="str">
        <f ca="1">IF($L42="","",IF(IF(LEFT(VLOOKUP($J42,T_rues[],2,0),1)&lt;&gt;"µ",VLOOKUP($J42,T_rues[],2,0),VLOOKUP($H42,INDIRECT(MID(VLOOKUP($J42,T_rues[],2,0),2,10)&amp;"[[Numéro]:[Quartier]]"),2,0))=MID(O$5,10,20),1,""))</f>
        <v/>
      </c>
      <c r="P42" s="14" t="str">
        <f ca="1">IF($L42="","",IF(IF(LEFT(VLOOKUP($J42,T_rues[],2,0),1)&lt;&gt;"µ",VLOOKUP($J42,T_rues[],2,0),VLOOKUP($H42,INDIRECT(MID(VLOOKUP($J42,T_rues[],2,0),2,10)&amp;"[[Numéro]:[Quartier]]"),2,0))=MID(P$5,10,20),1,""))</f>
        <v/>
      </c>
      <c r="Q42" s="14" t="str">
        <f ca="1">IF($L42="","",IF(IF(LEFT(VLOOKUP($J42,T_rues[],2,0),1)&lt;&gt;"µ",VLOOKUP($J42,T_rues[],2,0),VLOOKUP($H42,INDIRECT(MID(VLOOKUP($J42,T_rues[],2,0),2,10)&amp;"[[Numéro]:[Quartier]]"),2,0))=MID(Q$5,10,20),1,""))</f>
        <v/>
      </c>
      <c r="R42" s="25"/>
      <c r="S42" s="26"/>
      <c r="T42" s="27"/>
      <c r="U42" s="28" t="str">
        <f t="shared" ca="1" si="0"/>
        <v/>
      </c>
      <c r="V42" s="29" t="str">
        <f t="shared" ca="1" si="1"/>
        <v/>
      </c>
      <c r="W42" s="29" t="str">
        <f t="shared" ca="1" si="2"/>
        <v/>
      </c>
      <c r="X42" s="29" t="str">
        <f t="shared" ca="1" si="3"/>
        <v/>
      </c>
      <c r="Y42" s="24"/>
      <c r="Z42" s="24"/>
      <c r="AA42" s="30"/>
      <c r="AB42" s="31"/>
      <c r="AC42" s="24"/>
      <c r="AD42" s="32"/>
      <c r="AE42" s="35"/>
      <c r="AF42" s="34"/>
      <c r="AG42" s="34"/>
      <c r="AH42" s="95"/>
      <c r="AI42" s="96"/>
      <c r="AJ42" s="96"/>
      <c r="AK42" s="96"/>
      <c r="AL42" s="96"/>
      <c r="AM42" s="96"/>
      <c r="AN42" s="96"/>
      <c r="AO42" s="96"/>
      <c r="AP42" s="96"/>
      <c r="AQ42" s="96"/>
      <c r="AR42" s="96"/>
      <c r="AS42" s="96"/>
      <c r="AT42" s="96"/>
      <c r="AU42" s="96"/>
      <c r="AV42" s="96"/>
      <c r="AW42" s="96"/>
      <c r="AX42" s="96"/>
      <c r="AY42" s="96"/>
      <c r="AZ42" s="96"/>
      <c r="BA42" s="96"/>
      <c r="BB42" s="96"/>
      <c r="BC42" s="96"/>
      <c r="BD42" s="96"/>
      <c r="BE42" s="96"/>
      <c r="BF42" s="96"/>
      <c r="BG42" s="96"/>
      <c r="BH42" s="96"/>
      <c r="BI42" s="96"/>
      <c r="BJ42" s="96"/>
      <c r="BK42" s="96"/>
      <c r="BL42" s="96"/>
      <c r="BM42" s="96"/>
    </row>
    <row r="43" spans="1:65" s="97" customFormat="1" ht="68.25" customHeight="1" thickBot="1" x14ac:dyDescent="0.25">
      <c r="A43" s="23" t="str">
        <f t="shared" si="4"/>
        <v/>
      </c>
      <c r="B43" s="23"/>
      <c r="C43" s="24"/>
      <c r="D43" s="23"/>
      <c r="E43" s="23"/>
      <c r="F43" s="23"/>
      <c r="G43" s="23"/>
      <c r="H43" s="23"/>
      <c r="I43" s="23"/>
      <c r="J43" s="23"/>
      <c r="K43" s="23"/>
      <c r="L43" s="69" t="str">
        <f>IF(COUNTIF(T_rues[],$J43)&gt;0,77130,"")</f>
        <v/>
      </c>
      <c r="M43" s="69" t="str">
        <f>IF(COUNTIF(T_rues[],$J43)&gt;0,"Montereau-Fault-Yonne","")</f>
        <v/>
      </c>
      <c r="N43" s="14" t="str">
        <f ca="1">IF($L43="","",IF(IF(LEFT(VLOOKUP($J43,T_rues[],2,0),1)&lt;&gt;"µ",VLOOKUP($J43,T_rues[],2,0),VLOOKUP($H43,INDIRECT(MID(VLOOKUP($J43,T_rues[],2,0),2,10)&amp;"[[Numéro]:[Quartier]]"),2,0))=MID(N$5,10,20),1,""))</f>
        <v/>
      </c>
      <c r="O43" s="14" t="str">
        <f ca="1">IF($L43="","",IF(IF(LEFT(VLOOKUP($J43,T_rues[],2,0),1)&lt;&gt;"µ",VLOOKUP($J43,T_rues[],2,0),VLOOKUP($H43,INDIRECT(MID(VLOOKUP($J43,T_rues[],2,0),2,10)&amp;"[[Numéro]:[Quartier]]"),2,0))=MID(O$5,10,20),1,""))</f>
        <v/>
      </c>
      <c r="P43" s="14" t="str">
        <f ca="1">IF($L43="","",IF(IF(LEFT(VLOOKUP($J43,T_rues[],2,0),1)&lt;&gt;"µ",VLOOKUP($J43,T_rues[],2,0),VLOOKUP($H43,INDIRECT(MID(VLOOKUP($J43,T_rues[],2,0),2,10)&amp;"[[Numéro]:[Quartier]]"),2,0))=MID(P$5,10,20),1,""))</f>
        <v/>
      </c>
      <c r="Q43" s="14" t="str">
        <f ca="1">IF($L43="","",IF(IF(LEFT(VLOOKUP($J43,T_rues[],2,0),1)&lt;&gt;"µ",VLOOKUP($J43,T_rues[],2,0),VLOOKUP($H43,INDIRECT(MID(VLOOKUP($J43,T_rues[],2,0),2,10)&amp;"[[Numéro]:[Quartier]]"),2,0))=MID(Q$5,10,20),1,""))</f>
        <v/>
      </c>
      <c r="R43" s="25"/>
      <c r="S43" s="26"/>
      <c r="T43" s="27"/>
      <c r="U43" s="28" t="str">
        <f t="shared" ca="1" si="0"/>
        <v/>
      </c>
      <c r="V43" s="29" t="str">
        <f t="shared" ca="1" si="1"/>
        <v/>
      </c>
      <c r="W43" s="29" t="str">
        <f t="shared" ca="1" si="2"/>
        <v/>
      </c>
      <c r="X43" s="29" t="str">
        <f t="shared" ca="1" si="3"/>
        <v/>
      </c>
      <c r="Y43" s="24"/>
      <c r="Z43" s="24"/>
      <c r="AA43" s="30"/>
      <c r="AB43" s="31"/>
      <c r="AC43" s="24"/>
      <c r="AD43" s="32"/>
      <c r="AE43" s="35"/>
      <c r="AF43" s="34"/>
      <c r="AG43" s="34"/>
      <c r="AH43" s="95"/>
      <c r="AI43" s="96"/>
      <c r="AJ43" s="96"/>
      <c r="AK43" s="96"/>
      <c r="AL43" s="96"/>
      <c r="AM43" s="96"/>
      <c r="AN43" s="96"/>
      <c r="AO43" s="96"/>
      <c r="AP43" s="96"/>
      <c r="AQ43" s="96"/>
      <c r="AR43" s="96"/>
      <c r="AS43" s="96"/>
      <c r="AT43" s="96"/>
      <c r="AU43" s="96"/>
      <c r="AV43" s="96"/>
      <c r="AW43" s="96"/>
      <c r="AX43" s="96"/>
      <c r="AY43" s="96"/>
      <c r="AZ43" s="96"/>
      <c r="BA43" s="96"/>
      <c r="BB43" s="96"/>
      <c r="BC43" s="96"/>
      <c r="BD43" s="96"/>
      <c r="BE43" s="96"/>
      <c r="BF43" s="96"/>
      <c r="BG43" s="96"/>
      <c r="BH43" s="96"/>
      <c r="BI43" s="96"/>
      <c r="BJ43" s="96"/>
      <c r="BK43" s="96"/>
      <c r="BL43" s="96"/>
      <c r="BM43" s="96"/>
    </row>
    <row r="44" spans="1:65" s="97" customFormat="1" ht="68.25" customHeight="1" thickBot="1" x14ac:dyDescent="0.25">
      <c r="A44" s="23" t="str">
        <f t="shared" si="4"/>
        <v/>
      </c>
      <c r="B44" s="23"/>
      <c r="C44" s="24"/>
      <c r="D44" s="23"/>
      <c r="E44" s="23"/>
      <c r="F44" s="23"/>
      <c r="G44" s="23"/>
      <c r="H44" s="23"/>
      <c r="I44" s="23"/>
      <c r="J44" s="23"/>
      <c r="K44" s="23"/>
      <c r="L44" s="69" t="str">
        <f>IF(COUNTIF(T_rues[],$J44)&gt;0,77130,"")</f>
        <v/>
      </c>
      <c r="M44" s="69" t="str">
        <f>IF(COUNTIF(T_rues[],$J44)&gt;0,"Montereau-Fault-Yonne","")</f>
        <v/>
      </c>
      <c r="N44" s="14" t="str">
        <f ca="1">IF($L44="","",IF(IF(LEFT(VLOOKUP($J44,T_rues[],2,0),1)&lt;&gt;"µ",VLOOKUP($J44,T_rues[],2,0),VLOOKUP($H44,INDIRECT(MID(VLOOKUP($J44,T_rues[],2,0),2,10)&amp;"[[Numéro]:[Quartier]]"),2,0))=MID(N$5,10,20),1,""))</f>
        <v/>
      </c>
      <c r="O44" s="14" t="str">
        <f ca="1">IF($L44="","",IF(IF(LEFT(VLOOKUP($J44,T_rues[],2,0),1)&lt;&gt;"µ",VLOOKUP($J44,T_rues[],2,0),VLOOKUP($H44,INDIRECT(MID(VLOOKUP($J44,T_rues[],2,0),2,10)&amp;"[[Numéro]:[Quartier]]"),2,0))=MID(O$5,10,20),1,""))</f>
        <v/>
      </c>
      <c r="P44" s="14" t="str">
        <f ca="1">IF($L44="","",IF(IF(LEFT(VLOOKUP($J44,T_rues[],2,0),1)&lt;&gt;"µ",VLOOKUP($J44,T_rues[],2,0),VLOOKUP($H44,INDIRECT(MID(VLOOKUP($J44,T_rues[],2,0),2,10)&amp;"[[Numéro]:[Quartier]]"),2,0))=MID(P$5,10,20),1,""))</f>
        <v/>
      </c>
      <c r="Q44" s="14" t="str">
        <f ca="1">IF($L44="","",IF(IF(LEFT(VLOOKUP($J44,T_rues[],2,0),1)&lt;&gt;"µ",VLOOKUP($J44,T_rues[],2,0),VLOOKUP($H44,INDIRECT(MID(VLOOKUP($J44,T_rues[],2,0),2,10)&amp;"[[Numéro]:[Quartier]]"),2,0))=MID(Q$5,10,20),1,""))</f>
        <v/>
      </c>
      <c r="R44" s="25"/>
      <c r="S44" s="26"/>
      <c r="T44" s="27"/>
      <c r="U44" s="28" t="str">
        <f t="shared" ca="1" si="0"/>
        <v/>
      </c>
      <c r="V44" s="29" t="str">
        <f t="shared" ca="1" si="1"/>
        <v/>
      </c>
      <c r="W44" s="29" t="str">
        <f t="shared" ca="1" si="2"/>
        <v/>
      </c>
      <c r="X44" s="29" t="str">
        <f t="shared" ca="1" si="3"/>
        <v/>
      </c>
      <c r="Y44" s="24"/>
      <c r="Z44" s="24"/>
      <c r="AA44" s="30"/>
      <c r="AB44" s="31"/>
      <c r="AC44" s="24"/>
      <c r="AD44" s="32"/>
      <c r="AE44" s="35"/>
      <c r="AF44" s="34"/>
      <c r="AG44" s="34"/>
      <c r="AH44" s="95"/>
      <c r="AI44" s="96"/>
      <c r="AJ44" s="96"/>
      <c r="AK44" s="96"/>
      <c r="AL44" s="96"/>
      <c r="AM44" s="96"/>
      <c r="AN44" s="96"/>
      <c r="AO44" s="96"/>
      <c r="AP44" s="96"/>
      <c r="AQ44" s="96"/>
      <c r="AR44" s="96"/>
      <c r="AS44" s="96"/>
      <c r="AT44" s="96"/>
      <c r="AU44" s="96"/>
      <c r="AV44" s="96"/>
      <c r="AW44" s="96"/>
      <c r="AX44" s="96"/>
      <c r="AY44" s="96"/>
      <c r="AZ44" s="96"/>
      <c r="BA44" s="96"/>
      <c r="BB44" s="96"/>
      <c r="BC44" s="96"/>
      <c r="BD44" s="96"/>
      <c r="BE44" s="96"/>
      <c r="BF44" s="96"/>
      <c r="BG44" s="96"/>
      <c r="BH44" s="96"/>
      <c r="BI44" s="96"/>
      <c r="BJ44" s="96"/>
      <c r="BK44" s="96"/>
      <c r="BL44" s="96"/>
      <c r="BM44" s="96"/>
    </row>
    <row r="45" spans="1:65" s="97" customFormat="1" ht="68.25" customHeight="1" thickBot="1" x14ac:dyDescent="0.25">
      <c r="A45" s="23" t="str">
        <f t="shared" si="4"/>
        <v/>
      </c>
      <c r="B45" s="23"/>
      <c r="C45" s="24"/>
      <c r="D45" s="23"/>
      <c r="E45" s="23"/>
      <c r="F45" s="23"/>
      <c r="G45" s="23"/>
      <c r="H45" s="23"/>
      <c r="I45" s="23"/>
      <c r="J45" s="23"/>
      <c r="K45" s="23"/>
      <c r="L45" s="69" t="str">
        <f>IF(COUNTIF(T_rues[],$J45)&gt;0,77130,"")</f>
        <v/>
      </c>
      <c r="M45" s="69" t="str">
        <f>IF(COUNTIF(T_rues[],$J45)&gt;0,"Montereau-Fault-Yonne","")</f>
        <v/>
      </c>
      <c r="N45" s="14" t="str">
        <f ca="1">IF($L45="","",IF(IF(LEFT(VLOOKUP($J45,T_rues[],2,0),1)&lt;&gt;"µ",VLOOKUP($J45,T_rues[],2,0),VLOOKUP($H45,INDIRECT(MID(VLOOKUP($J45,T_rues[],2,0),2,10)&amp;"[[Numéro]:[Quartier]]"),2,0))=MID(N$5,10,20),1,""))</f>
        <v/>
      </c>
      <c r="O45" s="14" t="str">
        <f ca="1">IF($L45="","",IF(IF(LEFT(VLOOKUP($J45,T_rues[],2,0),1)&lt;&gt;"µ",VLOOKUP($J45,T_rues[],2,0),VLOOKUP($H45,INDIRECT(MID(VLOOKUP($J45,T_rues[],2,0),2,10)&amp;"[[Numéro]:[Quartier]]"),2,0))=MID(O$5,10,20),1,""))</f>
        <v/>
      </c>
      <c r="P45" s="14" t="str">
        <f ca="1">IF($L45="","",IF(IF(LEFT(VLOOKUP($J45,T_rues[],2,0),1)&lt;&gt;"µ",VLOOKUP($J45,T_rues[],2,0),VLOOKUP($H45,INDIRECT(MID(VLOOKUP($J45,T_rues[],2,0),2,10)&amp;"[[Numéro]:[Quartier]]"),2,0))=MID(P$5,10,20),1,""))</f>
        <v/>
      </c>
      <c r="Q45" s="14" t="str">
        <f ca="1">IF($L45="","",IF(IF(LEFT(VLOOKUP($J45,T_rues[],2,0),1)&lt;&gt;"µ",VLOOKUP($J45,T_rues[],2,0),VLOOKUP($H45,INDIRECT(MID(VLOOKUP($J45,T_rues[],2,0),2,10)&amp;"[[Numéro]:[Quartier]]"),2,0))=MID(Q$5,10,20),1,""))</f>
        <v/>
      </c>
      <c r="R45" s="25"/>
      <c r="S45" s="26"/>
      <c r="T45" s="27"/>
      <c r="U45" s="28" t="str">
        <f t="shared" ca="1" si="0"/>
        <v/>
      </c>
      <c r="V45" s="29" t="str">
        <f t="shared" ca="1" si="1"/>
        <v/>
      </c>
      <c r="W45" s="29" t="str">
        <f t="shared" ca="1" si="2"/>
        <v/>
      </c>
      <c r="X45" s="29" t="str">
        <f t="shared" ca="1" si="3"/>
        <v/>
      </c>
      <c r="Y45" s="24"/>
      <c r="Z45" s="24"/>
      <c r="AA45" s="30"/>
      <c r="AB45" s="31"/>
      <c r="AC45" s="24"/>
      <c r="AD45" s="32"/>
      <c r="AE45" s="35"/>
      <c r="AF45" s="34"/>
      <c r="AG45" s="34"/>
      <c r="AH45" s="95"/>
      <c r="AI45" s="96"/>
      <c r="AJ45" s="96"/>
      <c r="AK45" s="96"/>
      <c r="AL45" s="96"/>
      <c r="AM45" s="96"/>
      <c r="AN45" s="96"/>
      <c r="AO45" s="96"/>
      <c r="AP45" s="96"/>
      <c r="AQ45" s="96"/>
      <c r="AR45" s="96"/>
      <c r="AS45" s="96"/>
      <c r="AT45" s="96"/>
      <c r="AU45" s="96"/>
      <c r="AV45" s="96"/>
      <c r="AW45" s="96"/>
      <c r="AX45" s="96"/>
      <c r="AY45" s="96"/>
      <c r="AZ45" s="96"/>
      <c r="BA45" s="96"/>
      <c r="BB45" s="96"/>
      <c r="BC45" s="96"/>
      <c r="BD45" s="96"/>
      <c r="BE45" s="96"/>
      <c r="BF45" s="96"/>
      <c r="BG45" s="96"/>
      <c r="BH45" s="96"/>
      <c r="BI45" s="96"/>
      <c r="BJ45" s="96"/>
      <c r="BK45" s="96"/>
      <c r="BL45" s="96"/>
      <c r="BM45" s="96"/>
    </row>
    <row r="46" spans="1:65" s="97" customFormat="1" ht="68.25" customHeight="1" thickBot="1" x14ac:dyDescent="0.25">
      <c r="A46" s="23" t="str">
        <f t="shared" si="4"/>
        <v/>
      </c>
      <c r="B46" s="23"/>
      <c r="C46" s="24"/>
      <c r="D46" s="23"/>
      <c r="E46" s="23"/>
      <c r="F46" s="23"/>
      <c r="G46" s="23"/>
      <c r="H46" s="23"/>
      <c r="I46" s="23"/>
      <c r="J46" s="23"/>
      <c r="K46" s="23"/>
      <c r="L46" s="69" t="str">
        <f>IF(COUNTIF(T_rues[],$J46)&gt;0,77130,"")</f>
        <v/>
      </c>
      <c r="M46" s="69" t="str">
        <f>IF(COUNTIF(T_rues[],$J46)&gt;0,"Montereau-Fault-Yonne","")</f>
        <v/>
      </c>
      <c r="N46" s="14" t="str">
        <f ca="1">IF($L46="","",IF(IF(LEFT(VLOOKUP($J46,T_rues[],2,0),1)&lt;&gt;"µ",VLOOKUP($J46,T_rues[],2,0),VLOOKUP($H46,INDIRECT(MID(VLOOKUP($J46,T_rues[],2,0),2,10)&amp;"[[Numéro]:[Quartier]]"),2,0))=MID(N$5,10,20),1,""))</f>
        <v/>
      </c>
      <c r="O46" s="14" t="str">
        <f ca="1">IF($L46="","",IF(IF(LEFT(VLOOKUP($J46,T_rues[],2,0),1)&lt;&gt;"µ",VLOOKUP($J46,T_rues[],2,0),VLOOKUP($H46,INDIRECT(MID(VLOOKUP($J46,T_rues[],2,0),2,10)&amp;"[[Numéro]:[Quartier]]"),2,0))=MID(O$5,10,20),1,""))</f>
        <v/>
      </c>
      <c r="P46" s="14" t="str">
        <f ca="1">IF($L46="","",IF(IF(LEFT(VLOOKUP($J46,T_rues[],2,0),1)&lt;&gt;"µ",VLOOKUP($J46,T_rues[],2,0),VLOOKUP($H46,INDIRECT(MID(VLOOKUP($J46,T_rues[],2,0),2,10)&amp;"[[Numéro]:[Quartier]]"),2,0))=MID(P$5,10,20),1,""))</f>
        <v/>
      </c>
      <c r="Q46" s="14" t="str">
        <f ca="1">IF($L46="","",IF(IF(LEFT(VLOOKUP($J46,T_rues[],2,0),1)&lt;&gt;"µ",VLOOKUP($J46,T_rues[],2,0),VLOOKUP($H46,INDIRECT(MID(VLOOKUP($J46,T_rues[],2,0),2,10)&amp;"[[Numéro]:[Quartier]]"),2,0))=MID(Q$5,10,20),1,""))</f>
        <v/>
      </c>
      <c r="R46" s="25"/>
      <c r="S46" s="26"/>
      <c r="T46" s="27"/>
      <c r="U46" s="28" t="str">
        <f t="shared" ca="1" si="0"/>
        <v/>
      </c>
      <c r="V46" s="29" t="str">
        <f t="shared" ca="1" si="1"/>
        <v/>
      </c>
      <c r="W46" s="29" t="str">
        <f t="shared" ca="1" si="2"/>
        <v/>
      </c>
      <c r="X46" s="29" t="str">
        <f t="shared" ca="1" si="3"/>
        <v/>
      </c>
      <c r="Y46" s="24"/>
      <c r="Z46" s="24"/>
      <c r="AA46" s="30"/>
      <c r="AB46" s="31"/>
      <c r="AC46" s="24"/>
      <c r="AD46" s="32"/>
      <c r="AE46" s="35"/>
      <c r="AF46" s="34"/>
      <c r="AG46" s="34"/>
      <c r="AH46" s="95"/>
      <c r="AI46" s="96"/>
      <c r="AJ46" s="96"/>
      <c r="AK46" s="96"/>
      <c r="AL46" s="96"/>
      <c r="AM46" s="96"/>
      <c r="AN46" s="96"/>
      <c r="AO46" s="96"/>
      <c r="AP46" s="96"/>
      <c r="AQ46" s="96"/>
      <c r="AR46" s="96"/>
      <c r="AS46" s="96"/>
      <c r="AT46" s="96"/>
      <c r="AU46" s="96"/>
      <c r="AV46" s="96"/>
      <c r="AW46" s="96"/>
      <c r="AX46" s="96"/>
      <c r="AY46" s="96"/>
      <c r="AZ46" s="96"/>
      <c r="BA46" s="96"/>
      <c r="BB46" s="96"/>
      <c r="BC46" s="96"/>
      <c r="BD46" s="96"/>
      <c r="BE46" s="96"/>
      <c r="BF46" s="96"/>
      <c r="BG46" s="96"/>
      <c r="BH46" s="96"/>
      <c r="BI46" s="96"/>
      <c r="BJ46" s="96"/>
      <c r="BK46" s="96"/>
      <c r="BL46" s="96"/>
      <c r="BM46" s="96"/>
    </row>
    <row r="47" spans="1:65" s="97" customFormat="1" ht="68.25" customHeight="1" thickBot="1" x14ac:dyDescent="0.25">
      <c r="A47" s="23" t="str">
        <f t="shared" si="4"/>
        <v/>
      </c>
      <c r="B47" s="23"/>
      <c r="C47" s="24"/>
      <c r="D47" s="23"/>
      <c r="E47" s="23"/>
      <c r="F47" s="23"/>
      <c r="G47" s="23"/>
      <c r="H47" s="23"/>
      <c r="I47" s="23"/>
      <c r="J47" s="23"/>
      <c r="K47" s="23"/>
      <c r="L47" s="69" t="str">
        <f>IF(COUNTIF(T_rues[],$J47)&gt;0,77130,"")</f>
        <v/>
      </c>
      <c r="M47" s="69" t="str">
        <f>IF(COUNTIF(T_rues[],$J47)&gt;0,"Montereau-Fault-Yonne","")</f>
        <v/>
      </c>
      <c r="N47" s="14" t="str">
        <f ca="1">IF($L47="","",IF(IF(LEFT(VLOOKUP($J47,T_rues[],2,0),1)&lt;&gt;"µ",VLOOKUP($J47,T_rues[],2,0),VLOOKUP($H47,INDIRECT(MID(VLOOKUP($J47,T_rues[],2,0),2,10)&amp;"[[Numéro]:[Quartier]]"),2,0))=MID(N$5,10,20),1,""))</f>
        <v/>
      </c>
      <c r="O47" s="14" t="str">
        <f ca="1">IF($L47="","",IF(IF(LEFT(VLOOKUP($J47,T_rues[],2,0),1)&lt;&gt;"µ",VLOOKUP($J47,T_rues[],2,0),VLOOKUP($H47,INDIRECT(MID(VLOOKUP($J47,T_rues[],2,0),2,10)&amp;"[[Numéro]:[Quartier]]"),2,0))=MID(O$5,10,20),1,""))</f>
        <v/>
      </c>
      <c r="P47" s="14" t="str">
        <f ca="1">IF($L47="","",IF(IF(LEFT(VLOOKUP($J47,T_rues[],2,0),1)&lt;&gt;"µ",VLOOKUP($J47,T_rues[],2,0),VLOOKUP($H47,INDIRECT(MID(VLOOKUP($J47,T_rues[],2,0),2,10)&amp;"[[Numéro]:[Quartier]]"),2,0))=MID(P$5,10,20),1,""))</f>
        <v/>
      </c>
      <c r="Q47" s="14" t="str">
        <f ca="1">IF($L47="","",IF(IF(LEFT(VLOOKUP($J47,T_rues[],2,0),1)&lt;&gt;"µ",VLOOKUP($J47,T_rues[],2,0),VLOOKUP($H47,INDIRECT(MID(VLOOKUP($J47,T_rues[],2,0),2,10)&amp;"[[Numéro]:[Quartier]]"),2,0))=MID(Q$5,10,20),1,""))</f>
        <v/>
      </c>
      <c r="R47" s="25"/>
      <c r="S47" s="26"/>
      <c r="T47" s="27"/>
      <c r="U47" s="28" t="str">
        <f t="shared" ca="1" si="0"/>
        <v/>
      </c>
      <c r="V47" s="29" t="str">
        <f t="shared" ca="1" si="1"/>
        <v/>
      </c>
      <c r="W47" s="29" t="str">
        <f t="shared" ca="1" si="2"/>
        <v/>
      </c>
      <c r="X47" s="29" t="str">
        <f t="shared" ca="1" si="3"/>
        <v/>
      </c>
      <c r="Y47" s="24"/>
      <c r="Z47" s="24"/>
      <c r="AA47" s="30"/>
      <c r="AB47" s="31"/>
      <c r="AC47" s="24"/>
      <c r="AD47" s="32"/>
      <c r="AE47" s="35"/>
      <c r="AF47" s="34"/>
      <c r="AG47" s="34"/>
      <c r="AH47" s="95"/>
      <c r="AI47" s="96"/>
      <c r="AJ47" s="96"/>
      <c r="AK47" s="96"/>
      <c r="AL47" s="96"/>
      <c r="AM47" s="96"/>
      <c r="AN47" s="96"/>
      <c r="AO47" s="96"/>
      <c r="AP47" s="96"/>
      <c r="AQ47" s="96"/>
      <c r="AR47" s="96"/>
      <c r="AS47" s="96"/>
      <c r="AT47" s="96"/>
      <c r="AU47" s="96"/>
      <c r="AV47" s="96"/>
      <c r="AW47" s="96"/>
      <c r="AX47" s="96"/>
      <c r="AY47" s="96"/>
      <c r="AZ47" s="96"/>
      <c r="BA47" s="96"/>
      <c r="BB47" s="96"/>
      <c r="BC47" s="96"/>
      <c r="BD47" s="96"/>
      <c r="BE47" s="96"/>
      <c r="BF47" s="96"/>
      <c r="BG47" s="96"/>
      <c r="BH47" s="96"/>
      <c r="BI47" s="96"/>
      <c r="BJ47" s="96"/>
      <c r="BK47" s="96"/>
      <c r="BL47" s="96"/>
      <c r="BM47" s="96"/>
    </row>
    <row r="48" spans="1:65" s="97" customFormat="1" ht="68.25" customHeight="1" thickBot="1" x14ac:dyDescent="0.25">
      <c r="A48" s="23" t="str">
        <f t="shared" si="4"/>
        <v/>
      </c>
      <c r="B48" s="23"/>
      <c r="C48" s="24"/>
      <c r="D48" s="23"/>
      <c r="E48" s="23"/>
      <c r="F48" s="23"/>
      <c r="G48" s="23"/>
      <c r="H48" s="23"/>
      <c r="I48" s="23"/>
      <c r="J48" s="23"/>
      <c r="K48" s="23"/>
      <c r="L48" s="69" t="str">
        <f>IF(COUNTIF(T_rues[],$J48)&gt;0,77130,"")</f>
        <v/>
      </c>
      <c r="M48" s="69" t="str">
        <f>IF(COUNTIF(T_rues[],$J48)&gt;0,"Montereau-Fault-Yonne","")</f>
        <v/>
      </c>
      <c r="N48" s="14" t="str">
        <f ca="1">IF($L48="","",IF(IF(LEFT(VLOOKUP($J48,T_rues[],2,0),1)&lt;&gt;"µ",VLOOKUP($J48,T_rues[],2,0),VLOOKUP($H48,INDIRECT(MID(VLOOKUP($J48,T_rues[],2,0),2,10)&amp;"[[Numéro]:[Quartier]]"),2,0))=MID(N$5,10,20),1,""))</f>
        <v/>
      </c>
      <c r="O48" s="14" t="str">
        <f ca="1">IF($L48="","",IF(IF(LEFT(VLOOKUP($J48,T_rues[],2,0),1)&lt;&gt;"µ",VLOOKUP($J48,T_rues[],2,0),VLOOKUP($H48,INDIRECT(MID(VLOOKUP($J48,T_rues[],2,0),2,10)&amp;"[[Numéro]:[Quartier]]"),2,0))=MID(O$5,10,20),1,""))</f>
        <v/>
      </c>
      <c r="P48" s="14" t="str">
        <f ca="1">IF($L48="","",IF(IF(LEFT(VLOOKUP($J48,T_rues[],2,0),1)&lt;&gt;"µ",VLOOKUP($J48,T_rues[],2,0),VLOOKUP($H48,INDIRECT(MID(VLOOKUP($J48,T_rues[],2,0),2,10)&amp;"[[Numéro]:[Quartier]]"),2,0))=MID(P$5,10,20),1,""))</f>
        <v/>
      </c>
      <c r="Q48" s="14" t="str">
        <f ca="1">IF($L48="","",IF(IF(LEFT(VLOOKUP($J48,T_rues[],2,0),1)&lt;&gt;"µ",VLOOKUP($J48,T_rues[],2,0),VLOOKUP($H48,INDIRECT(MID(VLOOKUP($J48,T_rues[],2,0),2,10)&amp;"[[Numéro]:[Quartier]]"),2,0))=MID(Q$5,10,20),1,""))</f>
        <v/>
      </c>
      <c r="R48" s="25"/>
      <c r="S48" s="26"/>
      <c r="T48" s="27"/>
      <c r="U48" s="28" t="str">
        <f t="shared" ca="1" si="0"/>
        <v/>
      </c>
      <c r="V48" s="29" t="str">
        <f t="shared" ca="1" si="1"/>
        <v/>
      </c>
      <c r="W48" s="29" t="str">
        <f t="shared" ca="1" si="2"/>
        <v/>
      </c>
      <c r="X48" s="29" t="str">
        <f t="shared" ca="1" si="3"/>
        <v/>
      </c>
      <c r="Y48" s="24"/>
      <c r="Z48" s="24"/>
      <c r="AA48" s="30"/>
      <c r="AB48" s="31"/>
      <c r="AC48" s="24"/>
      <c r="AD48" s="32"/>
      <c r="AE48" s="35"/>
      <c r="AF48" s="34"/>
      <c r="AG48" s="34"/>
      <c r="AH48" s="95"/>
      <c r="AI48" s="96"/>
      <c r="AJ48" s="96"/>
      <c r="AK48" s="96"/>
      <c r="AL48" s="96"/>
      <c r="AM48" s="96"/>
      <c r="AN48" s="96"/>
      <c r="AO48" s="96"/>
      <c r="AP48" s="96"/>
      <c r="AQ48" s="96"/>
      <c r="AR48" s="96"/>
      <c r="AS48" s="96"/>
      <c r="AT48" s="96"/>
      <c r="AU48" s="96"/>
      <c r="AV48" s="96"/>
      <c r="AW48" s="96"/>
      <c r="AX48" s="96"/>
      <c r="AY48" s="96"/>
      <c r="AZ48" s="96"/>
      <c r="BA48" s="96"/>
      <c r="BB48" s="96"/>
      <c r="BC48" s="96"/>
      <c r="BD48" s="96"/>
      <c r="BE48" s="96"/>
      <c r="BF48" s="96"/>
      <c r="BG48" s="96"/>
      <c r="BH48" s="96"/>
      <c r="BI48" s="96"/>
      <c r="BJ48" s="96"/>
      <c r="BK48" s="96"/>
      <c r="BL48" s="96"/>
      <c r="BM48" s="96"/>
    </row>
    <row r="49" spans="1:65" s="97" customFormat="1" ht="68.25" customHeight="1" thickBot="1" x14ac:dyDescent="0.25">
      <c r="A49" s="23" t="str">
        <f t="shared" si="4"/>
        <v/>
      </c>
      <c r="B49" s="23"/>
      <c r="C49" s="24"/>
      <c r="D49" s="23"/>
      <c r="E49" s="23"/>
      <c r="F49" s="23"/>
      <c r="G49" s="23"/>
      <c r="H49" s="23"/>
      <c r="I49" s="23"/>
      <c r="J49" s="23"/>
      <c r="K49" s="23"/>
      <c r="L49" s="69" t="str">
        <f>IF(COUNTIF(T_rues[],$J49)&gt;0,77130,"")</f>
        <v/>
      </c>
      <c r="M49" s="69" t="str">
        <f>IF(COUNTIF(T_rues[],$J49)&gt;0,"Montereau-Fault-Yonne","")</f>
        <v/>
      </c>
      <c r="N49" s="14" t="str">
        <f ca="1">IF($L49="","",IF(IF(LEFT(VLOOKUP($J49,T_rues[],2,0),1)&lt;&gt;"µ",VLOOKUP($J49,T_rues[],2,0),VLOOKUP($H49,INDIRECT(MID(VLOOKUP($J49,T_rues[],2,0),2,10)&amp;"[[Numéro]:[Quartier]]"),2,0))=MID(N$5,10,20),1,""))</f>
        <v/>
      </c>
      <c r="O49" s="14" t="str">
        <f ca="1">IF($L49="","",IF(IF(LEFT(VLOOKUP($J49,T_rues[],2,0),1)&lt;&gt;"µ",VLOOKUP($J49,T_rues[],2,0),VLOOKUP($H49,INDIRECT(MID(VLOOKUP($J49,T_rues[],2,0),2,10)&amp;"[[Numéro]:[Quartier]]"),2,0))=MID(O$5,10,20),1,""))</f>
        <v/>
      </c>
      <c r="P49" s="14" t="str">
        <f ca="1">IF($L49="","",IF(IF(LEFT(VLOOKUP($J49,T_rues[],2,0),1)&lt;&gt;"µ",VLOOKUP($J49,T_rues[],2,0),VLOOKUP($H49,INDIRECT(MID(VLOOKUP($J49,T_rues[],2,0),2,10)&amp;"[[Numéro]:[Quartier]]"),2,0))=MID(P$5,10,20),1,""))</f>
        <v/>
      </c>
      <c r="Q49" s="14" t="str">
        <f ca="1">IF($L49="","",IF(IF(LEFT(VLOOKUP($J49,T_rues[],2,0),1)&lt;&gt;"µ",VLOOKUP($J49,T_rues[],2,0),VLOOKUP($H49,INDIRECT(MID(VLOOKUP($J49,T_rues[],2,0),2,10)&amp;"[[Numéro]:[Quartier]]"),2,0))=MID(Q$5,10,20),1,""))</f>
        <v/>
      </c>
      <c r="R49" s="25"/>
      <c r="S49" s="26"/>
      <c r="T49" s="27"/>
      <c r="U49" s="28" t="str">
        <f t="shared" ca="1" si="0"/>
        <v/>
      </c>
      <c r="V49" s="29" t="str">
        <f t="shared" ca="1" si="1"/>
        <v/>
      </c>
      <c r="W49" s="29" t="str">
        <f t="shared" ca="1" si="2"/>
        <v/>
      </c>
      <c r="X49" s="29" t="str">
        <f t="shared" ca="1" si="3"/>
        <v/>
      </c>
      <c r="Y49" s="24"/>
      <c r="Z49" s="24"/>
      <c r="AA49" s="30"/>
      <c r="AB49" s="31"/>
      <c r="AC49" s="24"/>
      <c r="AD49" s="32"/>
      <c r="AE49" s="35"/>
      <c r="AF49" s="34"/>
      <c r="AG49" s="34"/>
      <c r="AH49" s="95"/>
      <c r="AI49" s="96"/>
      <c r="AJ49" s="96"/>
      <c r="AK49" s="96"/>
      <c r="AL49" s="96"/>
      <c r="AM49" s="96"/>
      <c r="AN49" s="96"/>
      <c r="AO49" s="96"/>
      <c r="AP49" s="96"/>
      <c r="AQ49" s="96"/>
      <c r="AR49" s="96"/>
      <c r="AS49" s="96"/>
      <c r="AT49" s="96"/>
      <c r="AU49" s="96"/>
      <c r="AV49" s="96"/>
      <c r="AW49" s="96"/>
      <c r="AX49" s="96"/>
      <c r="AY49" s="96"/>
      <c r="AZ49" s="96"/>
      <c r="BA49" s="96"/>
      <c r="BB49" s="96"/>
      <c r="BC49" s="96"/>
      <c r="BD49" s="96"/>
      <c r="BE49" s="96"/>
      <c r="BF49" s="96"/>
      <c r="BG49" s="96"/>
      <c r="BH49" s="96"/>
      <c r="BI49" s="96"/>
      <c r="BJ49" s="96"/>
      <c r="BK49" s="96"/>
      <c r="BL49" s="96"/>
      <c r="BM49" s="96"/>
    </row>
    <row r="50" spans="1:65" s="97" customFormat="1" ht="68.25" customHeight="1" thickBot="1" x14ac:dyDescent="0.25">
      <c r="A50" s="23" t="str">
        <f t="shared" si="4"/>
        <v/>
      </c>
      <c r="B50" s="23"/>
      <c r="C50" s="24"/>
      <c r="D50" s="23"/>
      <c r="E50" s="23"/>
      <c r="F50" s="23"/>
      <c r="G50" s="23"/>
      <c r="H50" s="23"/>
      <c r="I50" s="23"/>
      <c r="J50" s="23"/>
      <c r="K50" s="23"/>
      <c r="L50" s="69" t="str">
        <f>IF(COUNTIF(T_rues[],$J50)&gt;0,77130,"")</f>
        <v/>
      </c>
      <c r="M50" s="69" t="str">
        <f>IF(COUNTIF(T_rues[],$J50)&gt;0,"Montereau-Fault-Yonne","")</f>
        <v/>
      </c>
      <c r="N50" s="14" t="str">
        <f ca="1">IF($L50="","",IF(IF(LEFT(VLOOKUP($J50,T_rues[],2,0),1)&lt;&gt;"µ",VLOOKUP($J50,T_rues[],2,0),VLOOKUP($H50,INDIRECT(MID(VLOOKUP($J50,T_rues[],2,0),2,10)&amp;"[[Numéro]:[Quartier]]"),2,0))=MID(N$5,10,20),1,""))</f>
        <v/>
      </c>
      <c r="O50" s="14" t="str">
        <f ca="1">IF($L50="","",IF(IF(LEFT(VLOOKUP($J50,T_rues[],2,0),1)&lt;&gt;"µ",VLOOKUP($J50,T_rues[],2,0),VLOOKUP($H50,INDIRECT(MID(VLOOKUP($J50,T_rues[],2,0),2,10)&amp;"[[Numéro]:[Quartier]]"),2,0))=MID(O$5,10,20),1,""))</f>
        <v/>
      </c>
      <c r="P50" s="14" t="str">
        <f ca="1">IF($L50="","",IF(IF(LEFT(VLOOKUP($J50,T_rues[],2,0),1)&lt;&gt;"µ",VLOOKUP($J50,T_rues[],2,0),VLOOKUP($H50,INDIRECT(MID(VLOOKUP($J50,T_rues[],2,0),2,10)&amp;"[[Numéro]:[Quartier]]"),2,0))=MID(P$5,10,20),1,""))</f>
        <v/>
      </c>
      <c r="Q50" s="14" t="str">
        <f ca="1">IF($L50="","",IF(IF(LEFT(VLOOKUP($J50,T_rues[],2,0),1)&lt;&gt;"µ",VLOOKUP($J50,T_rues[],2,0),VLOOKUP($H50,INDIRECT(MID(VLOOKUP($J50,T_rues[],2,0),2,10)&amp;"[[Numéro]:[Quartier]]"),2,0))=MID(Q$5,10,20),1,""))</f>
        <v/>
      </c>
      <c r="R50" s="25"/>
      <c r="S50" s="26"/>
      <c r="T50" s="27"/>
      <c r="U50" s="28" t="str">
        <f t="shared" ca="1" si="0"/>
        <v/>
      </c>
      <c r="V50" s="29" t="str">
        <f t="shared" ca="1" si="1"/>
        <v/>
      </c>
      <c r="W50" s="29" t="str">
        <f t="shared" ca="1" si="2"/>
        <v/>
      </c>
      <c r="X50" s="29" t="str">
        <f t="shared" ca="1" si="3"/>
        <v/>
      </c>
      <c r="Y50" s="24"/>
      <c r="Z50" s="24"/>
      <c r="AA50" s="30"/>
      <c r="AB50" s="31"/>
      <c r="AC50" s="24"/>
      <c r="AD50" s="32"/>
      <c r="AE50" s="35"/>
      <c r="AF50" s="34"/>
      <c r="AG50" s="34"/>
      <c r="AH50" s="95"/>
      <c r="AI50" s="96"/>
      <c r="AJ50" s="96"/>
      <c r="AK50" s="96"/>
      <c r="AL50" s="96"/>
      <c r="AM50" s="96"/>
      <c r="AN50" s="96"/>
      <c r="AO50" s="96"/>
      <c r="AP50" s="96"/>
      <c r="AQ50" s="96"/>
      <c r="AR50" s="96"/>
      <c r="AS50" s="96"/>
      <c r="AT50" s="96"/>
      <c r="AU50" s="96"/>
      <c r="AV50" s="96"/>
      <c r="AW50" s="96"/>
      <c r="AX50" s="96"/>
      <c r="AY50" s="96"/>
      <c r="AZ50" s="96"/>
      <c r="BA50" s="96"/>
      <c r="BB50" s="96"/>
      <c r="BC50" s="96"/>
      <c r="BD50" s="96"/>
      <c r="BE50" s="96"/>
      <c r="BF50" s="96"/>
      <c r="BG50" s="96"/>
      <c r="BH50" s="96"/>
      <c r="BI50" s="96"/>
      <c r="BJ50" s="96"/>
      <c r="BK50" s="96"/>
      <c r="BL50" s="96"/>
      <c r="BM50" s="96"/>
    </row>
    <row r="51" spans="1:65" s="97" customFormat="1" ht="68.25" customHeight="1" thickBot="1" x14ac:dyDescent="0.25">
      <c r="A51" s="23" t="str">
        <f t="shared" si="4"/>
        <v/>
      </c>
      <c r="B51" s="23"/>
      <c r="C51" s="24"/>
      <c r="D51" s="23"/>
      <c r="E51" s="23"/>
      <c r="F51" s="23"/>
      <c r="G51" s="23"/>
      <c r="H51" s="23"/>
      <c r="I51" s="23"/>
      <c r="J51" s="23"/>
      <c r="K51" s="23"/>
      <c r="L51" s="69" t="str">
        <f>IF(COUNTIF(T_rues[],$J51)&gt;0,77130,"")</f>
        <v/>
      </c>
      <c r="M51" s="69" t="str">
        <f>IF(COUNTIF(T_rues[],$J51)&gt;0,"Montereau-Fault-Yonne","")</f>
        <v/>
      </c>
      <c r="N51" s="14" t="str">
        <f ca="1">IF($L51="","",IF(IF(LEFT(VLOOKUP($J51,T_rues[],2,0),1)&lt;&gt;"µ",VLOOKUP($J51,T_rues[],2,0),VLOOKUP($H51,INDIRECT(MID(VLOOKUP($J51,T_rues[],2,0),2,10)&amp;"[[Numéro]:[Quartier]]"),2,0))=MID(N$5,10,20),1,""))</f>
        <v/>
      </c>
      <c r="O51" s="14" t="str">
        <f ca="1">IF($L51="","",IF(IF(LEFT(VLOOKUP($J51,T_rues[],2,0),1)&lt;&gt;"µ",VLOOKUP($J51,T_rues[],2,0),VLOOKUP($H51,INDIRECT(MID(VLOOKUP($J51,T_rues[],2,0),2,10)&amp;"[[Numéro]:[Quartier]]"),2,0))=MID(O$5,10,20),1,""))</f>
        <v/>
      </c>
      <c r="P51" s="14" t="str">
        <f ca="1">IF($L51="","",IF(IF(LEFT(VLOOKUP($J51,T_rues[],2,0),1)&lt;&gt;"µ",VLOOKUP($J51,T_rues[],2,0),VLOOKUP($H51,INDIRECT(MID(VLOOKUP($J51,T_rues[],2,0),2,10)&amp;"[[Numéro]:[Quartier]]"),2,0))=MID(P$5,10,20),1,""))</f>
        <v/>
      </c>
      <c r="Q51" s="14" t="str">
        <f ca="1">IF($L51="","",IF(IF(LEFT(VLOOKUP($J51,T_rues[],2,0),1)&lt;&gt;"µ",VLOOKUP($J51,T_rues[],2,0),VLOOKUP($H51,INDIRECT(MID(VLOOKUP($J51,T_rues[],2,0),2,10)&amp;"[[Numéro]:[Quartier]]"),2,0))=MID(Q$5,10,20),1,""))</f>
        <v/>
      </c>
      <c r="R51" s="25"/>
      <c r="S51" s="26"/>
      <c r="T51" s="27"/>
      <c r="U51" s="28" t="str">
        <f t="shared" ca="1" si="0"/>
        <v/>
      </c>
      <c r="V51" s="29" t="str">
        <f t="shared" ca="1" si="1"/>
        <v/>
      </c>
      <c r="W51" s="29" t="str">
        <f t="shared" ca="1" si="2"/>
        <v/>
      </c>
      <c r="X51" s="29" t="str">
        <f t="shared" ca="1" si="3"/>
        <v/>
      </c>
      <c r="Y51" s="24"/>
      <c r="Z51" s="24"/>
      <c r="AA51" s="30"/>
      <c r="AB51" s="31"/>
      <c r="AC51" s="24"/>
      <c r="AD51" s="32"/>
      <c r="AE51" s="35"/>
      <c r="AF51" s="34"/>
      <c r="AG51" s="34"/>
      <c r="AH51" s="95"/>
      <c r="AI51" s="96"/>
      <c r="AJ51" s="96"/>
      <c r="AK51" s="96"/>
      <c r="AL51" s="96"/>
      <c r="AM51" s="96"/>
      <c r="AN51" s="96"/>
      <c r="AO51" s="96"/>
      <c r="AP51" s="96"/>
      <c r="AQ51" s="96"/>
      <c r="AR51" s="96"/>
      <c r="AS51" s="96"/>
      <c r="AT51" s="96"/>
      <c r="AU51" s="96"/>
      <c r="AV51" s="96"/>
      <c r="AW51" s="96"/>
      <c r="AX51" s="96"/>
      <c r="AY51" s="96"/>
      <c r="AZ51" s="96"/>
      <c r="BA51" s="96"/>
      <c r="BB51" s="96"/>
      <c r="BC51" s="96"/>
      <c r="BD51" s="96"/>
      <c r="BE51" s="96"/>
      <c r="BF51" s="96"/>
      <c r="BG51" s="96"/>
      <c r="BH51" s="96"/>
      <c r="BI51" s="96"/>
      <c r="BJ51" s="96"/>
      <c r="BK51" s="96"/>
      <c r="BL51" s="96"/>
      <c r="BM51" s="96"/>
    </row>
    <row r="52" spans="1:65" s="97" customFormat="1" ht="68.25" customHeight="1" thickBot="1" x14ac:dyDescent="0.25">
      <c r="A52" s="23" t="str">
        <f t="shared" si="4"/>
        <v/>
      </c>
      <c r="B52" s="23"/>
      <c r="C52" s="24"/>
      <c r="D52" s="23"/>
      <c r="E52" s="23"/>
      <c r="F52" s="23"/>
      <c r="G52" s="23"/>
      <c r="H52" s="23"/>
      <c r="I52" s="23"/>
      <c r="J52" s="23"/>
      <c r="K52" s="23"/>
      <c r="L52" s="69" t="str">
        <f>IF(COUNTIF(T_rues[],$J52)&gt;0,77130,"")</f>
        <v/>
      </c>
      <c r="M52" s="69" t="str">
        <f>IF(COUNTIF(T_rues[],$J52)&gt;0,"Montereau-Fault-Yonne","")</f>
        <v/>
      </c>
      <c r="N52" s="14" t="str">
        <f ca="1">IF($L52="","",IF(IF(LEFT(VLOOKUP($J52,T_rues[],2,0),1)&lt;&gt;"µ",VLOOKUP($J52,T_rues[],2,0),VLOOKUP($H52,INDIRECT(MID(VLOOKUP($J52,T_rues[],2,0),2,10)&amp;"[[Numéro]:[Quartier]]"),2,0))=MID(N$5,10,20),1,""))</f>
        <v/>
      </c>
      <c r="O52" s="14" t="str">
        <f ca="1">IF($L52="","",IF(IF(LEFT(VLOOKUP($J52,T_rues[],2,0),1)&lt;&gt;"µ",VLOOKUP($J52,T_rues[],2,0),VLOOKUP($H52,INDIRECT(MID(VLOOKUP($J52,T_rues[],2,0),2,10)&amp;"[[Numéro]:[Quartier]]"),2,0))=MID(O$5,10,20),1,""))</f>
        <v/>
      </c>
      <c r="P52" s="14" t="str">
        <f ca="1">IF($L52="","",IF(IF(LEFT(VLOOKUP($J52,T_rues[],2,0),1)&lt;&gt;"µ",VLOOKUP($J52,T_rues[],2,0),VLOOKUP($H52,INDIRECT(MID(VLOOKUP($J52,T_rues[],2,0),2,10)&amp;"[[Numéro]:[Quartier]]"),2,0))=MID(P$5,10,20),1,""))</f>
        <v/>
      </c>
      <c r="Q52" s="14" t="str">
        <f ca="1">IF($L52="","",IF(IF(LEFT(VLOOKUP($J52,T_rues[],2,0),1)&lt;&gt;"µ",VLOOKUP($J52,T_rues[],2,0),VLOOKUP($H52,INDIRECT(MID(VLOOKUP($J52,T_rues[],2,0),2,10)&amp;"[[Numéro]:[Quartier]]"),2,0))=MID(Q$5,10,20),1,""))</f>
        <v/>
      </c>
      <c r="R52" s="25"/>
      <c r="S52" s="26"/>
      <c r="T52" s="27"/>
      <c r="U52" s="28" t="str">
        <f t="shared" ca="1" si="0"/>
        <v/>
      </c>
      <c r="V52" s="29" t="str">
        <f t="shared" ca="1" si="1"/>
        <v/>
      </c>
      <c r="W52" s="29" t="str">
        <f t="shared" ca="1" si="2"/>
        <v/>
      </c>
      <c r="X52" s="29" t="str">
        <f t="shared" ca="1" si="3"/>
        <v/>
      </c>
      <c r="Y52" s="24"/>
      <c r="Z52" s="24"/>
      <c r="AA52" s="30"/>
      <c r="AB52" s="31"/>
      <c r="AC52" s="24"/>
      <c r="AD52" s="32"/>
      <c r="AE52" s="35"/>
      <c r="AF52" s="34"/>
      <c r="AG52" s="34"/>
      <c r="AH52" s="95"/>
      <c r="AI52" s="96"/>
      <c r="AJ52" s="96"/>
      <c r="AK52" s="96"/>
      <c r="AL52" s="96"/>
      <c r="AM52" s="96"/>
      <c r="AN52" s="96"/>
      <c r="AO52" s="96"/>
      <c r="AP52" s="96"/>
      <c r="AQ52" s="96"/>
      <c r="AR52" s="96"/>
      <c r="AS52" s="96"/>
      <c r="AT52" s="96"/>
      <c r="AU52" s="96"/>
      <c r="AV52" s="96"/>
      <c r="AW52" s="96"/>
      <c r="AX52" s="96"/>
      <c r="AY52" s="96"/>
      <c r="AZ52" s="96"/>
      <c r="BA52" s="96"/>
      <c r="BB52" s="96"/>
      <c r="BC52" s="96"/>
      <c r="BD52" s="96"/>
      <c r="BE52" s="96"/>
      <c r="BF52" s="96"/>
      <c r="BG52" s="96"/>
      <c r="BH52" s="96"/>
      <c r="BI52" s="96"/>
      <c r="BJ52" s="96"/>
      <c r="BK52" s="96"/>
      <c r="BL52" s="96"/>
      <c r="BM52" s="96"/>
    </row>
    <row r="53" spans="1:65" s="97" customFormat="1" ht="68.25" customHeight="1" thickBot="1" x14ac:dyDescent="0.25">
      <c r="A53" s="23" t="str">
        <f t="shared" si="4"/>
        <v/>
      </c>
      <c r="B53" s="23"/>
      <c r="C53" s="24"/>
      <c r="D53" s="23"/>
      <c r="E53" s="23"/>
      <c r="F53" s="23"/>
      <c r="G53" s="23"/>
      <c r="H53" s="23"/>
      <c r="I53" s="23"/>
      <c r="J53" s="23"/>
      <c r="K53" s="23"/>
      <c r="L53" s="69" t="str">
        <f>IF(COUNTIF(T_rues[],$J53)&gt;0,77130,"")</f>
        <v/>
      </c>
      <c r="M53" s="69" t="str">
        <f>IF(COUNTIF(T_rues[],$J53)&gt;0,"Montereau-Fault-Yonne","")</f>
        <v/>
      </c>
      <c r="N53" s="14" t="str">
        <f ca="1">IF($L53="","",IF(IF(LEFT(VLOOKUP($J53,T_rues[],2,0),1)&lt;&gt;"µ",VLOOKUP($J53,T_rues[],2,0),VLOOKUP($H53,INDIRECT(MID(VLOOKUP($J53,T_rues[],2,0),2,10)&amp;"[[Numéro]:[Quartier]]"),2,0))=MID(N$5,10,20),1,""))</f>
        <v/>
      </c>
      <c r="O53" s="14" t="str">
        <f ca="1">IF($L53="","",IF(IF(LEFT(VLOOKUP($J53,T_rues[],2,0),1)&lt;&gt;"µ",VLOOKUP($J53,T_rues[],2,0),VLOOKUP($H53,INDIRECT(MID(VLOOKUP($J53,T_rues[],2,0),2,10)&amp;"[[Numéro]:[Quartier]]"),2,0))=MID(O$5,10,20),1,""))</f>
        <v/>
      </c>
      <c r="P53" s="14" t="str">
        <f ca="1">IF($L53="","",IF(IF(LEFT(VLOOKUP($J53,T_rues[],2,0),1)&lt;&gt;"µ",VLOOKUP($J53,T_rues[],2,0),VLOOKUP($H53,INDIRECT(MID(VLOOKUP($J53,T_rues[],2,0),2,10)&amp;"[[Numéro]:[Quartier]]"),2,0))=MID(P$5,10,20),1,""))</f>
        <v/>
      </c>
      <c r="Q53" s="14" t="str">
        <f ca="1">IF($L53="","",IF(IF(LEFT(VLOOKUP($J53,T_rues[],2,0),1)&lt;&gt;"µ",VLOOKUP($J53,T_rues[],2,0),VLOOKUP($H53,INDIRECT(MID(VLOOKUP($J53,T_rues[],2,0),2,10)&amp;"[[Numéro]:[Quartier]]"),2,0))=MID(Q$5,10,20),1,""))</f>
        <v/>
      </c>
      <c r="R53" s="25"/>
      <c r="S53" s="26"/>
      <c r="T53" s="27"/>
      <c r="U53" s="28" t="str">
        <f t="shared" ca="1" si="0"/>
        <v/>
      </c>
      <c r="V53" s="29" t="str">
        <f t="shared" ca="1" si="1"/>
        <v/>
      </c>
      <c r="W53" s="29" t="str">
        <f t="shared" ca="1" si="2"/>
        <v/>
      </c>
      <c r="X53" s="29" t="str">
        <f t="shared" ca="1" si="3"/>
        <v/>
      </c>
      <c r="Y53" s="24"/>
      <c r="Z53" s="24"/>
      <c r="AA53" s="30"/>
      <c r="AB53" s="31"/>
      <c r="AC53" s="24"/>
      <c r="AD53" s="32"/>
      <c r="AE53" s="35"/>
      <c r="AF53" s="34"/>
      <c r="AG53" s="34"/>
      <c r="AH53" s="95"/>
      <c r="AI53" s="96"/>
      <c r="AJ53" s="96"/>
      <c r="AK53" s="96"/>
      <c r="AL53" s="96"/>
      <c r="AM53" s="96"/>
      <c r="AN53" s="96"/>
      <c r="AO53" s="96"/>
      <c r="AP53" s="96"/>
      <c r="AQ53" s="96"/>
      <c r="AR53" s="96"/>
      <c r="AS53" s="96"/>
      <c r="AT53" s="96"/>
      <c r="AU53" s="96"/>
      <c r="AV53" s="96"/>
      <c r="AW53" s="96"/>
      <c r="AX53" s="96"/>
      <c r="AY53" s="96"/>
      <c r="AZ53" s="96"/>
      <c r="BA53" s="96"/>
      <c r="BB53" s="96"/>
      <c r="BC53" s="96"/>
      <c r="BD53" s="96"/>
      <c r="BE53" s="96"/>
      <c r="BF53" s="96"/>
      <c r="BG53" s="96"/>
      <c r="BH53" s="96"/>
      <c r="BI53" s="96"/>
      <c r="BJ53" s="96"/>
      <c r="BK53" s="96"/>
      <c r="BL53" s="96"/>
      <c r="BM53" s="96"/>
    </row>
    <row r="54" spans="1:65" s="97" customFormat="1" ht="68.25" customHeight="1" thickBot="1" x14ac:dyDescent="0.25">
      <c r="A54" s="23" t="str">
        <f t="shared" si="4"/>
        <v/>
      </c>
      <c r="B54" s="23"/>
      <c r="C54" s="24"/>
      <c r="D54" s="23"/>
      <c r="E54" s="23"/>
      <c r="F54" s="23"/>
      <c r="G54" s="23"/>
      <c r="H54" s="23"/>
      <c r="I54" s="23"/>
      <c r="J54" s="23"/>
      <c r="K54" s="23"/>
      <c r="L54" s="69" t="str">
        <f>IF(COUNTIF(T_rues[],$J54)&gt;0,77130,"")</f>
        <v/>
      </c>
      <c r="M54" s="69" t="str">
        <f>IF(COUNTIF(T_rues[],$J54)&gt;0,"Montereau-Fault-Yonne","")</f>
        <v/>
      </c>
      <c r="N54" s="14" t="str">
        <f ca="1">IF($L54="","",IF(IF(LEFT(VLOOKUP($J54,T_rues[],2,0),1)&lt;&gt;"µ",VLOOKUP($J54,T_rues[],2,0),VLOOKUP($H54,INDIRECT(MID(VLOOKUP($J54,T_rues[],2,0),2,10)&amp;"[[Numéro]:[Quartier]]"),2,0))=MID(N$5,10,20),1,""))</f>
        <v/>
      </c>
      <c r="O54" s="14" t="str">
        <f ca="1">IF($L54="","",IF(IF(LEFT(VLOOKUP($J54,T_rues[],2,0),1)&lt;&gt;"µ",VLOOKUP($J54,T_rues[],2,0),VLOOKUP($H54,INDIRECT(MID(VLOOKUP($J54,T_rues[],2,0),2,10)&amp;"[[Numéro]:[Quartier]]"),2,0))=MID(O$5,10,20),1,""))</f>
        <v/>
      </c>
      <c r="P54" s="14" t="str">
        <f ca="1">IF($L54="","",IF(IF(LEFT(VLOOKUP($J54,T_rues[],2,0),1)&lt;&gt;"µ",VLOOKUP($J54,T_rues[],2,0),VLOOKUP($H54,INDIRECT(MID(VLOOKUP($J54,T_rues[],2,0),2,10)&amp;"[[Numéro]:[Quartier]]"),2,0))=MID(P$5,10,20),1,""))</f>
        <v/>
      </c>
      <c r="Q54" s="14" t="str">
        <f ca="1">IF($L54="","",IF(IF(LEFT(VLOOKUP($J54,T_rues[],2,0),1)&lt;&gt;"µ",VLOOKUP($J54,T_rues[],2,0),VLOOKUP($H54,INDIRECT(MID(VLOOKUP($J54,T_rues[],2,0),2,10)&amp;"[[Numéro]:[Quartier]]"),2,0))=MID(Q$5,10,20),1,""))</f>
        <v/>
      </c>
      <c r="R54" s="25"/>
      <c r="S54" s="26"/>
      <c r="T54" s="27"/>
      <c r="U54" s="28" t="str">
        <f t="shared" ca="1" si="0"/>
        <v/>
      </c>
      <c r="V54" s="29" t="str">
        <f t="shared" ca="1" si="1"/>
        <v/>
      </c>
      <c r="W54" s="29" t="str">
        <f t="shared" ca="1" si="2"/>
        <v/>
      </c>
      <c r="X54" s="29" t="str">
        <f t="shared" ca="1" si="3"/>
        <v/>
      </c>
      <c r="Y54" s="24"/>
      <c r="Z54" s="24"/>
      <c r="AA54" s="30"/>
      <c r="AB54" s="31"/>
      <c r="AC54" s="24"/>
      <c r="AD54" s="32"/>
      <c r="AE54" s="35"/>
      <c r="AF54" s="34"/>
      <c r="AG54" s="34"/>
      <c r="AH54" s="95"/>
      <c r="AI54" s="96"/>
      <c r="AJ54" s="96"/>
      <c r="AK54" s="96"/>
      <c r="AL54" s="96"/>
      <c r="AM54" s="96"/>
      <c r="AN54" s="96"/>
      <c r="AO54" s="96"/>
      <c r="AP54" s="96"/>
      <c r="AQ54" s="96"/>
      <c r="AR54" s="96"/>
      <c r="AS54" s="96"/>
      <c r="AT54" s="96"/>
      <c r="AU54" s="96"/>
      <c r="AV54" s="96"/>
      <c r="AW54" s="96"/>
      <c r="AX54" s="96"/>
      <c r="AY54" s="96"/>
      <c r="AZ54" s="96"/>
      <c r="BA54" s="96"/>
      <c r="BB54" s="96"/>
      <c r="BC54" s="96"/>
      <c r="BD54" s="96"/>
      <c r="BE54" s="96"/>
      <c r="BF54" s="96"/>
      <c r="BG54" s="96"/>
      <c r="BH54" s="96"/>
      <c r="BI54" s="96"/>
      <c r="BJ54" s="96"/>
      <c r="BK54" s="96"/>
      <c r="BL54" s="96"/>
      <c r="BM54" s="96"/>
    </row>
    <row r="55" spans="1:65" s="97" customFormat="1" ht="68.25" customHeight="1" thickBot="1" x14ac:dyDescent="0.25">
      <c r="A55" s="23" t="str">
        <f t="shared" si="4"/>
        <v/>
      </c>
      <c r="B55" s="23"/>
      <c r="C55" s="24"/>
      <c r="D55" s="23"/>
      <c r="E55" s="23"/>
      <c r="F55" s="23"/>
      <c r="G55" s="23"/>
      <c r="H55" s="23"/>
      <c r="I55" s="23"/>
      <c r="J55" s="23"/>
      <c r="K55" s="23"/>
      <c r="L55" s="69" t="str">
        <f>IF(COUNTIF(T_rues[],$J55)&gt;0,77130,"")</f>
        <v/>
      </c>
      <c r="M55" s="69" t="str">
        <f>IF(COUNTIF(T_rues[],$J55)&gt;0,"Montereau-Fault-Yonne","")</f>
        <v/>
      </c>
      <c r="N55" s="14" t="str">
        <f ca="1">IF($L55="","",IF(IF(LEFT(VLOOKUP($J55,T_rues[],2,0),1)&lt;&gt;"µ",VLOOKUP($J55,T_rues[],2,0),VLOOKUP($H55,INDIRECT(MID(VLOOKUP($J55,T_rues[],2,0),2,10)&amp;"[[Numéro]:[Quartier]]"),2,0))=MID(N$5,10,20),1,""))</f>
        <v/>
      </c>
      <c r="O55" s="14" t="str">
        <f ca="1">IF($L55="","",IF(IF(LEFT(VLOOKUP($J55,T_rues[],2,0),1)&lt;&gt;"µ",VLOOKUP($J55,T_rues[],2,0),VLOOKUP($H55,INDIRECT(MID(VLOOKUP($J55,T_rues[],2,0),2,10)&amp;"[[Numéro]:[Quartier]]"),2,0))=MID(O$5,10,20),1,""))</f>
        <v/>
      </c>
      <c r="P55" s="14" t="str">
        <f ca="1">IF($L55="","",IF(IF(LEFT(VLOOKUP($J55,T_rues[],2,0),1)&lt;&gt;"µ",VLOOKUP($J55,T_rues[],2,0),VLOOKUP($H55,INDIRECT(MID(VLOOKUP($J55,T_rues[],2,0),2,10)&amp;"[[Numéro]:[Quartier]]"),2,0))=MID(P$5,10,20),1,""))</f>
        <v/>
      </c>
      <c r="Q55" s="14" t="str">
        <f ca="1">IF($L55="","",IF(IF(LEFT(VLOOKUP($J55,T_rues[],2,0),1)&lt;&gt;"µ",VLOOKUP($J55,T_rues[],2,0),VLOOKUP($H55,INDIRECT(MID(VLOOKUP($J55,T_rues[],2,0),2,10)&amp;"[[Numéro]:[Quartier]]"),2,0))=MID(Q$5,10,20),1,""))</f>
        <v/>
      </c>
      <c r="R55" s="25"/>
      <c r="S55" s="26"/>
      <c r="T55" s="27"/>
      <c r="U55" s="28" t="str">
        <f t="shared" ca="1" si="0"/>
        <v/>
      </c>
      <c r="V55" s="29" t="str">
        <f t="shared" ca="1" si="1"/>
        <v/>
      </c>
      <c r="W55" s="29" t="str">
        <f t="shared" ca="1" si="2"/>
        <v/>
      </c>
      <c r="X55" s="29" t="str">
        <f t="shared" ca="1" si="3"/>
        <v/>
      </c>
      <c r="Y55" s="24"/>
      <c r="Z55" s="24"/>
      <c r="AA55" s="30"/>
      <c r="AB55" s="31"/>
      <c r="AC55" s="24"/>
      <c r="AD55" s="32"/>
      <c r="AE55" s="35"/>
      <c r="AF55" s="34"/>
      <c r="AG55" s="34"/>
      <c r="AH55" s="95"/>
      <c r="AI55" s="96"/>
      <c r="AJ55" s="96"/>
      <c r="AK55" s="96"/>
      <c r="AL55" s="96"/>
      <c r="AM55" s="96"/>
      <c r="AN55" s="96"/>
      <c r="AO55" s="96"/>
      <c r="AP55" s="96"/>
      <c r="AQ55" s="96"/>
      <c r="AR55" s="96"/>
      <c r="AS55" s="96"/>
      <c r="AT55" s="96"/>
      <c r="AU55" s="96"/>
      <c r="AV55" s="96"/>
      <c r="AW55" s="96"/>
      <c r="AX55" s="96"/>
      <c r="AY55" s="96"/>
      <c r="AZ55" s="96"/>
      <c r="BA55" s="96"/>
      <c r="BB55" s="96"/>
      <c r="BC55" s="96"/>
      <c r="BD55" s="96"/>
      <c r="BE55" s="96"/>
      <c r="BF55" s="96"/>
      <c r="BG55" s="96"/>
      <c r="BH55" s="96"/>
      <c r="BI55" s="96"/>
      <c r="BJ55" s="96"/>
      <c r="BK55" s="96"/>
      <c r="BL55" s="96"/>
      <c r="BM55" s="96"/>
    </row>
    <row r="56" spans="1:65" s="97" customFormat="1" ht="68.25" customHeight="1" thickBot="1" x14ac:dyDescent="0.25">
      <c r="A56" s="23" t="str">
        <f t="shared" si="4"/>
        <v/>
      </c>
      <c r="B56" s="23"/>
      <c r="C56" s="24"/>
      <c r="D56" s="23"/>
      <c r="E56" s="23"/>
      <c r="F56" s="23"/>
      <c r="G56" s="23"/>
      <c r="H56" s="23"/>
      <c r="I56" s="23"/>
      <c r="J56" s="23"/>
      <c r="K56" s="23"/>
      <c r="L56" s="69" t="str">
        <f>IF(COUNTIF(T_rues[],$J56)&gt;0,77130,"")</f>
        <v/>
      </c>
      <c r="M56" s="69" t="str">
        <f>IF(COUNTIF(T_rues[],$J56)&gt;0,"Montereau-Fault-Yonne","")</f>
        <v/>
      </c>
      <c r="N56" s="14" t="str">
        <f ca="1">IF($L56="","",IF(IF(LEFT(VLOOKUP($J56,T_rues[],2,0),1)&lt;&gt;"µ",VLOOKUP($J56,T_rues[],2,0),VLOOKUP($H56,INDIRECT(MID(VLOOKUP($J56,T_rues[],2,0),2,10)&amp;"[[Numéro]:[Quartier]]"),2,0))=MID(N$5,10,20),1,""))</f>
        <v/>
      </c>
      <c r="O56" s="14" t="str">
        <f ca="1">IF($L56="","",IF(IF(LEFT(VLOOKUP($J56,T_rues[],2,0),1)&lt;&gt;"µ",VLOOKUP($J56,T_rues[],2,0),VLOOKUP($H56,INDIRECT(MID(VLOOKUP($J56,T_rues[],2,0),2,10)&amp;"[[Numéro]:[Quartier]]"),2,0))=MID(O$5,10,20),1,""))</f>
        <v/>
      </c>
      <c r="P56" s="14" t="str">
        <f ca="1">IF($L56="","",IF(IF(LEFT(VLOOKUP($J56,T_rues[],2,0),1)&lt;&gt;"µ",VLOOKUP($J56,T_rues[],2,0),VLOOKUP($H56,INDIRECT(MID(VLOOKUP($J56,T_rues[],2,0),2,10)&amp;"[[Numéro]:[Quartier]]"),2,0))=MID(P$5,10,20),1,""))</f>
        <v/>
      </c>
      <c r="Q56" s="14" t="str">
        <f ca="1">IF($L56="","",IF(IF(LEFT(VLOOKUP($J56,T_rues[],2,0),1)&lt;&gt;"µ",VLOOKUP($J56,T_rues[],2,0),VLOOKUP($H56,INDIRECT(MID(VLOOKUP($J56,T_rues[],2,0),2,10)&amp;"[[Numéro]:[Quartier]]"),2,0))=MID(Q$5,10,20),1,""))</f>
        <v/>
      </c>
      <c r="R56" s="25"/>
      <c r="S56" s="26"/>
      <c r="T56" s="27"/>
      <c r="U56" s="28" t="str">
        <f t="shared" ca="1" si="0"/>
        <v/>
      </c>
      <c r="V56" s="29" t="str">
        <f t="shared" ca="1" si="1"/>
        <v/>
      </c>
      <c r="W56" s="29" t="str">
        <f t="shared" ca="1" si="2"/>
        <v/>
      </c>
      <c r="X56" s="29" t="str">
        <f t="shared" ca="1" si="3"/>
        <v/>
      </c>
      <c r="Y56" s="24"/>
      <c r="Z56" s="24"/>
      <c r="AA56" s="30"/>
      <c r="AB56" s="31"/>
      <c r="AC56" s="24"/>
      <c r="AD56" s="32"/>
      <c r="AE56" s="35"/>
      <c r="AF56" s="34"/>
      <c r="AG56" s="34"/>
      <c r="AH56" s="95"/>
      <c r="AI56" s="96"/>
      <c r="AJ56" s="96"/>
      <c r="AK56" s="96"/>
      <c r="AL56" s="96"/>
      <c r="AM56" s="96"/>
      <c r="AN56" s="96"/>
      <c r="AO56" s="96"/>
      <c r="AP56" s="96"/>
      <c r="AQ56" s="96"/>
      <c r="AR56" s="96"/>
      <c r="AS56" s="96"/>
      <c r="AT56" s="96"/>
      <c r="AU56" s="96"/>
      <c r="AV56" s="96"/>
      <c r="AW56" s="96"/>
      <c r="AX56" s="96"/>
      <c r="AY56" s="96"/>
      <c r="AZ56" s="96"/>
      <c r="BA56" s="96"/>
      <c r="BB56" s="96"/>
      <c r="BC56" s="96"/>
      <c r="BD56" s="96"/>
      <c r="BE56" s="96"/>
      <c r="BF56" s="96"/>
      <c r="BG56" s="96"/>
      <c r="BH56" s="96"/>
      <c r="BI56" s="96"/>
      <c r="BJ56" s="96"/>
      <c r="BK56" s="96"/>
      <c r="BL56" s="96"/>
      <c r="BM56" s="96"/>
    </row>
    <row r="57" spans="1:65" s="97" customFormat="1" ht="68.25" customHeight="1" thickBot="1" x14ac:dyDescent="0.25">
      <c r="A57" s="23" t="str">
        <f t="shared" si="4"/>
        <v/>
      </c>
      <c r="B57" s="23"/>
      <c r="C57" s="24"/>
      <c r="D57" s="23"/>
      <c r="E57" s="23"/>
      <c r="F57" s="23"/>
      <c r="G57" s="23"/>
      <c r="H57" s="23"/>
      <c r="I57" s="23"/>
      <c r="J57" s="23"/>
      <c r="K57" s="23"/>
      <c r="L57" s="69" t="str">
        <f>IF(COUNTIF(T_rues[],$J57)&gt;0,77130,"")</f>
        <v/>
      </c>
      <c r="M57" s="69" t="str">
        <f>IF(COUNTIF(T_rues[],$J57)&gt;0,"Montereau-Fault-Yonne","")</f>
        <v/>
      </c>
      <c r="N57" s="14" t="str">
        <f ca="1">IF($L57="","",IF(IF(LEFT(VLOOKUP($J57,T_rues[],2,0),1)&lt;&gt;"µ",VLOOKUP($J57,T_rues[],2,0),VLOOKUP($H57,INDIRECT(MID(VLOOKUP($J57,T_rues[],2,0),2,10)&amp;"[[Numéro]:[Quartier]]"),2,0))=MID(N$5,10,20),1,""))</f>
        <v/>
      </c>
      <c r="O57" s="14" t="str">
        <f ca="1">IF($L57="","",IF(IF(LEFT(VLOOKUP($J57,T_rues[],2,0),1)&lt;&gt;"µ",VLOOKUP($J57,T_rues[],2,0),VLOOKUP($H57,INDIRECT(MID(VLOOKUP($J57,T_rues[],2,0),2,10)&amp;"[[Numéro]:[Quartier]]"),2,0))=MID(O$5,10,20),1,""))</f>
        <v/>
      </c>
      <c r="P57" s="14" t="str">
        <f ca="1">IF($L57="","",IF(IF(LEFT(VLOOKUP($J57,T_rues[],2,0),1)&lt;&gt;"µ",VLOOKUP($J57,T_rues[],2,0),VLOOKUP($H57,INDIRECT(MID(VLOOKUP($J57,T_rues[],2,0),2,10)&amp;"[[Numéro]:[Quartier]]"),2,0))=MID(P$5,10,20),1,""))</f>
        <v/>
      </c>
      <c r="Q57" s="14" t="str">
        <f ca="1">IF($L57="","",IF(IF(LEFT(VLOOKUP($J57,T_rues[],2,0),1)&lt;&gt;"µ",VLOOKUP($J57,T_rues[],2,0),VLOOKUP($H57,INDIRECT(MID(VLOOKUP($J57,T_rues[],2,0),2,10)&amp;"[[Numéro]:[Quartier]]"),2,0))=MID(Q$5,10,20),1,""))</f>
        <v/>
      </c>
      <c r="R57" s="25"/>
      <c r="S57" s="26"/>
      <c r="T57" s="27"/>
      <c r="U57" s="28" t="str">
        <f t="shared" ca="1" si="0"/>
        <v/>
      </c>
      <c r="V57" s="29" t="str">
        <f t="shared" ca="1" si="1"/>
        <v/>
      </c>
      <c r="W57" s="29" t="str">
        <f t="shared" ca="1" si="2"/>
        <v/>
      </c>
      <c r="X57" s="29" t="str">
        <f t="shared" ca="1" si="3"/>
        <v/>
      </c>
      <c r="Y57" s="24"/>
      <c r="Z57" s="24"/>
      <c r="AA57" s="30"/>
      <c r="AB57" s="31"/>
      <c r="AC57" s="24"/>
      <c r="AD57" s="32"/>
      <c r="AE57" s="35"/>
      <c r="AF57" s="34"/>
      <c r="AG57" s="34"/>
      <c r="AH57" s="95"/>
      <c r="AI57" s="96"/>
      <c r="AJ57" s="96"/>
      <c r="AK57" s="96"/>
      <c r="AL57" s="96"/>
      <c r="AM57" s="96"/>
      <c r="AN57" s="96"/>
      <c r="AO57" s="96"/>
      <c r="AP57" s="96"/>
      <c r="AQ57" s="96"/>
      <c r="AR57" s="96"/>
      <c r="AS57" s="96"/>
      <c r="AT57" s="96"/>
      <c r="AU57" s="96"/>
      <c r="AV57" s="96"/>
      <c r="AW57" s="96"/>
      <c r="AX57" s="96"/>
      <c r="AY57" s="96"/>
      <c r="AZ57" s="96"/>
      <c r="BA57" s="96"/>
      <c r="BB57" s="96"/>
      <c r="BC57" s="96"/>
      <c r="BD57" s="96"/>
      <c r="BE57" s="96"/>
      <c r="BF57" s="96"/>
      <c r="BG57" s="96"/>
      <c r="BH57" s="96"/>
      <c r="BI57" s="96"/>
      <c r="BJ57" s="96"/>
      <c r="BK57" s="96"/>
      <c r="BL57" s="96"/>
      <c r="BM57" s="96"/>
    </row>
    <row r="58" spans="1:65" s="97" customFormat="1" ht="68.25" customHeight="1" thickBot="1" x14ac:dyDescent="0.25">
      <c r="A58" s="23" t="str">
        <f t="shared" si="4"/>
        <v/>
      </c>
      <c r="B58" s="23"/>
      <c r="C58" s="24"/>
      <c r="D58" s="23"/>
      <c r="E58" s="23"/>
      <c r="F58" s="23"/>
      <c r="G58" s="23"/>
      <c r="H58" s="23"/>
      <c r="I58" s="23"/>
      <c r="J58" s="23"/>
      <c r="K58" s="23"/>
      <c r="L58" s="69" t="str">
        <f>IF(COUNTIF(T_rues[],$J58)&gt;0,77130,"")</f>
        <v/>
      </c>
      <c r="M58" s="69" t="str">
        <f>IF(COUNTIF(T_rues[],$J58)&gt;0,"Montereau-Fault-Yonne","")</f>
        <v/>
      </c>
      <c r="N58" s="14" t="str">
        <f ca="1">IF($L58="","",IF(IF(LEFT(VLOOKUP($J58,T_rues[],2,0),1)&lt;&gt;"µ",VLOOKUP($J58,T_rues[],2,0),VLOOKUP($H58,INDIRECT(MID(VLOOKUP($J58,T_rues[],2,0),2,10)&amp;"[[Numéro]:[Quartier]]"),2,0))=MID(N$5,10,20),1,""))</f>
        <v/>
      </c>
      <c r="O58" s="14" t="str">
        <f ca="1">IF($L58="","",IF(IF(LEFT(VLOOKUP($J58,T_rues[],2,0),1)&lt;&gt;"µ",VLOOKUP($J58,T_rues[],2,0),VLOOKUP($H58,INDIRECT(MID(VLOOKUP($J58,T_rues[],2,0),2,10)&amp;"[[Numéro]:[Quartier]]"),2,0))=MID(O$5,10,20),1,""))</f>
        <v/>
      </c>
      <c r="P58" s="14" t="str">
        <f ca="1">IF($L58="","",IF(IF(LEFT(VLOOKUP($J58,T_rues[],2,0),1)&lt;&gt;"µ",VLOOKUP($J58,T_rues[],2,0),VLOOKUP($H58,INDIRECT(MID(VLOOKUP($J58,T_rues[],2,0),2,10)&amp;"[[Numéro]:[Quartier]]"),2,0))=MID(P$5,10,20),1,""))</f>
        <v/>
      </c>
      <c r="Q58" s="14" t="str">
        <f ca="1">IF($L58="","",IF(IF(LEFT(VLOOKUP($J58,T_rues[],2,0),1)&lt;&gt;"µ",VLOOKUP($J58,T_rues[],2,0),VLOOKUP($H58,INDIRECT(MID(VLOOKUP($J58,T_rues[],2,0),2,10)&amp;"[[Numéro]:[Quartier]]"),2,0))=MID(Q$5,10,20),1,""))</f>
        <v/>
      </c>
      <c r="R58" s="25"/>
      <c r="S58" s="26"/>
      <c r="T58" s="27"/>
      <c r="U58" s="28" t="str">
        <f t="shared" ca="1" si="0"/>
        <v/>
      </c>
      <c r="V58" s="29" t="str">
        <f t="shared" ca="1" si="1"/>
        <v/>
      </c>
      <c r="W58" s="29" t="str">
        <f t="shared" ca="1" si="2"/>
        <v/>
      </c>
      <c r="X58" s="29" t="str">
        <f t="shared" ca="1" si="3"/>
        <v/>
      </c>
      <c r="Y58" s="24"/>
      <c r="Z58" s="24"/>
      <c r="AA58" s="30"/>
      <c r="AB58" s="31"/>
      <c r="AC58" s="24"/>
      <c r="AD58" s="32"/>
      <c r="AE58" s="35"/>
      <c r="AF58" s="34"/>
      <c r="AG58" s="34"/>
      <c r="AH58" s="95"/>
      <c r="AI58" s="96"/>
      <c r="AJ58" s="96"/>
      <c r="AK58" s="96"/>
      <c r="AL58" s="96"/>
      <c r="AM58" s="96"/>
      <c r="AN58" s="96"/>
      <c r="AO58" s="96"/>
      <c r="AP58" s="96"/>
      <c r="AQ58" s="96"/>
      <c r="AR58" s="96"/>
      <c r="AS58" s="96"/>
      <c r="AT58" s="96"/>
      <c r="AU58" s="96"/>
      <c r="AV58" s="96"/>
      <c r="AW58" s="96"/>
      <c r="AX58" s="96"/>
      <c r="AY58" s="96"/>
      <c r="AZ58" s="96"/>
      <c r="BA58" s="96"/>
      <c r="BB58" s="96"/>
      <c r="BC58" s="96"/>
      <c r="BD58" s="96"/>
      <c r="BE58" s="96"/>
      <c r="BF58" s="96"/>
      <c r="BG58" s="96"/>
      <c r="BH58" s="96"/>
      <c r="BI58" s="96"/>
      <c r="BJ58" s="96"/>
      <c r="BK58" s="96"/>
      <c r="BL58" s="96"/>
      <c r="BM58" s="96"/>
    </row>
    <row r="59" spans="1:65" s="97" customFormat="1" ht="68.25" customHeight="1" thickBot="1" x14ac:dyDescent="0.25">
      <c r="A59" s="23" t="str">
        <f t="shared" si="4"/>
        <v/>
      </c>
      <c r="B59" s="23"/>
      <c r="C59" s="24"/>
      <c r="D59" s="23"/>
      <c r="E59" s="23"/>
      <c r="F59" s="23"/>
      <c r="G59" s="23"/>
      <c r="H59" s="23"/>
      <c r="I59" s="23"/>
      <c r="J59" s="23"/>
      <c r="K59" s="23"/>
      <c r="L59" s="69" t="str">
        <f>IF(COUNTIF(T_rues[],$J59)&gt;0,77130,"")</f>
        <v/>
      </c>
      <c r="M59" s="69" t="str">
        <f>IF(COUNTIF(T_rues[],$J59)&gt;0,"Montereau-Fault-Yonne","")</f>
        <v/>
      </c>
      <c r="N59" s="14" t="str">
        <f ca="1">IF($L59="","",IF(IF(LEFT(VLOOKUP($J59,T_rues[],2,0),1)&lt;&gt;"µ",VLOOKUP($J59,T_rues[],2,0),VLOOKUP($H59,INDIRECT(MID(VLOOKUP($J59,T_rues[],2,0),2,10)&amp;"[[Numéro]:[Quartier]]"),2,0))=MID(N$5,10,20),1,""))</f>
        <v/>
      </c>
      <c r="O59" s="14" t="str">
        <f ca="1">IF($L59="","",IF(IF(LEFT(VLOOKUP($J59,T_rues[],2,0),1)&lt;&gt;"µ",VLOOKUP($J59,T_rues[],2,0),VLOOKUP($H59,INDIRECT(MID(VLOOKUP($J59,T_rues[],2,0),2,10)&amp;"[[Numéro]:[Quartier]]"),2,0))=MID(O$5,10,20),1,""))</f>
        <v/>
      </c>
      <c r="P59" s="14" t="str">
        <f ca="1">IF($L59="","",IF(IF(LEFT(VLOOKUP($J59,T_rues[],2,0),1)&lt;&gt;"µ",VLOOKUP($J59,T_rues[],2,0),VLOOKUP($H59,INDIRECT(MID(VLOOKUP($J59,T_rues[],2,0),2,10)&amp;"[[Numéro]:[Quartier]]"),2,0))=MID(P$5,10,20),1,""))</f>
        <v/>
      </c>
      <c r="Q59" s="14" t="str">
        <f ca="1">IF($L59="","",IF(IF(LEFT(VLOOKUP($J59,T_rues[],2,0),1)&lt;&gt;"µ",VLOOKUP($J59,T_rues[],2,0),VLOOKUP($H59,INDIRECT(MID(VLOOKUP($J59,T_rues[],2,0),2,10)&amp;"[[Numéro]:[Quartier]]"),2,0))=MID(Q$5,10,20),1,""))</f>
        <v/>
      </c>
      <c r="R59" s="25"/>
      <c r="S59" s="26"/>
      <c r="T59" s="27"/>
      <c r="U59" s="28" t="str">
        <f t="shared" ca="1" si="0"/>
        <v/>
      </c>
      <c r="V59" s="29" t="str">
        <f t="shared" ca="1" si="1"/>
        <v/>
      </c>
      <c r="W59" s="29" t="str">
        <f t="shared" ca="1" si="2"/>
        <v/>
      </c>
      <c r="X59" s="29" t="str">
        <f t="shared" ca="1" si="3"/>
        <v/>
      </c>
      <c r="Y59" s="24"/>
      <c r="Z59" s="24"/>
      <c r="AA59" s="30"/>
      <c r="AB59" s="31"/>
      <c r="AC59" s="24"/>
      <c r="AD59" s="32"/>
      <c r="AE59" s="35"/>
      <c r="AF59" s="34"/>
      <c r="AG59" s="34"/>
      <c r="AH59" s="95"/>
      <c r="AI59" s="96"/>
      <c r="AJ59" s="96"/>
      <c r="AK59" s="96"/>
      <c r="AL59" s="96"/>
      <c r="AM59" s="96"/>
      <c r="AN59" s="96"/>
      <c r="AO59" s="96"/>
      <c r="AP59" s="96"/>
      <c r="AQ59" s="96"/>
      <c r="AR59" s="96"/>
      <c r="AS59" s="96"/>
      <c r="AT59" s="96"/>
      <c r="AU59" s="96"/>
      <c r="AV59" s="96"/>
      <c r="AW59" s="96"/>
      <c r="AX59" s="96"/>
      <c r="AY59" s="96"/>
      <c r="AZ59" s="96"/>
      <c r="BA59" s="96"/>
      <c r="BB59" s="96"/>
      <c r="BC59" s="96"/>
      <c r="BD59" s="96"/>
      <c r="BE59" s="96"/>
      <c r="BF59" s="96"/>
      <c r="BG59" s="96"/>
      <c r="BH59" s="96"/>
      <c r="BI59" s="96"/>
      <c r="BJ59" s="96"/>
      <c r="BK59" s="96"/>
      <c r="BL59" s="96"/>
      <c r="BM59" s="96"/>
    </row>
    <row r="60" spans="1:65" s="97" customFormat="1" ht="68.25" customHeight="1" thickBot="1" x14ac:dyDescent="0.25">
      <c r="A60" s="23" t="str">
        <f t="shared" si="4"/>
        <v/>
      </c>
      <c r="B60" s="23"/>
      <c r="C60" s="24"/>
      <c r="D60" s="23"/>
      <c r="E60" s="23"/>
      <c r="F60" s="23"/>
      <c r="G60" s="23"/>
      <c r="H60" s="23"/>
      <c r="I60" s="23"/>
      <c r="J60" s="23"/>
      <c r="K60" s="23"/>
      <c r="L60" s="69" t="str">
        <f>IF(COUNTIF(T_rues[],$J60)&gt;0,77130,"")</f>
        <v/>
      </c>
      <c r="M60" s="69" t="str">
        <f>IF(COUNTIF(T_rues[],$J60)&gt;0,"Montereau-Fault-Yonne","")</f>
        <v/>
      </c>
      <c r="N60" s="14" t="str">
        <f ca="1">IF($L60="","",IF(IF(LEFT(VLOOKUP($J60,T_rues[],2,0),1)&lt;&gt;"µ",VLOOKUP($J60,T_rues[],2,0),VLOOKUP($H60,INDIRECT(MID(VLOOKUP($J60,T_rues[],2,0),2,10)&amp;"[[Numéro]:[Quartier]]"),2,0))=MID(N$5,10,20),1,""))</f>
        <v/>
      </c>
      <c r="O60" s="14" t="str">
        <f ca="1">IF($L60="","",IF(IF(LEFT(VLOOKUP($J60,T_rues[],2,0),1)&lt;&gt;"µ",VLOOKUP($J60,T_rues[],2,0),VLOOKUP($H60,INDIRECT(MID(VLOOKUP($J60,T_rues[],2,0),2,10)&amp;"[[Numéro]:[Quartier]]"),2,0))=MID(O$5,10,20),1,""))</f>
        <v/>
      </c>
      <c r="P60" s="14" t="str">
        <f ca="1">IF($L60="","",IF(IF(LEFT(VLOOKUP($J60,T_rues[],2,0),1)&lt;&gt;"µ",VLOOKUP($J60,T_rues[],2,0),VLOOKUP($H60,INDIRECT(MID(VLOOKUP($J60,T_rues[],2,0),2,10)&amp;"[[Numéro]:[Quartier]]"),2,0))=MID(P$5,10,20),1,""))</f>
        <v/>
      </c>
      <c r="Q60" s="14" t="str">
        <f ca="1">IF($L60="","",IF(IF(LEFT(VLOOKUP($J60,T_rues[],2,0),1)&lt;&gt;"µ",VLOOKUP($J60,T_rues[],2,0),VLOOKUP($H60,INDIRECT(MID(VLOOKUP($J60,T_rues[],2,0),2,10)&amp;"[[Numéro]:[Quartier]]"),2,0))=MID(Q$5,10,20),1,""))</f>
        <v/>
      </c>
      <c r="R60" s="25"/>
      <c r="S60" s="26"/>
      <c r="T60" s="27"/>
      <c r="U60" s="28" t="str">
        <f t="shared" ca="1" si="0"/>
        <v/>
      </c>
      <c r="V60" s="29" t="str">
        <f t="shared" ca="1" si="1"/>
        <v/>
      </c>
      <c r="W60" s="29" t="str">
        <f t="shared" ca="1" si="2"/>
        <v/>
      </c>
      <c r="X60" s="29" t="str">
        <f t="shared" ca="1" si="3"/>
        <v/>
      </c>
      <c r="Y60" s="24"/>
      <c r="Z60" s="24"/>
      <c r="AA60" s="30"/>
      <c r="AB60" s="31"/>
      <c r="AC60" s="24"/>
      <c r="AD60" s="32"/>
      <c r="AE60" s="35"/>
      <c r="AF60" s="34"/>
      <c r="AG60" s="34"/>
      <c r="AH60" s="95"/>
      <c r="AI60" s="96"/>
      <c r="AJ60" s="96"/>
      <c r="AK60" s="96"/>
      <c r="AL60" s="96"/>
      <c r="AM60" s="96"/>
      <c r="AN60" s="96"/>
      <c r="AO60" s="96"/>
      <c r="AP60" s="96"/>
      <c r="AQ60" s="96"/>
      <c r="AR60" s="96"/>
      <c r="AS60" s="96"/>
      <c r="AT60" s="96"/>
      <c r="AU60" s="96"/>
      <c r="AV60" s="96"/>
      <c r="AW60" s="96"/>
      <c r="AX60" s="96"/>
      <c r="AY60" s="96"/>
      <c r="AZ60" s="96"/>
      <c r="BA60" s="96"/>
      <c r="BB60" s="96"/>
      <c r="BC60" s="96"/>
      <c r="BD60" s="96"/>
      <c r="BE60" s="96"/>
      <c r="BF60" s="96"/>
      <c r="BG60" s="96"/>
      <c r="BH60" s="96"/>
      <c r="BI60" s="96"/>
      <c r="BJ60" s="96"/>
      <c r="BK60" s="96"/>
      <c r="BL60" s="96"/>
      <c r="BM60" s="96"/>
    </row>
    <row r="61" spans="1:65" s="97" customFormat="1" ht="68.25" customHeight="1" thickBot="1" x14ac:dyDescent="0.25">
      <c r="A61" s="23" t="str">
        <f t="shared" si="4"/>
        <v/>
      </c>
      <c r="B61" s="23"/>
      <c r="C61" s="24"/>
      <c r="D61" s="23"/>
      <c r="E61" s="23"/>
      <c r="F61" s="23"/>
      <c r="G61" s="23"/>
      <c r="H61" s="23"/>
      <c r="I61" s="23"/>
      <c r="J61" s="23"/>
      <c r="K61" s="23"/>
      <c r="L61" s="69" t="str">
        <f>IF(COUNTIF(T_rues[],$J61)&gt;0,77130,"")</f>
        <v/>
      </c>
      <c r="M61" s="69" t="str">
        <f>IF(COUNTIF(T_rues[],$J61)&gt;0,"Montereau-Fault-Yonne","")</f>
        <v/>
      </c>
      <c r="N61" s="14" t="str">
        <f ca="1">IF($L61="","",IF(IF(LEFT(VLOOKUP($J61,T_rues[],2,0),1)&lt;&gt;"µ",VLOOKUP($J61,T_rues[],2,0),VLOOKUP($H61,INDIRECT(MID(VLOOKUP($J61,T_rues[],2,0),2,10)&amp;"[[Numéro]:[Quartier]]"),2,0))=MID(N$5,10,20),1,""))</f>
        <v/>
      </c>
      <c r="O61" s="14" t="str">
        <f ca="1">IF($L61="","",IF(IF(LEFT(VLOOKUP($J61,T_rues[],2,0),1)&lt;&gt;"µ",VLOOKUP($J61,T_rues[],2,0),VLOOKUP($H61,INDIRECT(MID(VLOOKUP($J61,T_rues[],2,0),2,10)&amp;"[[Numéro]:[Quartier]]"),2,0))=MID(O$5,10,20),1,""))</f>
        <v/>
      </c>
      <c r="P61" s="14" t="str">
        <f ca="1">IF($L61="","",IF(IF(LEFT(VLOOKUP($J61,T_rues[],2,0),1)&lt;&gt;"µ",VLOOKUP($J61,T_rues[],2,0),VLOOKUP($H61,INDIRECT(MID(VLOOKUP($J61,T_rues[],2,0),2,10)&amp;"[[Numéro]:[Quartier]]"),2,0))=MID(P$5,10,20),1,""))</f>
        <v/>
      </c>
      <c r="Q61" s="14" t="str">
        <f ca="1">IF($L61="","",IF(IF(LEFT(VLOOKUP($J61,T_rues[],2,0),1)&lt;&gt;"µ",VLOOKUP($J61,T_rues[],2,0),VLOOKUP($H61,INDIRECT(MID(VLOOKUP($J61,T_rues[],2,0),2,10)&amp;"[[Numéro]:[Quartier]]"),2,0))=MID(Q$5,10,20),1,""))</f>
        <v/>
      </c>
      <c r="R61" s="25"/>
      <c r="S61" s="26"/>
      <c r="T61" s="27"/>
      <c r="U61" s="28" t="str">
        <f t="shared" ca="1" si="0"/>
        <v/>
      </c>
      <c r="V61" s="29" t="str">
        <f t="shared" ca="1" si="1"/>
        <v/>
      </c>
      <c r="W61" s="29" t="str">
        <f t="shared" ca="1" si="2"/>
        <v/>
      </c>
      <c r="X61" s="29" t="str">
        <f t="shared" ca="1" si="3"/>
        <v/>
      </c>
      <c r="Y61" s="24"/>
      <c r="Z61" s="24"/>
      <c r="AA61" s="30"/>
      <c r="AB61" s="31"/>
      <c r="AC61" s="24"/>
      <c r="AD61" s="32"/>
      <c r="AE61" s="35"/>
      <c r="AF61" s="34"/>
      <c r="AG61" s="34"/>
      <c r="AH61" s="95"/>
      <c r="AI61" s="96"/>
      <c r="AJ61" s="96"/>
      <c r="AK61" s="96"/>
      <c r="AL61" s="96"/>
      <c r="AM61" s="96"/>
      <c r="AN61" s="96"/>
      <c r="AO61" s="96"/>
      <c r="AP61" s="96"/>
      <c r="AQ61" s="96"/>
      <c r="AR61" s="96"/>
      <c r="AS61" s="96"/>
      <c r="AT61" s="96"/>
      <c r="AU61" s="96"/>
      <c r="AV61" s="96"/>
      <c r="AW61" s="96"/>
      <c r="AX61" s="96"/>
      <c r="AY61" s="96"/>
      <c r="AZ61" s="96"/>
      <c r="BA61" s="96"/>
      <c r="BB61" s="96"/>
      <c r="BC61" s="96"/>
      <c r="BD61" s="96"/>
      <c r="BE61" s="96"/>
      <c r="BF61" s="96"/>
      <c r="BG61" s="96"/>
      <c r="BH61" s="96"/>
      <c r="BI61" s="96"/>
      <c r="BJ61" s="96"/>
      <c r="BK61" s="96"/>
      <c r="BL61" s="96"/>
      <c r="BM61" s="96"/>
    </row>
    <row r="62" spans="1:65" s="97" customFormat="1" ht="68.25" customHeight="1" thickBot="1" x14ac:dyDescent="0.25">
      <c r="A62" s="23" t="str">
        <f t="shared" si="4"/>
        <v/>
      </c>
      <c r="B62" s="23"/>
      <c r="C62" s="24"/>
      <c r="D62" s="23"/>
      <c r="E62" s="23"/>
      <c r="F62" s="23"/>
      <c r="G62" s="23"/>
      <c r="H62" s="23"/>
      <c r="I62" s="23"/>
      <c r="J62" s="23"/>
      <c r="K62" s="23"/>
      <c r="L62" s="69" t="str">
        <f>IF(COUNTIF(T_rues[],$J62)&gt;0,77130,"")</f>
        <v/>
      </c>
      <c r="M62" s="69" t="str">
        <f>IF(COUNTIF(T_rues[],$J62)&gt;0,"Montereau-Fault-Yonne","")</f>
        <v/>
      </c>
      <c r="N62" s="14" t="str">
        <f ca="1">IF($L62="","",IF(IF(LEFT(VLOOKUP($J62,T_rues[],2,0),1)&lt;&gt;"µ",VLOOKUP($J62,T_rues[],2,0),VLOOKUP($H62,INDIRECT(MID(VLOOKUP($J62,T_rues[],2,0),2,10)&amp;"[[Numéro]:[Quartier]]"),2,0))=MID(N$5,10,20),1,""))</f>
        <v/>
      </c>
      <c r="O62" s="14" t="str">
        <f ca="1">IF($L62="","",IF(IF(LEFT(VLOOKUP($J62,T_rues[],2,0),1)&lt;&gt;"µ",VLOOKUP($J62,T_rues[],2,0),VLOOKUP($H62,INDIRECT(MID(VLOOKUP($J62,T_rues[],2,0),2,10)&amp;"[[Numéro]:[Quartier]]"),2,0))=MID(O$5,10,20),1,""))</f>
        <v/>
      </c>
      <c r="P62" s="14" t="str">
        <f ca="1">IF($L62="","",IF(IF(LEFT(VLOOKUP($J62,T_rues[],2,0),1)&lt;&gt;"µ",VLOOKUP($J62,T_rues[],2,0),VLOOKUP($H62,INDIRECT(MID(VLOOKUP($J62,T_rues[],2,0),2,10)&amp;"[[Numéro]:[Quartier]]"),2,0))=MID(P$5,10,20),1,""))</f>
        <v/>
      </c>
      <c r="Q62" s="14" t="str">
        <f ca="1">IF($L62="","",IF(IF(LEFT(VLOOKUP($J62,T_rues[],2,0),1)&lt;&gt;"µ",VLOOKUP($J62,T_rues[],2,0),VLOOKUP($H62,INDIRECT(MID(VLOOKUP($J62,T_rues[],2,0),2,10)&amp;"[[Numéro]:[Quartier]]"),2,0))=MID(Q$5,10,20),1,""))</f>
        <v/>
      </c>
      <c r="R62" s="25"/>
      <c r="S62" s="26"/>
      <c r="T62" s="27"/>
      <c r="U62" s="28" t="str">
        <f t="shared" ca="1" si="0"/>
        <v/>
      </c>
      <c r="V62" s="29" t="str">
        <f t="shared" ca="1" si="1"/>
        <v/>
      </c>
      <c r="W62" s="29" t="str">
        <f t="shared" ca="1" si="2"/>
        <v/>
      </c>
      <c r="X62" s="29" t="str">
        <f t="shared" ca="1" si="3"/>
        <v/>
      </c>
      <c r="Y62" s="24"/>
      <c r="Z62" s="24"/>
      <c r="AA62" s="30"/>
      <c r="AB62" s="31"/>
      <c r="AC62" s="24"/>
      <c r="AD62" s="32"/>
      <c r="AE62" s="35"/>
      <c r="AF62" s="34"/>
      <c r="AG62" s="34"/>
      <c r="AH62" s="95"/>
      <c r="AI62" s="96"/>
      <c r="AJ62" s="96"/>
      <c r="AK62" s="96"/>
      <c r="AL62" s="96"/>
      <c r="AM62" s="96"/>
      <c r="AN62" s="96"/>
      <c r="AO62" s="96"/>
      <c r="AP62" s="96"/>
      <c r="AQ62" s="96"/>
      <c r="AR62" s="96"/>
      <c r="AS62" s="96"/>
      <c r="AT62" s="96"/>
      <c r="AU62" s="96"/>
      <c r="AV62" s="96"/>
      <c r="AW62" s="96"/>
      <c r="AX62" s="96"/>
      <c r="AY62" s="96"/>
      <c r="AZ62" s="96"/>
      <c r="BA62" s="96"/>
      <c r="BB62" s="96"/>
      <c r="BC62" s="96"/>
      <c r="BD62" s="96"/>
      <c r="BE62" s="96"/>
      <c r="BF62" s="96"/>
      <c r="BG62" s="96"/>
      <c r="BH62" s="96"/>
      <c r="BI62" s="96"/>
      <c r="BJ62" s="96"/>
      <c r="BK62" s="96"/>
      <c r="BL62" s="96"/>
      <c r="BM62" s="96"/>
    </row>
    <row r="63" spans="1:65" s="97" customFormat="1" ht="68.25" customHeight="1" thickBot="1" x14ac:dyDescent="0.25">
      <c r="A63" s="23" t="str">
        <f t="shared" si="4"/>
        <v/>
      </c>
      <c r="B63" s="23"/>
      <c r="C63" s="24"/>
      <c r="D63" s="23"/>
      <c r="E63" s="23"/>
      <c r="F63" s="23"/>
      <c r="G63" s="23"/>
      <c r="H63" s="23"/>
      <c r="I63" s="23"/>
      <c r="J63" s="23"/>
      <c r="K63" s="23"/>
      <c r="L63" s="69" t="str">
        <f>IF(COUNTIF(T_rues[],$J63)&gt;0,77130,"")</f>
        <v/>
      </c>
      <c r="M63" s="69" t="str">
        <f>IF(COUNTIF(T_rues[],$J63)&gt;0,"Montereau-Fault-Yonne","")</f>
        <v/>
      </c>
      <c r="N63" s="14" t="str">
        <f ca="1">IF($L63="","",IF(IF(LEFT(VLOOKUP($J63,T_rues[],2,0),1)&lt;&gt;"µ",VLOOKUP($J63,T_rues[],2,0),VLOOKUP($H63,INDIRECT(MID(VLOOKUP($J63,T_rues[],2,0),2,10)&amp;"[[Numéro]:[Quartier]]"),2,0))=MID(N$5,10,20),1,""))</f>
        <v/>
      </c>
      <c r="O63" s="14" t="str">
        <f ca="1">IF($L63="","",IF(IF(LEFT(VLOOKUP($J63,T_rues[],2,0),1)&lt;&gt;"µ",VLOOKUP($J63,T_rues[],2,0),VLOOKUP($H63,INDIRECT(MID(VLOOKUP($J63,T_rues[],2,0),2,10)&amp;"[[Numéro]:[Quartier]]"),2,0))=MID(O$5,10,20),1,""))</f>
        <v/>
      </c>
      <c r="P63" s="14" t="str">
        <f ca="1">IF($L63="","",IF(IF(LEFT(VLOOKUP($J63,T_rues[],2,0),1)&lt;&gt;"µ",VLOOKUP($J63,T_rues[],2,0),VLOOKUP($H63,INDIRECT(MID(VLOOKUP($J63,T_rues[],2,0),2,10)&amp;"[[Numéro]:[Quartier]]"),2,0))=MID(P$5,10,20),1,""))</f>
        <v/>
      </c>
      <c r="Q63" s="14" t="str">
        <f ca="1">IF($L63="","",IF(IF(LEFT(VLOOKUP($J63,T_rues[],2,0),1)&lt;&gt;"µ",VLOOKUP($J63,T_rues[],2,0),VLOOKUP($H63,INDIRECT(MID(VLOOKUP($J63,T_rues[],2,0),2,10)&amp;"[[Numéro]:[Quartier]]"),2,0))=MID(Q$5,10,20),1,""))</f>
        <v/>
      </c>
      <c r="R63" s="25"/>
      <c r="S63" s="26"/>
      <c r="T63" s="27"/>
      <c r="U63" s="28" t="str">
        <f t="shared" ca="1" si="0"/>
        <v/>
      </c>
      <c r="V63" s="29" t="str">
        <f t="shared" ca="1" si="1"/>
        <v/>
      </c>
      <c r="W63" s="29" t="str">
        <f t="shared" ca="1" si="2"/>
        <v/>
      </c>
      <c r="X63" s="29" t="str">
        <f t="shared" ca="1" si="3"/>
        <v/>
      </c>
      <c r="Y63" s="24"/>
      <c r="Z63" s="24"/>
      <c r="AA63" s="30"/>
      <c r="AB63" s="31"/>
      <c r="AC63" s="24"/>
      <c r="AD63" s="32"/>
      <c r="AE63" s="35"/>
      <c r="AF63" s="34"/>
      <c r="AG63" s="34"/>
      <c r="AH63" s="95"/>
      <c r="AI63" s="96"/>
      <c r="AJ63" s="96"/>
      <c r="AK63" s="96"/>
      <c r="AL63" s="96"/>
      <c r="AM63" s="96"/>
      <c r="AN63" s="96"/>
      <c r="AO63" s="96"/>
      <c r="AP63" s="96"/>
      <c r="AQ63" s="96"/>
      <c r="AR63" s="96"/>
      <c r="AS63" s="96"/>
      <c r="AT63" s="96"/>
      <c r="AU63" s="96"/>
      <c r="AV63" s="96"/>
      <c r="AW63" s="96"/>
      <c r="AX63" s="96"/>
      <c r="AY63" s="96"/>
      <c r="AZ63" s="96"/>
      <c r="BA63" s="96"/>
      <c r="BB63" s="96"/>
      <c r="BC63" s="96"/>
      <c r="BD63" s="96"/>
      <c r="BE63" s="96"/>
      <c r="BF63" s="96"/>
      <c r="BG63" s="96"/>
      <c r="BH63" s="96"/>
      <c r="BI63" s="96"/>
      <c r="BJ63" s="96"/>
      <c r="BK63" s="96"/>
      <c r="BL63" s="96"/>
      <c r="BM63" s="96"/>
    </row>
    <row r="64" spans="1:65" s="97" customFormat="1" ht="68.25" customHeight="1" thickBot="1" x14ac:dyDescent="0.25">
      <c r="A64" s="23" t="str">
        <f t="shared" si="4"/>
        <v/>
      </c>
      <c r="B64" s="23"/>
      <c r="C64" s="24"/>
      <c r="D64" s="23"/>
      <c r="E64" s="23"/>
      <c r="F64" s="23"/>
      <c r="G64" s="23"/>
      <c r="H64" s="23"/>
      <c r="I64" s="23"/>
      <c r="J64" s="23"/>
      <c r="K64" s="23"/>
      <c r="L64" s="69" t="str">
        <f>IF(COUNTIF(T_rues[],$J64)&gt;0,77130,"")</f>
        <v/>
      </c>
      <c r="M64" s="69" t="str">
        <f>IF(COUNTIF(T_rues[],$J64)&gt;0,"Montereau-Fault-Yonne","")</f>
        <v/>
      </c>
      <c r="N64" s="14" t="str">
        <f ca="1">IF($L64="","",IF(IF(LEFT(VLOOKUP($J64,T_rues[],2,0),1)&lt;&gt;"µ",VLOOKUP($J64,T_rues[],2,0),VLOOKUP($H64,INDIRECT(MID(VLOOKUP($J64,T_rues[],2,0),2,10)&amp;"[[Numéro]:[Quartier]]"),2,0))=MID(N$5,10,20),1,""))</f>
        <v/>
      </c>
      <c r="O64" s="14" t="str">
        <f ca="1">IF($L64="","",IF(IF(LEFT(VLOOKUP($J64,T_rues[],2,0),1)&lt;&gt;"µ",VLOOKUP($J64,T_rues[],2,0),VLOOKUP($H64,INDIRECT(MID(VLOOKUP($J64,T_rues[],2,0),2,10)&amp;"[[Numéro]:[Quartier]]"),2,0))=MID(O$5,10,20),1,""))</f>
        <v/>
      </c>
      <c r="P64" s="14" t="str">
        <f ca="1">IF($L64="","",IF(IF(LEFT(VLOOKUP($J64,T_rues[],2,0),1)&lt;&gt;"µ",VLOOKUP($J64,T_rues[],2,0),VLOOKUP($H64,INDIRECT(MID(VLOOKUP($J64,T_rues[],2,0),2,10)&amp;"[[Numéro]:[Quartier]]"),2,0))=MID(P$5,10,20),1,""))</f>
        <v/>
      </c>
      <c r="Q64" s="14" t="str">
        <f ca="1">IF($L64="","",IF(IF(LEFT(VLOOKUP($J64,T_rues[],2,0),1)&lt;&gt;"µ",VLOOKUP($J64,T_rues[],2,0),VLOOKUP($H64,INDIRECT(MID(VLOOKUP($J64,T_rues[],2,0),2,10)&amp;"[[Numéro]:[Quartier]]"),2,0))=MID(Q$5,10,20),1,""))</f>
        <v/>
      </c>
      <c r="R64" s="25"/>
      <c r="S64" s="26"/>
      <c r="T64" s="27"/>
      <c r="U64" s="28" t="str">
        <f t="shared" ca="1" si="0"/>
        <v/>
      </c>
      <c r="V64" s="29" t="str">
        <f t="shared" ca="1" si="1"/>
        <v/>
      </c>
      <c r="W64" s="29" t="str">
        <f t="shared" ca="1" si="2"/>
        <v/>
      </c>
      <c r="X64" s="29" t="str">
        <f t="shared" ca="1" si="3"/>
        <v/>
      </c>
      <c r="Y64" s="24"/>
      <c r="Z64" s="24"/>
      <c r="AA64" s="30"/>
      <c r="AB64" s="31"/>
      <c r="AC64" s="24"/>
      <c r="AD64" s="32"/>
      <c r="AE64" s="35"/>
      <c r="AF64" s="34"/>
      <c r="AG64" s="34"/>
      <c r="AH64" s="95"/>
      <c r="AI64" s="96"/>
      <c r="AJ64" s="96"/>
      <c r="AK64" s="96"/>
      <c r="AL64" s="96"/>
      <c r="AM64" s="96"/>
      <c r="AN64" s="96"/>
      <c r="AO64" s="96"/>
      <c r="AP64" s="96"/>
      <c r="AQ64" s="96"/>
      <c r="AR64" s="96"/>
      <c r="AS64" s="96"/>
      <c r="AT64" s="96"/>
      <c r="AU64" s="96"/>
      <c r="AV64" s="96"/>
      <c r="AW64" s="96"/>
      <c r="AX64" s="96"/>
      <c r="AY64" s="96"/>
      <c r="AZ64" s="96"/>
      <c r="BA64" s="96"/>
      <c r="BB64" s="96"/>
      <c r="BC64" s="96"/>
      <c r="BD64" s="96"/>
      <c r="BE64" s="96"/>
      <c r="BF64" s="96"/>
      <c r="BG64" s="96"/>
      <c r="BH64" s="96"/>
      <c r="BI64" s="96"/>
      <c r="BJ64" s="96"/>
      <c r="BK64" s="96"/>
      <c r="BL64" s="96"/>
      <c r="BM64" s="96"/>
    </row>
    <row r="65" spans="1:65" s="97" customFormat="1" ht="68.25" customHeight="1" thickBot="1" x14ac:dyDescent="0.25">
      <c r="A65" s="23" t="str">
        <f t="shared" si="4"/>
        <v/>
      </c>
      <c r="B65" s="23"/>
      <c r="C65" s="24"/>
      <c r="D65" s="23"/>
      <c r="E65" s="23"/>
      <c r="F65" s="23"/>
      <c r="G65" s="23"/>
      <c r="H65" s="23"/>
      <c r="I65" s="23"/>
      <c r="J65" s="23"/>
      <c r="K65" s="23"/>
      <c r="L65" s="69" t="str">
        <f>IF(COUNTIF(T_rues[],$J65)&gt;0,77130,"")</f>
        <v/>
      </c>
      <c r="M65" s="69" t="str">
        <f>IF(COUNTIF(T_rues[],$J65)&gt;0,"Montereau-Fault-Yonne","")</f>
        <v/>
      </c>
      <c r="N65" s="14" t="str">
        <f ca="1">IF($L65="","",IF(IF(LEFT(VLOOKUP($J65,T_rues[],2,0),1)&lt;&gt;"µ",VLOOKUP($J65,T_rues[],2,0),VLOOKUP($H65,INDIRECT(MID(VLOOKUP($J65,T_rues[],2,0),2,10)&amp;"[[Numéro]:[Quartier]]"),2,0))=MID(N$5,10,20),1,""))</f>
        <v/>
      </c>
      <c r="O65" s="14" t="str">
        <f ca="1">IF($L65="","",IF(IF(LEFT(VLOOKUP($J65,T_rues[],2,0),1)&lt;&gt;"µ",VLOOKUP($J65,T_rues[],2,0),VLOOKUP($H65,INDIRECT(MID(VLOOKUP($J65,T_rues[],2,0),2,10)&amp;"[[Numéro]:[Quartier]]"),2,0))=MID(O$5,10,20),1,""))</f>
        <v/>
      </c>
      <c r="P65" s="14" t="str">
        <f ca="1">IF($L65="","",IF(IF(LEFT(VLOOKUP($J65,T_rues[],2,0),1)&lt;&gt;"µ",VLOOKUP($J65,T_rues[],2,0),VLOOKUP($H65,INDIRECT(MID(VLOOKUP($J65,T_rues[],2,0),2,10)&amp;"[[Numéro]:[Quartier]]"),2,0))=MID(P$5,10,20),1,""))</f>
        <v/>
      </c>
      <c r="Q65" s="14" t="str">
        <f ca="1">IF($L65="","",IF(IF(LEFT(VLOOKUP($J65,T_rues[],2,0),1)&lt;&gt;"µ",VLOOKUP($J65,T_rues[],2,0),VLOOKUP($H65,INDIRECT(MID(VLOOKUP($J65,T_rues[],2,0),2,10)&amp;"[[Numéro]:[Quartier]]"),2,0))=MID(Q$5,10,20),1,""))</f>
        <v/>
      </c>
      <c r="R65" s="25"/>
      <c r="S65" s="26"/>
      <c r="T65" s="27"/>
      <c r="U65" s="28" t="str">
        <f t="shared" ca="1" si="0"/>
        <v/>
      </c>
      <c r="V65" s="29" t="str">
        <f t="shared" ca="1" si="1"/>
        <v/>
      </c>
      <c r="W65" s="29" t="str">
        <f t="shared" ca="1" si="2"/>
        <v/>
      </c>
      <c r="X65" s="29" t="str">
        <f t="shared" ca="1" si="3"/>
        <v/>
      </c>
      <c r="Y65" s="24"/>
      <c r="Z65" s="24"/>
      <c r="AA65" s="30"/>
      <c r="AB65" s="31"/>
      <c r="AC65" s="24"/>
      <c r="AD65" s="32"/>
      <c r="AE65" s="35"/>
      <c r="AF65" s="34"/>
      <c r="AG65" s="34"/>
      <c r="AH65" s="95"/>
      <c r="AI65" s="96"/>
      <c r="AJ65" s="96"/>
      <c r="AK65" s="96"/>
      <c r="AL65" s="96"/>
      <c r="AM65" s="96"/>
      <c r="AN65" s="96"/>
      <c r="AO65" s="96"/>
      <c r="AP65" s="96"/>
      <c r="AQ65" s="96"/>
      <c r="AR65" s="96"/>
      <c r="AS65" s="96"/>
      <c r="AT65" s="96"/>
      <c r="AU65" s="96"/>
      <c r="AV65" s="96"/>
      <c r="AW65" s="96"/>
      <c r="AX65" s="96"/>
      <c r="AY65" s="96"/>
      <c r="AZ65" s="96"/>
      <c r="BA65" s="96"/>
      <c r="BB65" s="96"/>
      <c r="BC65" s="96"/>
      <c r="BD65" s="96"/>
      <c r="BE65" s="96"/>
      <c r="BF65" s="96"/>
      <c r="BG65" s="96"/>
      <c r="BH65" s="96"/>
      <c r="BI65" s="96"/>
      <c r="BJ65" s="96"/>
      <c r="BK65" s="96"/>
      <c r="BL65" s="96"/>
      <c r="BM65" s="96"/>
    </row>
    <row r="66" spans="1:65" s="97" customFormat="1" ht="68.25" customHeight="1" thickBot="1" x14ac:dyDescent="0.25">
      <c r="A66" s="23" t="str">
        <f t="shared" si="4"/>
        <v/>
      </c>
      <c r="B66" s="23"/>
      <c r="C66" s="24"/>
      <c r="D66" s="23"/>
      <c r="E66" s="23"/>
      <c r="F66" s="23"/>
      <c r="G66" s="23"/>
      <c r="H66" s="23"/>
      <c r="I66" s="23"/>
      <c r="J66" s="23"/>
      <c r="K66" s="23"/>
      <c r="L66" s="69" t="str">
        <f>IF(COUNTIF(T_rues[],$J66)&gt;0,77130,"")</f>
        <v/>
      </c>
      <c r="M66" s="69" t="str">
        <f>IF(COUNTIF(T_rues[],$J66)&gt;0,"Montereau-Fault-Yonne","")</f>
        <v/>
      </c>
      <c r="N66" s="14" t="str">
        <f ca="1">IF($L66="","",IF(IF(LEFT(VLOOKUP($J66,T_rues[],2,0),1)&lt;&gt;"µ",VLOOKUP($J66,T_rues[],2,0),VLOOKUP($H66,INDIRECT(MID(VLOOKUP($J66,T_rues[],2,0),2,10)&amp;"[[Numéro]:[Quartier]]"),2,0))=MID(N$5,10,20),1,""))</f>
        <v/>
      </c>
      <c r="O66" s="14" t="str">
        <f ca="1">IF($L66="","",IF(IF(LEFT(VLOOKUP($J66,T_rues[],2,0),1)&lt;&gt;"µ",VLOOKUP($J66,T_rues[],2,0),VLOOKUP($H66,INDIRECT(MID(VLOOKUP($J66,T_rues[],2,0),2,10)&amp;"[[Numéro]:[Quartier]]"),2,0))=MID(O$5,10,20),1,""))</f>
        <v/>
      </c>
      <c r="P66" s="14" t="str">
        <f ca="1">IF($L66="","",IF(IF(LEFT(VLOOKUP($J66,T_rues[],2,0),1)&lt;&gt;"µ",VLOOKUP($J66,T_rues[],2,0),VLOOKUP($H66,INDIRECT(MID(VLOOKUP($J66,T_rues[],2,0),2,10)&amp;"[[Numéro]:[Quartier]]"),2,0))=MID(P$5,10,20),1,""))</f>
        <v/>
      </c>
      <c r="Q66" s="14" t="str">
        <f ca="1">IF($L66="","",IF(IF(LEFT(VLOOKUP($J66,T_rues[],2,0),1)&lt;&gt;"µ",VLOOKUP($J66,T_rues[],2,0),VLOOKUP($H66,INDIRECT(MID(VLOOKUP($J66,T_rues[],2,0),2,10)&amp;"[[Numéro]:[Quartier]]"),2,0))=MID(Q$5,10,20),1,""))</f>
        <v/>
      </c>
      <c r="R66" s="25"/>
      <c r="S66" s="26"/>
      <c r="T66" s="27"/>
      <c r="U66" s="28" t="str">
        <f t="shared" ca="1" si="0"/>
        <v/>
      </c>
      <c r="V66" s="29" t="str">
        <f t="shared" ca="1" si="1"/>
        <v/>
      </c>
      <c r="W66" s="29" t="str">
        <f t="shared" ca="1" si="2"/>
        <v/>
      </c>
      <c r="X66" s="29" t="str">
        <f t="shared" ca="1" si="3"/>
        <v/>
      </c>
      <c r="Y66" s="24"/>
      <c r="Z66" s="24"/>
      <c r="AA66" s="30"/>
      <c r="AB66" s="31"/>
      <c r="AC66" s="24"/>
      <c r="AD66" s="32"/>
      <c r="AE66" s="35"/>
      <c r="AF66" s="34"/>
      <c r="AG66" s="34"/>
      <c r="AH66" s="95"/>
      <c r="AI66" s="96"/>
      <c r="AJ66" s="96"/>
      <c r="AK66" s="96"/>
      <c r="AL66" s="96"/>
      <c r="AM66" s="96"/>
      <c r="AN66" s="96"/>
      <c r="AO66" s="96"/>
      <c r="AP66" s="96"/>
      <c r="AQ66" s="96"/>
      <c r="AR66" s="96"/>
      <c r="AS66" s="96"/>
      <c r="AT66" s="96"/>
      <c r="AU66" s="96"/>
      <c r="AV66" s="96"/>
      <c r="AW66" s="96"/>
      <c r="AX66" s="96"/>
      <c r="AY66" s="96"/>
      <c r="AZ66" s="96"/>
      <c r="BA66" s="96"/>
      <c r="BB66" s="96"/>
      <c r="BC66" s="96"/>
      <c r="BD66" s="96"/>
      <c r="BE66" s="96"/>
      <c r="BF66" s="96"/>
      <c r="BG66" s="96"/>
      <c r="BH66" s="96"/>
      <c r="BI66" s="96"/>
      <c r="BJ66" s="96"/>
      <c r="BK66" s="96"/>
      <c r="BL66" s="96"/>
      <c r="BM66" s="96"/>
    </row>
    <row r="67" spans="1:65" s="97" customFormat="1" ht="68.25" customHeight="1" thickBot="1" x14ac:dyDescent="0.25">
      <c r="A67" s="23" t="str">
        <f t="shared" si="4"/>
        <v/>
      </c>
      <c r="B67" s="23"/>
      <c r="C67" s="24"/>
      <c r="D67" s="23"/>
      <c r="E67" s="23"/>
      <c r="F67" s="23"/>
      <c r="G67" s="23"/>
      <c r="H67" s="23"/>
      <c r="I67" s="23"/>
      <c r="J67" s="23"/>
      <c r="K67" s="23"/>
      <c r="L67" s="69" t="str">
        <f>IF(COUNTIF(T_rues[],$J67)&gt;0,77130,"")</f>
        <v/>
      </c>
      <c r="M67" s="69" t="str">
        <f>IF(COUNTIF(T_rues[],$J67)&gt;0,"Montereau-Fault-Yonne","")</f>
        <v/>
      </c>
      <c r="N67" s="14" t="str">
        <f ca="1">IF($L67="","",IF(IF(LEFT(VLOOKUP($J67,T_rues[],2,0),1)&lt;&gt;"µ",VLOOKUP($J67,T_rues[],2,0),VLOOKUP($H67,INDIRECT(MID(VLOOKUP($J67,T_rues[],2,0),2,10)&amp;"[[Numéro]:[Quartier]]"),2,0))=MID(N$5,10,20),1,""))</f>
        <v/>
      </c>
      <c r="O67" s="14" t="str">
        <f ca="1">IF($L67="","",IF(IF(LEFT(VLOOKUP($J67,T_rues[],2,0),1)&lt;&gt;"µ",VLOOKUP($J67,T_rues[],2,0),VLOOKUP($H67,INDIRECT(MID(VLOOKUP($J67,T_rues[],2,0),2,10)&amp;"[[Numéro]:[Quartier]]"),2,0))=MID(O$5,10,20),1,""))</f>
        <v/>
      </c>
      <c r="P67" s="14" t="str">
        <f ca="1">IF($L67="","",IF(IF(LEFT(VLOOKUP($J67,T_rues[],2,0),1)&lt;&gt;"µ",VLOOKUP($J67,T_rues[],2,0),VLOOKUP($H67,INDIRECT(MID(VLOOKUP($J67,T_rues[],2,0),2,10)&amp;"[[Numéro]:[Quartier]]"),2,0))=MID(P$5,10,20),1,""))</f>
        <v/>
      </c>
      <c r="Q67" s="14" t="str">
        <f ca="1">IF($L67="","",IF(IF(LEFT(VLOOKUP($J67,T_rues[],2,0),1)&lt;&gt;"µ",VLOOKUP($J67,T_rues[],2,0),VLOOKUP($H67,INDIRECT(MID(VLOOKUP($J67,T_rues[],2,0),2,10)&amp;"[[Numéro]:[Quartier]]"),2,0))=MID(Q$5,10,20),1,""))</f>
        <v/>
      </c>
      <c r="R67" s="25"/>
      <c r="S67" s="26"/>
      <c r="T67" s="27"/>
      <c r="U67" s="28" t="str">
        <f t="shared" ca="1" si="0"/>
        <v/>
      </c>
      <c r="V67" s="29" t="str">
        <f t="shared" ca="1" si="1"/>
        <v/>
      </c>
      <c r="W67" s="29" t="str">
        <f t="shared" ca="1" si="2"/>
        <v/>
      </c>
      <c r="X67" s="29" t="str">
        <f t="shared" ca="1" si="3"/>
        <v/>
      </c>
      <c r="Y67" s="24"/>
      <c r="Z67" s="24"/>
      <c r="AA67" s="30"/>
      <c r="AB67" s="31"/>
      <c r="AC67" s="24"/>
      <c r="AD67" s="32"/>
      <c r="AE67" s="35"/>
      <c r="AF67" s="34"/>
      <c r="AG67" s="34"/>
      <c r="AH67" s="95"/>
      <c r="AI67" s="96"/>
      <c r="AJ67" s="96"/>
      <c r="AK67" s="96"/>
      <c r="AL67" s="96"/>
      <c r="AM67" s="96"/>
      <c r="AN67" s="96"/>
      <c r="AO67" s="96"/>
      <c r="AP67" s="96"/>
      <c r="AQ67" s="96"/>
      <c r="AR67" s="96"/>
      <c r="AS67" s="96"/>
      <c r="AT67" s="96"/>
      <c r="AU67" s="96"/>
      <c r="AV67" s="96"/>
      <c r="AW67" s="96"/>
      <c r="AX67" s="96"/>
      <c r="AY67" s="96"/>
      <c r="AZ67" s="96"/>
      <c r="BA67" s="96"/>
      <c r="BB67" s="96"/>
      <c r="BC67" s="96"/>
      <c r="BD67" s="96"/>
      <c r="BE67" s="96"/>
      <c r="BF67" s="96"/>
      <c r="BG67" s="96"/>
      <c r="BH67" s="96"/>
      <c r="BI67" s="96"/>
      <c r="BJ67" s="96"/>
      <c r="BK67" s="96"/>
      <c r="BL67" s="96"/>
      <c r="BM67" s="96"/>
    </row>
    <row r="68" spans="1:65" s="97" customFormat="1" ht="68.25" customHeight="1" thickBot="1" x14ac:dyDescent="0.25">
      <c r="A68" s="23" t="str">
        <f t="shared" si="4"/>
        <v/>
      </c>
      <c r="B68" s="23"/>
      <c r="C68" s="24"/>
      <c r="D68" s="23"/>
      <c r="E68" s="23"/>
      <c r="F68" s="23"/>
      <c r="G68" s="23"/>
      <c r="H68" s="23"/>
      <c r="I68" s="23"/>
      <c r="J68" s="23"/>
      <c r="K68" s="23"/>
      <c r="L68" s="69" t="str">
        <f>IF(COUNTIF(T_rues[],$J68)&gt;0,77130,"")</f>
        <v/>
      </c>
      <c r="M68" s="69" t="str">
        <f>IF(COUNTIF(T_rues[],$J68)&gt;0,"Montereau-Fault-Yonne","")</f>
        <v/>
      </c>
      <c r="N68" s="14" t="str">
        <f ca="1">IF($L68="","",IF(IF(LEFT(VLOOKUP($J68,T_rues[],2,0),1)&lt;&gt;"µ",VLOOKUP($J68,T_rues[],2,0),VLOOKUP($H68,INDIRECT(MID(VLOOKUP($J68,T_rues[],2,0),2,10)&amp;"[[Numéro]:[Quartier]]"),2,0))=MID(N$5,10,20),1,""))</f>
        <v/>
      </c>
      <c r="O68" s="14" t="str">
        <f ca="1">IF($L68="","",IF(IF(LEFT(VLOOKUP($J68,T_rues[],2,0),1)&lt;&gt;"µ",VLOOKUP($J68,T_rues[],2,0),VLOOKUP($H68,INDIRECT(MID(VLOOKUP($J68,T_rues[],2,0),2,10)&amp;"[[Numéro]:[Quartier]]"),2,0))=MID(O$5,10,20),1,""))</f>
        <v/>
      </c>
      <c r="P68" s="14" t="str">
        <f ca="1">IF($L68="","",IF(IF(LEFT(VLOOKUP($J68,T_rues[],2,0),1)&lt;&gt;"µ",VLOOKUP($J68,T_rues[],2,0),VLOOKUP($H68,INDIRECT(MID(VLOOKUP($J68,T_rues[],2,0),2,10)&amp;"[[Numéro]:[Quartier]]"),2,0))=MID(P$5,10,20),1,""))</f>
        <v/>
      </c>
      <c r="Q68" s="14" t="str">
        <f ca="1">IF($L68="","",IF(IF(LEFT(VLOOKUP($J68,T_rues[],2,0),1)&lt;&gt;"µ",VLOOKUP($J68,T_rues[],2,0),VLOOKUP($H68,INDIRECT(MID(VLOOKUP($J68,T_rues[],2,0),2,10)&amp;"[[Numéro]:[Quartier]]"),2,0))=MID(Q$5,10,20),1,""))</f>
        <v/>
      </c>
      <c r="R68" s="25"/>
      <c r="S68" s="26"/>
      <c r="T68" s="27"/>
      <c r="U68" s="28" t="str">
        <f t="shared" ca="1" si="0"/>
        <v/>
      </c>
      <c r="V68" s="29" t="str">
        <f t="shared" ca="1" si="1"/>
        <v/>
      </c>
      <c r="W68" s="29" t="str">
        <f t="shared" ca="1" si="2"/>
        <v/>
      </c>
      <c r="X68" s="29" t="str">
        <f t="shared" ca="1" si="3"/>
        <v/>
      </c>
      <c r="Y68" s="24"/>
      <c r="Z68" s="24"/>
      <c r="AA68" s="30"/>
      <c r="AB68" s="31"/>
      <c r="AC68" s="24"/>
      <c r="AD68" s="32"/>
      <c r="AE68" s="35"/>
      <c r="AF68" s="34"/>
      <c r="AG68" s="34"/>
      <c r="AH68" s="95"/>
      <c r="AI68" s="96"/>
      <c r="AJ68" s="96"/>
      <c r="AK68" s="96"/>
      <c r="AL68" s="96"/>
      <c r="AM68" s="96"/>
      <c r="AN68" s="96"/>
      <c r="AO68" s="96"/>
      <c r="AP68" s="96"/>
      <c r="AQ68" s="96"/>
      <c r="AR68" s="96"/>
      <c r="AS68" s="96"/>
      <c r="AT68" s="96"/>
      <c r="AU68" s="96"/>
      <c r="AV68" s="96"/>
      <c r="AW68" s="96"/>
      <c r="AX68" s="96"/>
      <c r="AY68" s="96"/>
      <c r="AZ68" s="96"/>
      <c r="BA68" s="96"/>
      <c r="BB68" s="96"/>
      <c r="BC68" s="96"/>
      <c r="BD68" s="96"/>
      <c r="BE68" s="96"/>
      <c r="BF68" s="96"/>
      <c r="BG68" s="96"/>
      <c r="BH68" s="96"/>
      <c r="BI68" s="96"/>
      <c r="BJ68" s="96"/>
      <c r="BK68" s="96"/>
      <c r="BL68" s="96"/>
      <c r="BM68" s="96"/>
    </row>
    <row r="69" spans="1:65" s="97" customFormat="1" ht="68.25" customHeight="1" thickBot="1" x14ac:dyDescent="0.25">
      <c r="A69" s="23" t="str">
        <f t="shared" si="4"/>
        <v/>
      </c>
      <c r="B69" s="23"/>
      <c r="C69" s="24"/>
      <c r="D69" s="23"/>
      <c r="E69" s="23"/>
      <c r="F69" s="23"/>
      <c r="G69" s="23"/>
      <c r="H69" s="23"/>
      <c r="I69" s="23"/>
      <c r="J69" s="23"/>
      <c r="K69" s="23"/>
      <c r="L69" s="69" t="str">
        <f>IF(COUNTIF(T_rues[],$J69)&gt;0,77130,"")</f>
        <v/>
      </c>
      <c r="M69" s="69" t="str">
        <f>IF(COUNTIF(T_rues[],$J69)&gt;0,"Montereau-Fault-Yonne","")</f>
        <v/>
      </c>
      <c r="N69" s="14" t="str">
        <f ca="1">IF($L69="","",IF(IF(LEFT(VLOOKUP($J69,T_rues[],2,0),1)&lt;&gt;"µ",VLOOKUP($J69,T_rues[],2,0),VLOOKUP($H69,INDIRECT(MID(VLOOKUP($J69,T_rues[],2,0),2,10)&amp;"[[Numéro]:[Quartier]]"),2,0))=MID(N$5,10,20),1,""))</f>
        <v/>
      </c>
      <c r="O69" s="14" t="str">
        <f ca="1">IF($L69="","",IF(IF(LEFT(VLOOKUP($J69,T_rues[],2,0),1)&lt;&gt;"µ",VLOOKUP($J69,T_rues[],2,0),VLOOKUP($H69,INDIRECT(MID(VLOOKUP($J69,T_rues[],2,0),2,10)&amp;"[[Numéro]:[Quartier]]"),2,0))=MID(O$5,10,20),1,""))</f>
        <v/>
      </c>
      <c r="P69" s="14" t="str">
        <f ca="1">IF($L69="","",IF(IF(LEFT(VLOOKUP($J69,T_rues[],2,0),1)&lt;&gt;"µ",VLOOKUP($J69,T_rues[],2,0),VLOOKUP($H69,INDIRECT(MID(VLOOKUP($J69,T_rues[],2,0),2,10)&amp;"[[Numéro]:[Quartier]]"),2,0))=MID(P$5,10,20),1,""))</f>
        <v/>
      </c>
      <c r="Q69" s="14" t="str">
        <f ca="1">IF($L69="","",IF(IF(LEFT(VLOOKUP($J69,T_rues[],2,0),1)&lt;&gt;"µ",VLOOKUP($J69,T_rues[],2,0),VLOOKUP($H69,INDIRECT(MID(VLOOKUP($J69,T_rues[],2,0),2,10)&amp;"[[Numéro]:[Quartier]]"),2,0))=MID(Q$5,10,20),1,""))</f>
        <v/>
      </c>
      <c r="R69" s="25"/>
      <c r="S69" s="26"/>
      <c r="T69" s="27"/>
      <c r="U69" s="28" t="str">
        <f t="shared" ca="1" si="0"/>
        <v/>
      </c>
      <c r="V69" s="29" t="str">
        <f t="shared" ca="1" si="1"/>
        <v/>
      </c>
      <c r="W69" s="29" t="str">
        <f t="shared" ca="1" si="2"/>
        <v/>
      </c>
      <c r="X69" s="29" t="str">
        <f t="shared" ca="1" si="3"/>
        <v/>
      </c>
      <c r="Y69" s="24"/>
      <c r="Z69" s="24"/>
      <c r="AA69" s="30"/>
      <c r="AB69" s="31"/>
      <c r="AC69" s="24"/>
      <c r="AD69" s="32"/>
      <c r="AE69" s="35"/>
      <c r="AF69" s="34"/>
      <c r="AG69" s="34"/>
      <c r="AH69" s="95"/>
      <c r="AI69" s="96"/>
      <c r="AJ69" s="96"/>
      <c r="AK69" s="96"/>
      <c r="AL69" s="96"/>
      <c r="AM69" s="96"/>
      <c r="AN69" s="96"/>
      <c r="AO69" s="96"/>
      <c r="AP69" s="96"/>
      <c r="AQ69" s="96"/>
      <c r="AR69" s="96"/>
      <c r="AS69" s="96"/>
      <c r="AT69" s="96"/>
      <c r="AU69" s="96"/>
      <c r="AV69" s="96"/>
      <c r="AW69" s="96"/>
      <c r="AX69" s="96"/>
      <c r="AY69" s="96"/>
      <c r="AZ69" s="96"/>
      <c r="BA69" s="96"/>
      <c r="BB69" s="96"/>
      <c r="BC69" s="96"/>
      <c r="BD69" s="96"/>
      <c r="BE69" s="96"/>
      <c r="BF69" s="96"/>
      <c r="BG69" s="96"/>
      <c r="BH69" s="96"/>
      <c r="BI69" s="96"/>
      <c r="BJ69" s="96"/>
      <c r="BK69" s="96"/>
      <c r="BL69" s="96"/>
      <c r="BM69" s="96"/>
    </row>
    <row r="70" spans="1:65" s="97" customFormat="1" ht="68.25" customHeight="1" thickBot="1" x14ac:dyDescent="0.25">
      <c r="A70" s="23" t="str">
        <f t="shared" si="4"/>
        <v/>
      </c>
      <c r="B70" s="23"/>
      <c r="C70" s="24"/>
      <c r="D70" s="23"/>
      <c r="E70" s="23"/>
      <c r="F70" s="23"/>
      <c r="G70" s="23"/>
      <c r="H70" s="23"/>
      <c r="I70" s="23"/>
      <c r="J70" s="23"/>
      <c r="K70" s="23"/>
      <c r="L70" s="69" t="str">
        <f>IF(COUNTIF(T_rues[],$J70)&gt;0,77130,"")</f>
        <v/>
      </c>
      <c r="M70" s="69" t="str">
        <f>IF(COUNTIF(T_rues[],$J70)&gt;0,"Montereau-Fault-Yonne","")</f>
        <v/>
      </c>
      <c r="N70" s="14" t="str">
        <f ca="1">IF($L70="","",IF(IF(LEFT(VLOOKUP($J70,T_rues[],2,0),1)&lt;&gt;"µ",VLOOKUP($J70,T_rues[],2,0),VLOOKUP($H70,INDIRECT(MID(VLOOKUP($J70,T_rues[],2,0),2,10)&amp;"[[Numéro]:[Quartier]]"),2,0))=MID(N$5,10,20),1,""))</f>
        <v/>
      </c>
      <c r="O70" s="14" t="str">
        <f ca="1">IF($L70="","",IF(IF(LEFT(VLOOKUP($J70,T_rues[],2,0),1)&lt;&gt;"µ",VLOOKUP($J70,T_rues[],2,0),VLOOKUP($H70,INDIRECT(MID(VLOOKUP($J70,T_rues[],2,0),2,10)&amp;"[[Numéro]:[Quartier]]"),2,0))=MID(O$5,10,20),1,""))</f>
        <v/>
      </c>
      <c r="P70" s="14" t="str">
        <f ca="1">IF($L70="","",IF(IF(LEFT(VLOOKUP($J70,T_rues[],2,0),1)&lt;&gt;"µ",VLOOKUP($J70,T_rues[],2,0),VLOOKUP($H70,INDIRECT(MID(VLOOKUP($J70,T_rues[],2,0),2,10)&amp;"[[Numéro]:[Quartier]]"),2,0))=MID(P$5,10,20),1,""))</f>
        <v/>
      </c>
      <c r="Q70" s="14" t="str">
        <f ca="1">IF($L70="","",IF(IF(LEFT(VLOOKUP($J70,T_rues[],2,0),1)&lt;&gt;"µ",VLOOKUP($J70,T_rues[],2,0),VLOOKUP($H70,INDIRECT(MID(VLOOKUP($J70,T_rues[],2,0),2,10)&amp;"[[Numéro]:[Quartier]]"),2,0))=MID(Q$5,10,20),1,""))</f>
        <v/>
      </c>
      <c r="R70" s="25"/>
      <c r="S70" s="26"/>
      <c r="T70" s="27"/>
      <c r="U70" s="28" t="str">
        <f t="shared" ca="1" si="0"/>
        <v/>
      </c>
      <c r="V70" s="29" t="str">
        <f t="shared" ca="1" si="1"/>
        <v/>
      </c>
      <c r="W70" s="29" t="str">
        <f t="shared" ca="1" si="2"/>
        <v/>
      </c>
      <c r="X70" s="29" t="str">
        <f t="shared" ca="1" si="3"/>
        <v/>
      </c>
      <c r="Y70" s="24"/>
      <c r="Z70" s="24"/>
      <c r="AA70" s="30"/>
      <c r="AB70" s="31"/>
      <c r="AC70" s="24"/>
      <c r="AD70" s="32"/>
      <c r="AE70" s="35"/>
      <c r="AF70" s="34"/>
      <c r="AG70" s="34"/>
      <c r="AH70" s="95"/>
      <c r="AI70" s="96"/>
      <c r="AJ70" s="96"/>
      <c r="AK70" s="96"/>
      <c r="AL70" s="96"/>
      <c r="AM70" s="96"/>
      <c r="AN70" s="96"/>
      <c r="AO70" s="96"/>
      <c r="AP70" s="96"/>
      <c r="AQ70" s="96"/>
      <c r="AR70" s="96"/>
      <c r="AS70" s="96"/>
      <c r="AT70" s="96"/>
      <c r="AU70" s="96"/>
      <c r="AV70" s="96"/>
      <c r="AW70" s="96"/>
      <c r="AX70" s="96"/>
      <c r="AY70" s="96"/>
      <c r="AZ70" s="96"/>
      <c r="BA70" s="96"/>
      <c r="BB70" s="96"/>
      <c r="BC70" s="96"/>
      <c r="BD70" s="96"/>
      <c r="BE70" s="96"/>
      <c r="BF70" s="96"/>
      <c r="BG70" s="96"/>
      <c r="BH70" s="96"/>
      <c r="BI70" s="96"/>
      <c r="BJ70" s="96"/>
      <c r="BK70" s="96"/>
      <c r="BL70" s="96"/>
      <c r="BM70" s="96"/>
    </row>
    <row r="71" spans="1:65" s="97" customFormat="1" ht="68.25" customHeight="1" thickBot="1" x14ac:dyDescent="0.25">
      <c r="A71" s="23" t="str">
        <f t="shared" si="4"/>
        <v/>
      </c>
      <c r="B71" s="23"/>
      <c r="C71" s="24"/>
      <c r="D71" s="23"/>
      <c r="E71" s="23"/>
      <c r="F71" s="23"/>
      <c r="G71" s="23"/>
      <c r="H71" s="23"/>
      <c r="I71" s="23"/>
      <c r="J71" s="23"/>
      <c r="K71" s="23"/>
      <c r="L71" s="69" t="str">
        <f>IF(COUNTIF(T_rues[],$J71)&gt;0,77130,"")</f>
        <v/>
      </c>
      <c r="M71" s="69" t="str">
        <f>IF(COUNTIF(T_rues[],$J71)&gt;0,"Montereau-Fault-Yonne","")</f>
        <v/>
      </c>
      <c r="N71" s="14" t="str">
        <f ca="1">IF($L71="","",IF(IF(LEFT(VLOOKUP($J71,T_rues[],2,0),1)&lt;&gt;"µ",VLOOKUP($J71,T_rues[],2,0),VLOOKUP($H71,INDIRECT(MID(VLOOKUP($J71,T_rues[],2,0),2,10)&amp;"[[Numéro]:[Quartier]]"),2,0))=MID(N$5,10,20),1,""))</f>
        <v/>
      </c>
      <c r="O71" s="14" t="str">
        <f ca="1">IF($L71="","",IF(IF(LEFT(VLOOKUP($J71,T_rues[],2,0),1)&lt;&gt;"µ",VLOOKUP($J71,T_rues[],2,0),VLOOKUP($H71,INDIRECT(MID(VLOOKUP($J71,T_rues[],2,0),2,10)&amp;"[[Numéro]:[Quartier]]"),2,0))=MID(O$5,10,20),1,""))</f>
        <v/>
      </c>
      <c r="P71" s="14" t="str">
        <f ca="1">IF($L71="","",IF(IF(LEFT(VLOOKUP($J71,T_rues[],2,0),1)&lt;&gt;"µ",VLOOKUP($J71,T_rues[],2,0),VLOOKUP($H71,INDIRECT(MID(VLOOKUP($J71,T_rues[],2,0),2,10)&amp;"[[Numéro]:[Quartier]]"),2,0))=MID(P$5,10,20),1,""))</f>
        <v/>
      </c>
      <c r="Q71" s="14" t="str">
        <f ca="1">IF($L71="","",IF(IF(LEFT(VLOOKUP($J71,T_rues[],2,0),1)&lt;&gt;"µ",VLOOKUP($J71,T_rues[],2,0),VLOOKUP($H71,INDIRECT(MID(VLOOKUP($J71,T_rues[],2,0),2,10)&amp;"[[Numéro]:[Quartier]]"),2,0))=MID(Q$5,10,20),1,""))</f>
        <v/>
      </c>
      <c r="R71" s="25"/>
      <c r="S71" s="26"/>
      <c r="T71" s="27"/>
      <c r="U71" s="28" t="str">
        <f t="shared" ref="U71:U89" ca="1" si="5">IF(T71="","",DATEDIF(T71,TODAY(),"Y"))</f>
        <v/>
      </c>
      <c r="V71" s="29" t="str">
        <f t="shared" ref="V71:V89" ca="1" si="6">IF(AND($U71&gt;=16,$U71&lt;=19),"1","")</f>
        <v/>
      </c>
      <c r="W71" s="29" t="str">
        <f t="shared" ref="W71:W89" ca="1" si="7">IF(AND($U71&gt;=20,$U71&lt;=25),"1","")</f>
        <v/>
      </c>
      <c r="X71" s="29" t="str">
        <f t="shared" ref="X71:X89" ca="1" si="8">IF(AND($U71&gt;=26,$U71&lt;=30),"1","")</f>
        <v/>
      </c>
      <c r="Y71" s="24"/>
      <c r="Z71" s="24"/>
      <c r="AA71" s="30"/>
      <c r="AB71" s="31"/>
      <c r="AC71" s="24"/>
      <c r="AD71" s="32"/>
      <c r="AE71" s="35"/>
      <c r="AF71" s="34"/>
      <c r="AG71" s="34"/>
      <c r="AH71" s="95"/>
      <c r="AI71" s="96"/>
      <c r="AJ71" s="96"/>
      <c r="AK71" s="96"/>
      <c r="AL71" s="96"/>
      <c r="AM71" s="96"/>
      <c r="AN71" s="96"/>
      <c r="AO71" s="96"/>
      <c r="AP71" s="96"/>
      <c r="AQ71" s="96"/>
      <c r="AR71" s="96"/>
      <c r="AS71" s="96"/>
      <c r="AT71" s="96"/>
      <c r="AU71" s="96"/>
      <c r="AV71" s="96"/>
      <c r="AW71" s="96"/>
      <c r="AX71" s="96"/>
      <c r="AY71" s="96"/>
      <c r="AZ71" s="96"/>
      <c r="BA71" s="96"/>
      <c r="BB71" s="96"/>
      <c r="BC71" s="96"/>
      <c r="BD71" s="96"/>
      <c r="BE71" s="96"/>
      <c r="BF71" s="96"/>
      <c r="BG71" s="96"/>
      <c r="BH71" s="96"/>
      <c r="BI71" s="96"/>
      <c r="BJ71" s="96"/>
      <c r="BK71" s="96"/>
      <c r="BL71" s="96"/>
      <c r="BM71" s="96"/>
    </row>
    <row r="72" spans="1:65" s="97" customFormat="1" ht="68.25" customHeight="1" thickBot="1" x14ac:dyDescent="0.25">
      <c r="A72" s="23" t="str">
        <f t="shared" si="4"/>
        <v/>
      </c>
      <c r="B72" s="23"/>
      <c r="C72" s="24"/>
      <c r="D72" s="23"/>
      <c r="E72" s="23"/>
      <c r="F72" s="23"/>
      <c r="G72" s="23"/>
      <c r="H72" s="23"/>
      <c r="I72" s="23"/>
      <c r="J72" s="23"/>
      <c r="K72" s="23"/>
      <c r="L72" s="69" t="str">
        <f>IF(COUNTIF(T_rues[],$J72)&gt;0,77130,"")</f>
        <v/>
      </c>
      <c r="M72" s="69" t="str">
        <f>IF(COUNTIF(T_rues[],$J72)&gt;0,"Montereau-Fault-Yonne","")</f>
        <v/>
      </c>
      <c r="N72" s="14" t="str">
        <f ca="1">IF($L72="","",IF(IF(LEFT(VLOOKUP($J72,T_rues[],2,0),1)&lt;&gt;"µ",VLOOKUP($J72,T_rues[],2,0),VLOOKUP($H72,INDIRECT(MID(VLOOKUP($J72,T_rues[],2,0),2,10)&amp;"[[Numéro]:[Quartier]]"),2,0))=MID(N$5,10,20),1,""))</f>
        <v/>
      </c>
      <c r="O72" s="14" t="str">
        <f ca="1">IF($L72="","",IF(IF(LEFT(VLOOKUP($J72,T_rues[],2,0),1)&lt;&gt;"µ",VLOOKUP($J72,T_rues[],2,0),VLOOKUP($H72,INDIRECT(MID(VLOOKUP($J72,T_rues[],2,0),2,10)&amp;"[[Numéro]:[Quartier]]"),2,0))=MID(O$5,10,20),1,""))</f>
        <v/>
      </c>
      <c r="P72" s="14" t="str">
        <f ca="1">IF($L72="","",IF(IF(LEFT(VLOOKUP($J72,T_rues[],2,0),1)&lt;&gt;"µ",VLOOKUP($J72,T_rues[],2,0),VLOOKUP($H72,INDIRECT(MID(VLOOKUP($J72,T_rues[],2,0),2,10)&amp;"[[Numéro]:[Quartier]]"),2,0))=MID(P$5,10,20),1,""))</f>
        <v/>
      </c>
      <c r="Q72" s="14" t="str">
        <f ca="1">IF($L72="","",IF(IF(LEFT(VLOOKUP($J72,T_rues[],2,0),1)&lt;&gt;"µ",VLOOKUP($J72,T_rues[],2,0),VLOOKUP($H72,INDIRECT(MID(VLOOKUP($J72,T_rues[],2,0),2,10)&amp;"[[Numéro]:[Quartier]]"),2,0))=MID(Q$5,10,20),1,""))</f>
        <v/>
      </c>
      <c r="R72" s="25"/>
      <c r="S72" s="26"/>
      <c r="T72" s="27"/>
      <c r="U72" s="79" t="str">
        <f t="shared" ca="1" si="5"/>
        <v/>
      </c>
      <c r="V72" s="29" t="str">
        <f t="shared" ca="1" si="6"/>
        <v/>
      </c>
      <c r="W72" s="29" t="str">
        <f t="shared" ca="1" si="7"/>
        <v/>
      </c>
      <c r="X72" s="29" t="str">
        <f t="shared" ca="1" si="8"/>
        <v/>
      </c>
      <c r="Y72" s="24"/>
      <c r="Z72" s="24"/>
      <c r="AA72" s="30"/>
      <c r="AB72" s="31"/>
      <c r="AC72" s="24"/>
      <c r="AD72" s="32"/>
      <c r="AE72" s="35"/>
      <c r="AF72" s="34"/>
      <c r="AG72" s="34"/>
      <c r="AH72" s="95"/>
      <c r="AI72" s="96"/>
      <c r="AJ72" s="96"/>
      <c r="AK72" s="96"/>
      <c r="AL72" s="96"/>
      <c r="AM72" s="96"/>
      <c r="AN72" s="96"/>
      <c r="AO72" s="96"/>
      <c r="AP72" s="96"/>
      <c r="AQ72" s="96"/>
      <c r="AR72" s="96"/>
      <c r="AS72" s="96"/>
      <c r="AT72" s="96"/>
      <c r="AU72" s="96"/>
      <c r="AV72" s="96"/>
      <c r="AW72" s="96"/>
      <c r="AX72" s="96"/>
      <c r="AY72" s="96"/>
      <c r="AZ72" s="96"/>
      <c r="BA72" s="96"/>
      <c r="BB72" s="96"/>
      <c r="BC72" s="96"/>
      <c r="BD72" s="96"/>
      <c r="BE72" s="96"/>
      <c r="BF72" s="96"/>
      <c r="BG72" s="96"/>
      <c r="BH72" s="96"/>
      <c r="BI72" s="96"/>
      <c r="BJ72" s="96"/>
      <c r="BK72" s="96"/>
      <c r="BL72" s="96"/>
      <c r="BM72" s="96"/>
    </row>
    <row r="73" spans="1:65" s="97" customFormat="1" ht="68.25" customHeight="1" thickBot="1" x14ac:dyDescent="0.25">
      <c r="A73" s="23" t="str">
        <f t="shared" ref="A73:A89" si="9">IF(ISTEXT(D73),A72+1,"")</f>
        <v/>
      </c>
      <c r="B73" s="23"/>
      <c r="C73" s="24"/>
      <c r="D73" s="23"/>
      <c r="E73" s="23"/>
      <c r="F73" s="23"/>
      <c r="G73" s="23"/>
      <c r="H73" s="23"/>
      <c r="I73" s="23"/>
      <c r="J73" s="23"/>
      <c r="K73" s="23"/>
      <c r="L73" s="69" t="str">
        <f>IF(COUNTIF(T_rues[],$J73)&gt;0,77130,"")</f>
        <v/>
      </c>
      <c r="M73" s="69" t="str">
        <f>IF(COUNTIF(T_rues[],$J73)&gt;0,"Montereau-Fault-Yonne","")</f>
        <v/>
      </c>
      <c r="N73" s="14" t="str">
        <f ca="1">IF($L73="","",IF(IF(LEFT(VLOOKUP($J73,T_rues[],2,0),1)&lt;&gt;"µ",VLOOKUP($J73,T_rues[],2,0),VLOOKUP($H73,INDIRECT(MID(VLOOKUP($J73,T_rues[],2,0),2,10)&amp;"[[Numéro]:[Quartier]]"),2,0))=MID(N$5,10,20),1,""))</f>
        <v/>
      </c>
      <c r="O73" s="14" t="str">
        <f ca="1">IF($L73="","",IF(IF(LEFT(VLOOKUP($J73,T_rues[],2,0),1)&lt;&gt;"µ",VLOOKUP($J73,T_rues[],2,0),VLOOKUP($H73,INDIRECT(MID(VLOOKUP($J73,T_rues[],2,0),2,10)&amp;"[[Numéro]:[Quartier]]"),2,0))=MID(O$5,10,20),1,""))</f>
        <v/>
      </c>
      <c r="P73" s="14" t="str">
        <f ca="1">IF($L73="","",IF(IF(LEFT(VLOOKUP($J73,T_rues[],2,0),1)&lt;&gt;"µ",VLOOKUP($J73,T_rues[],2,0),VLOOKUP($H73,INDIRECT(MID(VLOOKUP($J73,T_rues[],2,0),2,10)&amp;"[[Numéro]:[Quartier]]"),2,0))=MID(P$5,10,20),1,""))</f>
        <v/>
      </c>
      <c r="Q73" s="14" t="str">
        <f ca="1">IF($L73="","",IF(IF(LEFT(VLOOKUP($J73,T_rues[],2,0),1)&lt;&gt;"µ",VLOOKUP($J73,T_rues[],2,0),VLOOKUP($H73,INDIRECT(MID(VLOOKUP($J73,T_rues[],2,0),2,10)&amp;"[[Numéro]:[Quartier]]"),2,0))=MID(Q$5,10,20),1,""))</f>
        <v/>
      </c>
      <c r="R73" s="25"/>
      <c r="S73" s="26"/>
      <c r="T73" s="27"/>
      <c r="U73" s="79" t="str">
        <f t="shared" ca="1" si="5"/>
        <v/>
      </c>
      <c r="V73" s="29" t="str">
        <f t="shared" ca="1" si="6"/>
        <v/>
      </c>
      <c r="W73" s="29" t="str">
        <f t="shared" ca="1" si="7"/>
        <v/>
      </c>
      <c r="X73" s="29" t="str">
        <f t="shared" ca="1" si="8"/>
        <v/>
      </c>
      <c r="Y73" s="24"/>
      <c r="Z73" s="24"/>
      <c r="AA73" s="30"/>
      <c r="AB73" s="31"/>
      <c r="AC73" s="24"/>
      <c r="AD73" s="32"/>
      <c r="AE73" s="35"/>
      <c r="AF73" s="34"/>
      <c r="AG73" s="34"/>
      <c r="AH73" s="95"/>
      <c r="AI73" s="96"/>
      <c r="AJ73" s="96"/>
      <c r="AK73" s="96"/>
      <c r="AL73" s="96"/>
      <c r="AM73" s="96"/>
      <c r="AN73" s="96"/>
      <c r="AO73" s="96"/>
      <c r="AP73" s="96"/>
      <c r="AQ73" s="96"/>
      <c r="AR73" s="96"/>
      <c r="AS73" s="96"/>
      <c r="AT73" s="96"/>
      <c r="AU73" s="96"/>
      <c r="AV73" s="96"/>
      <c r="AW73" s="96"/>
      <c r="AX73" s="96"/>
      <c r="AY73" s="96"/>
      <c r="AZ73" s="96"/>
      <c r="BA73" s="96"/>
      <c r="BB73" s="96"/>
      <c r="BC73" s="96"/>
      <c r="BD73" s="96"/>
      <c r="BE73" s="96"/>
      <c r="BF73" s="96"/>
      <c r="BG73" s="96"/>
      <c r="BH73" s="96"/>
      <c r="BI73" s="96"/>
      <c r="BJ73" s="96"/>
      <c r="BK73" s="96"/>
      <c r="BL73" s="96"/>
      <c r="BM73" s="96"/>
    </row>
    <row r="74" spans="1:65" s="97" customFormat="1" ht="68.25" customHeight="1" thickBot="1" x14ac:dyDescent="0.25">
      <c r="A74" s="23" t="str">
        <f t="shared" si="9"/>
        <v/>
      </c>
      <c r="B74" s="23"/>
      <c r="C74" s="24"/>
      <c r="D74" s="23"/>
      <c r="E74" s="23"/>
      <c r="F74" s="23"/>
      <c r="G74" s="23"/>
      <c r="H74" s="23"/>
      <c r="I74" s="23"/>
      <c r="J74" s="23"/>
      <c r="K74" s="23"/>
      <c r="L74" s="69" t="str">
        <f>IF(COUNTIF(T_rues[],$J74)&gt;0,77130,"")</f>
        <v/>
      </c>
      <c r="M74" s="69" t="str">
        <f>IF(COUNTIF(T_rues[],$J74)&gt;0,"Montereau-Fault-Yonne","")</f>
        <v/>
      </c>
      <c r="N74" s="14" t="str">
        <f ca="1">IF($L74="","",IF(IF(LEFT(VLOOKUP($J74,T_rues[],2,0),1)&lt;&gt;"µ",VLOOKUP($J74,T_rues[],2,0),VLOOKUP($H74,INDIRECT(MID(VLOOKUP($J74,T_rues[],2,0),2,10)&amp;"[[Numéro]:[Quartier]]"),2,0))=MID(N$5,10,20),1,""))</f>
        <v/>
      </c>
      <c r="O74" s="14" t="str">
        <f ca="1">IF($L74="","",IF(IF(LEFT(VLOOKUP($J74,T_rues[],2,0),1)&lt;&gt;"µ",VLOOKUP($J74,T_rues[],2,0),VLOOKUP($H74,INDIRECT(MID(VLOOKUP($J74,T_rues[],2,0),2,10)&amp;"[[Numéro]:[Quartier]]"),2,0))=MID(O$5,10,20),1,""))</f>
        <v/>
      </c>
      <c r="P74" s="14" t="str">
        <f ca="1">IF($L74="","",IF(IF(LEFT(VLOOKUP($J74,T_rues[],2,0),1)&lt;&gt;"µ",VLOOKUP($J74,T_rues[],2,0),VLOOKUP($H74,INDIRECT(MID(VLOOKUP($J74,T_rues[],2,0),2,10)&amp;"[[Numéro]:[Quartier]]"),2,0))=MID(P$5,10,20),1,""))</f>
        <v/>
      </c>
      <c r="Q74" s="14" t="str">
        <f ca="1">IF($L74="","",IF(IF(LEFT(VLOOKUP($J74,T_rues[],2,0),1)&lt;&gt;"µ",VLOOKUP($J74,T_rues[],2,0),VLOOKUP($H74,INDIRECT(MID(VLOOKUP($J74,T_rues[],2,0),2,10)&amp;"[[Numéro]:[Quartier]]"),2,0))=MID(Q$5,10,20),1,""))</f>
        <v/>
      </c>
      <c r="R74" s="25"/>
      <c r="S74" s="26"/>
      <c r="T74" s="27"/>
      <c r="U74" s="79" t="str">
        <f t="shared" ca="1" si="5"/>
        <v/>
      </c>
      <c r="V74" s="29" t="str">
        <f t="shared" ca="1" si="6"/>
        <v/>
      </c>
      <c r="W74" s="29" t="str">
        <f t="shared" ca="1" si="7"/>
        <v/>
      </c>
      <c r="X74" s="29" t="str">
        <f t="shared" ca="1" si="8"/>
        <v/>
      </c>
      <c r="Y74" s="24"/>
      <c r="Z74" s="24"/>
      <c r="AA74" s="30"/>
      <c r="AB74" s="31"/>
      <c r="AC74" s="24"/>
      <c r="AD74" s="32"/>
      <c r="AE74" s="35"/>
      <c r="AF74" s="34"/>
      <c r="AG74" s="34"/>
      <c r="AH74" s="95"/>
      <c r="AI74" s="96"/>
      <c r="AJ74" s="96"/>
      <c r="AK74" s="96"/>
      <c r="AL74" s="96"/>
      <c r="AM74" s="96"/>
      <c r="AN74" s="96"/>
      <c r="AO74" s="96"/>
      <c r="AP74" s="96"/>
      <c r="AQ74" s="96"/>
      <c r="AR74" s="96"/>
      <c r="AS74" s="96"/>
      <c r="AT74" s="96"/>
      <c r="AU74" s="96"/>
      <c r="AV74" s="96"/>
      <c r="AW74" s="96"/>
      <c r="AX74" s="96"/>
      <c r="AY74" s="96"/>
      <c r="AZ74" s="96"/>
      <c r="BA74" s="96"/>
      <c r="BB74" s="96"/>
      <c r="BC74" s="96"/>
      <c r="BD74" s="96"/>
      <c r="BE74" s="96"/>
      <c r="BF74" s="96"/>
      <c r="BG74" s="96"/>
      <c r="BH74" s="96"/>
      <c r="BI74" s="96"/>
      <c r="BJ74" s="96"/>
      <c r="BK74" s="96"/>
      <c r="BL74" s="96"/>
      <c r="BM74" s="96"/>
    </row>
    <row r="75" spans="1:65" s="97" customFormat="1" ht="68.25" customHeight="1" thickBot="1" x14ac:dyDescent="0.25">
      <c r="A75" s="23" t="str">
        <f t="shared" si="9"/>
        <v/>
      </c>
      <c r="B75" s="23"/>
      <c r="C75" s="24"/>
      <c r="D75" s="23"/>
      <c r="E75" s="23"/>
      <c r="F75" s="23"/>
      <c r="G75" s="23"/>
      <c r="H75" s="23"/>
      <c r="I75" s="23"/>
      <c r="J75" s="23"/>
      <c r="K75" s="23"/>
      <c r="L75" s="69" t="str">
        <f>IF(COUNTIF(T_rues[],$J75)&gt;0,77130,"")</f>
        <v/>
      </c>
      <c r="M75" s="69" t="str">
        <f>IF(COUNTIF(T_rues[],$J75)&gt;0,"Montereau-Fault-Yonne","")</f>
        <v/>
      </c>
      <c r="N75" s="14" t="str">
        <f ca="1">IF($L75="","",IF(IF(LEFT(VLOOKUP($J75,T_rues[],2,0),1)&lt;&gt;"µ",VLOOKUP($J75,T_rues[],2,0),VLOOKUP($H75,INDIRECT(MID(VLOOKUP($J75,T_rues[],2,0),2,10)&amp;"[[Numéro]:[Quartier]]"),2,0))=MID(N$5,10,20),1,""))</f>
        <v/>
      </c>
      <c r="O75" s="14" t="str">
        <f ca="1">IF($L75="","",IF(IF(LEFT(VLOOKUP($J75,T_rues[],2,0),1)&lt;&gt;"µ",VLOOKUP($J75,T_rues[],2,0),VLOOKUP($H75,INDIRECT(MID(VLOOKUP($J75,T_rues[],2,0),2,10)&amp;"[[Numéro]:[Quartier]]"),2,0))=MID(O$5,10,20),1,""))</f>
        <v/>
      </c>
      <c r="P75" s="14" t="str">
        <f ca="1">IF($L75="","",IF(IF(LEFT(VLOOKUP($J75,T_rues[],2,0),1)&lt;&gt;"µ",VLOOKUP($J75,T_rues[],2,0),VLOOKUP($H75,INDIRECT(MID(VLOOKUP($J75,T_rues[],2,0),2,10)&amp;"[[Numéro]:[Quartier]]"),2,0))=MID(P$5,10,20),1,""))</f>
        <v/>
      </c>
      <c r="Q75" s="14" t="str">
        <f ca="1">IF($L75="","",IF(IF(LEFT(VLOOKUP($J75,T_rues[],2,0),1)&lt;&gt;"µ",VLOOKUP($J75,T_rues[],2,0),VLOOKUP($H75,INDIRECT(MID(VLOOKUP($J75,T_rues[],2,0),2,10)&amp;"[[Numéro]:[Quartier]]"),2,0))=MID(Q$5,10,20),1,""))</f>
        <v/>
      </c>
      <c r="R75" s="25"/>
      <c r="S75" s="26"/>
      <c r="T75" s="27"/>
      <c r="U75" s="79" t="str">
        <f t="shared" ca="1" si="5"/>
        <v/>
      </c>
      <c r="V75" s="29" t="str">
        <f t="shared" ca="1" si="6"/>
        <v/>
      </c>
      <c r="W75" s="29" t="str">
        <f t="shared" ca="1" si="7"/>
        <v/>
      </c>
      <c r="X75" s="29" t="str">
        <f t="shared" ca="1" si="8"/>
        <v/>
      </c>
      <c r="Y75" s="24"/>
      <c r="Z75" s="24"/>
      <c r="AA75" s="30"/>
      <c r="AB75" s="31"/>
      <c r="AC75" s="24"/>
      <c r="AD75" s="32"/>
      <c r="AE75" s="35"/>
      <c r="AF75" s="34"/>
      <c r="AG75" s="34"/>
      <c r="AH75" s="95"/>
      <c r="AI75" s="96"/>
      <c r="AJ75" s="96"/>
      <c r="AK75" s="96"/>
      <c r="AL75" s="96"/>
      <c r="AM75" s="96"/>
      <c r="AN75" s="96"/>
      <c r="AO75" s="96"/>
      <c r="AP75" s="96"/>
      <c r="AQ75" s="96"/>
      <c r="AR75" s="96"/>
      <c r="AS75" s="96"/>
      <c r="AT75" s="96"/>
      <c r="AU75" s="96"/>
      <c r="AV75" s="96"/>
      <c r="AW75" s="96"/>
      <c r="AX75" s="96"/>
      <c r="AY75" s="96"/>
      <c r="AZ75" s="96"/>
      <c r="BA75" s="96"/>
      <c r="BB75" s="96"/>
      <c r="BC75" s="96"/>
      <c r="BD75" s="96"/>
      <c r="BE75" s="96"/>
      <c r="BF75" s="96"/>
      <c r="BG75" s="96"/>
      <c r="BH75" s="96"/>
      <c r="BI75" s="96"/>
      <c r="BJ75" s="96"/>
      <c r="BK75" s="96"/>
      <c r="BL75" s="96"/>
      <c r="BM75" s="96"/>
    </row>
    <row r="76" spans="1:65" s="97" customFormat="1" ht="68.25" customHeight="1" thickBot="1" x14ac:dyDescent="0.25">
      <c r="A76" s="23" t="str">
        <f t="shared" si="9"/>
        <v/>
      </c>
      <c r="B76" s="23"/>
      <c r="C76" s="24"/>
      <c r="D76" s="23"/>
      <c r="E76" s="23"/>
      <c r="F76" s="23"/>
      <c r="G76" s="23"/>
      <c r="H76" s="23"/>
      <c r="I76" s="23"/>
      <c r="J76" s="23"/>
      <c r="K76" s="23"/>
      <c r="L76" s="69" t="str">
        <f>IF(COUNTIF(T_rues[],$J76)&gt;0,77130,"")</f>
        <v/>
      </c>
      <c r="M76" s="69" t="str">
        <f>IF(COUNTIF(T_rues[],$J76)&gt;0,"Montereau-Fault-Yonne","")</f>
        <v/>
      </c>
      <c r="N76" s="14" t="str">
        <f ca="1">IF($L76="","",IF(IF(LEFT(VLOOKUP($J76,T_rues[],2,0),1)&lt;&gt;"µ",VLOOKUP($J76,T_rues[],2,0),VLOOKUP($H76,INDIRECT(MID(VLOOKUP($J76,T_rues[],2,0),2,10)&amp;"[[Numéro]:[Quartier]]"),2,0))=MID(N$5,10,20),1,""))</f>
        <v/>
      </c>
      <c r="O76" s="14" t="str">
        <f ca="1">IF($L76="","",IF(IF(LEFT(VLOOKUP($J76,T_rues[],2,0),1)&lt;&gt;"µ",VLOOKUP($J76,T_rues[],2,0),VLOOKUP($H76,INDIRECT(MID(VLOOKUP($J76,T_rues[],2,0),2,10)&amp;"[[Numéro]:[Quartier]]"),2,0))=MID(O$5,10,20),1,""))</f>
        <v/>
      </c>
      <c r="P76" s="14" t="str">
        <f ca="1">IF($L76="","",IF(IF(LEFT(VLOOKUP($J76,T_rues[],2,0),1)&lt;&gt;"µ",VLOOKUP($J76,T_rues[],2,0),VLOOKUP($H76,INDIRECT(MID(VLOOKUP($J76,T_rues[],2,0),2,10)&amp;"[[Numéro]:[Quartier]]"),2,0))=MID(P$5,10,20),1,""))</f>
        <v/>
      </c>
      <c r="Q76" s="14" t="str">
        <f ca="1">IF($L76="","",IF(IF(LEFT(VLOOKUP($J76,T_rues[],2,0),1)&lt;&gt;"µ",VLOOKUP($J76,T_rues[],2,0),VLOOKUP($H76,INDIRECT(MID(VLOOKUP($J76,T_rues[],2,0),2,10)&amp;"[[Numéro]:[Quartier]]"),2,0))=MID(Q$5,10,20),1,""))</f>
        <v/>
      </c>
      <c r="R76" s="25"/>
      <c r="S76" s="26"/>
      <c r="T76" s="27"/>
      <c r="U76" s="79" t="str">
        <f t="shared" ca="1" si="5"/>
        <v/>
      </c>
      <c r="V76" s="29" t="str">
        <f t="shared" ca="1" si="6"/>
        <v/>
      </c>
      <c r="W76" s="29" t="str">
        <f t="shared" ca="1" si="7"/>
        <v/>
      </c>
      <c r="X76" s="29" t="str">
        <f t="shared" ca="1" si="8"/>
        <v/>
      </c>
      <c r="Y76" s="24"/>
      <c r="Z76" s="24"/>
      <c r="AA76" s="30"/>
      <c r="AB76" s="31"/>
      <c r="AC76" s="24"/>
      <c r="AD76" s="32"/>
      <c r="AE76" s="35"/>
      <c r="AF76" s="34"/>
      <c r="AG76" s="34"/>
      <c r="AH76" s="95"/>
      <c r="AI76" s="96"/>
      <c r="AJ76" s="96"/>
      <c r="AK76" s="96"/>
      <c r="AL76" s="96"/>
      <c r="AM76" s="96"/>
      <c r="AN76" s="96"/>
      <c r="AO76" s="96"/>
      <c r="AP76" s="96"/>
      <c r="AQ76" s="96"/>
      <c r="AR76" s="96"/>
      <c r="AS76" s="96"/>
      <c r="AT76" s="96"/>
      <c r="AU76" s="96"/>
      <c r="AV76" s="96"/>
      <c r="AW76" s="96"/>
      <c r="AX76" s="96"/>
      <c r="AY76" s="96"/>
      <c r="AZ76" s="96"/>
      <c r="BA76" s="96"/>
      <c r="BB76" s="96"/>
      <c r="BC76" s="96"/>
      <c r="BD76" s="96"/>
      <c r="BE76" s="96"/>
      <c r="BF76" s="96"/>
      <c r="BG76" s="96"/>
      <c r="BH76" s="96"/>
      <c r="BI76" s="96"/>
      <c r="BJ76" s="96"/>
      <c r="BK76" s="96"/>
      <c r="BL76" s="96"/>
      <c r="BM76" s="96"/>
    </row>
    <row r="77" spans="1:65" s="97" customFormat="1" ht="68.25" customHeight="1" thickBot="1" x14ac:dyDescent="0.25">
      <c r="A77" s="23" t="str">
        <f t="shared" si="9"/>
        <v/>
      </c>
      <c r="B77" s="23"/>
      <c r="C77" s="24"/>
      <c r="D77" s="23"/>
      <c r="E77" s="23"/>
      <c r="F77" s="23"/>
      <c r="G77" s="23"/>
      <c r="H77" s="23"/>
      <c r="I77" s="23"/>
      <c r="J77" s="23"/>
      <c r="K77" s="23"/>
      <c r="L77" s="69" t="str">
        <f>IF(COUNTIF(T_rues[],$J77)&gt;0,77130,"")</f>
        <v/>
      </c>
      <c r="M77" s="69" t="str">
        <f>IF(COUNTIF(T_rues[],$J77)&gt;0,"Montereau-Fault-Yonne","")</f>
        <v/>
      </c>
      <c r="N77" s="14" t="str">
        <f ca="1">IF($L77="","",IF(IF(LEFT(VLOOKUP($J77,T_rues[],2,0),1)&lt;&gt;"µ",VLOOKUP($J77,T_rues[],2,0),VLOOKUP($H77,INDIRECT(MID(VLOOKUP($J77,T_rues[],2,0),2,10)&amp;"[[Numéro]:[Quartier]]"),2,0))=MID(N$5,10,20),1,""))</f>
        <v/>
      </c>
      <c r="O77" s="14" t="str">
        <f ca="1">IF($L77="","",IF(IF(LEFT(VLOOKUP($J77,T_rues[],2,0),1)&lt;&gt;"µ",VLOOKUP($J77,T_rues[],2,0),VLOOKUP($H77,INDIRECT(MID(VLOOKUP($J77,T_rues[],2,0),2,10)&amp;"[[Numéro]:[Quartier]]"),2,0))=MID(O$5,10,20),1,""))</f>
        <v/>
      </c>
      <c r="P77" s="14" t="str">
        <f ca="1">IF($L77="","",IF(IF(LEFT(VLOOKUP($J77,T_rues[],2,0),1)&lt;&gt;"µ",VLOOKUP($J77,T_rues[],2,0),VLOOKUP($H77,INDIRECT(MID(VLOOKUP($J77,T_rues[],2,0),2,10)&amp;"[[Numéro]:[Quartier]]"),2,0))=MID(P$5,10,20),1,""))</f>
        <v/>
      </c>
      <c r="Q77" s="14" t="str">
        <f ca="1">IF($L77="","",IF(IF(LEFT(VLOOKUP($J77,T_rues[],2,0),1)&lt;&gt;"µ",VLOOKUP($J77,T_rues[],2,0),VLOOKUP($H77,INDIRECT(MID(VLOOKUP($J77,T_rues[],2,0),2,10)&amp;"[[Numéro]:[Quartier]]"),2,0))=MID(Q$5,10,20),1,""))</f>
        <v/>
      </c>
      <c r="R77" s="25"/>
      <c r="S77" s="26"/>
      <c r="T77" s="27"/>
      <c r="U77" s="79" t="str">
        <f t="shared" ca="1" si="5"/>
        <v/>
      </c>
      <c r="V77" s="29" t="str">
        <f t="shared" ca="1" si="6"/>
        <v/>
      </c>
      <c r="W77" s="29" t="str">
        <f t="shared" ca="1" si="7"/>
        <v/>
      </c>
      <c r="X77" s="29" t="str">
        <f t="shared" ca="1" si="8"/>
        <v/>
      </c>
      <c r="Y77" s="24"/>
      <c r="Z77" s="24"/>
      <c r="AA77" s="30"/>
      <c r="AB77" s="31"/>
      <c r="AC77" s="24"/>
      <c r="AD77" s="32"/>
      <c r="AE77" s="35"/>
      <c r="AF77" s="34"/>
      <c r="AG77" s="34"/>
      <c r="AH77" s="95"/>
      <c r="AI77" s="96"/>
      <c r="AJ77" s="96"/>
      <c r="AK77" s="96"/>
      <c r="AL77" s="96"/>
      <c r="AM77" s="96"/>
      <c r="AN77" s="96"/>
      <c r="AO77" s="96"/>
      <c r="AP77" s="96"/>
      <c r="AQ77" s="96"/>
      <c r="AR77" s="96"/>
      <c r="AS77" s="96"/>
      <c r="AT77" s="96"/>
      <c r="AU77" s="96"/>
      <c r="AV77" s="96"/>
      <c r="AW77" s="96"/>
      <c r="AX77" s="96"/>
      <c r="AY77" s="96"/>
      <c r="AZ77" s="96"/>
      <c r="BA77" s="96"/>
      <c r="BB77" s="96"/>
      <c r="BC77" s="96"/>
      <c r="BD77" s="96"/>
      <c r="BE77" s="96"/>
      <c r="BF77" s="96"/>
      <c r="BG77" s="96"/>
      <c r="BH77" s="96"/>
      <c r="BI77" s="96"/>
      <c r="BJ77" s="96"/>
      <c r="BK77" s="96"/>
      <c r="BL77" s="96"/>
      <c r="BM77" s="96"/>
    </row>
    <row r="78" spans="1:65" s="97" customFormat="1" ht="68.25" customHeight="1" thickBot="1" x14ac:dyDescent="0.25">
      <c r="A78" s="23" t="str">
        <f t="shared" si="9"/>
        <v/>
      </c>
      <c r="B78" s="23"/>
      <c r="C78" s="24"/>
      <c r="D78" s="23"/>
      <c r="E78" s="23"/>
      <c r="F78" s="23"/>
      <c r="G78" s="23"/>
      <c r="H78" s="23"/>
      <c r="I78" s="23"/>
      <c r="J78" s="23"/>
      <c r="K78" s="23"/>
      <c r="L78" s="69" t="str">
        <f>IF(COUNTIF(T_rues[],$J78)&gt;0,77130,"")</f>
        <v/>
      </c>
      <c r="M78" s="69" t="str">
        <f>IF(COUNTIF(T_rues[],$J78)&gt;0,"Montereau-Fault-Yonne","")</f>
        <v/>
      </c>
      <c r="N78" s="14" t="str">
        <f ca="1">IF($L78="","",IF(IF(LEFT(VLOOKUP($J78,T_rues[],2,0),1)&lt;&gt;"µ",VLOOKUP($J78,T_rues[],2,0),VLOOKUP($H78,INDIRECT(MID(VLOOKUP($J78,T_rues[],2,0),2,10)&amp;"[[Numéro]:[Quartier]]"),2,0))=MID(N$5,10,20),1,""))</f>
        <v/>
      </c>
      <c r="O78" s="14" t="str">
        <f ca="1">IF($L78="","",IF(IF(LEFT(VLOOKUP($J78,T_rues[],2,0),1)&lt;&gt;"µ",VLOOKUP($J78,T_rues[],2,0),VLOOKUP($H78,INDIRECT(MID(VLOOKUP($J78,T_rues[],2,0),2,10)&amp;"[[Numéro]:[Quartier]]"),2,0))=MID(O$5,10,20),1,""))</f>
        <v/>
      </c>
      <c r="P78" s="14" t="str">
        <f ca="1">IF($L78="","",IF(IF(LEFT(VLOOKUP($J78,T_rues[],2,0),1)&lt;&gt;"µ",VLOOKUP($J78,T_rues[],2,0),VLOOKUP($H78,INDIRECT(MID(VLOOKUP($J78,T_rues[],2,0),2,10)&amp;"[[Numéro]:[Quartier]]"),2,0))=MID(P$5,10,20),1,""))</f>
        <v/>
      </c>
      <c r="Q78" s="14" t="str">
        <f ca="1">IF($L78="","",IF(IF(LEFT(VLOOKUP($J78,T_rues[],2,0),1)&lt;&gt;"µ",VLOOKUP($J78,T_rues[],2,0),VLOOKUP($H78,INDIRECT(MID(VLOOKUP($J78,T_rues[],2,0),2,10)&amp;"[[Numéro]:[Quartier]]"),2,0))=MID(Q$5,10,20),1,""))</f>
        <v/>
      </c>
      <c r="R78" s="25"/>
      <c r="S78" s="26"/>
      <c r="T78" s="27"/>
      <c r="U78" s="79" t="str">
        <f t="shared" ca="1" si="5"/>
        <v/>
      </c>
      <c r="V78" s="29" t="str">
        <f t="shared" ca="1" si="6"/>
        <v/>
      </c>
      <c r="W78" s="29" t="str">
        <f t="shared" ca="1" si="7"/>
        <v/>
      </c>
      <c r="X78" s="29" t="str">
        <f t="shared" ca="1" si="8"/>
        <v/>
      </c>
      <c r="Y78" s="24"/>
      <c r="Z78" s="24"/>
      <c r="AA78" s="30"/>
      <c r="AB78" s="31"/>
      <c r="AC78" s="24"/>
      <c r="AD78" s="32"/>
      <c r="AE78" s="35"/>
      <c r="AF78" s="34"/>
      <c r="AG78" s="34"/>
      <c r="AH78" s="95"/>
      <c r="AI78" s="96"/>
      <c r="AJ78" s="96"/>
      <c r="AK78" s="96"/>
      <c r="AL78" s="96"/>
      <c r="AM78" s="96"/>
      <c r="AN78" s="96"/>
      <c r="AO78" s="96"/>
      <c r="AP78" s="96"/>
      <c r="AQ78" s="96"/>
      <c r="AR78" s="96"/>
      <c r="AS78" s="96"/>
      <c r="AT78" s="96"/>
      <c r="AU78" s="96"/>
      <c r="AV78" s="96"/>
      <c r="AW78" s="96"/>
      <c r="AX78" s="96"/>
      <c r="AY78" s="96"/>
      <c r="AZ78" s="96"/>
      <c r="BA78" s="96"/>
      <c r="BB78" s="96"/>
      <c r="BC78" s="96"/>
      <c r="BD78" s="96"/>
      <c r="BE78" s="96"/>
      <c r="BF78" s="96"/>
      <c r="BG78" s="96"/>
      <c r="BH78" s="96"/>
      <c r="BI78" s="96"/>
      <c r="BJ78" s="96"/>
      <c r="BK78" s="96"/>
      <c r="BL78" s="96"/>
      <c r="BM78" s="96"/>
    </row>
    <row r="79" spans="1:65" s="97" customFormat="1" ht="68.25" customHeight="1" thickBot="1" x14ac:dyDescent="0.25">
      <c r="A79" s="23" t="str">
        <f t="shared" si="9"/>
        <v/>
      </c>
      <c r="B79" s="23"/>
      <c r="C79" s="24"/>
      <c r="D79" s="23"/>
      <c r="E79" s="23"/>
      <c r="F79" s="23"/>
      <c r="G79" s="23"/>
      <c r="H79" s="23"/>
      <c r="I79" s="23"/>
      <c r="J79" s="23"/>
      <c r="K79" s="23"/>
      <c r="L79" s="69" t="str">
        <f>IF(COUNTIF(T_rues[],$J79)&gt;0,77130,"")</f>
        <v/>
      </c>
      <c r="M79" s="69" t="str">
        <f>IF(COUNTIF(T_rues[],$J79)&gt;0,"Montereau-Fault-Yonne","")</f>
        <v/>
      </c>
      <c r="N79" s="14" t="str">
        <f ca="1">IF($L79="","",IF(IF(LEFT(VLOOKUP($J79,T_rues[],2,0),1)&lt;&gt;"µ",VLOOKUP($J79,T_rues[],2,0),VLOOKUP($H79,INDIRECT(MID(VLOOKUP($J79,T_rues[],2,0),2,10)&amp;"[[Numéro]:[Quartier]]"),2,0))=MID(N$5,10,20),1,""))</f>
        <v/>
      </c>
      <c r="O79" s="14" t="str">
        <f ca="1">IF($L79="","",IF(IF(LEFT(VLOOKUP($J79,T_rues[],2,0),1)&lt;&gt;"µ",VLOOKUP($J79,T_rues[],2,0),VLOOKUP($H79,INDIRECT(MID(VLOOKUP($J79,T_rues[],2,0),2,10)&amp;"[[Numéro]:[Quartier]]"),2,0))=MID(O$5,10,20),1,""))</f>
        <v/>
      </c>
      <c r="P79" s="14" t="str">
        <f ca="1">IF($L79="","",IF(IF(LEFT(VLOOKUP($J79,T_rues[],2,0),1)&lt;&gt;"µ",VLOOKUP($J79,T_rues[],2,0),VLOOKUP($H79,INDIRECT(MID(VLOOKUP($J79,T_rues[],2,0),2,10)&amp;"[[Numéro]:[Quartier]]"),2,0))=MID(P$5,10,20),1,""))</f>
        <v/>
      </c>
      <c r="Q79" s="14" t="str">
        <f ca="1">IF($L79="","",IF(IF(LEFT(VLOOKUP($J79,T_rues[],2,0),1)&lt;&gt;"µ",VLOOKUP($J79,T_rues[],2,0),VLOOKUP($H79,INDIRECT(MID(VLOOKUP($J79,T_rues[],2,0),2,10)&amp;"[[Numéro]:[Quartier]]"),2,0))=MID(Q$5,10,20),1,""))</f>
        <v/>
      </c>
      <c r="R79" s="25"/>
      <c r="S79" s="26"/>
      <c r="T79" s="27"/>
      <c r="U79" s="79" t="str">
        <f t="shared" ca="1" si="5"/>
        <v/>
      </c>
      <c r="V79" s="29" t="str">
        <f t="shared" ca="1" si="6"/>
        <v/>
      </c>
      <c r="W79" s="29" t="str">
        <f t="shared" ca="1" si="7"/>
        <v/>
      </c>
      <c r="X79" s="29" t="str">
        <f t="shared" ca="1" si="8"/>
        <v/>
      </c>
      <c r="Y79" s="24"/>
      <c r="Z79" s="24"/>
      <c r="AA79" s="30"/>
      <c r="AB79" s="31"/>
      <c r="AC79" s="24"/>
      <c r="AD79" s="32"/>
      <c r="AE79" s="35"/>
      <c r="AF79" s="34"/>
      <c r="AG79" s="34"/>
      <c r="AH79" s="95"/>
      <c r="AI79" s="96"/>
      <c r="AJ79" s="96"/>
      <c r="AK79" s="96"/>
      <c r="AL79" s="96"/>
      <c r="AM79" s="96"/>
      <c r="AN79" s="96"/>
      <c r="AO79" s="96"/>
      <c r="AP79" s="96"/>
      <c r="AQ79" s="96"/>
      <c r="AR79" s="96"/>
      <c r="AS79" s="96"/>
      <c r="AT79" s="96"/>
      <c r="AU79" s="96"/>
      <c r="AV79" s="96"/>
      <c r="AW79" s="96"/>
      <c r="AX79" s="96"/>
      <c r="AY79" s="96"/>
      <c r="AZ79" s="96"/>
      <c r="BA79" s="96"/>
      <c r="BB79" s="96"/>
      <c r="BC79" s="96"/>
      <c r="BD79" s="96"/>
      <c r="BE79" s="96"/>
      <c r="BF79" s="96"/>
      <c r="BG79" s="96"/>
      <c r="BH79" s="96"/>
      <c r="BI79" s="96"/>
      <c r="BJ79" s="96"/>
      <c r="BK79" s="96"/>
      <c r="BL79" s="96"/>
      <c r="BM79" s="96"/>
    </row>
    <row r="80" spans="1:65" s="97" customFormat="1" ht="68.25" customHeight="1" thickBot="1" x14ac:dyDescent="0.25">
      <c r="A80" s="23" t="str">
        <f t="shared" si="9"/>
        <v/>
      </c>
      <c r="B80" s="23"/>
      <c r="C80" s="24"/>
      <c r="D80" s="23"/>
      <c r="E80" s="23"/>
      <c r="F80" s="23"/>
      <c r="G80" s="23"/>
      <c r="H80" s="23"/>
      <c r="I80" s="23"/>
      <c r="J80" s="23"/>
      <c r="K80" s="23"/>
      <c r="L80" s="69" t="str">
        <f>IF(COUNTIF(T_rues[],$J80)&gt;0,77130,"")</f>
        <v/>
      </c>
      <c r="M80" s="69" t="str">
        <f>IF(COUNTIF(T_rues[],$J80)&gt;0,"Montereau-Fault-Yonne","")</f>
        <v/>
      </c>
      <c r="N80" s="14" t="str">
        <f ca="1">IF($L80="","",IF(IF(LEFT(VLOOKUP($J80,T_rues[],2,0),1)&lt;&gt;"µ",VLOOKUP($J80,T_rues[],2,0),VLOOKUP($H80,INDIRECT(MID(VLOOKUP($J80,T_rues[],2,0),2,10)&amp;"[[Numéro]:[Quartier]]"),2,0))=MID(N$5,10,20),1,""))</f>
        <v/>
      </c>
      <c r="O80" s="14" t="str">
        <f ca="1">IF($L80="","",IF(IF(LEFT(VLOOKUP($J80,T_rues[],2,0),1)&lt;&gt;"µ",VLOOKUP($J80,T_rues[],2,0),VLOOKUP($H80,INDIRECT(MID(VLOOKUP($J80,T_rues[],2,0),2,10)&amp;"[[Numéro]:[Quartier]]"),2,0))=MID(O$5,10,20),1,""))</f>
        <v/>
      </c>
      <c r="P80" s="14" t="str">
        <f ca="1">IF($L80="","",IF(IF(LEFT(VLOOKUP($J80,T_rues[],2,0),1)&lt;&gt;"µ",VLOOKUP($J80,T_rues[],2,0),VLOOKUP($H80,INDIRECT(MID(VLOOKUP($J80,T_rues[],2,0),2,10)&amp;"[[Numéro]:[Quartier]]"),2,0))=MID(P$5,10,20),1,""))</f>
        <v/>
      </c>
      <c r="Q80" s="14" t="str">
        <f ca="1">IF($L80="","",IF(IF(LEFT(VLOOKUP($J80,T_rues[],2,0),1)&lt;&gt;"µ",VLOOKUP($J80,T_rues[],2,0),VLOOKUP($H80,INDIRECT(MID(VLOOKUP($J80,T_rues[],2,0),2,10)&amp;"[[Numéro]:[Quartier]]"),2,0))=MID(Q$5,10,20),1,""))</f>
        <v/>
      </c>
      <c r="R80" s="25"/>
      <c r="S80" s="26"/>
      <c r="T80" s="27"/>
      <c r="U80" s="79" t="str">
        <f t="shared" ca="1" si="5"/>
        <v/>
      </c>
      <c r="V80" s="29" t="str">
        <f t="shared" ca="1" si="6"/>
        <v/>
      </c>
      <c r="W80" s="29" t="str">
        <f t="shared" ca="1" si="7"/>
        <v/>
      </c>
      <c r="X80" s="29" t="str">
        <f t="shared" ca="1" si="8"/>
        <v/>
      </c>
      <c r="Y80" s="24"/>
      <c r="Z80" s="24"/>
      <c r="AA80" s="30"/>
      <c r="AB80" s="31"/>
      <c r="AC80" s="24"/>
      <c r="AD80" s="32"/>
      <c r="AE80" s="35"/>
      <c r="AF80" s="34"/>
      <c r="AG80" s="34"/>
      <c r="AH80" s="95"/>
      <c r="AI80" s="96"/>
      <c r="AJ80" s="96"/>
      <c r="AK80" s="96"/>
      <c r="AL80" s="96"/>
      <c r="AM80" s="96"/>
      <c r="AN80" s="96"/>
      <c r="AO80" s="96"/>
      <c r="AP80" s="96"/>
      <c r="AQ80" s="96"/>
      <c r="AR80" s="96"/>
      <c r="AS80" s="96"/>
      <c r="AT80" s="96"/>
      <c r="AU80" s="96"/>
      <c r="AV80" s="96"/>
      <c r="AW80" s="96"/>
      <c r="AX80" s="96"/>
      <c r="AY80" s="96"/>
      <c r="AZ80" s="96"/>
      <c r="BA80" s="96"/>
      <c r="BB80" s="96"/>
      <c r="BC80" s="96"/>
      <c r="BD80" s="96"/>
      <c r="BE80" s="96"/>
      <c r="BF80" s="96"/>
      <c r="BG80" s="96"/>
      <c r="BH80" s="96"/>
      <c r="BI80" s="96"/>
      <c r="BJ80" s="96"/>
      <c r="BK80" s="96"/>
      <c r="BL80" s="96"/>
      <c r="BM80" s="96"/>
    </row>
    <row r="81" spans="1:65" s="97" customFormat="1" ht="68.25" customHeight="1" thickBot="1" x14ac:dyDescent="0.25">
      <c r="A81" s="23" t="str">
        <f t="shared" si="9"/>
        <v/>
      </c>
      <c r="B81" s="23"/>
      <c r="C81" s="24"/>
      <c r="D81" s="23"/>
      <c r="E81" s="23"/>
      <c r="F81" s="23"/>
      <c r="G81" s="23"/>
      <c r="H81" s="23"/>
      <c r="I81" s="23"/>
      <c r="J81" s="23"/>
      <c r="K81" s="23"/>
      <c r="L81" s="69" t="str">
        <f>IF(COUNTIF(T_rues[],$J81)&gt;0,77130,"")</f>
        <v/>
      </c>
      <c r="M81" s="69" t="str">
        <f>IF(COUNTIF(T_rues[],$J81)&gt;0,"Montereau-Fault-Yonne","")</f>
        <v/>
      </c>
      <c r="N81" s="14" t="str">
        <f ca="1">IF($L81="","",IF(IF(LEFT(VLOOKUP($J81,T_rues[],2,0),1)&lt;&gt;"µ",VLOOKUP($J81,T_rues[],2,0),VLOOKUP($H81,INDIRECT(MID(VLOOKUP($J81,T_rues[],2,0),2,10)&amp;"[[Numéro]:[Quartier]]"),2,0))=MID(N$5,10,20),1,""))</f>
        <v/>
      </c>
      <c r="O81" s="14" t="str">
        <f ca="1">IF($L81="","",IF(IF(LEFT(VLOOKUP($J81,T_rues[],2,0),1)&lt;&gt;"µ",VLOOKUP($J81,T_rues[],2,0),VLOOKUP($H81,INDIRECT(MID(VLOOKUP($J81,T_rues[],2,0),2,10)&amp;"[[Numéro]:[Quartier]]"),2,0))=MID(O$5,10,20),1,""))</f>
        <v/>
      </c>
      <c r="P81" s="14" t="str">
        <f ca="1">IF($L81="","",IF(IF(LEFT(VLOOKUP($J81,T_rues[],2,0),1)&lt;&gt;"µ",VLOOKUP($J81,T_rues[],2,0),VLOOKUP($H81,INDIRECT(MID(VLOOKUP($J81,T_rues[],2,0),2,10)&amp;"[[Numéro]:[Quartier]]"),2,0))=MID(P$5,10,20),1,""))</f>
        <v/>
      </c>
      <c r="Q81" s="14" t="str">
        <f ca="1">IF($L81="","",IF(IF(LEFT(VLOOKUP($J81,T_rues[],2,0),1)&lt;&gt;"µ",VLOOKUP($J81,T_rues[],2,0),VLOOKUP($H81,INDIRECT(MID(VLOOKUP($J81,T_rues[],2,0),2,10)&amp;"[[Numéro]:[Quartier]]"),2,0))=MID(Q$5,10,20),1,""))</f>
        <v/>
      </c>
      <c r="R81" s="25"/>
      <c r="S81" s="26"/>
      <c r="T81" s="27"/>
      <c r="U81" s="79" t="str">
        <f t="shared" ca="1" si="5"/>
        <v/>
      </c>
      <c r="V81" s="29" t="str">
        <f t="shared" ca="1" si="6"/>
        <v/>
      </c>
      <c r="W81" s="29" t="str">
        <f t="shared" ca="1" si="7"/>
        <v/>
      </c>
      <c r="X81" s="29" t="str">
        <f t="shared" ca="1" si="8"/>
        <v/>
      </c>
      <c r="Y81" s="24"/>
      <c r="Z81" s="24"/>
      <c r="AA81" s="30"/>
      <c r="AB81" s="31"/>
      <c r="AC81" s="24"/>
      <c r="AD81" s="32"/>
      <c r="AE81" s="35"/>
      <c r="AF81" s="34"/>
      <c r="AG81" s="34"/>
      <c r="AH81" s="95"/>
      <c r="AI81" s="96"/>
      <c r="AJ81" s="96"/>
      <c r="AK81" s="96"/>
      <c r="AL81" s="96"/>
      <c r="AM81" s="96"/>
      <c r="AN81" s="96"/>
      <c r="AO81" s="96"/>
      <c r="AP81" s="96"/>
      <c r="AQ81" s="96"/>
      <c r="AR81" s="96"/>
      <c r="AS81" s="96"/>
      <c r="AT81" s="96"/>
      <c r="AU81" s="96"/>
      <c r="AV81" s="96"/>
      <c r="AW81" s="96"/>
      <c r="AX81" s="96"/>
      <c r="AY81" s="96"/>
      <c r="AZ81" s="96"/>
      <c r="BA81" s="96"/>
      <c r="BB81" s="96"/>
      <c r="BC81" s="96"/>
      <c r="BD81" s="96"/>
      <c r="BE81" s="96"/>
      <c r="BF81" s="96"/>
      <c r="BG81" s="96"/>
      <c r="BH81" s="96"/>
      <c r="BI81" s="96"/>
      <c r="BJ81" s="96"/>
      <c r="BK81" s="96"/>
      <c r="BL81" s="96"/>
      <c r="BM81" s="96"/>
    </row>
    <row r="82" spans="1:65" s="97" customFormat="1" ht="68.25" customHeight="1" thickBot="1" x14ac:dyDescent="0.25">
      <c r="A82" s="23" t="str">
        <f t="shared" si="9"/>
        <v/>
      </c>
      <c r="B82" s="23"/>
      <c r="C82" s="24"/>
      <c r="D82" s="23"/>
      <c r="E82" s="23"/>
      <c r="F82" s="23"/>
      <c r="G82" s="23"/>
      <c r="H82" s="23"/>
      <c r="I82" s="23"/>
      <c r="J82" s="23"/>
      <c r="K82" s="23"/>
      <c r="L82" s="69" t="str">
        <f>IF(COUNTIF(T_rues[],$J82)&gt;0,77130,"")</f>
        <v/>
      </c>
      <c r="M82" s="69" t="str">
        <f>IF(COUNTIF(T_rues[],$J82)&gt;0,"Montereau-Fault-Yonne","")</f>
        <v/>
      </c>
      <c r="N82" s="14" t="str">
        <f ca="1">IF($L82="","",IF(IF(LEFT(VLOOKUP($J82,T_rues[],2,0),1)&lt;&gt;"µ",VLOOKUP($J82,T_rues[],2,0),VLOOKUP($H82,INDIRECT(MID(VLOOKUP($J82,T_rues[],2,0),2,10)&amp;"[[Numéro]:[Quartier]]"),2,0))=MID(N$5,10,20),1,""))</f>
        <v/>
      </c>
      <c r="O82" s="14" t="str">
        <f ca="1">IF($L82="","",IF(IF(LEFT(VLOOKUP($J82,T_rues[],2,0),1)&lt;&gt;"µ",VLOOKUP($J82,T_rues[],2,0),VLOOKUP($H82,INDIRECT(MID(VLOOKUP($J82,T_rues[],2,0),2,10)&amp;"[[Numéro]:[Quartier]]"),2,0))=MID(O$5,10,20),1,""))</f>
        <v/>
      </c>
      <c r="P82" s="14" t="str">
        <f ca="1">IF($L82="","",IF(IF(LEFT(VLOOKUP($J82,T_rues[],2,0),1)&lt;&gt;"µ",VLOOKUP($J82,T_rues[],2,0),VLOOKUP($H82,INDIRECT(MID(VLOOKUP($J82,T_rues[],2,0),2,10)&amp;"[[Numéro]:[Quartier]]"),2,0))=MID(P$5,10,20),1,""))</f>
        <v/>
      </c>
      <c r="Q82" s="14" t="str">
        <f ca="1">IF($L82="","",IF(IF(LEFT(VLOOKUP($J82,T_rues[],2,0),1)&lt;&gt;"µ",VLOOKUP($J82,T_rues[],2,0),VLOOKUP($H82,INDIRECT(MID(VLOOKUP($J82,T_rues[],2,0),2,10)&amp;"[[Numéro]:[Quartier]]"),2,0))=MID(Q$5,10,20),1,""))</f>
        <v/>
      </c>
      <c r="R82" s="25"/>
      <c r="S82" s="26"/>
      <c r="T82" s="27"/>
      <c r="U82" s="79" t="str">
        <f t="shared" ca="1" si="5"/>
        <v/>
      </c>
      <c r="V82" s="29" t="str">
        <f t="shared" ca="1" si="6"/>
        <v/>
      </c>
      <c r="W82" s="29" t="str">
        <f t="shared" ca="1" si="7"/>
        <v/>
      </c>
      <c r="X82" s="29" t="str">
        <f t="shared" ca="1" si="8"/>
        <v/>
      </c>
      <c r="Y82" s="24"/>
      <c r="Z82" s="24"/>
      <c r="AA82" s="30"/>
      <c r="AB82" s="31"/>
      <c r="AC82" s="24"/>
      <c r="AD82" s="32"/>
      <c r="AE82" s="35"/>
      <c r="AF82" s="34"/>
      <c r="AG82" s="34"/>
      <c r="AH82" s="95"/>
      <c r="AI82" s="96"/>
      <c r="AJ82" s="96"/>
      <c r="AK82" s="96"/>
      <c r="AL82" s="96"/>
      <c r="AM82" s="96"/>
      <c r="AN82" s="96"/>
      <c r="AO82" s="96"/>
      <c r="AP82" s="96"/>
      <c r="AQ82" s="96"/>
      <c r="AR82" s="96"/>
      <c r="AS82" s="96"/>
      <c r="AT82" s="96"/>
      <c r="AU82" s="96"/>
      <c r="AV82" s="96"/>
      <c r="AW82" s="96"/>
      <c r="AX82" s="96"/>
      <c r="AY82" s="96"/>
      <c r="AZ82" s="96"/>
      <c r="BA82" s="96"/>
      <c r="BB82" s="96"/>
      <c r="BC82" s="96"/>
      <c r="BD82" s="96"/>
      <c r="BE82" s="96"/>
      <c r="BF82" s="96"/>
      <c r="BG82" s="96"/>
      <c r="BH82" s="96"/>
      <c r="BI82" s="96"/>
      <c r="BJ82" s="96"/>
      <c r="BK82" s="96"/>
      <c r="BL82" s="96"/>
      <c r="BM82" s="96"/>
    </row>
    <row r="83" spans="1:65" s="97" customFormat="1" ht="68.25" customHeight="1" thickBot="1" x14ac:dyDescent="0.25">
      <c r="A83" s="23" t="str">
        <f t="shared" si="9"/>
        <v/>
      </c>
      <c r="B83" s="23"/>
      <c r="C83" s="24"/>
      <c r="D83" s="23"/>
      <c r="E83" s="23"/>
      <c r="F83" s="23"/>
      <c r="G83" s="23"/>
      <c r="H83" s="23"/>
      <c r="I83" s="23"/>
      <c r="J83" s="23"/>
      <c r="K83" s="23"/>
      <c r="L83" s="69" t="str">
        <f>IF(COUNTIF(T_rues[],$J83)&gt;0,77130,"")</f>
        <v/>
      </c>
      <c r="M83" s="69" t="str">
        <f>IF(COUNTIF(T_rues[],$J83)&gt;0,"Montereau-Fault-Yonne","")</f>
        <v/>
      </c>
      <c r="N83" s="14" t="str">
        <f ca="1">IF($L83="","",IF(IF(LEFT(VLOOKUP($J83,T_rues[],2,0),1)&lt;&gt;"µ",VLOOKUP($J83,T_rues[],2,0),VLOOKUP($H83,INDIRECT(MID(VLOOKUP($J83,T_rues[],2,0),2,10)&amp;"[[Numéro]:[Quartier]]"),2,0))=MID(N$5,10,20),1,""))</f>
        <v/>
      </c>
      <c r="O83" s="14" t="str">
        <f ca="1">IF($L83="","",IF(IF(LEFT(VLOOKUP($J83,T_rues[],2,0),1)&lt;&gt;"µ",VLOOKUP($J83,T_rues[],2,0),VLOOKUP($H83,INDIRECT(MID(VLOOKUP($J83,T_rues[],2,0),2,10)&amp;"[[Numéro]:[Quartier]]"),2,0))=MID(O$5,10,20),1,""))</f>
        <v/>
      </c>
      <c r="P83" s="14" t="str">
        <f ca="1">IF($L83="","",IF(IF(LEFT(VLOOKUP($J83,T_rues[],2,0),1)&lt;&gt;"µ",VLOOKUP($J83,T_rues[],2,0),VLOOKUP($H83,INDIRECT(MID(VLOOKUP($J83,T_rues[],2,0),2,10)&amp;"[[Numéro]:[Quartier]]"),2,0))=MID(P$5,10,20),1,""))</f>
        <v/>
      </c>
      <c r="Q83" s="14" t="str">
        <f ca="1">IF($L83="","",IF(IF(LEFT(VLOOKUP($J83,T_rues[],2,0),1)&lt;&gt;"µ",VLOOKUP($J83,T_rues[],2,0),VLOOKUP($H83,INDIRECT(MID(VLOOKUP($J83,T_rues[],2,0),2,10)&amp;"[[Numéro]:[Quartier]]"),2,0))=MID(Q$5,10,20),1,""))</f>
        <v/>
      </c>
      <c r="R83" s="25"/>
      <c r="S83" s="26"/>
      <c r="T83" s="27"/>
      <c r="U83" s="79" t="str">
        <f t="shared" ca="1" si="5"/>
        <v/>
      </c>
      <c r="V83" s="29" t="str">
        <f t="shared" ca="1" si="6"/>
        <v/>
      </c>
      <c r="W83" s="29" t="str">
        <f t="shared" ca="1" si="7"/>
        <v/>
      </c>
      <c r="X83" s="29" t="str">
        <f t="shared" ca="1" si="8"/>
        <v/>
      </c>
      <c r="Y83" s="24"/>
      <c r="Z83" s="24"/>
      <c r="AA83" s="30"/>
      <c r="AB83" s="31"/>
      <c r="AC83" s="24"/>
      <c r="AD83" s="32"/>
      <c r="AE83" s="35"/>
      <c r="AF83" s="34"/>
      <c r="AG83" s="34"/>
      <c r="AH83" s="95"/>
      <c r="AI83" s="96"/>
      <c r="AJ83" s="96"/>
      <c r="AK83" s="96"/>
      <c r="AL83" s="96"/>
      <c r="AM83" s="96"/>
      <c r="AN83" s="96"/>
      <c r="AO83" s="96"/>
      <c r="AP83" s="96"/>
      <c r="AQ83" s="96"/>
      <c r="AR83" s="96"/>
      <c r="AS83" s="96"/>
      <c r="AT83" s="96"/>
      <c r="AU83" s="96"/>
      <c r="AV83" s="96"/>
      <c r="AW83" s="96"/>
      <c r="AX83" s="96"/>
      <c r="AY83" s="96"/>
      <c r="AZ83" s="96"/>
      <c r="BA83" s="96"/>
      <c r="BB83" s="96"/>
      <c r="BC83" s="96"/>
      <c r="BD83" s="96"/>
      <c r="BE83" s="96"/>
      <c r="BF83" s="96"/>
      <c r="BG83" s="96"/>
      <c r="BH83" s="96"/>
      <c r="BI83" s="96"/>
      <c r="BJ83" s="96"/>
      <c r="BK83" s="96"/>
      <c r="BL83" s="96"/>
      <c r="BM83" s="96"/>
    </row>
    <row r="84" spans="1:65" s="97" customFormat="1" ht="68.25" customHeight="1" thickBot="1" x14ac:dyDescent="0.25">
      <c r="A84" s="23" t="str">
        <f t="shared" si="9"/>
        <v/>
      </c>
      <c r="B84" s="23"/>
      <c r="C84" s="24"/>
      <c r="D84" s="23"/>
      <c r="E84" s="23"/>
      <c r="F84" s="23"/>
      <c r="G84" s="23"/>
      <c r="H84" s="23"/>
      <c r="I84" s="23"/>
      <c r="J84" s="23"/>
      <c r="K84" s="23"/>
      <c r="L84" s="69" t="str">
        <f>IF(COUNTIF(T_rues[],$J84)&gt;0,77130,"")</f>
        <v/>
      </c>
      <c r="M84" s="69" t="str">
        <f>IF(COUNTIF(T_rues[],$J84)&gt;0,"Montereau-Fault-Yonne","")</f>
        <v/>
      </c>
      <c r="N84" s="14" t="str">
        <f ca="1">IF($L84="","",IF(IF(LEFT(VLOOKUP($J84,T_rues[],2,0),1)&lt;&gt;"µ",VLOOKUP($J84,T_rues[],2,0),VLOOKUP($H84,INDIRECT(MID(VLOOKUP($J84,T_rues[],2,0),2,10)&amp;"[[Numéro]:[Quartier]]"),2,0))=MID(N$5,10,20),1,""))</f>
        <v/>
      </c>
      <c r="O84" s="14" t="str">
        <f ca="1">IF($L84="","",IF(IF(LEFT(VLOOKUP($J84,T_rues[],2,0),1)&lt;&gt;"µ",VLOOKUP($J84,T_rues[],2,0),VLOOKUP($H84,INDIRECT(MID(VLOOKUP($J84,T_rues[],2,0),2,10)&amp;"[[Numéro]:[Quartier]]"),2,0))=MID(O$5,10,20),1,""))</f>
        <v/>
      </c>
      <c r="P84" s="14" t="str">
        <f ca="1">IF($L84="","",IF(IF(LEFT(VLOOKUP($J84,T_rues[],2,0),1)&lt;&gt;"µ",VLOOKUP($J84,T_rues[],2,0),VLOOKUP($H84,INDIRECT(MID(VLOOKUP($J84,T_rues[],2,0),2,10)&amp;"[[Numéro]:[Quartier]]"),2,0))=MID(P$5,10,20),1,""))</f>
        <v/>
      </c>
      <c r="Q84" s="14" t="str">
        <f ca="1">IF($L84="","",IF(IF(LEFT(VLOOKUP($J84,T_rues[],2,0),1)&lt;&gt;"µ",VLOOKUP($J84,T_rues[],2,0),VLOOKUP($H84,INDIRECT(MID(VLOOKUP($J84,T_rues[],2,0),2,10)&amp;"[[Numéro]:[Quartier]]"),2,0))=MID(Q$5,10,20),1,""))</f>
        <v/>
      </c>
      <c r="R84" s="25"/>
      <c r="S84" s="26"/>
      <c r="T84" s="27"/>
      <c r="U84" s="79" t="str">
        <f t="shared" ca="1" si="5"/>
        <v/>
      </c>
      <c r="V84" s="29" t="str">
        <f t="shared" ca="1" si="6"/>
        <v/>
      </c>
      <c r="W84" s="29" t="str">
        <f t="shared" ca="1" si="7"/>
        <v/>
      </c>
      <c r="X84" s="29" t="str">
        <f t="shared" ca="1" si="8"/>
        <v/>
      </c>
      <c r="Y84" s="24"/>
      <c r="Z84" s="24"/>
      <c r="AA84" s="30"/>
      <c r="AB84" s="31"/>
      <c r="AC84" s="24"/>
      <c r="AD84" s="32"/>
      <c r="AE84" s="35"/>
      <c r="AF84" s="34"/>
      <c r="AG84" s="34"/>
      <c r="AH84" s="95"/>
      <c r="AI84" s="96"/>
      <c r="AJ84" s="96"/>
      <c r="AK84" s="96"/>
      <c r="AL84" s="96"/>
      <c r="AM84" s="96"/>
      <c r="AN84" s="96"/>
      <c r="AO84" s="96"/>
      <c r="AP84" s="96"/>
      <c r="AQ84" s="96"/>
      <c r="AR84" s="96"/>
      <c r="AS84" s="96"/>
      <c r="AT84" s="96"/>
      <c r="AU84" s="96"/>
      <c r="AV84" s="96"/>
      <c r="AW84" s="96"/>
      <c r="AX84" s="96"/>
      <c r="AY84" s="96"/>
      <c r="AZ84" s="96"/>
      <c r="BA84" s="96"/>
      <c r="BB84" s="96"/>
      <c r="BC84" s="96"/>
      <c r="BD84" s="96"/>
      <c r="BE84" s="96"/>
      <c r="BF84" s="96"/>
      <c r="BG84" s="96"/>
      <c r="BH84" s="96"/>
      <c r="BI84" s="96"/>
      <c r="BJ84" s="96"/>
      <c r="BK84" s="96"/>
      <c r="BL84" s="96"/>
      <c r="BM84" s="96"/>
    </row>
    <row r="85" spans="1:65" s="97" customFormat="1" ht="68.25" customHeight="1" thickBot="1" x14ac:dyDescent="0.25">
      <c r="A85" s="23" t="str">
        <f t="shared" si="9"/>
        <v/>
      </c>
      <c r="B85" s="23"/>
      <c r="C85" s="24"/>
      <c r="D85" s="23"/>
      <c r="E85" s="23"/>
      <c r="F85" s="23"/>
      <c r="G85" s="23"/>
      <c r="H85" s="23"/>
      <c r="I85" s="23"/>
      <c r="J85" s="23"/>
      <c r="K85" s="23"/>
      <c r="L85" s="69" t="str">
        <f>IF(COUNTIF(T_rues[],$J85)&gt;0,77130,"")</f>
        <v/>
      </c>
      <c r="M85" s="69" t="str">
        <f>IF(COUNTIF(T_rues[],$J85)&gt;0,"Montereau-Fault-Yonne","")</f>
        <v/>
      </c>
      <c r="N85" s="14" t="str">
        <f ca="1">IF($L85="","",IF(IF(LEFT(VLOOKUP($J85,T_rues[],2,0),1)&lt;&gt;"µ",VLOOKUP($J85,T_rues[],2,0),VLOOKUP($H85,INDIRECT(MID(VLOOKUP($J85,T_rues[],2,0),2,10)&amp;"[[Numéro]:[Quartier]]"),2,0))=MID(N$5,10,20),1,""))</f>
        <v/>
      </c>
      <c r="O85" s="14" t="str">
        <f ca="1">IF($L85="","",IF(IF(LEFT(VLOOKUP($J85,T_rues[],2,0),1)&lt;&gt;"µ",VLOOKUP($J85,T_rues[],2,0),VLOOKUP($H85,INDIRECT(MID(VLOOKUP($J85,T_rues[],2,0),2,10)&amp;"[[Numéro]:[Quartier]]"),2,0))=MID(O$5,10,20),1,""))</f>
        <v/>
      </c>
      <c r="P85" s="14" t="str">
        <f ca="1">IF($L85="","",IF(IF(LEFT(VLOOKUP($J85,T_rues[],2,0),1)&lt;&gt;"µ",VLOOKUP($J85,T_rues[],2,0),VLOOKUP($H85,INDIRECT(MID(VLOOKUP($J85,T_rues[],2,0),2,10)&amp;"[[Numéro]:[Quartier]]"),2,0))=MID(P$5,10,20),1,""))</f>
        <v/>
      </c>
      <c r="Q85" s="14" t="str">
        <f ca="1">IF($L85="","",IF(IF(LEFT(VLOOKUP($J85,T_rues[],2,0),1)&lt;&gt;"µ",VLOOKUP($J85,T_rues[],2,0),VLOOKUP($H85,INDIRECT(MID(VLOOKUP($J85,T_rues[],2,0),2,10)&amp;"[[Numéro]:[Quartier]]"),2,0))=MID(Q$5,10,20),1,""))</f>
        <v/>
      </c>
      <c r="R85" s="25"/>
      <c r="S85" s="26"/>
      <c r="T85" s="27"/>
      <c r="U85" s="79" t="str">
        <f t="shared" ca="1" si="5"/>
        <v/>
      </c>
      <c r="V85" s="29" t="str">
        <f t="shared" ca="1" si="6"/>
        <v/>
      </c>
      <c r="W85" s="29" t="str">
        <f t="shared" ca="1" si="7"/>
        <v/>
      </c>
      <c r="X85" s="29" t="str">
        <f t="shared" ca="1" si="8"/>
        <v/>
      </c>
      <c r="Y85" s="24"/>
      <c r="Z85" s="24"/>
      <c r="AA85" s="30"/>
      <c r="AB85" s="31"/>
      <c r="AC85" s="24"/>
      <c r="AD85" s="32"/>
      <c r="AE85" s="35"/>
      <c r="AF85" s="34"/>
      <c r="AG85" s="34"/>
      <c r="AH85" s="95"/>
      <c r="AI85" s="96"/>
      <c r="AJ85" s="96"/>
      <c r="AK85" s="96"/>
      <c r="AL85" s="96"/>
      <c r="AM85" s="96"/>
      <c r="AN85" s="96"/>
      <c r="AO85" s="96"/>
      <c r="AP85" s="96"/>
      <c r="AQ85" s="96"/>
      <c r="AR85" s="96"/>
      <c r="AS85" s="96"/>
      <c r="AT85" s="96"/>
      <c r="AU85" s="96"/>
      <c r="AV85" s="96"/>
      <c r="AW85" s="96"/>
      <c r="AX85" s="96"/>
      <c r="AY85" s="96"/>
      <c r="AZ85" s="96"/>
      <c r="BA85" s="96"/>
      <c r="BB85" s="96"/>
      <c r="BC85" s="96"/>
      <c r="BD85" s="96"/>
      <c r="BE85" s="96"/>
      <c r="BF85" s="96"/>
      <c r="BG85" s="96"/>
      <c r="BH85" s="96"/>
      <c r="BI85" s="96"/>
      <c r="BJ85" s="96"/>
      <c r="BK85" s="96"/>
      <c r="BL85" s="96"/>
      <c r="BM85" s="96"/>
    </row>
    <row r="86" spans="1:65" s="97" customFormat="1" ht="68.25" customHeight="1" thickBot="1" x14ac:dyDescent="0.25">
      <c r="A86" s="23" t="str">
        <f t="shared" si="9"/>
        <v/>
      </c>
      <c r="B86" s="23"/>
      <c r="C86" s="24"/>
      <c r="D86" s="23"/>
      <c r="E86" s="23"/>
      <c r="F86" s="23"/>
      <c r="G86" s="23"/>
      <c r="H86" s="23"/>
      <c r="I86" s="23"/>
      <c r="J86" s="23"/>
      <c r="K86" s="23"/>
      <c r="L86" s="69" t="str">
        <f>IF(COUNTIF(T_rues[],$J86)&gt;0,77130,"")</f>
        <v/>
      </c>
      <c r="M86" s="69" t="str">
        <f>IF(COUNTIF(T_rues[],$J86)&gt;0,"Montereau-Fault-Yonne","")</f>
        <v/>
      </c>
      <c r="N86" s="14" t="str">
        <f ca="1">IF($L86="","",IF(IF(LEFT(VLOOKUP($J86,T_rues[],2,0),1)&lt;&gt;"µ",VLOOKUP($J86,T_rues[],2,0),VLOOKUP($H86,INDIRECT(MID(VLOOKUP($J86,T_rues[],2,0),2,10)&amp;"[[Numéro]:[Quartier]]"),2,0))=MID(N$5,10,20),1,""))</f>
        <v/>
      </c>
      <c r="O86" s="14" t="str">
        <f ca="1">IF($L86="","",IF(IF(LEFT(VLOOKUP($J86,T_rues[],2,0),1)&lt;&gt;"µ",VLOOKUP($J86,T_rues[],2,0),VLOOKUP($H86,INDIRECT(MID(VLOOKUP($J86,T_rues[],2,0),2,10)&amp;"[[Numéro]:[Quartier]]"),2,0))=MID(O$5,10,20),1,""))</f>
        <v/>
      </c>
      <c r="P86" s="14" t="str">
        <f ca="1">IF($L86="","",IF(IF(LEFT(VLOOKUP($J86,T_rues[],2,0),1)&lt;&gt;"µ",VLOOKUP($J86,T_rues[],2,0),VLOOKUP($H86,INDIRECT(MID(VLOOKUP($J86,T_rues[],2,0),2,10)&amp;"[[Numéro]:[Quartier]]"),2,0))=MID(P$5,10,20),1,""))</f>
        <v/>
      </c>
      <c r="Q86" s="14" t="str">
        <f ca="1">IF($L86="","",IF(IF(LEFT(VLOOKUP($J86,T_rues[],2,0),1)&lt;&gt;"µ",VLOOKUP($J86,T_rues[],2,0),VLOOKUP($H86,INDIRECT(MID(VLOOKUP($J86,T_rues[],2,0),2,10)&amp;"[[Numéro]:[Quartier]]"),2,0))=MID(Q$5,10,20),1,""))</f>
        <v/>
      </c>
      <c r="R86" s="25"/>
      <c r="S86" s="26"/>
      <c r="T86" s="27"/>
      <c r="U86" s="79" t="str">
        <f t="shared" ca="1" si="5"/>
        <v/>
      </c>
      <c r="V86" s="29" t="str">
        <f t="shared" ca="1" si="6"/>
        <v/>
      </c>
      <c r="W86" s="29" t="str">
        <f t="shared" ca="1" si="7"/>
        <v/>
      </c>
      <c r="X86" s="29" t="str">
        <f t="shared" ca="1" si="8"/>
        <v/>
      </c>
      <c r="Y86" s="24"/>
      <c r="Z86" s="24"/>
      <c r="AA86" s="30"/>
      <c r="AB86" s="31"/>
      <c r="AC86" s="24"/>
      <c r="AD86" s="32"/>
      <c r="AE86" s="35"/>
      <c r="AF86" s="34"/>
      <c r="AG86" s="34"/>
      <c r="AH86" s="95"/>
      <c r="AI86" s="96"/>
      <c r="AJ86" s="96"/>
      <c r="AK86" s="96"/>
      <c r="AL86" s="96"/>
      <c r="AM86" s="96"/>
      <c r="AN86" s="96"/>
      <c r="AO86" s="96"/>
      <c r="AP86" s="96"/>
      <c r="AQ86" s="96"/>
      <c r="AR86" s="96"/>
      <c r="AS86" s="96"/>
      <c r="AT86" s="96"/>
      <c r="AU86" s="96"/>
      <c r="AV86" s="96"/>
      <c r="AW86" s="96"/>
      <c r="AX86" s="96"/>
      <c r="AY86" s="96"/>
      <c r="AZ86" s="96"/>
      <c r="BA86" s="96"/>
      <c r="BB86" s="96"/>
      <c r="BC86" s="96"/>
      <c r="BD86" s="96"/>
      <c r="BE86" s="96"/>
      <c r="BF86" s="96"/>
      <c r="BG86" s="96"/>
      <c r="BH86" s="96"/>
      <c r="BI86" s="96"/>
      <c r="BJ86" s="96"/>
      <c r="BK86" s="96"/>
      <c r="BL86" s="96"/>
      <c r="BM86" s="96"/>
    </row>
    <row r="87" spans="1:65" s="97" customFormat="1" ht="68.25" customHeight="1" thickBot="1" x14ac:dyDescent="0.25">
      <c r="A87" s="23" t="str">
        <f t="shared" si="9"/>
        <v/>
      </c>
      <c r="B87" s="23"/>
      <c r="C87" s="24"/>
      <c r="D87" s="23"/>
      <c r="E87" s="23"/>
      <c r="F87" s="23"/>
      <c r="G87" s="23"/>
      <c r="H87" s="23"/>
      <c r="I87" s="23"/>
      <c r="J87" s="23"/>
      <c r="K87" s="23"/>
      <c r="L87" s="69" t="str">
        <f>IF(COUNTIF(T_rues[],$J87)&gt;0,77130,"")</f>
        <v/>
      </c>
      <c r="M87" s="69" t="str">
        <f>IF(COUNTIF(T_rues[],$J87)&gt;0,"Montereau-Fault-Yonne","")</f>
        <v/>
      </c>
      <c r="N87" s="14" t="str">
        <f ca="1">IF($L87="","",IF(IF(LEFT(VLOOKUP($J87,T_rues[],2,0),1)&lt;&gt;"µ",VLOOKUP($J87,T_rues[],2,0),VLOOKUP($H87,INDIRECT(MID(VLOOKUP($J87,T_rues[],2,0),2,10)&amp;"[[Numéro]:[Quartier]]"),2,0))=MID(N$5,10,20),1,""))</f>
        <v/>
      </c>
      <c r="O87" s="14" t="str">
        <f ca="1">IF($L87="","",IF(IF(LEFT(VLOOKUP($J87,T_rues[],2,0),1)&lt;&gt;"µ",VLOOKUP($J87,T_rues[],2,0),VLOOKUP($H87,INDIRECT(MID(VLOOKUP($J87,T_rues[],2,0),2,10)&amp;"[[Numéro]:[Quartier]]"),2,0))=MID(O$5,10,20),1,""))</f>
        <v/>
      </c>
      <c r="P87" s="14" t="str">
        <f ca="1">IF($L87="","",IF(IF(LEFT(VLOOKUP($J87,T_rues[],2,0),1)&lt;&gt;"µ",VLOOKUP($J87,T_rues[],2,0),VLOOKUP($H87,INDIRECT(MID(VLOOKUP($J87,T_rues[],2,0),2,10)&amp;"[[Numéro]:[Quartier]]"),2,0))=MID(P$5,10,20),1,""))</f>
        <v/>
      </c>
      <c r="Q87" s="14" t="str">
        <f ca="1">IF($L87="","",IF(IF(LEFT(VLOOKUP($J87,T_rues[],2,0),1)&lt;&gt;"µ",VLOOKUP($J87,T_rues[],2,0),VLOOKUP($H87,INDIRECT(MID(VLOOKUP($J87,T_rues[],2,0),2,10)&amp;"[[Numéro]:[Quartier]]"),2,0))=MID(Q$5,10,20),1,""))</f>
        <v/>
      </c>
      <c r="R87" s="25"/>
      <c r="S87" s="26"/>
      <c r="T87" s="27"/>
      <c r="U87" s="79" t="str">
        <f t="shared" ca="1" si="5"/>
        <v/>
      </c>
      <c r="V87" s="29" t="str">
        <f t="shared" ca="1" si="6"/>
        <v/>
      </c>
      <c r="W87" s="29" t="str">
        <f t="shared" ca="1" si="7"/>
        <v/>
      </c>
      <c r="X87" s="29" t="str">
        <f t="shared" ca="1" si="8"/>
        <v/>
      </c>
      <c r="Y87" s="24"/>
      <c r="Z87" s="24"/>
      <c r="AA87" s="30"/>
      <c r="AB87" s="31"/>
      <c r="AC87" s="24"/>
      <c r="AD87" s="32"/>
      <c r="AE87" s="35"/>
      <c r="AF87" s="34"/>
      <c r="AG87" s="34"/>
      <c r="AH87" s="95"/>
      <c r="AI87" s="96"/>
      <c r="AJ87" s="96"/>
      <c r="AK87" s="96"/>
      <c r="AL87" s="96"/>
      <c r="AM87" s="96"/>
      <c r="AN87" s="96"/>
      <c r="AO87" s="96"/>
      <c r="AP87" s="96"/>
      <c r="AQ87" s="96"/>
      <c r="AR87" s="96"/>
      <c r="AS87" s="96"/>
      <c r="AT87" s="96"/>
      <c r="AU87" s="96"/>
      <c r="AV87" s="96"/>
      <c r="AW87" s="96"/>
      <c r="AX87" s="96"/>
      <c r="AY87" s="96"/>
      <c r="AZ87" s="96"/>
      <c r="BA87" s="96"/>
      <c r="BB87" s="96"/>
      <c r="BC87" s="96"/>
      <c r="BD87" s="96"/>
      <c r="BE87" s="96"/>
      <c r="BF87" s="96"/>
      <c r="BG87" s="96"/>
      <c r="BH87" s="96"/>
      <c r="BI87" s="96"/>
      <c r="BJ87" s="96"/>
      <c r="BK87" s="96"/>
      <c r="BL87" s="96"/>
      <c r="BM87" s="96"/>
    </row>
    <row r="88" spans="1:65" s="97" customFormat="1" ht="68.25" customHeight="1" thickBot="1" x14ac:dyDescent="0.25">
      <c r="A88" s="23" t="str">
        <f t="shared" si="9"/>
        <v/>
      </c>
      <c r="B88" s="23"/>
      <c r="C88" s="24"/>
      <c r="D88" s="23"/>
      <c r="E88" s="23"/>
      <c r="F88" s="23"/>
      <c r="G88" s="23"/>
      <c r="H88" s="23"/>
      <c r="I88" s="23"/>
      <c r="J88" s="23"/>
      <c r="K88" s="23"/>
      <c r="L88" s="69" t="str">
        <f>IF(COUNTIF(T_rues[],$J88)&gt;0,77130,"")</f>
        <v/>
      </c>
      <c r="M88" s="69" t="str">
        <f>IF(COUNTIF(T_rues[],$J88)&gt;0,"Montereau-Fault-Yonne","")</f>
        <v/>
      </c>
      <c r="N88" s="14" t="str">
        <f ca="1">IF($L88="","",IF(IF(LEFT(VLOOKUP($J88,T_rues[],2,0),1)&lt;&gt;"µ",VLOOKUP($J88,T_rues[],2,0),VLOOKUP($H88,INDIRECT(MID(VLOOKUP($J88,T_rues[],2,0),2,10)&amp;"[[Numéro]:[Quartier]]"),2,0))=MID(N$5,10,20),1,""))</f>
        <v/>
      </c>
      <c r="O88" s="14" t="str">
        <f ca="1">IF($L88="","",IF(IF(LEFT(VLOOKUP($J88,T_rues[],2,0),1)&lt;&gt;"µ",VLOOKUP($J88,T_rues[],2,0),VLOOKUP($H88,INDIRECT(MID(VLOOKUP($J88,T_rues[],2,0),2,10)&amp;"[[Numéro]:[Quartier]]"),2,0))=MID(O$5,10,20),1,""))</f>
        <v/>
      </c>
      <c r="P88" s="14" t="str">
        <f ca="1">IF($L88="","",IF(IF(LEFT(VLOOKUP($J88,T_rues[],2,0),1)&lt;&gt;"µ",VLOOKUP($J88,T_rues[],2,0),VLOOKUP($H88,INDIRECT(MID(VLOOKUP($J88,T_rues[],2,0),2,10)&amp;"[[Numéro]:[Quartier]]"),2,0))=MID(P$5,10,20),1,""))</f>
        <v/>
      </c>
      <c r="Q88" s="14" t="str">
        <f ca="1">IF($L88="","",IF(IF(LEFT(VLOOKUP($J88,T_rues[],2,0),1)&lt;&gt;"µ",VLOOKUP($J88,T_rues[],2,0),VLOOKUP($H88,INDIRECT(MID(VLOOKUP($J88,T_rues[],2,0),2,10)&amp;"[[Numéro]:[Quartier]]"),2,0))=MID(Q$5,10,20),1,""))</f>
        <v/>
      </c>
      <c r="R88" s="25"/>
      <c r="S88" s="26"/>
      <c r="T88" s="27"/>
      <c r="U88" s="79" t="str">
        <f t="shared" ca="1" si="5"/>
        <v/>
      </c>
      <c r="V88" s="29" t="str">
        <f t="shared" ca="1" si="6"/>
        <v/>
      </c>
      <c r="W88" s="29" t="str">
        <f t="shared" ca="1" si="7"/>
        <v/>
      </c>
      <c r="X88" s="29" t="str">
        <f t="shared" ca="1" si="8"/>
        <v/>
      </c>
      <c r="Y88" s="24"/>
      <c r="Z88" s="24"/>
      <c r="AA88" s="30"/>
      <c r="AB88" s="31"/>
      <c r="AC88" s="24"/>
      <c r="AD88" s="32"/>
      <c r="AE88" s="35"/>
      <c r="AF88" s="34"/>
      <c r="AG88" s="34"/>
      <c r="AH88" s="95"/>
      <c r="AI88" s="96"/>
      <c r="AJ88" s="96"/>
      <c r="AK88" s="96"/>
      <c r="AL88" s="96"/>
      <c r="AM88" s="96"/>
      <c r="AN88" s="96"/>
      <c r="AO88" s="96"/>
      <c r="AP88" s="96"/>
      <c r="AQ88" s="96"/>
      <c r="AR88" s="96"/>
      <c r="AS88" s="96"/>
      <c r="AT88" s="96"/>
      <c r="AU88" s="96"/>
      <c r="AV88" s="96"/>
      <c r="AW88" s="96"/>
      <c r="AX88" s="96"/>
      <c r="AY88" s="96"/>
      <c r="AZ88" s="96"/>
      <c r="BA88" s="96"/>
      <c r="BB88" s="96"/>
      <c r="BC88" s="96"/>
      <c r="BD88" s="96"/>
      <c r="BE88" s="96"/>
      <c r="BF88" s="96"/>
      <c r="BG88" s="96"/>
      <c r="BH88" s="96"/>
      <c r="BI88" s="96"/>
      <c r="BJ88" s="96"/>
      <c r="BK88" s="96"/>
      <c r="BL88" s="96"/>
      <c r="BM88" s="96"/>
    </row>
    <row r="89" spans="1:65" s="97" customFormat="1" ht="68.25" customHeight="1" thickBot="1" x14ac:dyDescent="0.25">
      <c r="A89" s="36" t="str">
        <f t="shared" si="9"/>
        <v/>
      </c>
      <c r="B89" s="36"/>
      <c r="C89" s="37"/>
      <c r="D89" s="36"/>
      <c r="E89" s="36"/>
      <c r="F89" s="36"/>
      <c r="G89" s="36"/>
      <c r="H89" s="36"/>
      <c r="I89" s="36"/>
      <c r="J89" s="36"/>
      <c r="K89" s="36"/>
      <c r="L89" s="69" t="str">
        <f>IF(COUNTIF(T_rues[],$J89)&gt;0,77130,"")</f>
        <v/>
      </c>
      <c r="M89" s="69" t="str">
        <f>IF(COUNTIF(T_rues[],$J89)&gt;0,"Montereau-Fault-Yonne","")</f>
        <v/>
      </c>
      <c r="N89" s="14" t="str">
        <f ca="1">IF($L89="","",IF(IF(LEFT(VLOOKUP($J89,T_rues[],2,0),1)&lt;&gt;"µ",VLOOKUP($J89,T_rues[],2,0),VLOOKUP($H89,INDIRECT(MID(VLOOKUP($J89,T_rues[],2,0),2,10)&amp;"[[Numéro]:[Quartier]]"),2,0))=MID(N$5,10,20),1,""))</f>
        <v/>
      </c>
      <c r="O89" s="14" t="str">
        <f ca="1">IF($L89="","",IF(IF(LEFT(VLOOKUP($J89,T_rues[],2,0),1)&lt;&gt;"µ",VLOOKUP($J89,T_rues[],2,0),VLOOKUP($H89,INDIRECT(MID(VLOOKUP($J89,T_rues[],2,0),2,10)&amp;"[[Numéro]:[Quartier]]"),2,0))=MID(O$5,10,20),1,""))</f>
        <v/>
      </c>
      <c r="P89" s="14" t="str">
        <f ca="1">IF($L89="","",IF(IF(LEFT(VLOOKUP($J89,T_rues[],2,0),1)&lt;&gt;"µ",VLOOKUP($J89,T_rues[],2,0),VLOOKUP($H89,INDIRECT(MID(VLOOKUP($J89,T_rues[],2,0),2,10)&amp;"[[Numéro]:[Quartier]]"),2,0))=MID(P$5,10,20),1,""))</f>
        <v/>
      </c>
      <c r="Q89" s="14" t="str">
        <f ca="1">IF($L89="","",IF(IF(LEFT(VLOOKUP($J89,T_rues[],2,0),1)&lt;&gt;"µ",VLOOKUP($J89,T_rues[],2,0),VLOOKUP($H89,INDIRECT(MID(VLOOKUP($J89,T_rues[],2,0),2,10)&amp;"[[Numéro]:[Quartier]]"),2,0))=MID(Q$5,10,20),1,""))</f>
        <v/>
      </c>
      <c r="R89" s="38"/>
      <c r="S89" s="39"/>
      <c r="T89" s="40"/>
      <c r="U89" s="80" t="str">
        <f t="shared" ca="1" si="5"/>
        <v/>
      </c>
      <c r="V89" s="41" t="str">
        <f t="shared" ca="1" si="6"/>
        <v/>
      </c>
      <c r="W89" s="41" t="str">
        <f t="shared" ca="1" si="7"/>
        <v/>
      </c>
      <c r="X89" s="41" t="str">
        <f t="shared" ca="1" si="8"/>
        <v/>
      </c>
      <c r="Y89" s="37"/>
      <c r="Z89" s="37"/>
      <c r="AA89" s="42"/>
      <c r="AB89" s="43"/>
      <c r="AC89" s="37"/>
      <c r="AD89" s="44"/>
      <c r="AE89" s="45"/>
      <c r="AF89" s="46"/>
      <c r="AG89" s="46"/>
      <c r="AH89" s="95"/>
      <c r="AI89" s="96"/>
      <c r="AJ89" s="96"/>
      <c r="AK89" s="96"/>
      <c r="AL89" s="96"/>
      <c r="AM89" s="96"/>
      <c r="AN89" s="96"/>
      <c r="AO89" s="96"/>
      <c r="AP89" s="96"/>
      <c r="AQ89" s="96"/>
      <c r="AR89" s="96"/>
      <c r="AS89" s="96"/>
      <c r="AT89" s="96"/>
      <c r="AU89" s="96"/>
      <c r="AV89" s="96"/>
      <c r="AW89" s="96"/>
      <c r="AX89" s="96"/>
      <c r="AY89" s="96"/>
      <c r="AZ89" s="96"/>
      <c r="BA89" s="96"/>
      <c r="BB89" s="96"/>
      <c r="BC89" s="96"/>
      <c r="BD89" s="96"/>
      <c r="BE89" s="96"/>
      <c r="BF89" s="96"/>
      <c r="BG89" s="96"/>
      <c r="BH89" s="96"/>
      <c r="BI89" s="96"/>
      <c r="BJ89" s="96"/>
      <c r="BK89" s="96"/>
      <c r="BL89" s="96"/>
      <c r="BM89" s="96"/>
    </row>
    <row r="92" spans="1:65" ht="13.5" thickBot="1" x14ac:dyDescent="0.25"/>
    <row r="93" spans="1:65" s="9" customFormat="1" ht="13.5" thickBot="1" x14ac:dyDescent="0.25">
      <c r="D93" s="132" t="s">
        <v>98</v>
      </c>
      <c r="E93" s="132"/>
      <c r="L93" s="71"/>
      <c r="U93" s="10"/>
      <c r="AB93" s="133" t="s">
        <v>9</v>
      </c>
      <c r="AC93" s="133"/>
    </row>
    <row r="94" spans="1:65" s="9" customFormat="1" ht="39" thickBot="1" x14ac:dyDescent="0.25">
      <c r="A94" s="11" t="s">
        <v>95</v>
      </c>
      <c r="B94" s="11" t="s">
        <v>96</v>
      </c>
      <c r="D94" s="49" t="s">
        <v>109</v>
      </c>
      <c r="E94" s="49" t="s">
        <v>110</v>
      </c>
      <c r="L94" s="71"/>
      <c r="N94" s="11" t="s">
        <v>105</v>
      </c>
      <c r="O94" s="11" t="s">
        <v>106</v>
      </c>
      <c r="P94" s="11" t="s">
        <v>107</v>
      </c>
      <c r="Q94" s="11" t="s">
        <v>108</v>
      </c>
      <c r="U94" s="50" t="s">
        <v>111</v>
      </c>
      <c r="V94" s="11" t="s">
        <v>5</v>
      </c>
      <c r="W94" s="11" t="s">
        <v>8</v>
      </c>
      <c r="X94" s="11" t="s">
        <v>6</v>
      </c>
      <c r="Y94" s="11" t="s">
        <v>0</v>
      </c>
      <c r="Z94" s="11" t="s">
        <v>10</v>
      </c>
      <c r="AB94" s="49" t="s">
        <v>112</v>
      </c>
      <c r="AC94" s="49" t="s">
        <v>113</v>
      </c>
    </row>
    <row r="95" spans="1:65" s="12" customFormat="1" ht="35.25" customHeight="1" thickBot="1" x14ac:dyDescent="0.25">
      <c r="A95" s="51">
        <f>SUMPRODUCT((A6:A89&lt;&gt;"")*1)</f>
        <v>0</v>
      </c>
      <c r="B95" s="51">
        <f>COUNTA(B6:B89)</f>
        <v>0</v>
      </c>
      <c r="C95" s="52"/>
      <c r="D95" s="53">
        <f>COUNTIF($D$6:D89,"H")</f>
        <v>0</v>
      </c>
      <c r="E95" s="53">
        <f>COUNTIF($D$6:D89,"F")</f>
        <v>0</v>
      </c>
      <c r="F95" s="52"/>
      <c r="G95" s="52"/>
      <c r="H95" s="52"/>
      <c r="I95" s="52"/>
      <c r="J95" s="52"/>
      <c r="K95" s="52"/>
      <c r="L95" s="52"/>
      <c r="M95" s="52"/>
      <c r="N95" s="53">
        <f ca="1">COUNTIF(N6:N89,"1")</f>
        <v>2</v>
      </c>
      <c r="O95" s="53">
        <f ca="1">COUNTIF(O6:O89,"1")</f>
        <v>1</v>
      </c>
      <c r="P95" s="53">
        <f ca="1">COUNTIF(P6:P89,"1")</f>
        <v>1</v>
      </c>
      <c r="Q95" s="53">
        <f ca="1">COUNTIF(Q6:Q89,"1")</f>
        <v>1</v>
      </c>
      <c r="R95" s="52"/>
      <c r="S95" s="52"/>
      <c r="T95" s="54"/>
      <c r="U95" s="81" t="e">
        <f ca="1">AVERAGE(U6:U89)</f>
        <v>#DIV/0!</v>
      </c>
      <c r="V95" s="55">
        <f ca="1">COUNTIF(V6:V89,"1")</f>
        <v>0</v>
      </c>
      <c r="W95" s="55">
        <f ca="1">COUNTIF(W6:W89,"1")</f>
        <v>0</v>
      </c>
      <c r="X95" s="82">
        <f ca="1">COUNTIF(X6:X89,"1")</f>
        <v>0</v>
      </c>
      <c r="Y95" s="55">
        <f>COUNTIF(Y6:Y89,"Oui")</f>
        <v>0</v>
      </c>
      <c r="Z95" s="55">
        <f>COUNTIF(Z6:Z89,"Oui")</f>
        <v>0</v>
      </c>
      <c r="AA95" s="54"/>
      <c r="AB95" s="56">
        <f>COUNTIF($AC$6:$AC$89,"OUI")</f>
        <v>0</v>
      </c>
      <c r="AC95" s="56">
        <f>COUNTIF($AC$6:$AC$89,"NON")</f>
        <v>0</v>
      </c>
      <c r="AD95" s="54"/>
      <c r="AE95" s="54"/>
      <c r="AF95" s="54"/>
      <c r="AG95" s="54"/>
    </row>
    <row r="96" spans="1:65" s="57" customFormat="1" ht="24.75" customHeight="1" thickBot="1" x14ac:dyDescent="0.25">
      <c r="B96" s="58" t="e">
        <f>B95/$A$95</f>
        <v>#DIV/0!</v>
      </c>
      <c r="D96" s="58" t="e">
        <f>D95/A95</f>
        <v>#DIV/0!</v>
      </c>
      <c r="E96" s="58" t="e">
        <f>E95/A95</f>
        <v>#DIV/0!</v>
      </c>
      <c r="L96" s="72"/>
      <c r="N96" s="58" t="e">
        <f ca="1">N95/$A95</f>
        <v>#DIV/0!</v>
      </c>
      <c r="O96" s="58" t="e">
        <f ca="1">O95/$A95</f>
        <v>#DIV/0!</v>
      </c>
      <c r="P96" s="58" t="e">
        <f ca="1">P95/$A95</f>
        <v>#DIV/0!</v>
      </c>
      <c r="Q96" s="58" t="e">
        <f ca="1">Q95/$A95</f>
        <v>#DIV/0!</v>
      </c>
      <c r="S96" s="59"/>
      <c r="U96" s="60"/>
      <c r="V96" s="58" t="e">
        <f ca="1">SUM(V95)/A95</f>
        <v>#DIV/0!</v>
      </c>
      <c r="W96" s="58" t="e">
        <f ca="1">SUM(W95)/A95</f>
        <v>#DIV/0!</v>
      </c>
      <c r="X96" s="58" t="e">
        <f ca="1">SUM(X95)/$A95</f>
        <v>#DIV/0!</v>
      </c>
      <c r="Y96" s="58" t="e">
        <f>SUM(Y95)/$A95</f>
        <v>#DIV/0!</v>
      </c>
      <c r="Z96" s="58" t="e">
        <f>SUM(Z95)/$A95</f>
        <v>#DIV/0!</v>
      </c>
      <c r="AB96" s="61" t="e">
        <f>AB95/A95</f>
        <v>#DIV/0!</v>
      </c>
      <c r="AC96" s="61" t="e">
        <f>AC95/A95</f>
        <v>#DIV/0!</v>
      </c>
    </row>
    <row r="97" spans="4:29" s="9" customFormat="1" ht="13.5" thickBot="1" x14ac:dyDescent="0.25">
      <c r="D97" s="134" t="e">
        <f>SUM(D96:E96)</f>
        <v>#DIV/0!</v>
      </c>
      <c r="E97" s="135"/>
      <c r="L97" s="71"/>
      <c r="N97" s="134" t="e">
        <f ca="1">+N96+O96+P96+Q96</f>
        <v>#DIV/0!</v>
      </c>
      <c r="O97" s="136"/>
      <c r="P97" s="136"/>
      <c r="Q97" s="135"/>
      <c r="U97" s="10"/>
      <c r="V97" s="134" t="e">
        <f ca="1">+V96+W96+X96</f>
        <v>#DIV/0!</v>
      </c>
      <c r="W97" s="137"/>
      <c r="X97" s="138"/>
      <c r="AB97" s="134" t="e">
        <f>SUM(AB96:AC96)</f>
        <v>#DIV/0!</v>
      </c>
      <c r="AC97" s="138"/>
    </row>
    <row r="98" spans="4:29" s="62" customFormat="1" ht="12.75" customHeight="1" x14ac:dyDescent="0.2">
      <c r="D98" s="126" t="s">
        <v>114</v>
      </c>
      <c r="E98" s="126"/>
      <c r="I98" s="74"/>
      <c r="L98" s="73"/>
      <c r="N98" s="126" t="s">
        <v>114</v>
      </c>
      <c r="O98" s="126"/>
      <c r="P98" s="126"/>
      <c r="Q98" s="126"/>
      <c r="U98" s="63"/>
      <c r="V98" s="126" t="s">
        <v>115</v>
      </c>
      <c r="W98" s="126"/>
      <c r="X98" s="126"/>
      <c r="Y98" s="83"/>
      <c r="AB98" s="126" t="s">
        <v>116</v>
      </c>
      <c r="AC98" s="126"/>
    </row>
    <row r="99" spans="4:29" s="62" customFormat="1" x14ac:dyDescent="0.2">
      <c r="D99" s="127"/>
      <c r="E99" s="127"/>
      <c r="I99" s="74"/>
      <c r="L99" s="73"/>
      <c r="N99" s="127"/>
      <c r="O99" s="127"/>
      <c r="P99" s="127"/>
      <c r="Q99" s="127"/>
      <c r="U99" s="63"/>
      <c r="V99" s="128"/>
      <c r="W99" s="128"/>
      <c r="X99" s="128"/>
      <c r="Y99" s="64"/>
      <c r="AB99" s="127"/>
      <c r="AC99" s="127"/>
    </row>
    <row r="100" spans="4:29" s="62" customFormat="1" x14ac:dyDescent="0.2">
      <c r="D100" s="127"/>
      <c r="E100" s="127"/>
      <c r="I100" s="74"/>
      <c r="L100" s="73"/>
      <c r="N100" s="127"/>
      <c r="O100" s="127"/>
      <c r="P100" s="127"/>
      <c r="Q100" s="127"/>
      <c r="U100" s="63"/>
      <c r="V100" s="128"/>
      <c r="W100" s="128"/>
      <c r="X100" s="128"/>
      <c r="Y100" s="64"/>
      <c r="AB100" s="127"/>
      <c r="AC100" s="127"/>
    </row>
    <row r="101" spans="4:29" s="62" customFormat="1" x14ac:dyDescent="0.2">
      <c r="I101" s="74"/>
      <c r="L101" s="73"/>
      <c r="N101" s="127"/>
      <c r="O101" s="127"/>
      <c r="P101" s="127"/>
      <c r="Q101" s="127"/>
      <c r="U101" s="63"/>
      <c r="V101" s="64"/>
      <c r="W101" s="64"/>
      <c r="X101" s="64"/>
      <c r="Y101" s="64"/>
    </row>
    <row r="102" spans="4:29" s="62" customFormat="1" x14ac:dyDescent="0.2">
      <c r="I102" s="74"/>
      <c r="L102" s="73"/>
      <c r="U102" s="63"/>
    </row>
    <row r="103" spans="4:29" s="62" customFormat="1" x14ac:dyDescent="0.2">
      <c r="I103" s="74"/>
      <c r="L103" s="73"/>
      <c r="U103" s="63"/>
    </row>
    <row r="104" spans="4:29" s="62" customFormat="1" x14ac:dyDescent="0.2">
      <c r="I104" s="74"/>
      <c r="L104" s="73"/>
      <c r="U104" s="63"/>
    </row>
  </sheetData>
  <autoFilter ref="A5:AG5" xr:uid="{00000000-0009-0000-0000-000000000000}"/>
  <mergeCells count="16">
    <mergeCell ref="A1:G1"/>
    <mergeCell ref="N1:P2"/>
    <mergeCell ref="B2:E2"/>
    <mergeCell ref="U3:X3"/>
    <mergeCell ref="D4:E4"/>
    <mergeCell ref="D98:E100"/>
    <mergeCell ref="N98:Q101"/>
    <mergeCell ref="V98:X100"/>
    <mergeCell ref="AB98:AC100"/>
    <mergeCell ref="H4:M4"/>
    <mergeCell ref="D93:E93"/>
    <mergeCell ref="AB93:AC93"/>
    <mergeCell ref="D97:E97"/>
    <mergeCell ref="N97:Q97"/>
    <mergeCell ref="V97:X97"/>
    <mergeCell ref="AB97:AC97"/>
  </mergeCells>
  <conditionalFormatting sqref="A6:AG89">
    <cfRule type="expression" dxfId="21" priority="4" stopIfTrue="1">
      <formula>$U6=30</formula>
    </cfRule>
    <cfRule type="expression" dxfId="20" priority="5" stopIfTrue="1">
      <formula>$U6&gt;=31</formula>
    </cfRule>
  </conditionalFormatting>
  <conditionalFormatting sqref="N97:Q97 V97:X97">
    <cfRule type="cellIs" dxfId="19" priority="3" stopIfTrue="1" operator="notEqual">
      <formula>100%</formula>
    </cfRule>
  </conditionalFormatting>
  <conditionalFormatting sqref="AB97:AC97">
    <cfRule type="cellIs" dxfId="18" priority="2" stopIfTrue="1" operator="notEqual">
      <formula>100%</formula>
    </cfRule>
  </conditionalFormatting>
  <conditionalFormatting sqref="D97:E97">
    <cfRule type="cellIs" dxfId="17" priority="1" stopIfTrue="1" operator="notEqual">
      <formula>100%</formula>
    </cfRule>
  </conditionalFormatting>
  <dataValidations count="6">
    <dataValidation type="list" allowBlank="1" showInputMessage="1" showErrorMessage="1" sqref="J1:J5 J90:J65536" xr:uid="{00000000-0002-0000-0000-000000000000}">
      <formula1>Rues</formula1>
    </dataValidation>
    <dataValidation type="list" allowBlank="1" showInputMessage="1" showErrorMessage="1" sqref="J6:J89" xr:uid="{00000000-0002-0000-0000-000001000000}">
      <formula1>ListeRues</formula1>
    </dataValidation>
    <dataValidation type="list" allowBlank="1" showInputMessage="1" showErrorMessage="1" sqref="Y6:Z89 AC6:AC89" xr:uid="{00000000-0002-0000-0000-000002000000}">
      <formula1>YesNo</formula1>
    </dataValidation>
    <dataValidation type="list" allowBlank="1" showInputMessage="1" showErrorMessage="1" sqref="D6:D89" xr:uid="{00000000-0002-0000-0000-000003000000}">
      <formula1>Sexe</formula1>
    </dataValidation>
    <dataValidation type="list" allowBlank="1" showInputMessage="1" showErrorMessage="1" sqref="E6:E89" xr:uid="{00000000-0002-0000-0000-000004000000}">
      <formula1>Intitulé</formula1>
    </dataValidation>
    <dataValidation type="list" allowBlank="1" showInputMessage="1" showErrorMessage="1" sqref="I6:I89" xr:uid="{00000000-0002-0000-0000-000005000000}">
      <formula1>Complémentrue</formula1>
    </dataValidation>
  </dataValidations>
  <hyperlinks>
    <hyperlink ref="S3" r:id="rId1" xr:uid="{00000000-0004-0000-0000-000000000000}"/>
  </hyperlinks>
  <pageMargins left="0.7" right="0.7" top="0.75" bottom="0.75" header="0.3" footer="0.3"/>
  <pageSetup paperSize="9" orientation="portrait" r:id="rId2"/>
  <ignoredErrors>
    <ignoredError sqref="U7:U71" unlockedFormula="1"/>
    <ignoredError sqref="U95 B96 D96:E96 N96:Q96 V96:W96 AB96:AC96 D97 N97 V97 AB97 X96:Z96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64"/>
  <sheetViews>
    <sheetView zoomScale="98" zoomScaleNormal="98" workbookViewId="0">
      <selection activeCell="B27" sqref="B27"/>
    </sheetView>
  </sheetViews>
  <sheetFormatPr baseColWidth="10" defaultRowHeight="12.75" x14ac:dyDescent="0.2"/>
  <cols>
    <col min="1" max="1" width="35.5703125" style="84" bestFit="1" customWidth="1"/>
    <col min="2" max="2" width="35.5703125" style="84" customWidth="1"/>
    <col min="3" max="3" width="5.85546875" style="84" customWidth="1"/>
    <col min="4" max="4" width="21.28515625" style="85" bestFit="1" customWidth="1"/>
    <col min="5" max="5" width="23.85546875" style="85" bestFit="1" customWidth="1"/>
    <col min="6" max="6" width="24.28515625" style="85" bestFit="1" customWidth="1"/>
    <col min="7" max="7" width="5.85546875" style="85" customWidth="1"/>
    <col min="8" max="8" width="26" style="85" customWidth="1"/>
    <col min="9" max="9" width="20.7109375" style="85" bestFit="1" customWidth="1"/>
    <col min="10" max="10" width="12.42578125" style="85" bestFit="1" customWidth="1"/>
    <col min="11" max="16384" width="11.42578125" style="85"/>
  </cols>
  <sheetData>
    <row r="1" spans="1:10" s="88" customFormat="1" ht="18.75" x14ac:dyDescent="0.2">
      <c r="A1" s="86" t="s">
        <v>118</v>
      </c>
      <c r="B1" s="100"/>
      <c r="C1" s="87"/>
      <c r="D1" s="143" t="s">
        <v>121</v>
      </c>
      <c r="E1" s="110"/>
      <c r="F1" s="103"/>
      <c r="H1" s="143" t="s">
        <v>144</v>
      </c>
      <c r="I1" s="111"/>
      <c r="J1"/>
    </row>
    <row r="2" spans="1:10" x14ac:dyDescent="0.2">
      <c r="A2" s="145" t="s">
        <v>102</v>
      </c>
      <c r="B2" s="84" t="s">
        <v>350</v>
      </c>
      <c r="D2" s="114" t="s">
        <v>397</v>
      </c>
      <c r="E2" s="115" t="s">
        <v>350</v>
      </c>
      <c r="F2" s="116" t="s">
        <v>351</v>
      </c>
      <c r="H2" s="114" t="s">
        <v>397</v>
      </c>
      <c r="I2" s="123" t="s">
        <v>350</v>
      </c>
      <c r="J2" s="119" t="s">
        <v>351</v>
      </c>
    </row>
    <row r="3" spans="1:10" x14ac:dyDescent="0.2">
      <c r="A3" s="101" t="s">
        <v>166</v>
      </c>
      <c r="B3" s="101" t="s">
        <v>348</v>
      </c>
      <c r="C3" s="76"/>
      <c r="D3" s="112">
        <v>1</v>
      </c>
      <c r="E3" s="107" t="s">
        <v>348</v>
      </c>
      <c r="F3" s="107" t="s">
        <v>339</v>
      </c>
      <c r="G3" s="47"/>
      <c r="H3" s="112">
        <v>11</v>
      </c>
      <c r="I3" s="90" t="s">
        <v>347</v>
      </c>
      <c r="J3" s="108" t="s">
        <v>145</v>
      </c>
    </row>
    <row r="4" spans="1:10" x14ac:dyDescent="0.2">
      <c r="A4" s="101" t="s">
        <v>167</v>
      </c>
      <c r="B4" s="101" t="s">
        <v>348</v>
      </c>
      <c r="C4" s="76"/>
      <c r="D4" s="112">
        <v>2</v>
      </c>
      <c r="E4" s="107" t="s">
        <v>348</v>
      </c>
      <c r="F4" s="107" t="s">
        <v>339</v>
      </c>
      <c r="G4" s="47"/>
      <c r="H4" s="112">
        <v>13</v>
      </c>
      <c r="I4" s="90" t="s">
        <v>347</v>
      </c>
      <c r="J4" s="108" t="s">
        <v>366</v>
      </c>
    </row>
    <row r="5" spans="1:10" x14ac:dyDescent="0.2">
      <c r="A5" s="101" t="s">
        <v>168</v>
      </c>
      <c r="B5" s="101" t="s">
        <v>348</v>
      </c>
      <c r="C5" s="76"/>
      <c r="D5" s="112">
        <v>3</v>
      </c>
      <c r="E5" s="107" t="s">
        <v>348</v>
      </c>
      <c r="F5" s="107" t="s">
        <v>339</v>
      </c>
      <c r="G5" s="47"/>
      <c r="H5" s="112">
        <v>15</v>
      </c>
      <c r="I5" s="90" t="s">
        <v>347</v>
      </c>
      <c r="J5" s="108" t="s">
        <v>367</v>
      </c>
    </row>
    <row r="6" spans="1:10" x14ac:dyDescent="0.2">
      <c r="A6" s="146" t="s">
        <v>205</v>
      </c>
      <c r="B6" s="101" t="s">
        <v>349</v>
      </c>
      <c r="C6" s="76"/>
      <c r="D6" s="112">
        <v>4</v>
      </c>
      <c r="E6" s="107" t="s">
        <v>348</v>
      </c>
      <c r="F6" s="107" t="s">
        <v>339</v>
      </c>
      <c r="G6" s="47"/>
      <c r="H6" s="112">
        <v>17</v>
      </c>
      <c r="I6" s="90" t="s">
        <v>347</v>
      </c>
      <c r="J6" s="108" t="s">
        <v>368</v>
      </c>
    </row>
    <row r="7" spans="1:10" x14ac:dyDescent="0.2">
      <c r="A7" s="146" t="s">
        <v>206</v>
      </c>
      <c r="B7" s="101" t="s">
        <v>349</v>
      </c>
      <c r="C7" s="77"/>
      <c r="D7" s="112">
        <v>5</v>
      </c>
      <c r="E7" s="107" t="s">
        <v>348</v>
      </c>
      <c r="F7" s="107" t="s">
        <v>339</v>
      </c>
      <c r="G7" s="47"/>
      <c r="H7" s="112">
        <v>19</v>
      </c>
      <c r="I7" s="90" t="s">
        <v>347</v>
      </c>
      <c r="J7" s="108" t="s">
        <v>369</v>
      </c>
    </row>
    <row r="8" spans="1:10" x14ac:dyDescent="0.2">
      <c r="A8" s="101" t="s">
        <v>22</v>
      </c>
      <c r="B8" s="101" t="s">
        <v>346</v>
      </c>
      <c r="C8" s="77"/>
      <c r="D8" s="112">
        <v>6</v>
      </c>
      <c r="E8" s="107" t="s">
        <v>348</v>
      </c>
      <c r="F8" s="107" t="s">
        <v>339</v>
      </c>
      <c r="G8" s="47"/>
      <c r="H8" s="112">
        <v>21</v>
      </c>
      <c r="I8" s="90" t="s">
        <v>347</v>
      </c>
      <c r="J8" s="108" t="s">
        <v>370</v>
      </c>
    </row>
    <row r="9" spans="1:10" x14ac:dyDescent="0.2">
      <c r="A9" s="101" t="s">
        <v>169</v>
      </c>
      <c r="B9" s="101" t="s">
        <v>348</v>
      </c>
      <c r="C9" s="76"/>
      <c r="D9" s="112">
        <v>7</v>
      </c>
      <c r="E9" s="107" t="s">
        <v>348</v>
      </c>
      <c r="F9" s="107" t="s">
        <v>339</v>
      </c>
      <c r="G9" s="47"/>
      <c r="H9" s="117">
        <v>23</v>
      </c>
      <c r="I9" s="122" t="s">
        <v>347</v>
      </c>
      <c r="J9" s="113" t="s">
        <v>371</v>
      </c>
    </row>
    <row r="10" spans="1:10" x14ac:dyDescent="0.2">
      <c r="A10" s="101" t="s">
        <v>165</v>
      </c>
      <c r="B10" s="101" t="s">
        <v>348</v>
      </c>
      <c r="C10" s="76"/>
      <c r="D10" s="112">
        <v>8</v>
      </c>
      <c r="E10" s="107" t="s">
        <v>348</v>
      </c>
      <c r="F10" s="107" t="s">
        <v>339</v>
      </c>
      <c r="G10" s="47"/>
      <c r="H10"/>
      <c r="I10"/>
      <c r="J10"/>
    </row>
    <row r="11" spans="1:10" x14ac:dyDescent="0.2">
      <c r="A11" s="146" t="s">
        <v>207</v>
      </c>
      <c r="B11" s="101" t="s">
        <v>349</v>
      </c>
      <c r="C11" s="76"/>
      <c r="D11" s="112">
        <v>9</v>
      </c>
      <c r="E11" s="107" t="s">
        <v>348</v>
      </c>
      <c r="F11" s="107" t="s">
        <v>339</v>
      </c>
      <c r="G11" s="47"/>
      <c r="H11" s="143" t="s">
        <v>157</v>
      </c>
    </row>
    <row r="12" spans="1:10" x14ac:dyDescent="0.2">
      <c r="A12" s="144" t="s">
        <v>119</v>
      </c>
      <c r="B12" s="144" t="s">
        <v>391</v>
      </c>
      <c r="C12" s="77"/>
      <c r="D12" s="112">
        <v>10</v>
      </c>
      <c r="E12" s="107" t="s">
        <v>348</v>
      </c>
      <c r="F12" s="107" t="s">
        <v>339</v>
      </c>
      <c r="G12" s="47"/>
      <c r="H12" s="114" t="s">
        <v>397</v>
      </c>
      <c r="I12" s="123" t="s">
        <v>350</v>
      </c>
      <c r="J12" s="124" t="s">
        <v>351</v>
      </c>
    </row>
    <row r="13" spans="1:10" x14ac:dyDescent="0.2">
      <c r="A13" s="102" t="s">
        <v>121</v>
      </c>
      <c r="B13" s="102" t="s">
        <v>398</v>
      </c>
      <c r="C13" s="76"/>
      <c r="D13" s="112">
        <v>11</v>
      </c>
      <c r="E13" s="107" t="s">
        <v>348</v>
      </c>
      <c r="F13" s="107" t="s">
        <v>339</v>
      </c>
      <c r="G13" s="47"/>
      <c r="H13" s="112">
        <v>1</v>
      </c>
      <c r="I13" s="90" t="s">
        <v>347</v>
      </c>
      <c r="J13" s="108" t="s">
        <v>158</v>
      </c>
    </row>
    <row r="14" spans="1:10" x14ac:dyDescent="0.2">
      <c r="A14" s="146" t="s">
        <v>208</v>
      </c>
      <c r="B14" s="101" t="s">
        <v>349</v>
      </c>
      <c r="C14" s="76"/>
      <c r="D14" s="112">
        <v>12</v>
      </c>
      <c r="E14" s="104" t="s">
        <v>348</v>
      </c>
      <c r="F14" s="107" t="s">
        <v>339</v>
      </c>
      <c r="G14" s="47"/>
      <c r="H14" s="112">
        <v>2</v>
      </c>
      <c r="I14" s="90" t="s">
        <v>347</v>
      </c>
      <c r="J14" s="108" t="s">
        <v>352</v>
      </c>
    </row>
    <row r="15" spans="1:10" x14ac:dyDescent="0.2">
      <c r="A15" s="101" t="s">
        <v>139</v>
      </c>
      <c r="B15" s="101" t="s">
        <v>347</v>
      </c>
      <c r="C15" s="77"/>
      <c r="D15" s="112">
        <v>13</v>
      </c>
      <c r="E15" s="106" t="s">
        <v>348</v>
      </c>
      <c r="F15" s="107" t="s">
        <v>339</v>
      </c>
      <c r="G15" s="47"/>
      <c r="H15" s="112">
        <v>3</v>
      </c>
      <c r="I15" s="90" t="s">
        <v>347</v>
      </c>
      <c r="J15" s="108" t="s">
        <v>353</v>
      </c>
    </row>
    <row r="16" spans="1:10" x14ac:dyDescent="0.2">
      <c r="A16" s="101" t="s">
        <v>123</v>
      </c>
      <c r="B16" s="101" t="s">
        <v>346</v>
      </c>
      <c r="C16" s="76"/>
      <c r="D16" s="112">
        <v>14</v>
      </c>
      <c r="E16" s="106" t="s">
        <v>348</v>
      </c>
      <c r="F16" s="107" t="s">
        <v>339</v>
      </c>
      <c r="G16" s="47"/>
      <c r="H16" s="112">
        <v>4</v>
      </c>
      <c r="I16" s="90" t="s">
        <v>347</v>
      </c>
      <c r="J16" s="108" t="s">
        <v>354</v>
      </c>
    </row>
    <row r="17" spans="1:10" x14ac:dyDescent="0.2">
      <c r="A17" s="146" t="s">
        <v>209</v>
      </c>
      <c r="B17" s="101" t="s">
        <v>349</v>
      </c>
      <c r="C17" s="76"/>
      <c r="D17" s="112">
        <v>15</v>
      </c>
      <c r="E17" s="106" t="s">
        <v>348</v>
      </c>
      <c r="F17" s="107" t="s">
        <v>339</v>
      </c>
      <c r="G17" s="47"/>
      <c r="H17" s="112">
        <v>5</v>
      </c>
      <c r="I17" s="90" t="s">
        <v>347</v>
      </c>
      <c r="J17" s="108" t="s">
        <v>355</v>
      </c>
    </row>
    <row r="18" spans="1:10" x14ac:dyDescent="0.2">
      <c r="A18" s="146" t="s">
        <v>210</v>
      </c>
      <c r="B18" s="101" t="s">
        <v>349</v>
      </c>
      <c r="C18" s="77"/>
      <c r="D18" s="112">
        <v>16</v>
      </c>
      <c r="E18" s="106" t="s">
        <v>348</v>
      </c>
      <c r="F18" s="107" t="s">
        <v>339</v>
      </c>
      <c r="G18" s="47"/>
      <c r="H18" s="112">
        <v>6</v>
      </c>
      <c r="I18" s="90" t="s">
        <v>347</v>
      </c>
      <c r="J18" s="108" t="s">
        <v>356</v>
      </c>
    </row>
    <row r="19" spans="1:10" x14ac:dyDescent="0.2">
      <c r="A19" s="101" t="s">
        <v>20</v>
      </c>
      <c r="B19" s="101" t="s">
        <v>347</v>
      </c>
      <c r="C19" s="77"/>
      <c r="D19" s="112">
        <v>17</v>
      </c>
      <c r="E19" s="106" t="s">
        <v>348</v>
      </c>
      <c r="F19" s="107" t="s">
        <v>339</v>
      </c>
      <c r="G19" s="47"/>
      <c r="H19" s="112">
        <v>7</v>
      </c>
      <c r="I19" s="90" t="s">
        <v>347</v>
      </c>
      <c r="J19" s="108" t="s">
        <v>357</v>
      </c>
    </row>
    <row r="20" spans="1:10" x14ac:dyDescent="0.2">
      <c r="A20" s="101" t="s">
        <v>21</v>
      </c>
      <c r="B20" s="101" t="s">
        <v>346</v>
      </c>
      <c r="C20" s="76"/>
      <c r="D20" s="112">
        <v>18</v>
      </c>
      <c r="E20" s="106" t="s">
        <v>348</v>
      </c>
      <c r="F20" s="107" t="s">
        <v>339</v>
      </c>
      <c r="G20" s="47"/>
      <c r="H20" s="112">
        <v>8</v>
      </c>
      <c r="I20" s="90" t="s">
        <v>347</v>
      </c>
      <c r="J20" s="108" t="s">
        <v>358</v>
      </c>
    </row>
    <row r="21" spans="1:10" x14ac:dyDescent="0.2">
      <c r="A21" s="146" t="s">
        <v>23</v>
      </c>
      <c r="B21" s="101" t="s">
        <v>349</v>
      </c>
      <c r="C21" s="76"/>
      <c r="D21" s="112">
        <v>19</v>
      </c>
      <c r="E21" s="106" t="s">
        <v>348</v>
      </c>
      <c r="F21" s="107" t="s">
        <v>339</v>
      </c>
      <c r="G21" s="47"/>
      <c r="H21" s="112">
        <v>9</v>
      </c>
      <c r="I21" s="90" t="s">
        <v>347</v>
      </c>
      <c r="J21" s="108" t="s">
        <v>359</v>
      </c>
    </row>
    <row r="22" spans="1:10" x14ac:dyDescent="0.2">
      <c r="A22" s="146" t="s">
        <v>211</v>
      </c>
      <c r="B22" s="101" t="s">
        <v>349</v>
      </c>
      <c r="C22" s="77"/>
      <c r="D22" s="112">
        <v>20</v>
      </c>
      <c r="E22" s="106" t="s">
        <v>348</v>
      </c>
      <c r="F22" s="107" t="s">
        <v>339</v>
      </c>
      <c r="G22" s="47"/>
      <c r="H22" s="112">
        <v>10</v>
      </c>
      <c r="I22" s="90" t="s">
        <v>347</v>
      </c>
      <c r="J22" s="108" t="s">
        <v>360</v>
      </c>
    </row>
    <row r="23" spans="1:10" x14ac:dyDescent="0.2">
      <c r="A23" s="146" t="s">
        <v>212</v>
      </c>
      <c r="B23" s="101" t="s">
        <v>349</v>
      </c>
      <c r="C23" s="77"/>
      <c r="D23" s="112">
        <v>21</v>
      </c>
      <c r="E23" s="106" t="s">
        <v>348</v>
      </c>
      <c r="F23" s="107" t="s">
        <v>339</v>
      </c>
      <c r="G23" s="47"/>
      <c r="H23" s="112">
        <v>11</v>
      </c>
      <c r="I23" s="90" t="s">
        <v>347</v>
      </c>
      <c r="J23" s="108" t="s">
        <v>361</v>
      </c>
    </row>
    <row r="24" spans="1:10" x14ac:dyDescent="0.2">
      <c r="A24" s="146" t="s">
        <v>213</v>
      </c>
      <c r="B24" s="101" t="s">
        <v>349</v>
      </c>
      <c r="C24" s="77"/>
      <c r="D24" s="112">
        <v>22</v>
      </c>
      <c r="E24" s="106" t="s">
        <v>348</v>
      </c>
      <c r="F24" s="107" t="s">
        <v>339</v>
      </c>
      <c r="G24" s="47"/>
      <c r="H24" s="112">
        <v>12</v>
      </c>
      <c r="I24" s="90" t="s">
        <v>347</v>
      </c>
      <c r="J24" s="108" t="s">
        <v>362</v>
      </c>
    </row>
    <row r="25" spans="1:10" x14ac:dyDescent="0.2">
      <c r="A25" s="146" t="s">
        <v>214</v>
      </c>
      <c r="B25" s="101" t="s">
        <v>349</v>
      </c>
      <c r="C25" s="77"/>
      <c r="D25" s="112">
        <v>23</v>
      </c>
      <c r="E25" s="106" t="s">
        <v>348</v>
      </c>
      <c r="F25" s="107" t="s">
        <v>339</v>
      </c>
      <c r="G25" s="47"/>
      <c r="H25" s="112">
        <v>13</v>
      </c>
      <c r="I25" s="90" t="s">
        <v>347</v>
      </c>
      <c r="J25" s="108" t="s">
        <v>363</v>
      </c>
    </row>
    <row r="26" spans="1:10" x14ac:dyDescent="0.2">
      <c r="A26" s="101" t="s">
        <v>25</v>
      </c>
      <c r="B26" s="101" t="s">
        <v>346</v>
      </c>
      <c r="C26" s="77"/>
      <c r="D26" s="112">
        <v>24</v>
      </c>
      <c r="E26" s="106" t="s">
        <v>348</v>
      </c>
      <c r="F26" s="107" t="s">
        <v>339</v>
      </c>
      <c r="G26" s="47"/>
      <c r="H26" s="112">
        <v>14</v>
      </c>
      <c r="I26" s="90" t="s">
        <v>347</v>
      </c>
      <c r="J26" s="108" t="s">
        <v>364</v>
      </c>
    </row>
    <row r="27" spans="1:10" x14ac:dyDescent="0.2">
      <c r="A27" s="146" t="s">
        <v>215</v>
      </c>
      <c r="B27" s="101" t="s">
        <v>349</v>
      </c>
      <c r="C27" s="76"/>
      <c r="D27" s="112">
        <v>25</v>
      </c>
      <c r="E27" s="106" t="s">
        <v>348</v>
      </c>
      <c r="F27" s="107" t="s">
        <v>339</v>
      </c>
      <c r="G27" s="47"/>
      <c r="H27" s="112">
        <v>15</v>
      </c>
      <c r="I27" s="90" t="s">
        <v>347</v>
      </c>
      <c r="J27" s="108" t="s">
        <v>365</v>
      </c>
    </row>
    <row r="28" spans="1:10" x14ac:dyDescent="0.2">
      <c r="A28" s="146" t="s">
        <v>26</v>
      </c>
      <c r="B28" s="101" t="s">
        <v>349</v>
      </c>
      <c r="C28" s="77"/>
      <c r="D28" s="112">
        <v>26</v>
      </c>
      <c r="E28" s="106" t="s">
        <v>348</v>
      </c>
      <c r="F28" s="107" t="s">
        <v>339</v>
      </c>
      <c r="G28" s="47"/>
      <c r="H28" s="112">
        <v>16</v>
      </c>
      <c r="I28" s="90" t="s">
        <v>348</v>
      </c>
      <c r="J28" s="108" t="s">
        <v>201</v>
      </c>
    </row>
    <row r="29" spans="1:10" x14ac:dyDescent="0.2">
      <c r="A29" s="101" t="s">
        <v>24</v>
      </c>
      <c r="B29" s="101" t="s">
        <v>346</v>
      </c>
      <c r="C29" s="77"/>
      <c r="D29" s="112">
        <v>27</v>
      </c>
      <c r="E29" s="106" t="s">
        <v>348</v>
      </c>
      <c r="F29" s="107" t="s">
        <v>339</v>
      </c>
      <c r="G29" s="47"/>
      <c r="H29" s="112">
        <v>17</v>
      </c>
      <c r="I29" s="90" t="s">
        <v>348</v>
      </c>
      <c r="J29" s="108" t="s">
        <v>372</v>
      </c>
    </row>
    <row r="30" spans="1:10" x14ac:dyDescent="0.2">
      <c r="A30" s="101" t="s">
        <v>170</v>
      </c>
      <c r="B30" s="101" t="s">
        <v>348</v>
      </c>
      <c r="C30" s="76"/>
      <c r="D30" s="112">
        <v>28</v>
      </c>
      <c r="E30" s="106" t="s">
        <v>348</v>
      </c>
      <c r="F30" s="107" t="s">
        <v>339</v>
      </c>
      <c r="G30" s="47"/>
      <c r="H30" s="112">
        <v>18</v>
      </c>
      <c r="I30" s="90" t="s">
        <v>348</v>
      </c>
      <c r="J30" s="108" t="s">
        <v>373</v>
      </c>
    </row>
    <row r="31" spans="1:10" x14ac:dyDescent="0.2">
      <c r="A31" s="146" t="s">
        <v>216</v>
      </c>
      <c r="B31" s="101" t="s">
        <v>349</v>
      </c>
      <c r="C31" s="76"/>
      <c r="D31" s="112">
        <v>29</v>
      </c>
      <c r="E31" s="106" t="s">
        <v>348</v>
      </c>
      <c r="F31" s="107" t="s">
        <v>339</v>
      </c>
      <c r="G31" s="47"/>
      <c r="H31" s="112">
        <v>19</v>
      </c>
      <c r="I31" s="90" t="s">
        <v>348</v>
      </c>
      <c r="J31" s="108" t="s">
        <v>374</v>
      </c>
    </row>
    <row r="32" spans="1:10" x14ac:dyDescent="0.2">
      <c r="A32" s="146" t="s">
        <v>217</v>
      </c>
      <c r="B32" s="101" t="s">
        <v>349</v>
      </c>
      <c r="C32" s="77"/>
      <c r="D32" s="112">
        <v>30</v>
      </c>
      <c r="E32" s="106" t="s">
        <v>348</v>
      </c>
      <c r="F32" s="107" t="s">
        <v>339</v>
      </c>
      <c r="G32" s="47"/>
      <c r="H32" s="112">
        <v>20</v>
      </c>
      <c r="I32" s="90" t="s">
        <v>348</v>
      </c>
      <c r="J32" s="108" t="s">
        <v>375</v>
      </c>
    </row>
    <row r="33" spans="1:10" x14ac:dyDescent="0.2">
      <c r="A33" s="101" t="s">
        <v>171</v>
      </c>
      <c r="B33" s="101" t="s">
        <v>348</v>
      </c>
      <c r="C33" s="77"/>
      <c r="D33" s="112">
        <v>31</v>
      </c>
      <c r="E33" s="125" t="s">
        <v>347</v>
      </c>
      <c r="F33" s="105" t="s">
        <v>338</v>
      </c>
      <c r="G33" s="47"/>
      <c r="H33" s="112">
        <v>21</v>
      </c>
      <c r="I33" s="90" t="s">
        <v>348</v>
      </c>
      <c r="J33" s="108" t="s">
        <v>376</v>
      </c>
    </row>
    <row r="34" spans="1:10" x14ac:dyDescent="0.2">
      <c r="A34" s="146" t="s">
        <v>218</v>
      </c>
      <c r="B34" s="101" t="s">
        <v>349</v>
      </c>
      <c r="C34" s="76"/>
      <c r="D34" s="112">
        <v>33</v>
      </c>
      <c r="E34" s="125" t="s">
        <v>346</v>
      </c>
      <c r="F34" s="105" t="s">
        <v>122</v>
      </c>
      <c r="G34" s="47"/>
      <c r="H34" s="112">
        <v>22</v>
      </c>
      <c r="I34" s="90" t="s">
        <v>348</v>
      </c>
      <c r="J34" s="108" t="s">
        <v>377</v>
      </c>
    </row>
    <row r="35" spans="1:10" x14ac:dyDescent="0.2">
      <c r="A35" s="146" t="s">
        <v>219</v>
      </c>
      <c r="B35" s="101" t="s">
        <v>349</v>
      </c>
      <c r="C35" s="77"/>
      <c r="D35" s="112">
        <v>35</v>
      </c>
      <c r="E35" s="125" t="s">
        <v>346</v>
      </c>
      <c r="F35" s="105" t="s">
        <v>122</v>
      </c>
      <c r="G35" s="47"/>
      <c r="H35" s="112">
        <v>23</v>
      </c>
      <c r="I35" s="90" t="s">
        <v>348</v>
      </c>
      <c r="J35" s="108" t="s">
        <v>378</v>
      </c>
    </row>
    <row r="36" spans="1:10" x14ac:dyDescent="0.2">
      <c r="A36" s="101" t="s">
        <v>172</v>
      </c>
      <c r="B36" s="101" t="s">
        <v>348</v>
      </c>
      <c r="C36" s="77"/>
      <c r="D36" s="112">
        <v>37</v>
      </c>
      <c r="E36" s="125" t="s">
        <v>346</v>
      </c>
      <c r="F36" s="105" t="s">
        <v>122</v>
      </c>
      <c r="H36" s="112">
        <v>24</v>
      </c>
      <c r="I36" s="90" t="s">
        <v>348</v>
      </c>
      <c r="J36" s="108" t="s">
        <v>379</v>
      </c>
    </row>
    <row r="37" spans="1:10" x14ac:dyDescent="0.2">
      <c r="A37" s="146" t="s">
        <v>220</v>
      </c>
      <c r="B37" s="101" t="s">
        <v>349</v>
      </c>
      <c r="C37" s="76"/>
      <c r="D37" s="112">
        <v>39</v>
      </c>
      <c r="E37" s="125" t="s">
        <v>347</v>
      </c>
      <c r="F37" s="105" t="s">
        <v>338</v>
      </c>
      <c r="H37" s="112">
        <v>25</v>
      </c>
      <c r="I37" s="90" t="s">
        <v>348</v>
      </c>
      <c r="J37" s="108" t="s">
        <v>380</v>
      </c>
    </row>
    <row r="38" spans="1:10" x14ac:dyDescent="0.2">
      <c r="A38" s="101" t="s">
        <v>140</v>
      </c>
      <c r="B38" s="101" t="s">
        <v>347</v>
      </c>
      <c r="C38" s="77"/>
      <c r="D38" s="112">
        <v>41</v>
      </c>
      <c r="E38" s="125" t="s">
        <v>347</v>
      </c>
      <c r="F38" s="105" t="s">
        <v>338</v>
      </c>
      <c r="H38" s="112">
        <v>26</v>
      </c>
      <c r="I38" s="90" t="s">
        <v>348</v>
      </c>
      <c r="J38" s="108" t="s">
        <v>381</v>
      </c>
    </row>
    <row r="39" spans="1:10" x14ac:dyDescent="0.2">
      <c r="A39" s="146" t="s">
        <v>221</v>
      </c>
      <c r="B39" s="101" t="s">
        <v>349</v>
      </c>
      <c r="C39" s="76"/>
      <c r="D39" s="112">
        <v>43</v>
      </c>
      <c r="E39" s="125" t="s">
        <v>347</v>
      </c>
      <c r="F39" s="105" t="s">
        <v>338</v>
      </c>
      <c r="H39" s="112">
        <v>27</v>
      </c>
      <c r="I39" s="90" t="s">
        <v>348</v>
      </c>
      <c r="J39" s="108" t="s">
        <v>382</v>
      </c>
    </row>
    <row r="40" spans="1:10" x14ac:dyDescent="0.2">
      <c r="A40" s="146" t="s">
        <v>222</v>
      </c>
      <c r="B40" s="101" t="s">
        <v>349</v>
      </c>
      <c r="C40" s="77"/>
      <c r="D40" s="112">
        <v>45</v>
      </c>
      <c r="E40" s="125" t="s">
        <v>347</v>
      </c>
      <c r="F40" s="105" t="s">
        <v>338</v>
      </c>
      <c r="H40" s="112">
        <v>28</v>
      </c>
      <c r="I40" s="90" t="s">
        <v>348</v>
      </c>
      <c r="J40" s="108" t="s">
        <v>383</v>
      </c>
    </row>
    <row r="41" spans="1:10" x14ac:dyDescent="0.2">
      <c r="A41" s="146" t="s">
        <v>223</v>
      </c>
      <c r="B41" s="101" t="s">
        <v>349</v>
      </c>
      <c r="C41" s="77"/>
      <c r="D41" s="112">
        <v>47</v>
      </c>
      <c r="E41" s="125" t="s">
        <v>347</v>
      </c>
      <c r="F41" s="105" t="s">
        <v>338</v>
      </c>
      <c r="H41" s="112">
        <v>29</v>
      </c>
      <c r="I41" s="90" t="s">
        <v>348</v>
      </c>
      <c r="J41" s="108" t="s">
        <v>384</v>
      </c>
    </row>
    <row r="42" spans="1:10" x14ac:dyDescent="0.2">
      <c r="A42" s="146" t="s">
        <v>224</v>
      </c>
      <c r="B42" s="101" t="s">
        <v>349</v>
      </c>
      <c r="C42" s="77"/>
      <c r="D42" s="112">
        <v>49</v>
      </c>
      <c r="E42" s="125" t="s">
        <v>347</v>
      </c>
      <c r="F42" s="105" t="s">
        <v>338</v>
      </c>
      <c r="H42" s="112">
        <v>30</v>
      </c>
      <c r="I42" s="90" t="s">
        <v>348</v>
      </c>
      <c r="J42" s="108" t="s">
        <v>385</v>
      </c>
    </row>
    <row r="43" spans="1:10" x14ac:dyDescent="0.2">
      <c r="A43" s="146" t="s">
        <v>225</v>
      </c>
      <c r="B43" s="101" t="s">
        <v>349</v>
      </c>
      <c r="C43" s="77"/>
      <c r="D43" s="112">
        <v>51</v>
      </c>
      <c r="E43" s="125" t="s">
        <v>347</v>
      </c>
      <c r="F43" s="105" t="s">
        <v>338</v>
      </c>
      <c r="H43" s="112">
        <v>31</v>
      </c>
      <c r="I43" s="90" t="s">
        <v>348</v>
      </c>
      <c r="J43" s="108" t="s">
        <v>386</v>
      </c>
    </row>
    <row r="44" spans="1:10" x14ac:dyDescent="0.2">
      <c r="A44" s="146" t="s">
        <v>226</v>
      </c>
      <c r="B44" s="101" t="s">
        <v>349</v>
      </c>
      <c r="C44" s="77"/>
      <c r="D44" s="112">
        <v>51</v>
      </c>
      <c r="E44" s="106" t="s">
        <v>348</v>
      </c>
      <c r="F44" s="107" t="s">
        <v>339</v>
      </c>
      <c r="H44" s="112">
        <v>32</v>
      </c>
      <c r="I44" s="90" t="s">
        <v>348</v>
      </c>
      <c r="J44" s="108" t="s">
        <v>387</v>
      </c>
    </row>
    <row r="45" spans="1:10" x14ac:dyDescent="0.2">
      <c r="A45" s="101" t="s">
        <v>173</v>
      </c>
      <c r="B45" s="101" t="s">
        <v>348</v>
      </c>
      <c r="C45" s="77"/>
      <c r="D45" s="112">
        <v>52</v>
      </c>
      <c r="E45" s="106" t="s">
        <v>348</v>
      </c>
      <c r="F45" s="107" t="s">
        <v>339</v>
      </c>
      <c r="H45" s="112">
        <v>33</v>
      </c>
      <c r="I45" s="90" t="s">
        <v>348</v>
      </c>
      <c r="J45" s="108" t="s">
        <v>388</v>
      </c>
    </row>
    <row r="46" spans="1:10" x14ac:dyDescent="0.2">
      <c r="A46" s="146" t="s">
        <v>227</v>
      </c>
      <c r="B46" s="101" t="s">
        <v>349</v>
      </c>
      <c r="C46" s="76"/>
      <c r="D46" s="112">
        <v>53</v>
      </c>
      <c r="E46" s="106" t="s">
        <v>348</v>
      </c>
      <c r="F46" s="107" t="s">
        <v>339</v>
      </c>
      <c r="H46" s="112">
        <v>34</v>
      </c>
      <c r="I46" s="90" t="s">
        <v>348</v>
      </c>
      <c r="J46" s="108" t="s">
        <v>389</v>
      </c>
    </row>
    <row r="47" spans="1:10" x14ac:dyDescent="0.2">
      <c r="A47" s="101" t="s">
        <v>174</v>
      </c>
      <c r="B47" s="101" t="s">
        <v>348</v>
      </c>
      <c r="C47" s="77"/>
      <c r="D47" s="112">
        <v>54</v>
      </c>
      <c r="E47" s="106" t="s">
        <v>348</v>
      </c>
      <c r="F47" s="107" t="s">
        <v>339</v>
      </c>
      <c r="H47" s="117">
        <v>35</v>
      </c>
      <c r="I47" s="122" t="s">
        <v>348</v>
      </c>
      <c r="J47" s="113" t="s">
        <v>390</v>
      </c>
    </row>
    <row r="48" spans="1:10" x14ac:dyDescent="0.2">
      <c r="A48" s="101" t="s">
        <v>175</v>
      </c>
      <c r="B48" s="101" t="s">
        <v>348</v>
      </c>
      <c r="C48" s="76"/>
      <c r="D48" s="112">
        <v>55</v>
      </c>
      <c r="E48" s="106" t="s">
        <v>348</v>
      </c>
      <c r="F48" s="107" t="s">
        <v>339</v>
      </c>
    </row>
    <row r="49" spans="1:6" x14ac:dyDescent="0.2">
      <c r="A49" s="101" t="s">
        <v>176</v>
      </c>
      <c r="B49" s="101" t="s">
        <v>348</v>
      </c>
      <c r="C49" s="76"/>
      <c r="D49" s="112">
        <v>56</v>
      </c>
      <c r="E49" s="106" t="s">
        <v>348</v>
      </c>
      <c r="F49" s="107" t="s">
        <v>339</v>
      </c>
    </row>
    <row r="50" spans="1:6" x14ac:dyDescent="0.2">
      <c r="A50" s="146" t="s">
        <v>228</v>
      </c>
      <c r="B50" s="101" t="s">
        <v>349</v>
      </c>
      <c r="C50" s="76"/>
      <c r="D50" s="112">
        <v>57</v>
      </c>
      <c r="E50" s="106" t="s">
        <v>348</v>
      </c>
      <c r="F50" s="107" t="s">
        <v>339</v>
      </c>
    </row>
    <row r="51" spans="1:6" x14ac:dyDescent="0.2">
      <c r="A51" s="101" t="s">
        <v>177</v>
      </c>
      <c r="B51" s="101" t="s">
        <v>348</v>
      </c>
      <c r="C51" s="77"/>
      <c r="D51" s="112">
        <v>58</v>
      </c>
      <c r="E51" s="106" t="s">
        <v>348</v>
      </c>
      <c r="F51" s="107" t="s">
        <v>339</v>
      </c>
    </row>
    <row r="52" spans="1:6" x14ac:dyDescent="0.2">
      <c r="A52" s="146" t="s">
        <v>229</v>
      </c>
      <c r="B52" s="101" t="s">
        <v>349</v>
      </c>
      <c r="C52" s="76"/>
      <c r="D52" s="112">
        <v>59</v>
      </c>
      <c r="E52" s="106" t="s">
        <v>348</v>
      </c>
      <c r="F52" s="107" t="s">
        <v>339</v>
      </c>
    </row>
    <row r="53" spans="1:6" x14ac:dyDescent="0.2">
      <c r="A53" s="101" t="s">
        <v>141</v>
      </c>
      <c r="B53" s="101" t="s">
        <v>347</v>
      </c>
      <c r="C53" s="77"/>
      <c r="D53" s="112">
        <v>60</v>
      </c>
      <c r="E53" s="106" t="s">
        <v>348</v>
      </c>
      <c r="F53" s="107" t="s">
        <v>339</v>
      </c>
    </row>
    <row r="54" spans="1:6" x14ac:dyDescent="0.2">
      <c r="A54" s="101" t="s">
        <v>178</v>
      </c>
      <c r="B54" s="101" t="s">
        <v>348</v>
      </c>
      <c r="C54" s="76"/>
      <c r="D54" s="112">
        <v>61</v>
      </c>
      <c r="E54" s="106" t="s">
        <v>348</v>
      </c>
      <c r="F54" s="107" t="s">
        <v>339</v>
      </c>
    </row>
    <row r="55" spans="1:6" x14ac:dyDescent="0.2">
      <c r="A55" s="146" t="s">
        <v>230</v>
      </c>
      <c r="B55" s="101" t="s">
        <v>349</v>
      </c>
      <c r="C55" s="76"/>
      <c r="D55" s="112">
        <v>62</v>
      </c>
      <c r="E55" s="106" t="s">
        <v>348</v>
      </c>
      <c r="F55" s="107" t="s">
        <v>339</v>
      </c>
    </row>
    <row r="56" spans="1:6" x14ac:dyDescent="0.2">
      <c r="A56" s="146" t="s">
        <v>231</v>
      </c>
      <c r="B56" s="101" t="s">
        <v>349</v>
      </c>
      <c r="C56" s="77"/>
      <c r="D56" s="112">
        <v>63</v>
      </c>
      <c r="E56" s="106" t="s">
        <v>348</v>
      </c>
      <c r="F56" s="107" t="s">
        <v>339</v>
      </c>
    </row>
    <row r="57" spans="1:6" x14ac:dyDescent="0.2">
      <c r="A57" s="146" t="s">
        <v>232</v>
      </c>
      <c r="B57" s="101" t="s">
        <v>349</v>
      </c>
      <c r="C57" s="77"/>
      <c r="D57" s="112">
        <v>64</v>
      </c>
      <c r="E57" s="106" t="s">
        <v>348</v>
      </c>
      <c r="F57" s="107" t="s">
        <v>339</v>
      </c>
    </row>
    <row r="58" spans="1:6" x14ac:dyDescent="0.2">
      <c r="A58" s="146" t="s">
        <v>233</v>
      </c>
      <c r="B58" s="101" t="s">
        <v>349</v>
      </c>
      <c r="C58" s="77"/>
      <c r="D58" s="112">
        <v>65</v>
      </c>
      <c r="E58" s="106" t="s">
        <v>348</v>
      </c>
      <c r="F58" s="107" t="s">
        <v>339</v>
      </c>
    </row>
    <row r="59" spans="1:6" x14ac:dyDescent="0.2">
      <c r="A59" s="101" t="s">
        <v>179</v>
      </c>
      <c r="B59" s="101" t="s">
        <v>348</v>
      </c>
      <c r="C59" s="77"/>
      <c r="D59" s="112">
        <v>66</v>
      </c>
      <c r="E59" s="106" t="s">
        <v>348</v>
      </c>
      <c r="F59" s="107" t="s">
        <v>339</v>
      </c>
    </row>
    <row r="60" spans="1:6" x14ac:dyDescent="0.2">
      <c r="A60" s="146" t="s">
        <v>234</v>
      </c>
      <c r="B60" s="101" t="s">
        <v>349</v>
      </c>
      <c r="C60" s="76"/>
      <c r="D60" s="112">
        <v>67</v>
      </c>
      <c r="E60" s="106" t="s">
        <v>348</v>
      </c>
      <c r="F60" s="107" t="s">
        <v>339</v>
      </c>
    </row>
    <row r="61" spans="1:6" x14ac:dyDescent="0.2">
      <c r="A61" s="146" t="s">
        <v>235</v>
      </c>
      <c r="B61" s="101" t="s">
        <v>349</v>
      </c>
      <c r="C61" s="77"/>
      <c r="D61" s="112">
        <v>68</v>
      </c>
      <c r="E61" s="106" t="s">
        <v>348</v>
      </c>
      <c r="F61" s="107" t="s">
        <v>339</v>
      </c>
    </row>
    <row r="62" spans="1:6" x14ac:dyDescent="0.2">
      <c r="A62" s="101" t="s">
        <v>180</v>
      </c>
      <c r="B62" s="101" t="s">
        <v>348</v>
      </c>
      <c r="C62" s="77"/>
      <c r="D62" s="112">
        <v>69</v>
      </c>
      <c r="E62" s="106" t="s">
        <v>348</v>
      </c>
      <c r="F62" s="107" t="s">
        <v>339</v>
      </c>
    </row>
    <row r="63" spans="1:6" x14ac:dyDescent="0.2">
      <c r="A63" s="101" t="s">
        <v>181</v>
      </c>
      <c r="B63" s="101" t="s">
        <v>348</v>
      </c>
      <c r="C63" s="76"/>
      <c r="D63" s="112">
        <v>70</v>
      </c>
      <c r="E63" s="106" t="s">
        <v>348</v>
      </c>
      <c r="F63" s="107" t="s">
        <v>339</v>
      </c>
    </row>
    <row r="64" spans="1:6" x14ac:dyDescent="0.2">
      <c r="A64" s="101" t="s">
        <v>182</v>
      </c>
      <c r="B64" s="101" t="s">
        <v>348</v>
      </c>
      <c r="C64" s="76"/>
      <c r="D64" s="112">
        <v>71</v>
      </c>
      <c r="E64" s="106" t="s">
        <v>348</v>
      </c>
      <c r="F64" s="107" t="s">
        <v>339</v>
      </c>
    </row>
    <row r="65" spans="1:6" x14ac:dyDescent="0.2">
      <c r="A65" s="101" t="s">
        <v>183</v>
      </c>
      <c r="B65" s="101" t="s">
        <v>348</v>
      </c>
      <c r="C65" s="76"/>
      <c r="D65" s="112">
        <v>72</v>
      </c>
      <c r="E65" s="106" t="s">
        <v>348</v>
      </c>
      <c r="F65" s="107" t="s">
        <v>339</v>
      </c>
    </row>
    <row r="66" spans="1:6" x14ac:dyDescent="0.2">
      <c r="A66" s="101" t="s">
        <v>184</v>
      </c>
      <c r="B66" s="101" t="s">
        <v>348</v>
      </c>
      <c r="C66" s="76"/>
      <c r="D66" s="112">
        <v>73</v>
      </c>
      <c r="E66" s="106" t="s">
        <v>348</v>
      </c>
      <c r="F66" s="107" t="s">
        <v>339</v>
      </c>
    </row>
    <row r="67" spans="1:6" x14ac:dyDescent="0.2">
      <c r="A67" s="101" t="s">
        <v>185</v>
      </c>
      <c r="B67" s="101" t="s">
        <v>348</v>
      </c>
      <c r="C67" s="76"/>
      <c r="D67" s="112">
        <v>74</v>
      </c>
      <c r="E67" s="106" t="s">
        <v>348</v>
      </c>
      <c r="F67" s="107" t="s">
        <v>339</v>
      </c>
    </row>
    <row r="68" spans="1:6" x14ac:dyDescent="0.2">
      <c r="A68" s="101" t="s">
        <v>186</v>
      </c>
      <c r="B68" s="101" t="s">
        <v>348</v>
      </c>
      <c r="C68" s="76"/>
      <c r="D68" s="112">
        <v>75</v>
      </c>
      <c r="E68" s="106" t="s">
        <v>348</v>
      </c>
      <c r="F68" s="107" t="s">
        <v>339</v>
      </c>
    </row>
    <row r="69" spans="1:6" x14ac:dyDescent="0.2">
      <c r="A69" s="101" t="s">
        <v>187</v>
      </c>
      <c r="B69" s="101" t="s">
        <v>348</v>
      </c>
      <c r="C69" s="76"/>
      <c r="D69" s="112">
        <v>76</v>
      </c>
      <c r="E69" s="106" t="s">
        <v>348</v>
      </c>
      <c r="F69" s="107" t="s">
        <v>339</v>
      </c>
    </row>
    <row r="70" spans="1:6" x14ac:dyDescent="0.2">
      <c r="A70" s="101" t="s">
        <v>188</v>
      </c>
      <c r="B70" s="101" t="s">
        <v>349</v>
      </c>
      <c r="C70" s="76"/>
      <c r="D70" s="112">
        <v>77</v>
      </c>
      <c r="E70" s="106" t="s">
        <v>348</v>
      </c>
      <c r="F70" s="107" t="s">
        <v>339</v>
      </c>
    </row>
    <row r="71" spans="1:6" x14ac:dyDescent="0.2">
      <c r="A71" s="101" t="s">
        <v>189</v>
      </c>
      <c r="B71" s="101" t="s">
        <v>349</v>
      </c>
      <c r="C71" s="76"/>
      <c r="D71" s="112">
        <v>78</v>
      </c>
      <c r="E71" s="106" t="s">
        <v>348</v>
      </c>
      <c r="F71" s="107" t="s">
        <v>339</v>
      </c>
    </row>
    <row r="72" spans="1:6" x14ac:dyDescent="0.2">
      <c r="A72" s="146" t="s">
        <v>236</v>
      </c>
      <c r="B72" s="101" t="s">
        <v>349</v>
      </c>
      <c r="C72" s="76"/>
      <c r="D72" s="112">
        <v>79</v>
      </c>
      <c r="E72" s="106" t="s">
        <v>348</v>
      </c>
      <c r="F72" s="107" t="s">
        <v>339</v>
      </c>
    </row>
    <row r="73" spans="1:6" x14ac:dyDescent="0.2">
      <c r="A73" s="146" t="s">
        <v>237</v>
      </c>
      <c r="B73" s="101" t="s">
        <v>349</v>
      </c>
      <c r="C73" s="77"/>
      <c r="D73" s="112">
        <v>80</v>
      </c>
      <c r="E73" s="106" t="s">
        <v>348</v>
      </c>
      <c r="F73" s="107" t="s">
        <v>339</v>
      </c>
    </row>
    <row r="74" spans="1:6" x14ac:dyDescent="0.2">
      <c r="A74" s="146" t="s">
        <v>238</v>
      </c>
      <c r="B74" s="101" t="s">
        <v>349</v>
      </c>
      <c r="C74" s="77"/>
      <c r="D74" s="112">
        <v>81</v>
      </c>
      <c r="E74" s="106" t="s">
        <v>348</v>
      </c>
      <c r="F74" s="107" t="s">
        <v>339</v>
      </c>
    </row>
    <row r="75" spans="1:6" x14ac:dyDescent="0.2">
      <c r="A75" s="146" t="s">
        <v>239</v>
      </c>
      <c r="B75" s="101" t="s">
        <v>349</v>
      </c>
      <c r="C75" s="77"/>
      <c r="D75" s="112">
        <v>82</v>
      </c>
      <c r="E75" s="106" t="s">
        <v>348</v>
      </c>
      <c r="F75" s="107" t="s">
        <v>339</v>
      </c>
    </row>
    <row r="76" spans="1:6" x14ac:dyDescent="0.2">
      <c r="A76" s="146" t="s">
        <v>28</v>
      </c>
      <c r="B76" s="101" t="s">
        <v>349</v>
      </c>
      <c r="C76" s="77"/>
      <c r="D76" s="112">
        <v>83</v>
      </c>
      <c r="E76" s="106" t="s">
        <v>348</v>
      </c>
      <c r="F76" s="107" t="s">
        <v>339</v>
      </c>
    </row>
    <row r="77" spans="1:6" x14ac:dyDescent="0.2">
      <c r="A77" s="146" t="s">
        <v>29</v>
      </c>
      <c r="B77" s="101" t="s">
        <v>349</v>
      </c>
      <c r="C77" s="77"/>
      <c r="D77" s="112">
        <v>84</v>
      </c>
      <c r="E77" s="106" t="s">
        <v>348</v>
      </c>
      <c r="F77" s="107" t="s">
        <v>339</v>
      </c>
    </row>
    <row r="78" spans="1:6" x14ac:dyDescent="0.2">
      <c r="A78" s="101" t="s">
        <v>124</v>
      </c>
      <c r="B78" s="101" t="s">
        <v>346</v>
      </c>
      <c r="C78" s="77"/>
      <c r="D78" s="112">
        <v>85</v>
      </c>
      <c r="E78" s="106" t="s">
        <v>348</v>
      </c>
      <c r="F78" s="107" t="s">
        <v>339</v>
      </c>
    </row>
    <row r="79" spans="1:6" x14ac:dyDescent="0.2">
      <c r="A79" s="101" t="s">
        <v>30</v>
      </c>
      <c r="B79" s="101" t="s">
        <v>346</v>
      </c>
      <c r="C79" s="76"/>
      <c r="D79" s="112">
        <v>86</v>
      </c>
      <c r="E79" s="106" t="s">
        <v>348</v>
      </c>
      <c r="F79" s="107" t="s">
        <v>339</v>
      </c>
    </row>
    <row r="80" spans="1:6" x14ac:dyDescent="0.2">
      <c r="A80" s="146" t="s">
        <v>240</v>
      </c>
      <c r="B80" s="101" t="s">
        <v>349</v>
      </c>
      <c r="C80" s="76"/>
      <c r="D80" s="112">
        <v>87</v>
      </c>
      <c r="E80" s="106" t="s">
        <v>348</v>
      </c>
      <c r="F80" s="107" t="s">
        <v>339</v>
      </c>
    </row>
    <row r="81" spans="1:6" x14ac:dyDescent="0.2">
      <c r="A81" s="146" t="s">
        <v>241</v>
      </c>
      <c r="B81" s="101" t="s">
        <v>349</v>
      </c>
      <c r="C81" s="77"/>
      <c r="D81" s="112">
        <v>88</v>
      </c>
      <c r="E81" s="106" t="s">
        <v>348</v>
      </c>
      <c r="F81" s="107" t="s">
        <v>339</v>
      </c>
    </row>
    <row r="82" spans="1:6" x14ac:dyDescent="0.2">
      <c r="A82" s="101" t="s">
        <v>125</v>
      </c>
      <c r="B82" s="101" t="s">
        <v>346</v>
      </c>
      <c r="C82" s="77"/>
      <c r="D82" s="112">
        <v>89</v>
      </c>
      <c r="E82" s="106" t="s">
        <v>348</v>
      </c>
      <c r="F82" s="107" t="s">
        <v>339</v>
      </c>
    </row>
    <row r="83" spans="1:6" x14ac:dyDescent="0.2">
      <c r="A83" s="101" t="s">
        <v>126</v>
      </c>
      <c r="B83" s="101" t="s">
        <v>346</v>
      </c>
      <c r="C83" s="76"/>
      <c r="D83" s="112">
        <v>90</v>
      </c>
      <c r="E83" s="106" t="s">
        <v>348</v>
      </c>
      <c r="F83" s="107" t="s">
        <v>339</v>
      </c>
    </row>
    <row r="84" spans="1:6" x14ac:dyDescent="0.2">
      <c r="A84" s="146" t="s">
        <v>242</v>
      </c>
      <c r="B84" s="101" t="s">
        <v>349</v>
      </c>
      <c r="C84" s="76"/>
      <c r="D84" s="112">
        <v>91</v>
      </c>
      <c r="E84" s="106" t="s">
        <v>348</v>
      </c>
      <c r="F84" s="107" t="s">
        <v>339</v>
      </c>
    </row>
    <row r="85" spans="1:6" x14ac:dyDescent="0.2">
      <c r="A85" s="146" t="s">
        <v>243</v>
      </c>
      <c r="B85" s="101" t="s">
        <v>349</v>
      </c>
      <c r="C85" s="77"/>
      <c r="D85" s="112">
        <v>92</v>
      </c>
      <c r="E85" s="106" t="s">
        <v>348</v>
      </c>
      <c r="F85" s="107" t="s">
        <v>339</v>
      </c>
    </row>
    <row r="86" spans="1:6" x14ac:dyDescent="0.2">
      <c r="A86" s="146" t="s">
        <v>190</v>
      </c>
      <c r="B86" s="101" t="s">
        <v>348</v>
      </c>
      <c r="C86" s="77"/>
      <c r="D86" s="112">
        <v>93</v>
      </c>
      <c r="E86" s="106" t="s">
        <v>348</v>
      </c>
      <c r="F86" s="107" t="s">
        <v>339</v>
      </c>
    </row>
    <row r="87" spans="1:6" x14ac:dyDescent="0.2">
      <c r="A87" s="146" t="s">
        <v>244</v>
      </c>
      <c r="B87" s="101" t="s">
        <v>349</v>
      </c>
      <c r="C87" s="77"/>
      <c r="D87" s="112">
        <v>94</v>
      </c>
      <c r="E87" s="106" t="s">
        <v>348</v>
      </c>
      <c r="F87" s="107" t="s">
        <v>339</v>
      </c>
    </row>
    <row r="88" spans="1:6" x14ac:dyDescent="0.2">
      <c r="A88" s="101" t="s">
        <v>31</v>
      </c>
      <c r="B88" s="101" t="s">
        <v>348</v>
      </c>
      <c r="C88" s="77"/>
      <c r="D88" s="112">
        <v>95</v>
      </c>
      <c r="E88" s="106" t="s">
        <v>348</v>
      </c>
      <c r="F88" s="107" t="s">
        <v>339</v>
      </c>
    </row>
    <row r="89" spans="1:6" x14ac:dyDescent="0.2">
      <c r="A89" s="101" t="s">
        <v>191</v>
      </c>
      <c r="B89" s="101" t="s">
        <v>348</v>
      </c>
      <c r="C89" s="76"/>
      <c r="D89" s="112">
        <v>96</v>
      </c>
      <c r="E89" s="106" t="s">
        <v>348</v>
      </c>
      <c r="F89" s="107" t="s">
        <v>339</v>
      </c>
    </row>
    <row r="90" spans="1:6" x14ac:dyDescent="0.2">
      <c r="A90" s="146" t="s">
        <v>27</v>
      </c>
      <c r="B90" s="101" t="s">
        <v>349</v>
      </c>
      <c r="C90" s="76"/>
      <c r="D90" s="112">
        <v>97</v>
      </c>
      <c r="E90" s="106" t="s">
        <v>348</v>
      </c>
      <c r="F90" s="107" t="s">
        <v>339</v>
      </c>
    </row>
    <row r="91" spans="1:6" x14ac:dyDescent="0.2">
      <c r="A91" s="146" t="s">
        <v>245</v>
      </c>
      <c r="B91" s="101" t="s">
        <v>349</v>
      </c>
      <c r="C91" s="77"/>
      <c r="D91" s="112">
        <v>98</v>
      </c>
      <c r="E91" s="106" t="s">
        <v>348</v>
      </c>
      <c r="F91" s="107" t="s">
        <v>339</v>
      </c>
    </row>
    <row r="92" spans="1:6" x14ac:dyDescent="0.2">
      <c r="A92" s="101" t="s">
        <v>142</v>
      </c>
      <c r="B92" s="101" t="s">
        <v>347</v>
      </c>
      <c r="C92" s="77"/>
      <c r="D92" s="112">
        <v>99</v>
      </c>
      <c r="E92" s="106" t="s">
        <v>348</v>
      </c>
      <c r="F92" s="107" t="s">
        <v>339</v>
      </c>
    </row>
    <row r="93" spans="1:6" x14ac:dyDescent="0.2">
      <c r="A93" s="146" t="s">
        <v>246</v>
      </c>
      <c r="B93" s="101" t="s">
        <v>349</v>
      </c>
      <c r="C93" s="76"/>
      <c r="D93" s="112">
        <v>100</v>
      </c>
      <c r="E93" s="106" t="s">
        <v>348</v>
      </c>
      <c r="F93" s="107" t="s">
        <v>339</v>
      </c>
    </row>
    <row r="94" spans="1:6" x14ac:dyDescent="0.2">
      <c r="A94" s="146" t="s">
        <v>247</v>
      </c>
      <c r="B94" s="101" t="s">
        <v>349</v>
      </c>
      <c r="C94" s="77"/>
      <c r="D94" s="112">
        <v>101</v>
      </c>
      <c r="E94" s="106" t="s">
        <v>348</v>
      </c>
      <c r="F94" s="107" t="s">
        <v>339</v>
      </c>
    </row>
    <row r="95" spans="1:6" x14ac:dyDescent="0.2">
      <c r="A95" s="146" t="s">
        <v>248</v>
      </c>
      <c r="B95" s="101" t="s">
        <v>349</v>
      </c>
      <c r="C95" s="77"/>
      <c r="D95" s="117">
        <v>102</v>
      </c>
      <c r="E95" s="118" t="s">
        <v>348</v>
      </c>
      <c r="F95" s="118" t="s">
        <v>339</v>
      </c>
    </row>
    <row r="96" spans="1:6" x14ac:dyDescent="0.2">
      <c r="A96" s="146" t="s">
        <v>249</v>
      </c>
      <c r="B96" s="101" t="s">
        <v>349</v>
      </c>
      <c r="C96" s="77"/>
    </row>
    <row r="97" spans="1:6" x14ac:dyDescent="0.2">
      <c r="A97" s="146" t="s">
        <v>250</v>
      </c>
      <c r="B97" s="101" t="s">
        <v>349</v>
      </c>
      <c r="C97" s="77"/>
      <c r="D97" s="143" t="s">
        <v>119</v>
      </c>
    </row>
    <row r="98" spans="1:6" x14ac:dyDescent="0.2">
      <c r="A98" s="146" t="s">
        <v>251</v>
      </c>
      <c r="B98" s="101" t="s">
        <v>349</v>
      </c>
      <c r="C98" s="77"/>
      <c r="D98" s="114" t="s">
        <v>397</v>
      </c>
      <c r="E98" s="119" t="s">
        <v>350</v>
      </c>
      <c r="F98" s="119" t="s">
        <v>351</v>
      </c>
    </row>
    <row r="99" spans="1:6" x14ac:dyDescent="0.2">
      <c r="A99" s="146" t="s">
        <v>252</v>
      </c>
      <c r="B99" s="101" t="s">
        <v>349</v>
      </c>
      <c r="C99" s="77"/>
      <c r="D99" s="112">
        <v>1</v>
      </c>
      <c r="E99" s="105" t="s">
        <v>346</v>
      </c>
      <c r="F99" s="105" t="s">
        <v>120</v>
      </c>
    </row>
    <row r="100" spans="1:6" x14ac:dyDescent="0.2">
      <c r="A100" s="146" t="s">
        <v>253</v>
      </c>
      <c r="B100" s="101" t="s">
        <v>349</v>
      </c>
      <c r="C100" s="77"/>
      <c r="D100" s="112">
        <v>2</v>
      </c>
      <c r="E100" s="105" t="s">
        <v>346</v>
      </c>
      <c r="F100" s="105" t="s">
        <v>120</v>
      </c>
    </row>
    <row r="101" spans="1:6" x14ac:dyDescent="0.2">
      <c r="A101" s="146" t="s">
        <v>254</v>
      </c>
      <c r="B101" s="101" t="s">
        <v>349</v>
      </c>
      <c r="C101" s="77"/>
      <c r="D101" s="112">
        <v>3</v>
      </c>
      <c r="E101" s="105" t="s">
        <v>346</v>
      </c>
      <c r="F101" s="105" t="s">
        <v>120</v>
      </c>
    </row>
    <row r="102" spans="1:6" x14ac:dyDescent="0.2">
      <c r="A102" s="146" t="s">
        <v>255</v>
      </c>
      <c r="B102" s="101" t="s">
        <v>349</v>
      </c>
      <c r="C102" s="77"/>
      <c r="D102" s="112">
        <v>4</v>
      </c>
      <c r="E102" s="105" t="s">
        <v>346</v>
      </c>
      <c r="F102" s="105" t="s">
        <v>120</v>
      </c>
    </row>
    <row r="103" spans="1:6" x14ac:dyDescent="0.2">
      <c r="A103" s="101" t="s">
        <v>192</v>
      </c>
      <c r="B103" s="101" t="s">
        <v>348</v>
      </c>
      <c r="C103" s="77"/>
      <c r="D103" s="112">
        <v>5</v>
      </c>
      <c r="E103" s="105" t="s">
        <v>346</v>
      </c>
      <c r="F103" s="105" t="s">
        <v>120</v>
      </c>
    </row>
    <row r="104" spans="1:6" x14ac:dyDescent="0.2">
      <c r="A104" s="101" t="s">
        <v>193</v>
      </c>
      <c r="B104" s="101" t="s">
        <v>349</v>
      </c>
      <c r="C104" s="76"/>
      <c r="D104" s="112">
        <v>6</v>
      </c>
      <c r="E104" s="105" t="s">
        <v>346</v>
      </c>
      <c r="F104" s="105" t="s">
        <v>120</v>
      </c>
    </row>
    <row r="105" spans="1:6" x14ac:dyDescent="0.2">
      <c r="A105" s="146" t="s">
        <v>256</v>
      </c>
      <c r="B105" s="101" t="s">
        <v>349</v>
      </c>
      <c r="C105" s="76"/>
      <c r="D105" s="112">
        <v>7</v>
      </c>
      <c r="E105" s="105" t="s">
        <v>346</v>
      </c>
      <c r="F105" s="105" t="s">
        <v>120</v>
      </c>
    </row>
    <row r="106" spans="1:6" x14ac:dyDescent="0.2">
      <c r="A106" s="101" t="s">
        <v>48</v>
      </c>
      <c r="B106" s="101" t="s">
        <v>347</v>
      </c>
      <c r="C106" s="77"/>
      <c r="D106" s="112">
        <v>8</v>
      </c>
      <c r="E106" s="105" t="s">
        <v>346</v>
      </c>
      <c r="F106" s="105" t="s">
        <v>120</v>
      </c>
    </row>
    <row r="107" spans="1:6" x14ac:dyDescent="0.2">
      <c r="A107" s="146" t="s">
        <v>50</v>
      </c>
      <c r="B107" s="101" t="s">
        <v>349</v>
      </c>
      <c r="C107" s="76"/>
      <c r="D107" s="112">
        <v>9</v>
      </c>
      <c r="E107" s="105" t="s">
        <v>346</v>
      </c>
      <c r="F107" s="105" t="s">
        <v>120</v>
      </c>
    </row>
    <row r="108" spans="1:6" x14ac:dyDescent="0.2">
      <c r="A108" s="146" t="s">
        <v>257</v>
      </c>
      <c r="B108" s="101" t="s">
        <v>349</v>
      </c>
      <c r="C108" s="77"/>
      <c r="D108" s="112">
        <v>11</v>
      </c>
      <c r="E108" s="105" t="s">
        <v>346</v>
      </c>
      <c r="F108" s="105" t="s">
        <v>120</v>
      </c>
    </row>
    <row r="109" spans="1:6" x14ac:dyDescent="0.2">
      <c r="A109" s="101" t="s">
        <v>52</v>
      </c>
      <c r="B109" s="101" t="s">
        <v>346</v>
      </c>
      <c r="C109" s="77"/>
      <c r="D109" s="112">
        <v>13</v>
      </c>
      <c r="E109" s="105" t="s">
        <v>346</v>
      </c>
      <c r="F109" s="105" t="s">
        <v>120</v>
      </c>
    </row>
    <row r="110" spans="1:6" x14ac:dyDescent="0.2">
      <c r="A110" s="101" t="s">
        <v>54</v>
      </c>
      <c r="B110" s="101" t="s">
        <v>346</v>
      </c>
      <c r="C110" s="76"/>
      <c r="D110" s="117">
        <v>15</v>
      </c>
      <c r="E110" s="120" t="s">
        <v>346</v>
      </c>
      <c r="F110" s="120" t="s">
        <v>120</v>
      </c>
    </row>
    <row r="111" spans="1:6" x14ac:dyDescent="0.2">
      <c r="A111" s="146" t="s">
        <v>258</v>
      </c>
      <c r="B111" s="101" t="s">
        <v>349</v>
      </c>
      <c r="C111" s="76"/>
    </row>
    <row r="112" spans="1:6" x14ac:dyDescent="0.2">
      <c r="A112" s="146" t="s">
        <v>56</v>
      </c>
      <c r="B112" s="101" t="s">
        <v>349</v>
      </c>
      <c r="C112" s="77"/>
      <c r="D112" s="143" t="s">
        <v>128</v>
      </c>
    </row>
    <row r="113" spans="1:6" x14ac:dyDescent="0.2">
      <c r="A113" s="146" t="s">
        <v>259</v>
      </c>
      <c r="B113" s="101" t="s">
        <v>349</v>
      </c>
      <c r="C113" s="77"/>
      <c r="D113" s="114" t="s">
        <v>397</v>
      </c>
      <c r="E113" s="119" t="s">
        <v>350</v>
      </c>
      <c r="F113" s="119" t="s">
        <v>345</v>
      </c>
    </row>
    <row r="114" spans="1:6" x14ac:dyDescent="0.2">
      <c r="A114" s="146" t="s">
        <v>260</v>
      </c>
      <c r="B114" s="101" t="s">
        <v>349</v>
      </c>
      <c r="C114" s="77"/>
      <c r="D114" s="112">
        <v>1</v>
      </c>
      <c r="E114" s="105" t="s">
        <v>346</v>
      </c>
      <c r="F114" s="105" t="s">
        <v>129</v>
      </c>
    </row>
    <row r="115" spans="1:6" x14ac:dyDescent="0.2">
      <c r="A115" s="146" t="s">
        <v>59</v>
      </c>
      <c r="B115" s="101" t="s">
        <v>349</v>
      </c>
      <c r="C115" s="77"/>
      <c r="D115" s="112">
        <v>2</v>
      </c>
      <c r="E115" s="105" t="s">
        <v>347</v>
      </c>
      <c r="F115" s="105" t="s">
        <v>147</v>
      </c>
    </row>
    <row r="116" spans="1:6" x14ac:dyDescent="0.2">
      <c r="A116" s="146" t="s">
        <v>61</v>
      </c>
      <c r="B116" s="101" t="s">
        <v>349</v>
      </c>
      <c r="C116" s="77"/>
      <c r="D116" s="112">
        <v>3</v>
      </c>
      <c r="E116" s="105" t="s">
        <v>346</v>
      </c>
      <c r="F116" s="105" t="s">
        <v>129</v>
      </c>
    </row>
    <row r="117" spans="1:6" x14ac:dyDescent="0.2">
      <c r="A117" s="146" t="s">
        <v>63</v>
      </c>
      <c r="B117" s="101" t="s">
        <v>349</v>
      </c>
      <c r="C117" s="77"/>
      <c r="D117" s="112">
        <v>4</v>
      </c>
      <c r="E117" s="105" t="s">
        <v>347</v>
      </c>
      <c r="F117" s="105" t="s">
        <v>147</v>
      </c>
    </row>
    <row r="118" spans="1:6" x14ac:dyDescent="0.2">
      <c r="A118" s="146" t="s">
        <v>261</v>
      </c>
      <c r="B118" s="101" t="s">
        <v>349</v>
      </c>
      <c r="C118" s="77"/>
      <c r="D118" s="112">
        <v>5</v>
      </c>
      <c r="E118" s="105" t="s">
        <v>346</v>
      </c>
      <c r="F118" s="105" t="s">
        <v>129</v>
      </c>
    </row>
    <row r="119" spans="1:6" x14ac:dyDescent="0.2">
      <c r="A119" s="146" t="s">
        <v>67</v>
      </c>
      <c r="B119" s="101" t="s">
        <v>349</v>
      </c>
      <c r="C119" s="77"/>
      <c r="D119" s="112">
        <v>6</v>
      </c>
      <c r="E119" s="105" t="s">
        <v>347</v>
      </c>
      <c r="F119" s="105" t="s">
        <v>147</v>
      </c>
    </row>
    <row r="120" spans="1:6" x14ac:dyDescent="0.2">
      <c r="A120" s="101" t="s">
        <v>143</v>
      </c>
      <c r="B120" s="101" t="s">
        <v>347</v>
      </c>
      <c r="C120" s="77"/>
      <c r="D120" s="112">
        <v>8</v>
      </c>
      <c r="E120" s="105" t="s">
        <v>347</v>
      </c>
      <c r="F120" s="105" t="s">
        <v>147</v>
      </c>
    </row>
    <row r="121" spans="1:6" x14ac:dyDescent="0.2">
      <c r="A121" s="101" t="s">
        <v>194</v>
      </c>
      <c r="B121" s="101" t="s">
        <v>348</v>
      </c>
      <c r="C121" s="76"/>
      <c r="D121" s="112">
        <v>10</v>
      </c>
      <c r="E121" s="105" t="s">
        <v>347</v>
      </c>
      <c r="F121" s="105" t="s">
        <v>147</v>
      </c>
    </row>
    <row r="122" spans="1:6" x14ac:dyDescent="0.2">
      <c r="A122" s="101" t="s">
        <v>127</v>
      </c>
      <c r="B122" s="101" t="s">
        <v>346</v>
      </c>
      <c r="C122" s="76"/>
      <c r="D122" s="112">
        <v>12</v>
      </c>
      <c r="E122" s="105" t="s">
        <v>347</v>
      </c>
      <c r="F122" s="105" t="s">
        <v>147</v>
      </c>
    </row>
    <row r="123" spans="1:6" x14ac:dyDescent="0.2">
      <c r="A123" s="146" t="s">
        <v>262</v>
      </c>
      <c r="B123" s="101" t="s">
        <v>349</v>
      </c>
      <c r="C123" s="76"/>
      <c r="D123" s="112">
        <v>14</v>
      </c>
      <c r="E123" s="105" t="s">
        <v>347</v>
      </c>
      <c r="F123" s="105" t="s">
        <v>147</v>
      </c>
    </row>
    <row r="124" spans="1:6" x14ac:dyDescent="0.2">
      <c r="A124" s="146" t="s">
        <v>263</v>
      </c>
      <c r="B124" s="101" t="s">
        <v>349</v>
      </c>
      <c r="C124" s="77"/>
      <c r="D124" s="112">
        <v>16</v>
      </c>
      <c r="E124" s="105" t="s">
        <v>347</v>
      </c>
      <c r="F124" s="105" t="s">
        <v>147</v>
      </c>
    </row>
    <row r="125" spans="1:6" x14ac:dyDescent="0.2">
      <c r="A125" s="146" t="s">
        <v>264</v>
      </c>
      <c r="B125" s="101" t="s">
        <v>349</v>
      </c>
      <c r="C125" s="77"/>
      <c r="D125" s="112">
        <v>18</v>
      </c>
      <c r="E125" s="105" t="s">
        <v>347</v>
      </c>
      <c r="F125" s="105" t="s">
        <v>147</v>
      </c>
    </row>
    <row r="126" spans="1:6" x14ac:dyDescent="0.2">
      <c r="A126" s="144" t="s">
        <v>144</v>
      </c>
      <c r="B126" s="144" t="s">
        <v>392</v>
      </c>
      <c r="C126" s="77"/>
      <c r="D126" s="112">
        <v>20</v>
      </c>
      <c r="E126" s="105" t="s">
        <v>347</v>
      </c>
      <c r="F126" s="105" t="s">
        <v>147</v>
      </c>
    </row>
    <row r="127" spans="1:6" x14ac:dyDescent="0.2">
      <c r="A127" s="146" t="s">
        <v>265</v>
      </c>
      <c r="B127" s="101" t="s">
        <v>349</v>
      </c>
      <c r="C127" s="76"/>
      <c r="D127" s="112">
        <v>22</v>
      </c>
      <c r="E127" s="105" t="s">
        <v>347</v>
      </c>
      <c r="F127" s="105" t="s">
        <v>147</v>
      </c>
    </row>
    <row r="128" spans="1:6" x14ac:dyDescent="0.2">
      <c r="A128" s="146" t="s">
        <v>266</v>
      </c>
      <c r="B128" s="101" t="s">
        <v>349</v>
      </c>
      <c r="C128" s="77"/>
      <c r="D128" s="117">
        <v>24</v>
      </c>
      <c r="E128" s="120" t="s">
        <v>347</v>
      </c>
      <c r="F128" s="120" t="s">
        <v>147</v>
      </c>
    </row>
    <row r="129" spans="1:6" x14ac:dyDescent="0.2">
      <c r="A129" s="146" t="s">
        <v>314</v>
      </c>
      <c r="B129" s="101" t="s">
        <v>349</v>
      </c>
      <c r="C129" s="77"/>
    </row>
    <row r="130" spans="1:6" x14ac:dyDescent="0.2">
      <c r="A130" s="146" t="s">
        <v>267</v>
      </c>
      <c r="B130" s="101" t="s">
        <v>349</v>
      </c>
      <c r="C130" s="77"/>
      <c r="D130" s="143" t="s">
        <v>42</v>
      </c>
    </row>
    <row r="131" spans="1:6" x14ac:dyDescent="0.2">
      <c r="A131" s="101" t="s">
        <v>146</v>
      </c>
      <c r="B131" s="101" t="s">
        <v>347</v>
      </c>
      <c r="C131" s="77"/>
      <c r="D131" s="114" t="s">
        <v>397</v>
      </c>
      <c r="E131" s="119" t="s">
        <v>350</v>
      </c>
      <c r="F131" s="119" t="s">
        <v>351</v>
      </c>
    </row>
    <row r="132" spans="1:6" x14ac:dyDescent="0.2">
      <c r="A132" s="146" t="s">
        <v>268</v>
      </c>
      <c r="B132" s="101" t="s">
        <v>349</v>
      </c>
      <c r="C132" s="76"/>
      <c r="D132" s="112">
        <v>1</v>
      </c>
      <c r="E132" s="109" t="s">
        <v>347</v>
      </c>
      <c r="F132" s="109" t="s">
        <v>161</v>
      </c>
    </row>
    <row r="133" spans="1:6" x14ac:dyDescent="0.2">
      <c r="A133" s="101" t="s">
        <v>195</v>
      </c>
      <c r="B133" s="101" t="s">
        <v>348</v>
      </c>
      <c r="C133" s="77"/>
      <c r="D133" s="112">
        <v>2</v>
      </c>
      <c r="E133" s="105" t="s">
        <v>346</v>
      </c>
      <c r="F133" s="105" t="s">
        <v>137</v>
      </c>
    </row>
    <row r="134" spans="1:6" x14ac:dyDescent="0.2">
      <c r="A134" s="146" t="s">
        <v>269</v>
      </c>
      <c r="B134" s="101" t="s">
        <v>349</v>
      </c>
      <c r="C134" s="76"/>
      <c r="D134" s="112">
        <v>3</v>
      </c>
      <c r="E134" s="105" t="s">
        <v>347</v>
      </c>
      <c r="F134" s="105" t="s">
        <v>161</v>
      </c>
    </row>
    <row r="135" spans="1:6" x14ac:dyDescent="0.2">
      <c r="A135" s="146" t="s">
        <v>270</v>
      </c>
      <c r="B135" s="101" t="s">
        <v>349</v>
      </c>
      <c r="C135" s="77"/>
      <c r="D135" s="112">
        <v>4</v>
      </c>
      <c r="E135" s="105" t="s">
        <v>346</v>
      </c>
      <c r="F135" s="105" t="s">
        <v>137</v>
      </c>
    </row>
    <row r="136" spans="1:6" x14ac:dyDescent="0.2">
      <c r="A136" s="146" t="s">
        <v>271</v>
      </c>
      <c r="B136" s="101" t="s">
        <v>349</v>
      </c>
      <c r="C136" s="77"/>
      <c r="D136" s="112">
        <v>5</v>
      </c>
      <c r="E136" s="105" t="s">
        <v>347</v>
      </c>
      <c r="F136" s="105" t="s">
        <v>161</v>
      </c>
    </row>
    <row r="137" spans="1:6" x14ac:dyDescent="0.2">
      <c r="A137" s="146" t="s">
        <v>272</v>
      </c>
      <c r="B137" s="101" t="s">
        <v>349</v>
      </c>
      <c r="C137" s="77"/>
      <c r="D137" s="112">
        <v>6</v>
      </c>
      <c r="E137" s="105" t="s">
        <v>346</v>
      </c>
      <c r="F137" s="105" t="s">
        <v>137</v>
      </c>
    </row>
    <row r="138" spans="1:6" x14ac:dyDescent="0.2">
      <c r="A138" s="146" t="s">
        <v>273</v>
      </c>
      <c r="B138" s="101" t="s">
        <v>349</v>
      </c>
      <c r="C138" s="77"/>
      <c r="D138" s="112">
        <v>7</v>
      </c>
      <c r="E138" s="105" t="s">
        <v>347</v>
      </c>
      <c r="F138" s="105" t="s">
        <v>161</v>
      </c>
    </row>
    <row r="139" spans="1:6" x14ac:dyDescent="0.2">
      <c r="A139" s="146" t="s">
        <v>274</v>
      </c>
      <c r="B139" s="101" t="s">
        <v>349</v>
      </c>
      <c r="C139" s="77"/>
      <c r="D139" s="112">
        <v>8</v>
      </c>
      <c r="E139" s="105" t="s">
        <v>346</v>
      </c>
      <c r="F139" s="105" t="s">
        <v>137</v>
      </c>
    </row>
    <row r="140" spans="1:6" x14ac:dyDescent="0.2">
      <c r="A140" s="146" t="s">
        <v>275</v>
      </c>
      <c r="B140" s="101" t="s">
        <v>349</v>
      </c>
      <c r="C140" s="77"/>
      <c r="D140" s="112">
        <v>9</v>
      </c>
      <c r="E140" s="105" t="s">
        <v>347</v>
      </c>
      <c r="F140" s="105" t="s">
        <v>161</v>
      </c>
    </row>
    <row r="141" spans="1:6" x14ac:dyDescent="0.2">
      <c r="A141" s="146" t="s">
        <v>276</v>
      </c>
      <c r="B141" s="101" t="s">
        <v>349</v>
      </c>
      <c r="C141" s="77"/>
      <c r="D141" s="112">
        <v>10</v>
      </c>
      <c r="E141" s="105" t="s">
        <v>347</v>
      </c>
      <c r="F141" s="105" t="s">
        <v>161</v>
      </c>
    </row>
    <row r="142" spans="1:6" x14ac:dyDescent="0.2">
      <c r="A142" s="146" t="s">
        <v>277</v>
      </c>
      <c r="B142" s="101" t="s">
        <v>349</v>
      </c>
      <c r="C142" s="77"/>
      <c r="D142" s="112">
        <v>11</v>
      </c>
      <c r="E142" s="105" t="s">
        <v>347</v>
      </c>
      <c r="F142" s="105" t="s">
        <v>161</v>
      </c>
    </row>
    <row r="143" spans="1:6" x14ac:dyDescent="0.2">
      <c r="A143" s="102" t="s">
        <v>128</v>
      </c>
      <c r="B143" s="102" t="s">
        <v>393</v>
      </c>
      <c r="C143" s="77"/>
      <c r="D143" s="112">
        <v>12</v>
      </c>
      <c r="E143" s="105" t="s">
        <v>347</v>
      </c>
      <c r="F143" s="105" t="s">
        <v>161</v>
      </c>
    </row>
    <row r="144" spans="1:6" x14ac:dyDescent="0.2">
      <c r="A144" s="146" t="s">
        <v>278</v>
      </c>
      <c r="B144" s="101" t="s">
        <v>349</v>
      </c>
      <c r="C144" s="76"/>
      <c r="D144" s="112">
        <v>13</v>
      </c>
      <c r="E144" s="105" t="s">
        <v>347</v>
      </c>
      <c r="F144" s="105" t="s">
        <v>161</v>
      </c>
    </row>
    <row r="145" spans="1:6" x14ac:dyDescent="0.2">
      <c r="A145" s="101" t="s">
        <v>148</v>
      </c>
      <c r="B145" s="101" t="s">
        <v>347</v>
      </c>
      <c r="C145" s="77"/>
      <c r="D145" s="112">
        <v>14</v>
      </c>
      <c r="E145" s="105" t="s">
        <v>347</v>
      </c>
      <c r="F145" s="105" t="s">
        <v>161</v>
      </c>
    </row>
    <row r="146" spans="1:6" x14ac:dyDescent="0.2">
      <c r="A146" s="146" t="s">
        <v>279</v>
      </c>
      <c r="B146" s="101" t="s">
        <v>349</v>
      </c>
      <c r="C146" s="76"/>
      <c r="D146" s="112">
        <v>15</v>
      </c>
      <c r="E146" s="105" t="s">
        <v>347</v>
      </c>
      <c r="F146" s="105" t="s">
        <v>161</v>
      </c>
    </row>
    <row r="147" spans="1:6" x14ac:dyDescent="0.2">
      <c r="A147" s="146" t="s">
        <v>280</v>
      </c>
      <c r="B147" s="101" t="s">
        <v>349</v>
      </c>
      <c r="C147" s="77"/>
      <c r="D147" s="117">
        <v>16</v>
      </c>
      <c r="E147" s="120" t="s">
        <v>347</v>
      </c>
      <c r="F147" s="120" t="s">
        <v>161</v>
      </c>
    </row>
    <row r="148" spans="1:6" x14ac:dyDescent="0.2">
      <c r="A148" s="146" t="s">
        <v>281</v>
      </c>
      <c r="B148" s="101" t="s">
        <v>349</v>
      </c>
      <c r="C148" s="77"/>
    </row>
    <row r="149" spans="1:6" x14ac:dyDescent="0.2">
      <c r="A149" s="101" t="s">
        <v>130</v>
      </c>
      <c r="B149" s="101" t="s">
        <v>346</v>
      </c>
      <c r="C149" s="77"/>
      <c r="D149" s="143" t="s">
        <v>45</v>
      </c>
    </row>
    <row r="150" spans="1:6" x14ac:dyDescent="0.2">
      <c r="A150" s="101" t="s">
        <v>149</v>
      </c>
      <c r="B150" s="101" t="s">
        <v>347</v>
      </c>
      <c r="C150" s="76"/>
      <c r="D150" s="114" t="s">
        <v>397</v>
      </c>
      <c r="E150" s="115" t="s">
        <v>350</v>
      </c>
      <c r="F150" s="121" t="s">
        <v>351</v>
      </c>
    </row>
    <row r="151" spans="1:6" x14ac:dyDescent="0.2">
      <c r="A151" s="146" t="s">
        <v>282</v>
      </c>
      <c r="B151" s="101" t="s">
        <v>349</v>
      </c>
      <c r="C151" s="76"/>
      <c r="D151" s="112">
        <v>1</v>
      </c>
      <c r="E151" s="90" t="s">
        <v>346</v>
      </c>
      <c r="F151" s="109" t="s">
        <v>138</v>
      </c>
    </row>
    <row r="152" spans="1:6" x14ac:dyDescent="0.2">
      <c r="A152" s="101" t="s">
        <v>150</v>
      </c>
      <c r="B152" s="101" t="s">
        <v>347</v>
      </c>
      <c r="C152" s="77"/>
      <c r="D152" s="112">
        <v>2</v>
      </c>
      <c r="E152" s="90" t="s">
        <v>347</v>
      </c>
      <c r="F152" s="105" t="s">
        <v>162</v>
      </c>
    </row>
    <row r="153" spans="1:6" x14ac:dyDescent="0.2">
      <c r="A153" s="146" t="s">
        <v>283</v>
      </c>
      <c r="B153" s="101" t="s">
        <v>349</v>
      </c>
      <c r="C153" s="76"/>
      <c r="D153" s="112">
        <v>3</v>
      </c>
      <c r="E153" s="90" t="s">
        <v>346</v>
      </c>
      <c r="F153" s="109" t="s">
        <v>138</v>
      </c>
    </row>
    <row r="154" spans="1:6" x14ac:dyDescent="0.2">
      <c r="A154" s="146" t="s">
        <v>284</v>
      </c>
      <c r="B154" s="101" t="s">
        <v>349</v>
      </c>
      <c r="C154" s="77"/>
      <c r="D154" s="112">
        <v>4</v>
      </c>
      <c r="E154" s="90" t="s">
        <v>347</v>
      </c>
      <c r="F154" s="105" t="s">
        <v>162</v>
      </c>
    </row>
    <row r="155" spans="1:6" x14ac:dyDescent="0.2">
      <c r="A155" s="101" t="s">
        <v>131</v>
      </c>
      <c r="B155" s="101" t="s">
        <v>346</v>
      </c>
      <c r="C155" s="77"/>
      <c r="D155" s="112">
        <v>5</v>
      </c>
      <c r="E155" s="90" t="s">
        <v>346</v>
      </c>
      <c r="F155" s="109" t="s">
        <v>138</v>
      </c>
    </row>
    <row r="156" spans="1:6" x14ac:dyDescent="0.2">
      <c r="A156" s="146" t="s">
        <v>285</v>
      </c>
      <c r="B156" s="101" t="s">
        <v>349</v>
      </c>
      <c r="C156" s="76"/>
      <c r="D156" s="112">
        <v>6</v>
      </c>
      <c r="E156" s="90" t="s">
        <v>347</v>
      </c>
      <c r="F156" s="105" t="s">
        <v>162</v>
      </c>
    </row>
    <row r="157" spans="1:6" x14ac:dyDescent="0.2">
      <c r="A157" s="146" t="s">
        <v>286</v>
      </c>
      <c r="B157" s="101" t="s">
        <v>349</v>
      </c>
      <c r="C157" s="77"/>
      <c r="D157" s="112">
        <v>7</v>
      </c>
      <c r="E157" s="90" t="s">
        <v>346</v>
      </c>
      <c r="F157" s="109" t="s">
        <v>138</v>
      </c>
    </row>
    <row r="158" spans="1:6" x14ac:dyDescent="0.2">
      <c r="A158" s="146" t="s">
        <v>287</v>
      </c>
      <c r="B158" s="101" t="s">
        <v>349</v>
      </c>
      <c r="C158" s="77"/>
      <c r="D158" s="112">
        <v>8</v>
      </c>
      <c r="E158" s="90" t="s">
        <v>347</v>
      </c>
      <c r="F158" s="105" t="s">
        <v>162</v>
      </c>
    </row>
    <row r="159" spans="1:6" x14ac:dyDescent="0.2">
      <c r="A159" s="146" t="s">
        <v>288</v>
      </c>
      <c r="B159" s="101" t="s">
        <v>349</v>
      </c>
      <c r="C159" s="77"/>
      <c r="D159" s="112">
        <v>9</v>
      </c>
      <c r="E159" s="90" t="s">
        <v>346</v>
      </c>
      <c r="F159" s="109" t="s">
        <v>138</v>
      </c>
    </row>
    <row r="160" spans="1:6" x14ac:dyDescent="0.2">
      <c r="A160" s="146" t="s">
        <v>289</v>
      </c>
      <c r="B160" s="101" t="s">
        <v>349</v>
      </c>
      <c r="C160" s="77"/>
      <c r="D160" s="112">
        <v>10</v>
      </c>
      <c r="E160" s="90" t="s">
        <v>347</v>
      </c>
      <c r="F160" s="105" t="s">
        <v>162</v>
      </c>
    </row>
    <row r="161" spans="1:6" x14ac:dyDescent="0.2">
      <c r="A161" s="146" t="s">
        <v>290</v>
      </c>
      <c r="B161" s="101" t="s">
        <v>349</v>
      </c>
      <c r="C161" s="77"/>
      <c r="D161" s="112">
        <v>11</v>
      </c>
      <c r="E161" s="90" t="s">
        <v>346</v>
      </c>
      <c r="F161" s="109" t="s">
        <v>138</v>
      </c>
    </row>
    <row r="162" spans="1:6" x14ac:dyDescent="0.2">
      <c r="A162" s="101" t="s">
        <v>196</v>
      </c>
      <c r="B162" s="101" t="s">
        <v>348</v>
      </c>
      <c r="C162" s="77"/>
      <c r="D162" s="112">
        <v>12</v>
      </c>
      <c r="E162" s="90" t="s">
        <v>347</v>
      </c>
      <c r="F162" s="105" t="s">
        <v>162</v>
      </c>
    </row>
    <row r="163" spans="1:6" x14ac:dyDescent="0.2">
      <c r="A163" s="101" t="s">
        <v>132</v>
      </c>
      <c r="B163" s="101" t="s">
        <v>346</v>
      </c>
      <c r="C163" s="76"/>
      <c r="D163" s="112">
        <v>13</v>
      </c>
      <c r="E163" s="90" t="s">
        <v>346</v>
      </c>
      <c r="F163" s="109" t="s">
        <v>138</v>
      </c>
    </row>
    <row r="164" spans="1:6" x14ac:dyDescent="0.2">
      <c r="A164" s="146" t="s">
        <v>291</v>
      </c>
      <c r="B164" s="101" t="s">
        <v>349</v>
      </c>
      <c r="C164" s="76"/>
      <c r="D164" s="112">
        <v>14</v>
      </c>
      <c r="E164" s="90" t="s">
        <v>347</v>
      </c>
      <c r="F164" s="105" t="s">
        <v>162</v>
      </c>
    </row>
    <row r="165" spans="1:6" x14ac:dyDescent="0.2">
      <c r="A165" s="146" t="s">
        <v>292</v>
      </c>
      <c r="B165" s="101" t="s">
        <v>349</v>
      </c>
      <c r="C165" s="77"/>
      <c r="D165" s="112">
        <v>15</v>
      </c>
      <c r="E165" s="90" t="s">
        <v>346</v>
      </c>
      <c r="F165" s="109" t="s">
        <v>138</v>
      </c>
    </row>
    <row r="166" spans="1:6" x14ac:dyDescent="0.2">
      <c r="A166" s="146" t="s">
        <v>293</v>
      </c>
      <c r="B166" s="101" t="s">
        <v>349</v>
      </c>
      <c r="C166" s="77"/>
      <c r="D166" s="112">
        <v>16</v>
      </c>
      <c r="E166" s="90" t="s">
        <v>347</v>
      </c>
      <c r="F166" s="105" t="s">
        <v>162</v>
      </c>
    </row>
    <row r="167" spans="1:6" x14ac:dyDescent="0.2">
      <c r="A167" s="146" t="s">
        <v>294</v>
      </c>
      <c r="B167" s="101" t="s">
        <v>349</v>
      </c>
      <c r="C167" s="77"/>
      <c r="D167" s="112">
        <v>17</v>
      </c>
      <c r="E167" s="90" t="s">
        <v>346</v>
      </c>
      <c r="F167" s="109" t="s">
        <v>138</v>
      </c>
    </row>
    <row r="168" spans="1:6" x14ac:dyDescent="0.2">
      <c r="A168" s="146" t="s">
        <v>295</v>
      </c>
      <c r="B168" s="101" t="s">
        <v>349</v>
      </c>
      <c r="C168" s="77"/>
      <c r="D168" s="112">
        <v>18</v>
      </c>
      <c r="E168" s="90" t="s">
        <v>347</v>
      </c>
      <c r="F168" s="105" t="s">
        <v>162</v>
      </c>
    </row>
    <row r="169" spans="1:6" x14ac:dyDescent="0.2">
      <c r="A169" s="146" t="s">
        <v>296</v>
      </c>
      <c r="B169" s="101" t="s">
        <v>349</v>
      </c>
      <c r="C169" s="77"/>
      <c r="D169" s="112">
        <v>19</v>
      </c>
      <c r="E169" s="90" t="s">
        <v>346</v>
      </c>
      <c r="F169" s="109" t="s">
        <v>138</v>
      </c>
    </row>
    <row r="170" spans="1:6" x14ac:dyDescent="0.2">
      <c r="A170" s="101" t="s">
        <v>197</v>
      </c>
      <c r="B170" s="101" t="s">
        <v>348</v>
      </c>
      <c r="C170" s="77"/>
      <c r="D170" s="112">
        <v>20</v>
      </c>
      <c r="E170" s="90" t="s">
        <v>347</v>
      </c>
      <c r="F170" s="105" t="s">
        <v>162</v>
      </c>
    </row>
    <row r="171" spans="1:6" x14ac:dyDescent="0.2">
      <c r="A171" s="101" t="s">
        <v>198</v>
      </c>
      <c r="B171" s="101" t="s">
        <v>348</v>
      </c>
      <c r="C171" s="76"/>
      <c r="D171" s="112">
        <v>21</v>
      </c>
      <c r="E171" s="90" t="s">
        <v>346</v>
      </c>
      <c r="F171" s="109" t="s">
        <v>138</v>
      </c>
    </row>
    <row r="172" spans="1:6" x14ac:dyDescent="0.2">
      <c r="A172" s="101" t="s">
        <v>151</v>
      </c>
      <c r="B172" s="101" t="s">
        <v>347</v>
      </c>
      <c r="C172" s="76"/>
      <c r="D172" s="112">
        <v>22</v>
      </c>
      <c r="E172" s="90" t="s">
        <v>347</v>
      </c>
      <c r="F172" s="105" t="s">
        <v>162</v>
      </c>
    </row>
    <row r="173" spans="1:6" x14ac:dyDescent="0.2">
      <c r="A173" s="146" t="s">
        <v>297</v>
      </c>
      <c r="B173" s="101" t="s">
        <v>349</v>
      </c>
      <c r="C173" s="76"/>
      <c r="D173" s="112">
        <v>23</v>
      </c>
      <c r="E173" s="90" t="s">
        <v>346</v>
      </c>
      <c r="F173" s="109" t="s">
        <v>138</v>
      </c>
    </row>
    <row r="174" spans="1:6" x14ac:dyDescent="0.2">
      <c r="A174" s="146" t="s">
        <v>298</v>
      </c>
      <c r="B174" s="101" t="s">
        <v>349</v>
      </c>
      <c r="C174" s="77"/>
      <c r="D174" s="112">
        <v>24</v>
      </c>
      <c r="E174" s="90" t="s">
        <v>347</v>
      </c>
      <c r="F174" s="105" t="s">
        <v>162</v>
      </c>
    </row>
    <row r="175" spans="1:6" x14ac:dyDescent="0.2">
      <c r="A175" s="101" t="s">
        <v>133</v>
      </c>
      <c r="B175" s="101" t="s">
        <v>346</v>
      </c>
      <c r="C175" s="77"/>
      <c r="D175" s="112">
        <v>26</v>
      </c>
      <c r="E175" s="90" t="s">
        <v>347</v>
      </c>
      <c r="F175" s="105" t="s">
        <v>162</v>
      </c>
    </row>
    <row r="176" spans="1:6" x14ac:dyDescent="0.2">
      <c r="A176" s="101" t="s">
        <v>34</v>
      </c>
      <c r="B176" s="101" t="s">
        <v>346</v>
      </c>
      <c r="C176" s="76"/>
      <c r="D176" s="117">
        <v>28</v>
      </c>
      <c r="E176" s="122" t="s">
        <v>347</v>
      </c>
      <c r="F176" s="120" t="s">
        <v>162</v>
      </c>
    </row>
    <row r="177" spans="1:3" x14ac:dyDescent="0.2">
      <c r="A177" s="101" t="s">
        <v>134</v>
      </c>
      <c r="B177" s="101" t="s">
        <v>346</v>
      </c>
      <c r="C177" s="76"/>
    </row>
    <row r="178" spans="1:3" x14ac:dyDescent="0.2">
      <c r="A178" s="101" t="s">
        <v>199</v>
      </c>
      <c r="B178" s="101" t="s">
        <v>348</v>
      </c>
      <c r="C178" s="76"/>
    </row>
    <row r="179" spans="1:3" x14ac:dyDescent="0.2">
      <c r="A179" s="146" t="s">
        <v>299</v>
      </c>
      <c r="B179" s="101" t="s">
        <v>349</v>
      </c>
      <c r="C179" s="76"/>
    </row>
    <row r="180" spans="1:3" x14ac:dyDescent="0.2">
      <c r="A180" s="146" t="s">
        <v>300</v>
      </c>
      <c r="B180" s="101" t="s">
        <v>349</v>
      </c>
      <c r="C180" s="77"/>
    </row>
    <row r="181" spans="1:3" x14ac:dyDescent="0.2">
      <c r="A181" s="146" t="s">
        <v>301</v>
      </c>
      <c r="B181" s="101" t="s">
        <v>349</v>
      </c>
      <c r="C181" s="77"/>
    </row>
    <row r="182" spans="1:3" x14ac:dyDescent="0.2">
      <c r="A182" s="146" t="s">
        <v>302</v>
      </c>
      <c r="B182" s="101" t="s">
        <v>349</v>
      </c>
      <c r="C182" s="77"/>
    </row>
    <row r="183" spans="1:3" x14ac:dyDescent="0.2">
      <c r="A183" s="101" t="s">
        <v>200</v>
      </c>
      <c r="B183" s="101" t="s">
        <v>348</v>
      </c>
      <c r="C183" s="77"/>
    </row>
    <row r="184" spans="1:3" x14ac:dyDescent="0.2">
      <c r="A184" s="146" t="s">
        <v>303</v>
      </c>
      <c r="B184" s="101" t="s">
        <v>349</v>
      </c>
      <c r="C184" s="76"/>
    </row>
    <row r="185" spans="1:3" x14ac:dyDescent="0.2">
      <c r="A185" s="146" t="s">
        <v>304</v>
      </c>
      <c r="B185" s="101" t="s">
        <v>349</v>
      </c>
      <c r="C185" s="77"/>
    </row>
    <row r="186" spans="1:3" x14ac:dyDescent="0.2">
      <c r="A186" s="146" t="s">
        <v>305</v>
      </c>
      <c r="B186" s="101" t="s">
        <v>349</v>
      </c>
      <c r="C186" s="77"/>
    </row>
    <row r="187" spans="1:3" x14ac:dyDescent="0.2">
      <c r="A187" s="101" t="s">
        <v>135</v>
      </c>
      <c r="B187" s="101" t="s">
        <v>346</v>
      </c>
      <c r="C187" s="77"/>
    </row>
    <row r="188" spans="1:3" x14ac:dyDescent="0.2">
      <c r="A188" s="146" t="s">
        <v>306</v>
      </c>
      <c r="B188" s="101" t="s">
        <v>349</v>
      </c>
      <c r="C188" s="76"/>
    </row>
    <row r="189" spans="1:3" x14ac:dyDescent="0.2">
      <c r="A189" s="101" t="s">
        <v>152</v>
      </c>
      <c r="B189" s="101" t="s">
        <v>347</v>
      </c>
      <c r="C189" s="77"/>
    </row>
    <row r="190" spans="1:3" x14ac:dyDescent="0.2">
      <c r="A190" s="101" t="s">
        <v>153</v>
      </c>
      <c r="B190" s="101" t="s">
        <v>347</v>
      </c>
      <c r="C190" s="76"/>
    </row>
    <row r="191" spans="1:3" x14ac:dyDescent="0.2">
      <c r="A191" s="101" t="s">
        <v>154</v>
      </c>
      <c r="B191" s="101" t="s">
        <v>347</v>
      </c>
      <c r="C191" s="76"/>
    </row>
    <row r="192" spans="1:3" x14ac:dyDescent="0.2">
      <c r="A192" s="146" t="s">
        <v>307</v>
      </c>
      <c r="B192" s="101" t="s">
        <v>349</v>
      </c>
      <c r="C192" s="76"/>
    </row>
    <row r="193" spans="1:3" x14ac:dyDescent="0.2">
      <c r="A193" s="101" t="s">
        <v>155</v>
      </c>
      <c r="B193" s="101" t="s">
        <v>347</v>
      </c>
      <c r="C193" s="77"/>
    </row>
    <row r="194" spans="1:3" x14ac:dyDescent="0.2">
      <c r="A194" s="101" t="s">
        <v>156</v>
      </c>
      <c r="B194" s="101" t="s">
        <v>347</v>
      </c>
      <c r="C194" s="76"/>
    </row>
    <row r="195" spans="1:3" x14ac:dyDescent="0.2">
      <c r="A195" s="146" t="s">
        <v>308</v>
      </c>
      <c r="B195" s="101" t="s">
        <v>349</v>
      </c>
      <c r="C195" s="76"/>
    </row>
    <row r="196" spans="1:3" x14ac:dyDescent="0.2">
      <c r="A196" s="146" t="s">
        <v>309</v>
      </c>
      <c r="B196" s="101" t="s">
        <v>349</v>
      </c>
      <c r="C196" s="77"/>
    </row>
    <row r="197" spans="1:3" x14ac:dyDescent="0.2">
      <c r="A197" s="146" t="s">
        <v>310</v>
      </c>
      <c r="B197" s="101" t="s">
        <v>349</v>
      </c>
      <c r="C197" s="77"/>
    </row>
    <row r="198" spans="1:3" x14ac:dyDescent="0.2">
      <c r="A198" s="146" t="s">
        <v>311</v>
      </c>
      <c r="B198" s="101" t="s">
        <v>349</v>
      </c>
      <c r="C198" s="77"/>
    </row>
    <row r="199" spans="1:3" x14ac:dyDescent="0.2">
      <c r="A199" s="102" t="s">
        <v>157</v>
      </c>
      <c r="B199" s="102" t="s">
        <v>394</v>
      </c>
      <c r="C199" s="77"/>
    </row>
    <row r="200" spans="1:3" x14ac:dyDescent="0.2">
      <c r="A200" s="146" t="s">
        <v>312</v>
      </c>
      <c r="B200" s="101" t="s">
        <v>349</v>
      </c>
      <c r="C200" s="76"/>
    </row>
    <row r="201" spans="1:3" x14ac:dyDescent="0.2">
      <c r="A201" s="146" t="s">
        <v>313</v>
      </c>
      <c r="B201" s="101" t="s">
        <v>349</v>
      </c>
      <c r="C201" s="77"/>
    </row>
    <row r="202" spans="1:3" x14ac:dyDescent="0.2">
      <c r="A202" s="146" t="s">
        <v>65</v>
      </c>
      <c r="B202" s="101" t="s">
        <v>349</v>
      </c>
      <c r="C202" s="77"/>
    </row>
    <row r="203" spans="1:3" x14ac:dyDescent="0.2">
      <c r="A203" s="101" t="s">
        <v>66</v>
      </c>
      <c r="B203" s="101" t="s">
        <v>346</v>
      </c>
      <c r="C203" s="77"/>
    </row>
    <row r="204" spans="1:3" x14ac:dyDescent="0.2">
      <c r="A204" s="146" t="s">
        <v>68</v>
      </c>
      <c r="B204" s="101" t="s">
        <v>349</v>
      </c>
      <c r="C204" s="76"/>
    </row>
    <row r="205" spans="1:3" x14ac:dyDescent="0.2">
      <c r="A205" s="146" t="s">
        <v>70</v>
      </c>
      <c r="B205" s="101" t="s">
        <v>349</v>
      </c>
      <c r="C205" s="77"/>
    </row>
    <row r="206" spans="1:3" x14ac:dyDescent="0.2">
      <c r="A206" s="146" t="s">
        <v>72</v>
      </c>
      <c r="B206" s="101" t="s">
        <v>349</v>
      </c>
      <c r="C206" s="77"/>
    </row>
    <row r="207" spans="1:3" x14ac:dyDescent="0.2">
      <c r="A207" s="146" t="s">
        <v>74</v>
      </c>
      <c r="B207" s="101" t="s">
        <v>349</v>
      </c>
      <c r="C207" s="77"/>
    </row>
    <row r="208" spans="1:3" x14ac:dyDescent="0.2">
      <c r="A208" s="146" t="s">
        <v>76</v>
      </c>
      <c r="B208" s="101" t="s">
        <v>349</v>
      </c>
      <c r="C208" s="77"/>
    </row>
    <row r="209" spans="1:3" x14ac:dyDescent="0.2">
      <c r="A209" s="146" t="s">
        <v>78</v>
      </c>
      <c r="B209" s="101" t="s">
        <v>349</v>
      </c>
      <c r="C209" s="77"/>
    </row>
    <row r="210" spans="1:3" x14ac:dyDescent="0.2">
      <c r="A210" s="101" t="s">
        <v>80</v>
      </c>
      <c r="B210" s="101" t="s">
        <v>346</v>
      </c>
      <c r="C210" s="77"/>
    </row>
    <row r="211" spans="1:3" x14ac:dyDescent="0.2">
      <c r="A211" s="146" t="s">
        <v>82</v>
      </c>
      <c r="B211" s="101" t="s">
        <v>349</v>
      </c>
      <c r="C211" s="76"/>
    </row>
    <row r="212" spans="1:3" x14ac:dyDescent="0.2">
      <c r="A212" s="101" t="s">
        <v>202</v>
      </c>
      <c r="B212" s="101" t="s">
        <v>348</v>
      </c>
      <c r="C212" s="77"/>
    </row>
    <row r="213" spans="1:3" x14ac:dyDescent="0.2">
      <c r="A213" s="101" t="s">
        <v>159</v>
      </c>
      <c r="B213" s="101" t="s">
        <v>347</v>
      </c>
      <c r="C213" s="76"/>
    </row>
    <row r="214" spans="1:3" x14ac:dyDescent="0.2">
      <c r="A214" s="146" t="s">
        <v>315</v>
      </c>
      <c r="B214" s="101" t="s">
        <v>349</v>
      </c>
      <c r="C214" s="76"/>
    </row>
    <row r="215" spans="1:3" x14ac:dyDescent="0.2">
      <c r="A215" s="101" t="s">
        <v>84</v>
      </c>
      <c r="B215" s="101" t="s">
        <v>347</v>
      </c>
      <c r="C215" s="77"/>
    </row>
    <row r="216" spans="1:3" x14ac:dyDescent="0.2">
      <c r="A216" s="146" t="s">
        <v>32</v>
      </c>
      <c r="B216" s="101" t="s">
        <v>349</v>
      </c>
      <c r="C216" s="76"/>
    </row>
    <row r="217" spans="1:3" x14ac:dyDescent="0.2">
      <c r="A217" s="101" t="s">
        <v>33</v>
      </c>
      <c r="B217" s="101" t="s">
        <v>348</v>
      </c>
      <c r="C217" s="77"/>
    </row>
    <row r="218" spans="1:3" x14ac:dyDescent="0.2">
      <c r="A218" s="101" t="s">
        <v>136</v>
      </c>
      <c r="B218" s="101" t="s">
        <v>346</v>
      </c>
      <c r="C218" s="76"/>
    </row>
    <row r="219" spans="1:3" x14ac:dyDescent="0.2">
      <c r="A219" s="146" t="s">
        <v>316</v>
      </c>
      <c r="B219" s="101" t="s">
        <v>349</v>
      </c>
      <c r="C219" s="76"/>
    </row>
    <row r="220" spans="1:3" x14ac:dyDescent="0.2">
      <c r="A220" s="101" t="s">
        <v>35</v>
      </c>
      <c r="B220" s="101" t="s">
        <v>346</v>
      </c>
      <c r="C220" s="77"/>
    </row>
    <row r="221" spans="1:3" x14ac:dyDescent="0.2">
      <c r="A221" s="146" t="s">
        <v>36</v>
      </c>
      <c r="B221" s="101" t="s">
        <v>349</v>
      </c>
      <c r="C221" s="76"/>
    </row>
    <row r="222" spans="1:3" x14ac:dyDescent="0.2">
      <c r="A222" s="101" t="s">
        <v>203</v>
      </c>
      <c r="B222" s="101" t="s">
        <v>348</v>
      </c>
      <c r="C222" s="77"/>
    </row>
    <row r="223" spans="1:3" x14ac:dyDescent="0.2">
      <c r="A223" s="101" t="s">
        <v>37</v>
      </c>
      <c r="B223" s="101" t="s">
        <v>348</v>
      </c>
      <c r="C223" s="76"/>
    </row>
    <row r="224" spans="1:3" x14ac:dyDescent="0.2">
      <c r="A224" s="101" t="s">
        <v>204</v>
      </c>
      <c r="B224" s="101" t="s">
        <v>348</v>
      </c>
      <c r="C224" s="76"/>
    </row>
    <row r="225" spans="1:3" x14ac:dyDescent="0.2">
      <c r="A225" s="101" t="s">
        <v>38</v>
      </c>
      <c r="B225" s="101" t="s">
        <v>346</v>
      </c>
      <c r="C225" s="76"/>
    </row>
    <row r="226" spans="1:3" x14ac:dyDescent="0.2">
      <c r="A226" s="101" t="s">
        <v>160</v>
      </c>
      <c r="B226" s="101" t="s">
        <v>347</v>
      </c>
      <c r="C226" s="76"/>
    </row>
    <row r="227" spans="1:3" x14ac:dyDescent="0.2">
      <c r="A227" s="146" t="s">
        <v>39</v>
      </c>
      <c r="B227" s="101" t="s">
        <v>349</v>
      </c>
      <c r="C227" s="76"/>
    </row>
    <row r="228" spans="1:3" x14ac:dyDescent="0.2">
      <c r="A228" s="101" t="s">
        <v>40</v>
      </c>
      <c r="B228" s="101" t="s">
        <v>347</v>
      </c>
      <c r="C228" s="77"/>
    </row>
    <row r="229" spans="1:3" x14ac:dyDescent="0.2">
      <c r="A229" s="146" t="s">
        <v>41</v>
      </c>
      <c r="B229" s="101" t="s">
        <v>349</v>
      </c>
      <c r="C229" s="76"/>
    </row>
    <row r="230" spans="1:3" x14ac:dyDescent="0.2">
      <c r="A230" s="102" t="s">
        <v>42</v>
      </c>
      <c r="B230" s="102" t="s">
        <v>395</v>
      </c>
      <c r="C230" s="77"/>
    </row>
    <row r="231" spans="1:3" x14ac:dyDescent="0.2">
      <c r="A231" s="146" t="s">
        <v>43</v>
      </c>
      <c r="B231" s="101" t="s">
        <v>349</v>
      </c>
      <c r="C231" s="76"/>
    </row>
    <row r="232" spans="1:3" x14ac:dyDescent="0.2">
      <c r="A232" s="101" t="s">
        <v>44</v>
      </c>
      <c r="B232" s="101" t="s">
        <v>347</v>
      </c>
      <c r="C232" s="77"/>
    </row>
    <row r="233" spans="1:3" x14ac:dyDescent="0.2">
      <c r="A233" s="102" t="s">
        <v>45</v>
      </c>
      <c r="B233" s="102" t="s">
        <v>396</v>
      </c>
      <c r="C233" s="76"/>
    </row>
    <row r="234" spans="1:3" x14ac:dyDescent="0.2">
      <c r="A234" s="146" t="s">
        <v>46</v>
      </c>
      <c r="B234" s="101" t="s">
        <v>349</v>
      </c>
      <c r="C234" s="76"/>
    </row>
    <row r="235" spans="1:3" x14ac:dyDescent="0.2">
      <c r="A235" s="146" t="s">
        <v>47</v>
      </c>
      <c r="B235" s="101" t="s">
        <v>349</v>
      </c>
      <c r="C235" s="77"/>
    </row>
    <row r="236" spans="1:3" x14ac:dyDescent="0.2">
      <c r="A236" s="101" t="s">
        <v>49</v>
      </c>
      <c r="B236" s="101" t="s">
        <v>346</v>
      </c>
      <c r="C236" s="77"/>
    </row>
    <row r="237" spans="1:3" x14ac:dyDescent="0.2">
      <c r="A237" s="146" t="s">
        <v>317</v>
      </c>
      <c r="B237" s="101" t="s">
        <v>349</v>
      </c>
      <c r="C237" s="76"/>
    </row>
    <row r="238" spans="1:3" x14ac:dyDescent="0.2">
      <c r="A238" s="146" t="s">
        <v>318</v>
      </c>
      <c r="B238" s="101" t="s">
        <v>349</v>
      </c>
      <c r="C238" s="77"/>
    </row>
    <row r="239" spans="1:3" x14ac:dyDescent="0.2">
      <c r="A239" s="146" t="s">
        <v>51</v>
      </c>
      <c r="B239" s="101" t="s">
        <v>349</v>
      </c>
      <c r="C239" s="77"/>
    </row>
    <row r="240" spans="1:3" x14ac:dyDescent="0.2">
      <c r="A240" s="146" t="s">
        <v>53</v>
      </c>
      <c r="B240" s="101" t="s">
        <v>349</v>
      </c>
      <c r="C240" s="77"/>
    </row>
    <row r="241" spans="1:3" x14ac:dyDescent="0.2">
      <c r="A241" s="146" t="s">
        <v>319</v>
      </c>
      <c r="B241" s="101" t="s">
        <v>349</v>
      </c>
      <c r="C241" s="77"/>
    </row>
    <row r="242" spans="1:3" x14ac:dyDescent="0.2">
      <c r="A242" s="146" t="s">
        <v>55</v>
      </c>
      <c r="B242" s="101" t="s">
        <v>349</v>
      </c>
      <c r="C242" s="77"/>
    </row>
    <row r="243" spans="1:3" x14ac:dyDescent="0.2">
      <c r="A243" s="146" t="s">
        <v>57</v>
      </c>
      <c r="B243" s="101" t="s">
        <v>349</v>
      </c>
      <c r="C243" s="77"/>
    </row>
    <row r="244" spans="1:3" x14ac:dyDescent="0.2">
      <c r="A244" s="146" t="s">
        <v>320</v>
      </c>
      <c r="B244" s="101" t="s">
        <v>349</v>
      </c>
      <c r="C244" s="77"/>
    </row>
    <row r="245" spans="1:3" x14ac:dyDescent="0.2">
      <c r="A245" s="146" t="s">
        <v>321</v>
      </c>
      <c r="B245" s="101" t="s">
        <v>349</v>
      </c>
      <c r="C245" s="77"/>
    </row>
    <row r="246" spans="1:3" x14ac:dyDescent="0.2">
      <c r="A246" s="146" t="s">
        <v>58</v>
      </c>
      <c r="B246" s="101" t="s">
        <v>349</v>
      </c>
      <c r="C246" s="77"/>
    </row>
    <row r="247" spans="1:3" x14ac:dyDescent="0.2">
      <c r="A247" s="101" t="s">
        <v>60</v>
      </c>
      <c r="B247" s="101" t="s">
        <v>346</v>
      </c>
      <c r="C247" s="77"/>
    </row>
    <row r="248" spans="1:3" x14ac:dyDescent="0.2">
      <c r="A248" s="101" t="s">
        <v>62</v>
      </c>
      <c r="B248" s="101" t="s">
        <v>347</v>
      </c>
      <c r="C248" s="76"/>
    </row>
    <row r="249" spans="1:3" x14ac:dyDescent="0.2">
      <c r="A249" s="101" t="s">
        <v>64</v>
      </c>
      <c r="B249" s="101" t="s">
        <v>347</v>
      </c>
      <c r="C249" s="76"/>
    </row>
    <row r="250" spans="1:3" x14ac:dyDescent="0.2">
      <c r="A250" s="146" t="s">
        <v>323</v>
      </c>
      <c r="B250" s="101" t="s">
        <v>349</v>
      </c>
      <c r="C250" s="76"/>
    </row>
    <row r="251" spans="1:3" x14ac:dyDescent="0.2">
      <c r="A251" s="146" t="s">
        <v>322</v>
      </c>
      <c r="B251" s="101" t="s">
        <v>349</v>
      </c>
      <c r="C251" s="77"/>
    </row>
    <row r="252" spans="1:3" x14ac:dyDescent="0.2">
      <c r="A252" s="101" t="s">
        <v>69</v>
      </c>
      <c r="B252" s="101" t="s">
        <v>346</v>
      </c>
      <c r="C252" s="77"/>
    </row>
    <row r="253" spans="1:3" x14ac:dyDescent="0.2">
      <c r="A253" s="146" t="s">
        <v>71</v>
      </c>
      <c r="B253" s="101" t="s">
        <v>349</v>
      </c>
      <c r="C253" s="76"/>
    </row>
    <row r="254" spans="1:3" x14ac:dyDescent="0.2">
      <c r="A254" s="146" t="s">
        <v>324</v>
      </c>
      <c r="B254" s="101" t="s">
        <v>349</v>
      </c>
      <c r="C254" s="77"/>
    </row>
    <row r="255" spans="1:3" x14ac:dyDescent="0.2">
      <c r="A255" s="146" t="s">
        <v>325</v>
      </c>
      <c r="B255" s="101" t="s">
        <v>349</v>
      </c>
      <c r="C255" s="77"/>
    </row>
    <row r="256" spans="1:3" x14ac:dyDescent="0.2">
      <c r="A256" s="146" t="s">
        <v>326</v>
      </c>
      <c r="B256" s="101" t="s">
        <v>349</v>
      </c>
      <c r="C256" s="77"/>
    </row>
    <row r="257" spans="1:3" x14ac:dyDescent="0.2">
      <c r="A257" s="146" t="s">
        <v>327</v>
      </c>
      <c r="B257" s="101" t="s">
        <v>349</v>
      </c>
      <c r="C257" s="77"/>
    </row>
    <row r="258" spans="1:3" x14ac:dyDescent="0.2">
      <c r="A258" s="146" t="s">
        <v>73</v>
      </c>
      <c r="B258" s="101" t="s">
        <v>349</v>
      </c>
      <c r="C258" s="77"/>
    </row>
    <row r="259" spans="1:3" x14ac:dyDescent="0.2">
      <c r="A259" s="146" t="s">
        <v>75</v>
      </c>
      <c r="B259" s="101" t="s">
        <v>349</v>
      </c>
      <c r="C259" s="77"/>
    </row>
    <row r="260" spans="1:3" x14ac:dyDescent="0.2">
      <c r="A260" s="146" t="s">
        <v>77</v>
      </c>
      <c r="B260" s="101" t="s">
        <v>349</v>
      </c>
      <c r="C260" s="77"/>
    </row>
    <row r="261" spans="1:3" x14ac:dyDescent="0.2">
      <c r="A261" s="146" t="s">
        <v>79</v>
      </c>
      <c r="B261" s="101" t="s">
        <v>349</v>
      </c>
      <c r="C261" s="77"/>
    </row>
    <row r="262" spans="1:3" x14ac:dyDescent="0.2">
      <c r="A262" s="146" t="s">
        <v>81</v>
      </c>
      <c r="B262" s="101" t="s">
        <v>349</v>
      </c>
      <c r="C262" s="77"/>
    </row>
    <row r="263" spans="1:3" x14ac:dyDescent="0.2">
      <c r="A263" s="146" t="s">
        <v>83</v>
      </c>
      <c r="B263" s="101" t="s">
        <v>349</v>
      </c>
      <c r="C263" s="77"/>
    </row>
    <row r="264" spans="1:3" x14ac:dyDescent="0.2">
      <c r="A264" s="146" t="s">
        <v>328</v>
      </c>
      <c r="B264" s="101" t="s">
        <v>349</v>
      </c>
      <c r="C264" s="77"/>
    </row>
    <row r="265" spans="1:3" x14ac:dyDescent="0.2">
      <c r="A265" s="146" t="s">
        <v>329</v>
      </c>
      <c r="B265" s="101" t="s">
        <v>349</v>
      </c>
      <c r="C265" s="77"/>
    </row>
    <row r="266" spans="1:3" x14ac:dyDescent="0.2">
      <c r="A266" s="101" t="s">
        <v>85</v>
      </c>
      <c r="B266" s="101" t="s">
        <v>346</v>
      </c>
      <c r="C266" s="77"/>
    </row>
    <row r="267" spans="1:3" x14ac:dyDescent="0.2">
      <c r="A267" s="101" t="s">
        <v>163</v>
      </c>
      <c r="B267" s="101" t="s">
        <v>347</v>
      </c>
      <c r="C267" s="76"/>
    </row>
    <row r="268" spans="1:3" x14ac:dyDescent="0.2">
      <c r="A268" s="101" t="s">
        <v>164</v>
      </c>
      <c r="B268" s="101" t="s">
        <v>347</v>
      </c>
      <c r="C268" s="76"/>
    </row>
    <row r="269" spans="1:3" x14ac:dyDescent="0.2">
      <c r="A269" s="101" t="s">
        <v>86</v>
      </c>
      <c r="B269" s="101" t="s">
        <v>347</v>
      </c>
      <c r="C269" s="76"/>
    </row>
    <row r="270" spans="1:3" x14ac:dyDescent="0.2">
      <c r="C270" s="76"/>
    </row>
    <row r="329" spans="1:3" x14ac:dyDescent="0.2">
      <c r="A329" s="89"/>
      <c r="B329" s="89"/>
      <c r="C329" s="89"/>
    </row>
    <row r="332" spans="1:3" x14ac:dyDescent="0.2">
      <c r="A332" s="89"/>
      <c r="B332" s="89"/>
      <c r="C332" s="89"/>
    </row>
    <row r="333" spans="1:3" x14ac:dyDescent="0.2">
      <c r="A333" s="89"/>
      <c r="B333" s="89"/>
      <c r="C333" s="89"/>
    </row>
    <row r="336" spans="1:3" x14ac:dyDescent="0.2">
      <c r="A336" s="89"/>
      <c r="B336" s="89"/>
      <c r="C336" s="89"/>
    </row>
    <row r="337" spans="1:3" x14ac:dyDescent="0.2">
      <c r="A337" s="89"/>
      <c r="B337" s="89"/>
      <c r="C337" s="89"/>
    </row>
    <row r="338" spans="1:3" x14ac:dyDescent="0.2">
      <c r="A338" s="89"/>
      <c r="B338" s="89"/>
      <c r="C338" s="89"/>
    </row>
    <row r="355" spans="1:3" x14ac:dyDescent="0.2">
      <c r="A355" s="89"/>
      <c r="B355" s="89"/>
      <c r="C355" s="89"/>
    </row>
    <row r="356" spans="1:3" x14ac:dyDescent="0.2">
      <c r="A356" s="89"/>
      <c r="B356" s="89"/>
      <c r="C356" s="89"/>
    </row>
    <row r="357" spans="1:3" x14ac:dyDescent="0.2">
      <c r="A357" s="89"/>
      <c r="B357" s="89"/>
      <c r="C357" s="89"/>
    </row>
    <row r="364" spans="1:3" x14ac:dyDescent="0.2">
      <c r="A364" s="89"/>
      <c r="B364" s="89"/>
      <c r="C364" s="89"/>
    </row>
  </sheetData>
  <phoneticPr fontId="18" type="noConversion"/>
  <hyperlinks>
    <hyperlink ref="A329" r:id="rId1" display="https://www.netvendeur.com/prix-immobilier/-/" xr:uid="{00000000-0004-0000-0100-000000000000}"/>
    <hyperlink ref="A332" r:id="rId2" display="https://www.netvendeur.com/prix-immobilier/-/" xr:uid="{00000000-0004-0000-0100-000001000000}"/>
    <hyperlink ref="A333" r:id="rId3" display="https://www.netvendeur.com/prix-immobilier/-/" xr:uid="{00000000-0004-0000-0100-000002000000}"/>
    <hyperlink ref="A336" r:id="rId4" display="https://www.netvendeur.com/prix-immobilier/-/" xr:uid="{00000000-0004-0000-0100-000003000000}"/>
    <hyperlink ref="A337" r:id="rId5" display="https://www.netvendeur.com/prix-immobilier/-/" xr:uid="{00000000-0004-0000-0100-000004000000}"/>
    <hyperlink ref="A338" r:id="rId6" display="https://www.netvendeur.com/prix-immobilier/-/" xr:uid="{00000000-0004-0000-0100-000005000000}"/>
    <hyperlink ref="A355" r:id="rId7" display="https://www.netvendeur.com/prix-immobilier/-/" xr:uid="{00000000-0004-0000-0100-000006000000}"/>
    <hyperlink ref="A356" r:id="rId8" display="https://www.netvendeur.com/prix-immobilier/-/" xr:uid="{00000000-0004-0000-0100-000007000000}"/>
    <hyperlink ref="A357" r:id="rId9" display="https://www.netvendeur.com/prix-immobilier/-/" xr:uid="{00000000-0004-0000-0100-000008000000}"/>
    <hyperlink ref="A364" r:id="rId10" display="https://www.netvendeur.com/prix-immobilier/-/" xr:uid="{00000000-0004-0000-0100-000009000000}"/>
  </hyperlinks>
  <pageMargins left="0.7" right="0.7" top="0.75" bottom="0.75" header="0.3" footer="0.3"/>
  <pageSetup paperSize="9" orientation="portrait" r:id="rId11"/>
  <tableParts count="8">
    <tablePart r:id="rId12"/>
    <tablePart r:id="rId13"/>
    <tablePart r:id="rId14"/>
    <tablePart r:id="rId15"/>
    <tablePart r:id="rId16"/>
    <tablePart r:id="rId17"/>
    <tablePart r:id="rId18"/>
    <tablePart r:id="rId1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4"/>
  <sheetViews>
    <sheetView workbookViewId="0">
      <selection activeCell="B4" sqref="B4"/>
    </sheetView>
  </sheetViews>
  <sheetFormatPr baseColWidth="10" defaultRowHeight="12.75" x14ac:dyDescent="0.2"/>
  <sheetData>
    <row r="1" spans="1:4" x14ac:dyDescent="0.2">
      <c r="A1" s="78" t="s">
        <v>330</v>
      </c>
      <c r="B1" s="78" t="s">
        <v>98</v>
      </c>
      <c r="C1" s="78" t="s">
        <v>99</v>
      </c>
      <c r="D1" s="78" t="s">
        <v>334</v>
      </c>
    </row>
    <row r="2" spans="1:4" x14ac:dyDescent="0.2">
      <c r="A2" s="78" t="s">
        <v>112</v>
      </c>
      <c r="B2" s="78" t="s">
        <v>11</v>
      </c>
      <c r="C2" s="78" t="s">
        <v>91</v>
      </c>
      <c r="D2" s="78" t="s">
        <v>335</v>
      </c>
    </row>
    <row r="3" spans="1:4" x14ac:dyDescent="0.2">
      <c r="A3" s="78" t="s">
        <v>113</v>
      </c>
      <c r="B3" s="78" t="s">
        <v>340</v>
      </c>
      <c r="C3" s="78" t="s">
        <v>331</v>
      </c>
      <c r="D3" s="78" t="s">
        <v>336</v>
      </c>
    </row>
    <row r="4" spans="1:4" x14ac:dyDescent="0.2">
      <c r="D4" s="78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Tableau de suivi des jeunes</vt:lpstr>
      <vt:lpstr>Liste des rues</vt:lpstr>
      <vt:lpstr>Divers listes</vt:lpstr>
      <vt:lpstr>Complémentrue</vt:lpstr>
      <vt:lpstr>Intitulé</vt:lpstr>
      <vt:lpstr>ListeRues</vt:lpstr>
      <vt:lpstr>Sexe</vt:lpstr>
      <vt:lpstr>YesNo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christinep</dc:creator>
  <cp:lastModifiedBy>Chris_W10</cp:lastModifiedBy>
  <cp:lastPrinted>2021-01-18T14:16:39Z</cp:lastPrinted>
  <dcterms:created xsi:type="dcterms:W3CDTF">2014-10-13T09:42:36Z</dcterms:created>
  <dcterms:modified xsi:type="dcterms:W3CDTF">2021-02-08T14:32:05Z</dcterms:modified>
</cp:coreProperties>
</file>