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F562D24-040B-485D-B291-F28028149CA2}" xr6:coauthVersionLast="45" xr6:coauthVersionMax="45" xr10:uidLastSave="{00000000-0000-0000-0000-000000000000}"/>
  <bookViews>
    <workbookView xWindow="-120" yWindow="-120" windowWidth="29040" windowHeight="15990" activeTab="1" xr2:uid="{62939E36-67D9-472B-BB2B-8EBF88A04670}"/>
  </bookViews>
  <sheets>
    <sheet name="Source" sheetId="1" r:id="rId1"/>
    <sheet name="Resultat Souhaité" sheetId="2" r:id="rId2"/>
  </sheets>
  <externalReferences>
    <externalReference r:id="rId3"/>
  </externalReferences>
  <definedNames>
    <definedName name="ExternalData_1" localSheetId="1" hidden="1">'Resultat Souhaité'!$B$22:$I$27</definedName>
    <definedName name="Famille">[1]Majo!$A$6:$A$48</definedName>
    <definedName name="IS_Z">[1]Data!$K$27:$K$44</definedName>
    <definedName name="KI">[1]Description!$C$29</definedName>
    <definedName name="KNPOH">[1]Description!$C$30</definedName>
    <definedName name="KP">[1]Description!$C$28</definedName>
    <definedName name="Marge">[1]Description!$C$32</definedName>
    <definedName name="Min_Year_CKL">[1]Description!$F$49</definedName>
    <definedName name="Table_Majo">[1]Majo!$A$6:$E$48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 l="1"/>
  <c r="L6" i="2"/>
  <c r="L7" i="2"/>
  <c r="L8" i="2"/>
  <c r="L9" i="2"/>
  <c r="L10" i="2"/>
  <c r="L11" i="2"/>
  <c r="L4" i="2"/>
  <c r="G5" i="2"/>
  <c r="G6" i="2" s="1"/>
  <c r="G7" i="2" s="1"/>
  <c r="G8" i="2" s="1"/>
  <c r="G9" i="2" s="1"/>
  <c r="G10" i="2" s="1"/>
  <c r="G11" i="2" s="1"/>
  <c r="AC4" i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C16" i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B4" i="1"/>
  <c r="AB5" i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B6" i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B7" i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B8" i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B9" i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AB10" i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B11" i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B12" i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B13" i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B14" i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P14" i="1" s="1"/>
  <c r="AQ14" i="1" s="1"/>
  <c r="AR14" i="1" s="1"/>
  <c r="AS14" i="1" s="1"/>
  <c r="AT14" i="1" s="1"/>
  <c r="AU14" i="1" s="1"/>
  <c r="AB15" i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B16" i="1"/>
  <c r="AB17" i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B3" i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B2" i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6EE9C5-10DC-40BC-872B-31387375B5A2}" keepAlive="1" name="Query - Data" description="Connection to the 'Data' query in the workbook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<sst xmlns="http://schemas.openxmlformats.org/spreadsheetml/2006/main" count="182" uniqueCount="103">
  <si>
    <t>€</t>
  </si>
  <si>
    <t>2040-2041</t>
  </si>
  <si>
    <t>2039-2040</t>
  </si>
  <si>
    <t>2038-2039</t>
  </si>
  <si>
    <t>2037-2038</t>
  </si>
  <si>
    <t>2036-2037</t>
  </si>
  <si>
    <t>2035-2036</t>
  </si>
  <si>
    <t>2034-2035</t>
  </si>
  <si>
    <t>2033-2034</t>
  </si>
  <si>
    <t>2032-2033</t>
  </si>
  <si>
    <t>2031-2032</t>
  </si>
  <si>
    <t>2030-2031</t>
  </si>
  <si>
    <t>2029-2030</t>
  </si>
  <si>
    <t>2028-2029</t>
  </si>
  <si>
    <t>2027-2028</t>
  </si>
  <si>
    <t>2026-2027</t>
  </si>
  <si>
    <t>2025-2026</t>
  </si>
  <si>
    <t>2024-2025</t>
  </si>
  <si>
    <t>2023-2024</t>
  </si>
  <si>
    <t>2022-2023</t>
  </si>
  <si>
    <t>2021-2022</t>
  </si>
  <si>
    <t>2020-2021</t>
  </si>
  <si>
    <t>QTY 2040-2041</t>
  </si>
  <si>
    <t>QTY 2039-2040</t>
  </si>
  <si>
    <t>QTY 2038-2039</t>
  </si>
  <si>
    <t>QTY 2037-2038</t>
  </si>
  <si>
    <t>QTY 2036-2037</t>
  </si>
  <si>
    <t>QTY 2035-2036</t>
  </si>
  <si>
    <t>QTY 2034-2035</t>
  </si>
  <si>
    <t>QTY 2033-2034</t>
  </si>
  <si>
    <t>QTY 2032-2033</t>
  </si>
  <si>
    <t>QTY 2031-2032</t>
  </si>
  <si>
    <t>QTY 2030-2031</t>
  </si>
  <si>
    <t>QTY 2029-2030</t>
  </si>
  <si>
    <t>QTY 2028-2029</t>
  </si>
  <si>
    <t>QTY 2027-2028</t>
  </si>
  <si>
    <t>QTY 2026-2027</t>
  </si>
  <si>
    <t>QTY 2025-2026</t>
  </si>
  <si>
    <t>QTY 2024-2025</t>
  </si>
  <si>
    <t>QTY 2023-2024</t>
  </si>
  <si>
    <t>QTY 2022-2023</t>
  </si>
  <si>
    <t>QTY 2021-2022</t>
  </si>
  <si>
    <t>QTY 2020-2021</t>
  </si>
  <si>
    <t>Référence</t>
  </si>
  <si>
    <t>Désignation</t>
  </si>
  <si>
    <t>Currency</t>
  </si>
  <si>
    <t>Famille</t>
  </si>
  <si>
    <t>Mode</t>
  </si>
  <si>
    <t>pomme</t>
  </si>
  <si>
    <t>banana</t>
  </si>
  <si>
    <t>poire</t>
  </si>
  <si>
    <t>fraise</t>
  </si>
  <si>
    <t>choux</t>
  </si>
  <si>
    <t>haricot</t>
  </si>
  <si>
    <t>pate</t>
  </si>
  <si>
    <t>bœuf</t>
  </si>
  <si>
    <t>poulet</t>
  </si>
  <si>
    <t>tomatte</t>
  </si>
  <si>
    <t>céleri</t>
  </si>
  <si>
    <t>oignons</t>
  </si>
  <si>
    <t>echalote</t>
  </si>
  <si>
    <t>potiron</t>
  </si>
  <si>
    <t>marron</t>
  </si>
  <si>
    <t>porc</t>
  </si>
  <si>
    <t>QR000001</t>
  </si>
  <si>
    <t>QR000002</t>
  </si>
  <si>
    <t>QR000003</t>
  </si>
  <si>
    <t>QR000004</t>
  </si>
  <si>
    <t>QR000005</t>
  </si>
  <si>
    <t>QR000006</t>
  </si>
  <si>
    <t>QR000007</t>
  </si>
  <si>
    <t>QR000008</t>
  </si>
  <si>
    <t>QR000009</t>
  </si>
  <si>
    <t>QR000010</t>
  </si>
  <si>
    <t>QR000011</t>
  </si>
  <si>
    <t>QR000012</t>
  </si>
  <si>
    <t>QR000013</t>
  </si>
  <si>
    <t>QR000014</t>
  </si>
  <si>
    <t>QR000015</t>
  </si>
  <si>
    <t>QR000016</t>
  </si>
  <si>
    <t>fruit</t>
  </si>
  <si>
    <t>legume</t>
  </si>
  <si>
    <t>féculent</t>
  </si>
  <si>
    <t>viande</t>
  </si>
  <si>
    <t>les deux</t>
  </si>
  <si>
    <t>autre</t>
  </si>
  <si>
    <t>achete</t>
  </si>
  <si>
    <t>vendre</t>
  </si>
  <si>
    <t>ext</t>
  </si>
  <si>
    <t>int</t>
  </si>
  <si>
    <t>fourni</t>
  </si>
  <si>
    <t>Année</t>
  </si>
  <si>
    <t>QTY</t>
  </si>
  <si>
    <t>Designation</t>
  </si>
  <si>
    <t>REF</t>
  </si>
  <si>
    <t>FAMille</t>
  </si>
  <si>
    <t>Regrouper les colonnes QTY 2020-2021 et 2020-2021</t>
  </si>
  <si>
    <t>Prix Unitaire</t>
  </si>
  <si>
    <t>Prix Total</t>
  </si>
  <si>
    <t>ne pas afficher les ligne dont la quantité égale 0</t>
  </si>
  <si>
    <t>Période</t>
  </si>
  <si>
    <t>Quantité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</si>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</sst>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44D25C8-FBF7-47D9-A36D-A2583FBF17AB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27979\OneDrive%20-%20Alstom\VBA\TCT\travaux%20sur%20TCT\nouveau%20tct%2024.08.20\diff&#233;rents%20test%20de%20solutions\TCT_Presentation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"/>
      <sheetName val="Hist"/>
      <sheetName val="Planning"/>
      <sheetName val="Feuil2"/>
      <sheetName val="Saisie"/>
      <sheetName val="Feuil1"/>
      <sheetName val="Presentation"/>
      <sheetName val="Data"/>
      <sheetName val="CritèresConsignation"/>
      <sheetName val="Majo"/>
      <sheetName val="CataCheckList"/>
      <sheetName val="CataErrata"/>
    </sheetNames>
    <sheetDataSet>
      <sheetData sheetId="0">
        <row r="28">
          <cell r="C28">
            <v>4.2700000000000002E-2</v>
          </cell>
        </row>
        <row r="29">
          <cell r="C29">
            <v>1.6799999999999999E-2</v>
          </cell>
        </row>
        <row r="30">
          <cell r="C30">
            <v>0.13800000000000001</v>
          </cell>
        </row>
        <row r="32">
          <cell r="C32">
            <v>3.5000000000000003E-2</v>
          </cell>
        </row>
        <row r="49">
          <cell r="F49">
            <v>2020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7">
          <cell r="K27" t="str">
            <v>Application Engineering(hors ML)</v>
          </cell>
        </row>
        <row r="28">
          <cell r="K28" t="str">
            <v>Finance - Projects</v>
          </cell>
        </row>
        <row r="29">
          <cell r="K29" t="str">
            <v>Hardware Engineering</v>
          </cell>
        </row>
        <row r="30">
          <cell r="K30" t="str">
            <v>Industrialisation</v>
          </cell>
        </row>
        <row r="31">
          <cell r="K31" t="str">
            <v>Manufacturing</v>
          </cell>
        </row>
        <row r="32">
          <cell r="K32" t="str">
            <v>Product Engineering</v>
          </cell>
        </row>
        <row r="33">
          <cell r="K33" t="str">
            <v>Project Management( horsSenior)</v>
          </cell>
        </row>
        <row r="34">
          <cell r="K34" t="str">
            <v>Project System Engineering</v>
          </cell>
        </row>
        <row r="35">
          <cell r="K35" t="str">
            <v>Project V&amp;V Engineering</v>
          </cell>
        </row>
        <row r="36">
          <cell r="K36" t="str">
            <v>Quality</v>
          </cell>
        </row>
        <row r="37">
          <cell r="K37" t="str">
            <v>RAM</v>
          </cell>
        </row>
        <row r="38">
          <cell r="K38" t="str">
            <v>S&amp;P System Engineering</v>
          </cell>
        </row>
        <row r="39">
          <cell r="K39" t="str">
            <v>S&amp;P V&amp;V Engineering</v>
          </cell>
        </row>
        <row r="40">
          <cell r="K40" t="str">
            <v>SAFETY</v>
          </cell>
        </row>
        <row r="41">
          <cell r="K41" t="str">
            <v>Software Engineering</v>
          </cell>
        </row>
        <row r="42">
          <cell r="K42" t="str">
            <v>Sourcing</v>
          </cell>
        </row>
        <row r="43">
          <cell r="K43" t="str">
            <v>Supply Chain</v>
          </cell>
        </row>
        <row r="44">
          <cell r="K44" t="str">
            <v>Tendering</v>
          </cell>
        </row>
      </sheetData>
      <sheetData sheetId="8"/>
      <sheetData sheetId="9">
        <row r="6">
          <cell r="A6" t="str">
            <v>2oo3</v>
          </cell>
          <cell r="B6" t="str">
            <v>PFR3174307</v>
          </cell>
          <cell r="C6">
            <v>0.25559999999999999</v>
          </cell>
          <cell r="D6">
            <v>7.6E-3</v>
          </cell>
          <cell r="E6">
            <v>0.25446914342294846</v>
          </cell>
        </row>
        <row r="7">
          <cell r="A7" t="str">
            <v>AGATE 1</v>
          </cell>
          <cell r="B7" t="str">
            <v>PFR3174317</v>
          </cell>
          <cell r="C7">
            <v>0.51</v>
          </cell>
          <cell r="D7">
            <v>4.0899999999999999E-2</v>
          </cell>
          <cell r="E7">
            <v>0.39990620925416431</v>
          </cell>
        </row>
        <row r="8">
          <cell r="A8" t="str">
            <v>AGATE 2</v>
          </cell>
          <cell r="B8" t="str">
            <v>PFR3174308</v>
          </cell>
          <cell r="C8">
            <v>0.31900000000000001</v>
          </cell>
          <cell r="D8">
            <v>0.10299999999999999</v>
          </cell>
          <cell r="E8">
            <v>0.35168692424830494</v>
          </cell>
        </row>
        <row r="9">
          <cell r="A9" t="str">
            <v>AGATE 3 TRACTION</v>
          </cell>
          <cell r="B9" t="str">
            <v>PFR3174311</v>
          </cell>
          <cell r="C9">
            <v>0.16889999999999999</v>
          </cell>
          <cell r="D9">
            <v>2.76E-2</v>
          </cell>
          <cell r="E9">
            <v>0.21475779358980884</v>
          </cell>
        </row>
        <row r="10">
          <cell r="A10" t="str">
            <v>AGATE 3 TRACTION LEGACY</v>
          </cell>
          <cell r="B10" t="str">
            <v>PFR3174315</v>
          </cell>
          <cell r="C10">
            <v>0.41199999999999998</v>
          </cell>
          <cell r="D10">
            <v>3.9699999999999999E-2</v>
          </cell>
          <cell r="E10">
            <v>0.35751595344096865</v>
          </cell>
        </row>
        <row r="11">
          <cell r="A11" t="str">
            <v>Agate 4</v>
          </cell>
          <cell r="B11" t="str">
            <v>PFR3174409</v>
          </cell>
          <cell r="C11">
            <v>9.6799999999999997E-2</v>
          </cell>
          <cell r="D11">
            <v>3.9E-2</v>
          </cell>
          <cell r="E11">
            <v>0.17232068892962571</v>
          </cell>
        </row>
        <row r="12">
          <cell r="A12" t="str">
            <v>AGATE AUX 3</v>
          </cell>
          <cell r="B12" t="str">
            <v>PFR3174322</v>
          </cell>
          <cell r="C12">
            <v>0.28910000000000002</v>
          </cell>
          <cell r="D12">
            <v>6.6199999999999995E-2</v>
          </cell>
          <cell r="E12">
            <v>0.31375403748617281</v>
          </cell>
        </row>
        <row r="13">
          <cell r="A13" t="str">
            <v>AGATE AUX 3S</v>
          </cell>
          <cell r="B13" t="str">
            <v>PFR3174323</v>
          </cell>
          <cell r="C13">
            <v>0.1295</v>
          </cell>
          <cell r="D13">
            <v>5.4199999999999998E-2</v>
          </cell>
          <cell r="E13">
            <v>0.2078711302483871</v>
          </cell>
        </row>
        <row r="14">
          <cell r="A14" t="str">
            <v>AIX</v>
          </cell>
          <cell r="B14" t="str">
            <v>PFR3174314</v>
          </cell>
          <cell r="C14">
            <v>4.5699999999999998E-2</v>
          </cell>
          <cell r="D14">
            <v>0</v>
          </cell>
          <cell r="E14">
            <v>9.8017771398217768E-2</v>
          </cell>
        </row>
        <row r="15">
          <cell r="A15" t="str">
            <v>ANTENNE</v>
          </cell>
          <cell r="B15" t="str">
            <v>PFR3174324</v>
          </cell>
          <cell r="C15">
            <v>0.1555</v>
          </cell>
          <cell r="D15">
            <v>2.53E-2</v>
          </cell>
          <cell r="E15">
            <v>0.20386964750793779</v>
          </cell>
        </row>
        <row r="16">
          <cell r="A16" t="str">
            <v>BMS</v>
          </cell>
          <cell r="B16" t="str">
            <v>PFR3174310</v>
          </cell>
          <cell r="C16">
            <v>0.1857</v>
          </cell>
          <cell r="D16">
            <v>3.04E-2</v>
          </cell>
          <cell r="E16">
            <v>0.2279873457347148</v>
          </cell>
        </row>
        <row r="17">
          <cell r="A17" t="str">
            <v>CAB RADIO</v>
          </cell>
          <cell r="B17" t="str">
            <v>PFR3174303</v>
          </cell>
          <cell r="C17">
            <v>0.1138</v>
          </cell>
          <cell r="D17">
            <v>0</v>
          </cell>
          <cell r="E17">
            <v>0.15316680153628659</v>
          </cell>
        </row>
        <row r="18">
          <cell r="A18" t="str">
            <v>COBALT</v>
          </cell>
          <cell r="B18" t="str">
            <v>PFR3174316</v>
          </cell>
          <cell r="C18">
            <v>0.32779999999999998</v>
          </cell>
          <cell r="D18">
            <v>1.5599999999999999E-2</v>
          </cell>
          <cell r="E18">
            <v>0.30056118047769165</v>
          </cell>
        </row>
        <row r="19">
          <cell r="A19" t="str">
            <v>Composants</v>
          </cell>
          <cell r="B19" t="str">
            <v>PFR3174320</v>
          </cell>
          <cell r="C19">
            <v>0</v>
          </cell>
          <cell r="D19">
            <v>0</v>
          </cell>
          <cell r="E19">
            <v>5.6797183551116182E-2</v>
          </cell>
        </row>
        <row r="20">
          <cell r="A20" t="str">
            <v>DCS</v>
          </cell>
          <cell r="B20" t="str">
            <v>PFR3174325</v>
          </cell>
          <cell r="C20">
            <v>7.6200000000000004E-2</v>
          </cell>
          <cell r="D20">
            <v>8.8000000000000005E-3</v>
          </cell>
          <cell r="E20">
            <v>0.13122557505023991</v>
          </cell>
        </row>
        <row r="21">
          <cell r="A21" t="str">
            <v>DCS DT50</v>
          </cell>
          <cell r="B21" t="str">
            <v>PFR3174425</v>
          </cell>
          <cell r="C21">
            <v>7.6200000000000004E-2</v>
          </cell>
          <cell r="D21">
            <v>1.66E-2</v>
          </cell>
          <cell r="E21">
            <v>0.13789136347696462</v>
          </cell>
        </row>
        <row r="22">
          <cell r="A22" t="str">
            <v>DMI</v>
          </cell>
          <cell r="B22" t="str">
            <v>PFR3174302</v>
          </cell>
          <cell r="C22">
            <v>3.7499999999999999E-2</v>
          </cell>
          <cell r="D22">
            <v>2.0400000000000001E-2</v>
          </cell>
          <cell r="E22">
            <v>0.10906394709479972</v>
          </cell>
        </row>
        <row r="23">
          <cell r="A23" t="str">
            <v>DMI LEGACY</v>
          </cell>
          <cell r="B23" t="str">
            <v>PFR3174331</v>
          </cell>
          <cell r="C23">
            <v>0.2155</v>
          </cell>
          <cell r="D23">
            <v>1.9E-2</v>
          </cell>
          <cell r="E23">
            <v>0.23848941970202198</v>
          </cell>
        </row>
        <row r="24">
          <cell r="A24" t="str">
            <v>DMI NEW</v>
          </cell>
          <cell r="B24" t="str">
            <v>PFR3174405</v>
          </cell>
          <cell r="C24">
            <v>0.1216</v>
          </cell>
          <cell r="D24">
            <v>1.8100000000000002E-2</v>
          </cell>
          <cell r="E24">
            <v>0.17400645985192631</v>
          </cell>
        </row>
        <row r="25">
          <cell r="A25" t="str">
            <v>DMI SIG</v>
          </cell>
          <cell r="B25" t="str">
            <v>PFR3174407</v>
          </cell>
          <cell r="C25">
            <v>0.104</v>
          </cell>
          <cell r="D25">
            <v>9.1000000000000004E-3</v>
          </cell>
          <cell r="E25">
            <v>0.1533541004675536</v>
          </cell>
        </row>
        <row r="26">
          <cell r="A26" t="str">
            <v>EQUIPEMENTS INVITE &amp; DIVERS</v>
          </cell>
          <cell r="B26" t="str">
            <v>PFR3174301</v>
          </cell>
          <cell r="C26">
            <v>4.8399999999999999E-2</v>
          </cell>
          <cell r="D26">
            <v>1.95E-2</v>
          </cell>
          <cell r="E26">
            <v>0.11754849824746716</v>
          </cell>
        </row>
        <row r="27">
          <cell r="A27" t="str">
            <v>EUROBALISE &amp; BEPT</v>
          </cell>
          <cell r="B27" t="str">
            <v>PFR3174326</v>
          </cell>
          <cell r="C27">
            <v>0.1007</v>
          </cell>
          <cell r="D27">
            <v>5.1999999999999998E-3</v>
          </cell>
          <cell r="E27">
            <v>0.14752109196719276</v>
          </cell>
        </row>
        <row r="28">
          <cell r="A28" t="str">
            <v>EVC</v>
          </cell>
          <cell r="B28" t="str">
            <v>PFR3174306</v>
          </cell>
          <cell r="C28">
            <v>0.18010000000000001</v>
          </cell>
          <cell r="D28">
            <v>1.6799999999999999E-2</v>
          </cell>
          <cell r="E28">
            <v>0.21394897019881765</v>
          </cell>
        </row>
        <row r="29">
          <cell r="A29" t="str">
            <v>EVC 2</v>
          </cell>
          <cell r="B29" t="str">
            <v>PFR3174327</v>
          </cell>
          <cell r="C29">
            <v>0.14399999999999999</v>
          </cell>
          <cell r="D29">
            <v>1.6299999999999999E-2</v>
          </cell>
          <cell r="E29">
            <v>0.18874546255400271</v>
          </cell>
        </row>
        <row r="30">
          <cell r="A30" t="str">
            <v>FIP</v>
          </cell>
          <cell r="B30" t="str">
            <v>PFR3174406</v>
          </cell>
          <cell r="C30">
            <v>0.8</v>
          </cell>
          <cell r="D30">
            <v>0</v>
          </cell>
          <cell r="E30">
            <v>0.47599843530617569</v>
          </cell>
        </row>
        <row r="31">
          <cell r="A31" t="str">
            <v>GTW &amp; REPEATER</v>
          </cell>
          <cell r="B31" t="str">
            <v>PFR3174304</v>
          </cell>
          <cell r="C31">
            <v>0.3397</v>
          </cell>
          <cell r="D31">
            <v>5.4000000000000003E-3</v>
          </cell>
          <cell r="E31">
            <v>0.29974107836724473</v>
          </cell>
        </row>
        <row r="32">
          <cell r="A32" t="str">
            <v>MASTRIA</v>
          </cell>
          <cell r="B32" t="str">
            <v>PFR3174328</v>
          </cell>
          <cell r="C32">
            <v>0.1048</v>
          </cell>
          <cell r="D32">
            <v>8.8000000000000005E-3</v>
          </cell>
          <cell r="E32">
            <v>0.15371557193072805</v>
          </cell>
        </row>
        <row r="33">
          <cell r="A33" t="str">
            <v>Moon</v>
          </cell>
          <cell r="B33" t="str">
            <v>PFR3174408</v>
          </cell>
          <cell r="C33">
            <v>0.15759999999999999</v>
          </cell>
          <cell r="D33">
            <v>8.0000000000000002E-3</v>
          </cell>
          <cell r="E33">
            <v>0.19167494833241139</v>
          </cell>
        </row>
        <row r="34">
          <cell r="A34" t="str">
            <v>MPU TCMS</v>
          </cell>
          <cell r="B34" t="str">
            <v>PFR3174321</v>
          </cell>
          <cell r="C34">
            <v>0.15260000000000001</v>
          </cell>
          <cell r="D34">
            <v>2.5000000000000001E-2</v>
          </cell>
          <cell r="E34">
            <v>0.20163294316655556</v>
          </cell>
        </row>
        <row r="35">
          <cell r="A35" t="str">
            <v>NBVX2 &amp; SWITCH GB GES</v>
          </cell>
          <cell r="B35" t="str">
            <v>PFR3174410</v>
          </cell>
          <cell r="C35">
            <v>7.2400000000000006E-2</v>
          </cell>
          <cell r="D35">
            <v>7.1999999999999998E-3</v>
          </cell>
          <cell r="E35">
            <v>0.12676212022331079</v>
          </cell>
        </row>
        <row r="36">
          <cell r="A36" t="str">
            <v>ODOMETRE</v>
          </cell>
          <cell r="B36" t="str">
            <v>PFR3174329</v>
          </cell>
          <cell r="C36">
            <v>0.10009999999999999</v>
          </cell>
          <cell r="D36">
            <v>3.7699999999999997E-2</v>
          </cell>
          <cell r="E36">
            <v>0.17376971928070506</v>
          </cell>
        </row>
        <row r="37">
          <cell r="A37" t="str">
            <v>PACIS</v>
          </cell>
          <cell r="B37" t="str">
            <v>PFR3174312</v>
          </cell>
          <cell r="C37">
            <v>0.3805</v>
          </cell>
          <cell r="D37">
            <v>0</v>
          </cell>
          <cell r="E37">
            <v>0.31676724632460429</v>
          </cell>
        </row>
        <row r="38">
          <cell r="A38" t="str">
            <v>RIOM</v>
          </cell>
          <cell r="B38" t="str">
            <v>PFR3174402</v>
          </cell>
          <cell r="C38">
            <v>6.5500000000000003E-2</v>
          </cell>
          <cell r="D38">
            <v>9.1999999999999998E-3</v>
          </cell>
          <cell r="E38">
            <v>0.12284893903457172</v>
          </cell>
        </row>
        <row r="39">
          <cell r="A39" t="str">
            <v>RIOM LEGACY</v>
          </cell>
          <cell r="B39" t="str">
            <v>PFR3174403</v>
          </cell>
          <cell r="C39">
            <v>9.9000000000000005E-2</v>
          </cell>
          <cell r="D39">
            <v>3.4000000000000002E-2</v>
          </cell>
          <cell r="E39">
            <v>0.16998324795982644</v>
          </cell>
        </row>
        <row r="40">
          <cell r="A40" t="str">
            <v>RIOM NEW</v>
          </cell>
          <cell r="B40" t="str">
            <v>PFR3174401</v>
          </cell>
          <cell r="C40">
            <v>6.5500000000000003E-2</v>
          </cell>
          <cell r="D40">
            <v>1.7000000000000001E-2</v>
          </cell>
          <cell r="E40">
            <v>0.12957635130156298</v>
          </cell>
        </row>
        <row r="41">
          <cell r="A41" t="str">
            <v>SMIO 24V</v>
          </cell>
          <cell r="B41" t="str">
            <v>PFR3174309</v>
          </cell>
          <cell r="C41">
            <v>0.32779999999999998</v>
          </cell>
          <cell r="D41">
            <v>2.23E-2</v>
          </cell>
          <cell r="E41">
            <v>0.30514519700004261</v>
          </cell>
        </row>
        <row r="42">
          <cell r="A42" t="str">
            <v>SMIO OC</v>
          </cell>
          <cell r="B42" t="str">
            <v>PFR3174330</v>
          </cell>
          <cell r="C42">
            <v>0.1173</v>
          </cell>
          <cell r="D42">
            <v>1.49E-2</v>
          </cell>
          <cell r="E42">
            <v>0.16821317400810809</v>
          </cell>
        </row>
        <row r="43">
          <cell r="A43" t="str">
            <v>STEP</v>
          </cell>
          <cell r="B43" t="str">
            <v>PFR3174313</v>
          </cell>
          <cell r="C43">
            <v>0.19989999999999999</v>
          </cell>
          <cell r="D43">
            <v>1.3899999999999999E-2</v>
          </cell>
          <cell r="E43">
            <v>0.22470869642457059</v>
          </cell>
        </row>
        <row r="44">
          <cell r="A44" t="str">
            <v>STO</v>
          </cell>
          <cell r="B44" t="str">
            <v>PFR3174319</v>
          </cell>
          <cell r="C44">
            <v>5.9400000000000001E-2</v>
          </cell>
          <cell r="D44">
            <v>0</v>
          </cell>
          <cell r="E44">
            <v>0.10968206867199937</v>
          </cell>
        </row>
        <row r="45">
          <cell r="A45" t="str">
            <v>SWITCH &amp; NBVX1</v>
          </cell>
          <cell r="B45" t="str">
            <v>PFR3174305</v>
          </cell>
          <cell r="C45">
            <v>9.74E-2</v>
          </cell>
          <cell r="D45">
            <v>7.1999999999999998E-3</v>
          </cell>
          <cell r="E45">
            <v>0.14665545628529109</v>
          </cell>
        </row>
        <row r="46">
          <cell r="A46" t="str">
            <v>Track Products</v>
          </cell>
          <cell r="B46" t="str">
            <v>PFR3174318</v>
          </cell>
          <cell r="C46">
            <v>0.1119</v>
          </cell>
          <cell r="D46">
            <v>0</v>
          </cell>
          <cell r="E46">
            <v>0.15171974417763823</v>
          </cell>
        </row>
        <row r="47">
          <cell r="A47" t="str">
            <v>TRU</v>
          </cell>
          <cell r="B47" t="str">
            <v>PFR3174332</v>
          </cell>
          <cell r="C47">
            <v>0.17100000000000001</v>
          </cell>
          <cell r="D47">
            <v>2.18E-2</v>
          </cell>
          <cell r="E47">
            <v>0.32</v>
          </cell>
        </row>
        <row r="48">
          <cell r="A48" t="str">
            <v>UNIVIC</v>
          </cell>
          <cell r="B48" t="str">
            <v>PFR3174333</v>
          </cell>
          <cell r="C48">
            <v>6.6500000000000004E-2</v>
          </cell>
          <cell r="D48">
            <v>0</v>
          </cell>
          <cell r="E48">
            <v>0.11560917351253275</v>
          </cell>
        </row>
      </sheetData>
      <sheetData sheetId="10"/>
      <sheetData sheetId="1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2BF5E0A-A394-4EB7-9AC9-8566BE688C3E}" autoFormatId="16" applyNumberFormats="0" applyBorderFormats="0" applyFontFormats="0" applyPatternFormats="0" applyAlignmentFormats="0" applyWidthHeightFormats="0">
  <queryTableRefresh nextId="17">
    <queryTableFields count="8">
      <queryTableField id="2" name="Désignation" tableColumnId="2"/>
      <queryTableField id="3" name="Référence" tableColumnId="3"/>
      <queryTableField id="4" name="Famille" tableColumnId="4"/>
      <queryTableField id="5" name="Mode" tableColumnId="5"/>
      <queryTableField id="1" name="Currency" tableColumnId="1"/>
      <queryTableField id="6" name="Période" tableColumnId="6"/>
      <queryTableField id="7" name="Quantité" tableColumnId="7"/>
      <queryTableField id="8" name="Prix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A9BA41-E8E0-4254-99C8-6DF10201ED02}" name="Data" displayName="Data" ref="A1:AU17" totalsRowShown="0">
  <autoFilter ref="A1:AU17" xr:uid="{D473CD19-9DD5-4BA4-B9F3-F30B3371A645}"/>
  <tableColumns count="47">
    <tableColumn id="1" xr3:uid="{1CB602A2-17F2-402C-97A6-DFECBF9C5DD8}" name="Currency" dataDxfId="3"/>
    <tableColumn id="2" xr3:uid="{90BD39B0-A7C4-44BC-9547-B5CFDFE42F9C}" name="Désignation" dataDxfId="2"/>
    <tableColumn id="3" xr3:uid="{3CF045D0-D3A1-4190-9088-73FE89540FAE}" name="Référence" dataDxfId="1"/>
    <tableColumn id="4" xr3:uid="{2C688536-93F8-4BEB-BEDE-B54DBD74E505}" name="Famille"/>
    <tableColumn id="5" xr3:uid="{44A22840-D8F5-42D0-ADD3-037019FA3B26}" name="Mode" dataDxfId="0"/>
    <tableColumn id="23" xr3:uid="{DB623027-78F9-4E93-AE70-74D9B6064DE7}" name="QTY 2020-2021"/>
    <tableColumn id="24" xr3:uid="{8379DFE3-2054-496A-AF40-EE58B564853D}" name="QTY 2021-2022"/>
    <tableColumn id="25" xr3:uid="{EE0A70A3-0937-4055-9AB9-64B87B593637}" name="QTY 2022-2023"/>
    <tableColumn id="26" xr3:uid="{95C3716B-3E96-497F-95AD-9CDDBF05C00B}" name="QTY 2023-2024"/>
    <tableColumn id="27" xr3:uid="{9649195C-64AF-4A25-8DE9-5CC54DEECA29}" name="QTY 2024-2025"/>
    <tableColumn id="28" xr3:uid="{07C6C19D-8412-48CC-8B10-6AB5E4A40249}" name="QTY 2025-2026"/>
    <tableColumn id="29" xr3:uid="{98C40A41-50CA-4F02-B5FE-8B59D2CB0153}" name="QTY 2026-2027"/>
    <tableColumn id="30" xr3:uid="{E1930A3A-D1C7-4447-98B4-64E71D251F05}" name="QTY 2027-2028"/>
    <tableColumn id="31" xr3:uid="{F7A2C5DA-EB68-42D9-B69D-E5CA97BEE8F8}" name="QTY 2028-2029"/>
    <tableColumn id="32" xr3:uid="{9316ADF5-4B73-45AD-B6DE-BD53018D6BA1}" name="QTY 2029-2030"/>
    <tableColumn id="33" xr3:uid="{4548A8A4-BA9E-4949-AF6E-6FB602D0B514}" name="QTY 2030-2031"/>
    <tableColumn id="34" xr3:uid="{AF9D1305-DC6D-435C-BD9A-DC362C8BC8E8}" name="QTY 2031-2032"/>
    <tableColumn id="35" xr3:uid="{1B9A0C30-9D93-4AC3-980A-5C3CE0C701CC}" name="QTY 2032-2033"/>
    <tableColumn id="36" xr3:uid="{D83DD48C-15ED-4B71-8F32-3028C50E9F21}" name="QTY 2033-2034"/>
    <tableColumn id="37" xr3:uid="{341A6807-7FB9-4DA5-99E6-88147FDA1228}" name="QTY 2034-2035"/>
    <tableColumn id="38" xr3:uid="{C8EA2DC7-D537-4B14-8E88-2443D7F85036}" name="QTY 2035-2036"/>
    <tableColumn id="39" xr3:uid="{03E0999D-1299-4F5F-8A27-05996AB96FAD}" name="QTY 2036-2037"/>
    <tableColumn id="40" xr3:uid="{34447D23-20FF-4843-8260-8EFB15EE6D4B}" name="QTY 2037-2038"/>
    <tableColumn id="41" xr3:uid="{1FD9B3F4-F2C8-4CA7-A06A-ED48C8C73ECD}" name="QTY 2038-2039"/>
    <tableColumn id="42" xr3:uid="{908986BF-A20F-4995-AD30-31192D8BF97B}" name="QTY 2039-2040"/>
    <tableColumn id="43" xr3:uid="{C1D5B4EF-BBAD-407C-81F0-593A7867E2E6}" name="QTY 2040-2041"/>
    <tableColumn id="55" xr3:uid="{1942D710-A22C-4D7A-9167-5818966F2D7A}" name="2020-2021"/>
    <tableColumn id="56" xr3:uid="{01F7E85A-935A-4D4D-9D92-B16AD040206A}" name="2021-2022"/>
    <tableColumn id="57" xr3:uid="{823CD6B1-6B07-4551-AA22-687D728650D2}" name="2022-2023"/>
    <tableColumn id="58" xr3:uid="{D795CFF1-D01A-40B8-B216-A93B4EEEF65E}" name="2023-2024"/>
    <tableColumn id="59" xr3:uid="{72EADF1D-BA2A-4A06-83AB-422FDFC6320F}" name="2024-2025"/>
    <tableColumn id="60" xr3:uid="{5027EE1D-1988-4790-B3C1-7B924D0F46F0}" name="2025-2026"/>
    <tableColumn id="61" xr3:uid="{9892491E-0CAA-49A4-824B-70E3DA28455B}" name="2026-2027"/>
    <tableColumn id="62" xr3:uid="{B8191C7D-CFCB-4908-8F8A-C35347D8895E}" name="2027-2028"/>
    <tableColumn id="63" xr3:uid="{B4524DD9-D7B4-4D39-83F2-86C8A691D453}" name="2028-2029"/>
    <tableColumn id="64" xr3:uid="{B8F7C753-0539-4709-85B3-34EB33B27F3F}" name="2029-2030"/>
    <tableColumn id="65" xr3:uid="{8281EB33-A6F7-4D94-B23E-7B5C31097B3E}" name="2030-2031"/>
    <tableColumn id="69" xr3:uid="{E8D1855E-6DAA-41C9-A484-F31A2733E8C5}" name="2031-2032"/>
    <tableColumn id="70" xr3:uid="{0A7E96BC-ADD8-4676-A1B4-5DBC414A7DF2}" name="2032-2033"/>
    <tableColumn id="71" xr3:uid="{2DB29084-EA67-406A-BECD-A22A04874170}" name="2033-2034"/>
    <tableColumn id="72" xr3:uid="{58D73C43-0CF9-4864-AC2B-BD59E7FCFE86}" name="2034-2035"/>
    <tableColumn id="73" xr3:uid="{491B0E29-86D5-4DE5-ADD3-0E0E7F09A159}" name="2035-2036"/>
    <tableColumn id="74" xr3:uid="{FE6E509E-5797-4818-BB5C-C5FD81661EE1}" name="2036-2037"/>
    <tableColumn id="75" xr3:uid="{02B65398-1715-48DB-B282-7C29281EAC8D}" name="2037-2038"/>
    <tableColumn id="76" xr3:uid="{B9218764-EF51-4639-B638-D0A6BC205BAC}" name="2038-2039"/>
    <tableColumn id="77" xr3:uid="{98DAA96D-E036-435C-96CF-1DECF5A64F9C}" name="2039-2040"/>
    <tableColumn id="78" xr3:uid="{D691AAC8-D4B7-42CB-9EFA-544F7FDC6D83}" name="2040-204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9B5038-5880-4892-BAD1-92895BE3CE52}" name="Data_2" displayName="Data_2" ref="B22:I27" tableType="queryTable" totalsRowShown="0">
  <autoFilter ref="B22:I27" xr:uid="{8AC4727E-02A5-4AB3-8AB8-3BAFFD3FF41C}"/>
  <tableColumns count="8">
    <tableColumn id="2" xr3:uid="{551CB928-3927-4814-BB24-8E50399AB623}" uniqueName="2" name="Désignation" queryTableFieldId="2"/>
    <tableColumn id="3" xr3:uid="{C228E63F-DAB0-41B5-8792-07389078FA63}" uniqueName="3" name="Référence" queryTableFieldId="3"/>
    <tableColumn id="4" xr3:uid="{B30E5E27-C02D-4E7A-8194-983612B192D3}" uniqueName="4" name="Famille" queryTableFieldId="4"/>
    <tableColumn id="5" xr3:uid="{1E1211F0-54E4-47E7-B23A-F79E9DF2B965}" uniqueName="5" name="Mode" queryTableFieldId="5"/>
    <tableColumn id="1" xr3:uid="{EED81FF8-06AC-49A4-A711-724672F90A82}" uniqueName="1" name="Currency" queryTableFieldId="1"/>
    <tableColumn id="6" xr3:uid="{85481F65-3CBF-420C-8930-D735FA5D007A}" uniqueName="6" name="Période" queryTableFieldId="6"/>
    <tableColumn id="7" xr3:uid="{CF5E3CDD-B018-4C84-A8F5-081B26BEF49F}" uniqueName="7" name="Quantité" queryTableFieldId="7"/>
    <tableColumn id="8" xr3:uid="{A8E5152F-D634-4B18-A125-CEE0232ADCED}" uniqueName="8" name="Prix" queryTableFieldId="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3F7D-44EF-445B-98BD-22F70A63F775}">
  <sheetPr codeName="Feuil4"/>
  <dimension ref="A1:AU17"/>
  <sheetViews>
    <sheetView workbookViewId="0">
      <selection activeCell="V24" sqref="V24"/>
    </sheetView>
  </sheetViews>
  <sheetFormatPr baseColWidth="10" defaultColWidth="11.42578125" defaultRowHeight="15" x14ac:dyDescent="0.25"/>
  <cols>
    <col min="1" max="1" width="10.7109375" bestFit="1" customWidth="1"/>
    <col min="2" max="2" width="36.140625" bestFit="1" customWidth="1"/>
    <col min="3" max="3" width="14.28515625" bestFit="1" customWidth="1"/>
    <col min="4" max="4" width="10" customWidth="1"/>
    <col min="5" max="5" width="16.28515625" bestFit="1" customWidth="1"/>
    <col min="6" max="26" width="15.7109375" bestFit="1" customWidth="1"/>
    <col min="27" max="47" width="11.85546875" bestFit="1" customWidth="1"/>
  </cols>
  <sheetData>
    <row r="1" spans="1:47" x14ac:dyDescent="0.25">
      <c r="A1" t="s">
        <v>45</v>
      </c>
      <c r="B1" t="s">
        <v>44</v>
      </c>
      <c r="C1" t="s">
        <v>43</v>
      </c>
      <c r="D1" t="s">
        <v>46</v>
      </c>
      <c r="E1" t="s">
        <v>47</v>
      </c>
      <c r="F1" t="s">
        <v>42</v>
      </c>
      <c r="G1" t="s">
        <v>41</v>
      </c>
      <c r="H1" t="s">
        <v>40</v>
      </c>
      <c r="I1" t="s">
        <v>39</v>
      </c>
      <c r="J1" t="s">
        <v>38</v>
      </c>
      <c r="K1" t="s">
        <v>37</v>
      </c>
      <c r="L1" t="s">
        <v>36</v>
      </c>
      <c r="M1" t="s">
        <v>35</v>
      </c>
      <c r="N1" t="s">
        <v>34</v>
      </c>
      <c r="O1" t="s">
        <v>33</v>
      </c>
      <c r="P1" t="s">
        <v>32</v>
      </c>
      <c r="Q1" t="s">
        <v>31</v>
      </c>
      <c r="R1" t="s">
        <v>30</v>
      </c>
      <c r="S1" t="s">
        <v>29</v>
      </c>
      <c r="T1" t="s">
        <v>28</v>
      </c>
      <c r="U1" t="s">
        <v>27</v>
      </c>
      <c r="V1" t="s">
        <v>26</v>
      </c>
      <c r="W1" t="s">
        <v>25</v>
      </c>
      <c r="X1" t="s">
        <v>24</v>
      </c>
      <c r="Y1" t="s">
        <v>23</v>
      </c>
      <c r="Z1" t="s">
        <v>22</v>
      </c>
      <c r="AA1" t="s">
        <v>21</v>
      </c>
      <c r="AB1" t="s">
        <v>20</v>
      </c>
      <c r="AC1" t="s">
        <v>19</v>
      </c>
      <c r="AD1" t="s">
        <v>18</v>
      </c>
      <c r="AE1" t="s">
        <v>17</v>
      </c>
      <c r="AF1" t="s">
        <v>16</v>
      </c>
      <c r="AG1" t="s">
        <v>15</v>
      </c>
      <c r="AH1" t="s">
        <v>14</v>
      </c>
      <c r="AI1" t="s">
        <v>13</v>
      </c>
      <c r="AJ1" t="s">
        <v>12</v>
      </c>
      <c r="AK1" t="s">
        <v>11</v>
      </c>
      <c r="AL1" t="s">
        <v>10</v>
      </c>
      <c r="AM1" t="s">
        <v>9</v>
      </c>
      <c r="AN1" t="s">
        <v>8</v>
      </c>
      <c r="AO1" t="s">
        <v>7</v>
      </c>
      <c r="AP1" t="s">
        <v>6</v>
      </c>
      <c r="AQ1" t="s">
        <v>5</v>
      </c>
      <c r="AR1" t="s">
        <v>4</v>
      </c>
      <c r="AS1" t="s">
        <v>3</v>
      </c>
      <c r="AT1" t="s">
        <v>2</v>
      </c>
      <c r="AU1" t="s">
        <v>1</v>
      </c>
    </row>
    <row r="2" spans="1:47" x14ac:dyDescent="0.25">
      <c r="A2" t="s">
        <v>0</v>
      </c>
      <c r="B2" t="s">
        <v>48</v>
      </c>
      <c r="C2" t="s">
        <v>64</v>
      </c>
      <c r="D2" t="s">
        <v>80</v>
      </c>
      <c r="E2" t="s">
        <v>86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 s="1">
        <v>10</v>
      </c>
      <c r="AB2" s="1">
        <f>Data[[#This Row],[2020-2021]]*120%</f>
        <v>12</v>
      </c>
      <c r="AC2" s="1">
        <f>Data[[#This Row],[2021-2022]]*120%</f>
        <v>14.399999999999999</v>
      </c>
      <c r="AD2" s="1">
        <f>Data[[#This Row],[2022-2023]]*120%</f>
        <v>17.279999999999998</v>
      </c>
      <c r="AE2" s="1">
        <f>Data[[#This Row],[2023-2024]]*120%</f>
        <v>20.735999999999997</v>
      </c>
      <c r="AF2" s="1">
        <f>Data[[#This Row],[2024-2025]]*120%</f>
        <v>24.883199999999995</v>
      </c>
      <c r="AG2" s="1">
        <f>Data[[#This Row],[2025-2026]]*120%</f>
        <v>29.859839999999991</v>
      </c>
      <c r="AH2" s="1">
        <f>Data[[#This Row],[2026-2027]]*120%</f>
        <v>35.831807999999988</v>
      </c>
      <c r="AI2" s="1">
        <f>Data[[#This Row],[2027-2028]]*120%</f>
        <v>42.998169599999983</v>
      </c>
      <c r="AJ2" s="1">
        <f>Data[[#This Row],[2028-2029]]*120%</f>
        <v>51.597803519999978</v>
      </c>
      <c r="AK2" s="1">
        <f>Data[[#This Row],[2029-2030]]*120%</f>
        <v>61.917364223999968</v>
      </c>
      <c r="AL2" s="1">
        <f>Data[[#This Row],[2030-2031]]*120%</f>
        <v>74.300837068799964</v>
      </c>
      <c r="AM2" s="1">
        <f>Data[[#This Row],[2031-2032]]*120%</f>
        <v>89.16100448255996</v>
      </c>
      <c r="AN2" s="1">
        <f>Data[[#This Row],[2032-2033]]*120%</f>
        <v>106.99320537907195</v>
      </c>
      <c r="AO2" s="1">
        <f>Data[[#This Row],[2033-2034]]*120%</f>
        <v>128.39184645488635</v>
      </c>
      <c r="AP2" s="1">
        <f>Data[[#This Row],[2034-2035]]*120%</f>
        <v>154.07021574586361</v>
      </c>
      <c r="AQ2" s="1">
        <f>Data[[#This Row],[2035-2036]]*120%</f>
        <v>184.88425889503631</v>
      </c>
      <c r="AR2" s="1">
        <f>Data[[#This Row],[2036-2037]]*120%</f>
        <v>221.86111067404357</v>
      </c>
      <c r="AS2" s="1">
        <f>Data[[#This Row],[2037-2038]]*120%</f>
        <v>266.23333280885225</v>
      </c>
      <c r="AT2" s="1">
        <f>Data[[#This Row],[2038-2039]]*120%</f>
        <v>319.47999937062269</v>
      </c>
      <c r="AU2" s="1">
        <f>Data[[#This Row],[2039-2040]]*120%</f>
        <v>383.37599924474722</v>
      </c>
    </row>
    <row r="3" spans="1:47" x14ac:dyDescent="0.25">
      <c r="A3" t="s">
        <v>0</v>
      </c>
      <c r="B3" t="s">
        <v>49</v>
      </c>
      <c r="C3" t="s">
        <v>65</v>
      </c>
      <c r="D3" t="s">
        <v>80</v>
      </c>
      <c r="E3" t="s">
        <v>87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4</v>
      </c>
      <c r="S3">
        <v>0</v>
      </c>
      <c r="T3">
        <v>0</v>
      </c>
      <c r="U3">
        <v>0</v>
      </c>
      <c r="V3">
        <v>7</v>
      </c>
      <c r="W3">
        <v>0</v>
      </c>
      <c r="X3">
        <v>0</v>
      </c>
      <c r="Y3">
        <v>0</v>
      </c>
      <c r="Z3">
        <v>145</v>
      </c>
      <c r="AA3" s="1">
        <v>20</v>
      </c>
      <c r="AB3" s="1">
        <f>Data[[#This Row],[2020-2021]]*120%</f>
        <v>24</v>
      </c>
      <c r="AC3" s="1">
        <f>Data[[#This Row],[2021-2022]]*120%</f>
        <v>28.799999999999997</v>
      </c>
      <c r="AD3" s="1">
        <f>Data[[#This Row],[2022-2023]]*120%</f>
        <v>34.559999999999995</v>
      </c>
      <c r="AE3" s="1">
        <f>Data[[#This Row],[2023-2024]]*120%</f>
        <v>41.471999999999994</v>
      </c>
      <c r="AF3" s="1">
        <f>Data[[#This Row],[2024-2025]]*120%</f>
        <v>49.76639999999999</v>
      </c>
      <c r="AG3" s="1">
        <f>Data[[#This Row],[2025-2026]]*120%</f>
        <v>59.719679999999983</v>
      </c>
      <c r="AH3" s="1">
        <f>Data[[#This Row],[2026-2027]]*120%</f>
        <v>71.663615999999976</v>
      </c>
      <c r="AI3" s="1">
        <f>Data[[#This Row],[2027-2028]]*120%</f>
        <v>85.996339199999966</v>
      </c>
      <c r="AJ3" s="1">
        <f>Data[[#This Row],[2028-2029]]*120%</f>
        <v>103.19560703999996</v>
      </c>
      <c r="AK3" s="1">
        <f>Data[[#This Row],[2029-2030]]*120%</f>
        <v>123.83472844799994</v>
      </c>
      <c r="AL3" s="1">
        <f>Data[[#This Row],[2030-2031]]*120%</f>
        <v>148.60167413759993</v>
      </c>
      <c r="AM3" s="1">
        <f>Data[[#This Row],[2031-2032]]*120%</f>
        <v>178.32200896511992</v>
      </c>
      <c r="AN3" s="1">
        <f>Data[[#This Row],[2032-2033]]*120%</f>
        <v>213.9864107581439</v>
      </c>
      <c r="AO3" s="1">
        <f>Data[[#This Row],[2033-2034]]*120%</f>
        <v>256.7836929097727</v>
      </c>
      <c r="AP3" s="1">
        <f>Data[[#This Row],[2034-2035]]*120%</f>
        <v>308.14043149172721</v>
      </c>
      <c r="AQ3" s="1">
        <f>Data[[#This Row],[2035-2036]]*120%</f>
        <v>369.76851779007262</v>
      </c>
      <c r="AR3" s="1">
        <f>Data[[#This Row],[2036-2037]]*120%</f>
        <v>443.72222134808715</v>
      </c>
      <c r="AS3" s="1">
        <f>Data[[#This Row],[2037-2038]]*120%</f>
        <v>532.46666561770451</v>
      </c>
      <c r="AT3" s="1">
        <f>Data[[#This Row],[2038-2039]]*120%</f>
        <v>638.95999874124539</v>
      </c>
      <c r="AU3" s="1">
        <f>Data[[#This Row],[2039-2040]]*120%</f>
        <v>766.75199848949444</v>
      </c>
    </row>
    <row r="4" spans="1:47" x14ac:dyDescent="0.25">
      <c r="A4" t="s">
        <v>0</v>
      </c>
      <c r="B4" t="s">
        <v>50</v>
      </c>
      <c r="C4" t="s">
        <v>66</v>
      </c>
      <c r="D4" t="s">
        <v>80</v>
      </c>
      <c r="E4" t="s">
        <v>88</v>
      </c>
      <c r="F4">
        <v>0</v>
      </c>
      <c r="G4">
        <v>0</v>
      </c>
      <c r="H4">
        <v>12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3</v>
      </c>
      <c r="R4">
        <v>0</v>
      </c>
      <c r="S4">
        <v>0</v>
      </c>
      <c r="T4">
        <v>0</v>
      </c>
      <c r="U4">
        <v>10</v>
      </c>
      <c r="V4">
        <v>0</v>
      </c>
      <c r="W4">
        <v>0</v>
      </c>
      <c r="X4">
        <v>0</v>
      </c>
      <c r="Y4">
        <v>0</v>
      </c>
      <c r="Z4">
        <v>0</v>
      </c>
      <c r="AA4" s="1">
        <v>35.18</v>
      </c>
      <c r="AB4" s="1">
        <f>Data[[#This Row],[2020-2021]]*120%</f>
        <v>42.216000000000001</v>
      </c>
      <c r="AC4" s="1">
        <f>Data[[#This Row],[2021-2022]]*120%</f>
        <v>50.659199999999998</v>
      </c>
      <c r="AD4" s="1">
        <f>Data[[#This Row],[2022-2023]]*120%</f>
        <v>60.791039999999995</v>
      </c>
      <c r="AE4" s="1">
        <f>Data[[#This Row],[2023-2024]]*120%</f>
        <v>72.949247999999997</v>
      </c>
      <c r="AF4" s="1">
        <f>Data[[#This Row],[2024-2025]]*120%</f>
        <v>87.539097599999991</v>
      </c>
      <c r="AG4" s="1">
        <f>Data[[#This Row],[2025-2026]]*120%</f>
        <v>105.04691711999999</v>
      </c>
      <c r="AH4" s="1">
        <f>Data[[#This Row],[2026-2027]]*120%</f>
        <v>126.05630054399998</v>
      </c>
      <c r="AI4" s="1">
        <f>Data[[#This Row],[2027-2028]]*120%</f>
        <v>151.26756065279997</v>
      </c>
      <c r="AJ4" s="1">
        <f>Data[[#This Row],[2028-2029]]*120%</f>
        <v>181.52107278335995</v>
      </c>
      <c r="AK4" s="1">
        <f>Data[[#This Row],[2029-2030]]*120%</f>
        <v>217.82528734003193</v>
      </c>
      <c r="AL4" s="1">
        <f>Data[[#This Row],[2030-2031]]*120%</f>
        <v>261.39034480803832</v>
      </c>
      <c r="AM4" s="1">
        <f>Data[[#This Row],[2031-2032]]*120%</f>
        <v>313.66841376964595</v>
      </c>
      <c r="AN4" s="1">
        <f>Data[[#This Row],[2032-2033]]*120%</f>
        <v>376.40209652357515</v>
      </c>
      <c r="AO4" s="1">
        <f>Data[[#This Row],[2033-2034]]*120%</f>
        <v>451.68251582829015</v>
      </c>
      <c r="AP4" s="1">
        <f>Data[[#This Row],[2034-2035]]*120%</f>
        <v>542.01901899394818</v>
      </c>
      <c r="AQ4" s="1">
        <f>Data[[#This Row],[2035-2036]]*120%</f>
        <v>650.42282279273775</v>
      </c>
      <c r="AR4" s="1">
        <f>Data[[#This Row],[2036-2037]]*120%</f>
        <v>780.50738735128527</v>
      </c>
      <c r="AS4" s="1">
        <f>Data[[#This Row],[2037-2038]]*120%</f>
        <v>936.60886482154228</v>
      </c>
      <c r="AT4" s="1">
        <f>Data[[#This Row],[2038-2039]]*120%</f>
        <v>1123.9306377858506</v>
      </c>
      <c r="AU4" s="1">
        <f>Data[[#This Row],[2039-2040]]*120%</f>
        <v>1348.7167653430208</v>
      </c>
    </row>
    <row r="5" spans="1:47" x14ac:dyDescent="0.25">
      <c r="A5" t="s">
        <v>0</v>
      </c>
      <c r="B5" t="s">
        <v>51</v>
      </c>
      <c r="C5" t="s">
        <v>67</v>
      </c>
      <c r="D5" t="s">
        <v>80</v>
      </c>
      <c r="E5" t="s">
        <v>89</v>
      </c>
      <c r="F5">
        <v>0</v>
      </c>
      <c r="G5">
        <v>0</v>
      </c>
      <c r="H5">
        <v>0</v>
      </c>
      <c r="I5">
        <v>50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20</v>
      </c>
      <c r="X5">
        <v>0</v>
      </c>
      <c r="Y5">
        <v>3</v>
      </c>
      <c r="Z5">
        <v>0</v>
      </c>
      <c r="AA5" s="1">
        <v>57</v>
      </c>
      <c r="AB5" s="1">
        <f>Data[[#This Row],[2020-2021]]*120%</f>
        <v>68.399999999999991</v>
      </c>
      <c r="AC5" s="1">
        <f>Data[[#This Row],[2021-2022]]*120%</f>
        <v>82.079999999999984</v>
      </c>
      <c r="AD5" s="1">
        <f>Data[[#This Row],[2022-2023]]*120%</f>
        <v>98.495999999999981</v>
      </c>
      <c r="AE5" s="1">
        <f>Data[[#This Row],[2023-2024]]*120%</f>
        <v>118.19519999999997</v>
      </c>
      <c r="AF5" s="1">
        <f>Data[[#This Row],[2024-2025]]*120%</f>
        <v>141.83423999999997</v>
      </c>
      <c r="AG5" s="1">
        <f>Data[[#This Row],[2025-2026]]*120%</f>
        <v>170.20108799999994</v>
      </c>
      <c r="AH5" s="1">
        <f>Data[[#This Row],[2026-2027]]*120%</f>
        <v>204.24130559999992</v>
      </c>
      <c r="AI5" s="1">
        <f>Data[[#This Row],[2027-2028]]*120%</f>
        <v>245.08956671999988</v>
      </c>
      <c r="AJ5" s="1">
        <f>Data[[#This Row],[2028-2029]]*120%</f>
        <v>294.10748006399984</v>
      </c>
      <c r="AK5" s="1">
        <f>Data[[#This Row],[2029-2030]]*120%</f>
        <v>352.92897607679981</v>
      </c>
      <c r="AL5" s="1">
        <f>Data[[#This Row],[2030-2031]]*120%</f>
        <v>423.51477129215976</v>
      </c>
      <c r="AM5" s="1">
        <f>Data[[#This Row],[2031-2032]]*120%</f>
        <v>508.21772555059169</v>
      </c>
      <c r="AN5" s="1">
        <f>Data[[#This Row],[2032-2033]]*120%</f>
        <v>609.86127066071003</v>
      </c>
      <c r="AO5" s="1">
        <f>Data[[#This Row],[2033-2034]]*120%</f>
        <v>731.83352479285202</v>
      </c>
      <c r="AP5" s="1">
        <f>Data[[#This Row],[2034-2035]]*120%</f>
        <v>878.2002297514224</v>
      </c>
      <c r="AQ5" s="1">
        <f>Data[[#This Row],[2035-2036]]*120%</f>
        <v>1053.8402757017068</v>
      </c>
      <c r="AR5" s="1">
        <f>Data[[#This Row],[2036-2037]]*120%</f>
        <v>1264.6083308420482</v>
      </c>
      <c r="AS5" s="1">
        <f>Data[[#This Row],[2037-2038]]*120%</f>
        <v>1517.5299970104577</v>
      </c>
      <c r="AT5" s="1">
        <f>Data[[#This Row],[2038-2039]]*120%</f>
        <v>1821.0359964125491</v>
      </c>
      <c r="AU5" s="1">
        <f>Data[[#This Row],[2039-2040]]*120%</f>
        <v>2185.2431956950591</v>
      </c>
    </row>
    <row r="6" spans="1:47" x14ac:dyDescent="0.25">
      <c r="A6" t="s">
        <v>0</v>
      </c>
      <c r="B6" t="s">
        <v>52</v>
      </c>
      <c r="C6" t="s">
        <v>68</v>
      </c>
      <c r="D6" t="s">
        <v>81</v>
      </c>
      <c r="E6" t="s">
        <v>90</v>
      </c>
      <c r="F6">
        <v>0</v>
      </c>
      <c r="G6">
        <v>0</v>
      </c>
      <c r="H6">
        <v>0</v>
      </c>
      <c r="I6">
        <v>0</v>
      </c>
      <c r="J6">
        <v>34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6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 s="1">
        <v>35</v>
      </c>
      <c r="AB6" s="1">
        <f>Data[[#This Row],[2020-2021]]*120%</f>
        <v>42</v>
      </c>
      <c r="AC6" s="1">
        <f>Data[[#This Row],[2021-2022]]*120%</f>
        <v>50.4</v>
      </c>
      <c r="AD6" s="1">
        <f>Data[[#This Row],[2022-2023]]*120%</f>
        <v>60.48</v>
      </c>
      <c r="AE6" s="1">
        <f>Data[[#This Row],[2023-2024]]*120%</f>
        <v>72.575999999999993</v>
      </c>
      <c r="AF6" s="1">
        <f>Data[[#This Row],[2024-2025]]*120%</f>
        <v>87.091199999999986</v>
      </c>
      <c r="AG6" s="1">
        <f>Data[[#This Row],[2025-2026]]*120%</f>
        <v>104.50943999999998</v>
      </c>
      <c r="AH6" s="1">
        <f>Data[[#This Row],[2026-2027]]*120%</f>
        <v>125.41132799999997</v>
      </c>
      <c r="AI6" s="1">
        <f>Data[[#This Row],[2027-2028]]*120%</f>
        <v>150.49359359999997</v>
      </c>
      <c r="AJ6" s="1">
        <f>Data[[#This Row],[2028-2029]]*120%</f>
        <v>180.59231231999996</v>
      </c>
      <c r="AK6" s="1">
        <f>Data[[#This Row],[2029-2030]]*120%</f>
        <v>216.71077478399994</v>
      </c>
      <c r="AL6" s="1">
        <f>Data[[#This Row],[2030-2031]]*120%</f>
        <v>260.05292974079993</v>
      </c>
      <c r="AM6" s="1">
        <f>Data[[#This Row],[2031-2032]]*120%</f>
        <v>312.06351568895991</v>
      </c>
      <c r="AN6" s="1">
        <f>Data[[#This Row],[2032-2033]]*120%</f>
        <v>374.4762188267519</v>
      </c>
      <c r="AO6" s="1">
        <f>Data[[#This Row],[2033-2034]]*120%</f>
        <v>449.37146259210226</v>
      </c>
      <c r="AP6" s="1">
        <f>Data[[#This Row],[2034-2035]]*120%</f>
        <v>539.24575511052274</v>
      </c>
      <c r="AQ6" s="1">
        <f>Data[[#This Row],[2035-2036]]*120%</f>
        <v>647.09490613262722</v>
      </c>
      <c r="AR6" s="1">
        <f>Data[[#This Row],[2036-2037]]*120%</f>
        <v>776.51388735915259</v>
      </c>
      <c r="AS6" s="1">
        <f>Data[[#This Row],[2037-2038]]*120%</f>
        <v>931.81666483098309</v>
      </c>
      <c r="AT6" s="1">
        <f>Data[[#This Row],[2038-2039]]*120%</f>
        <v>1118.1799977971796</v>
      </c>
      <c r="AU6" s="1">
        <f>Data[[#This Row],[2039-2040]]*120%</f>
        <v>1341.8159973566155</v>
      </c>
    </row>
    <row r="7" spans="1:47" x14ac:dyDescent="0.25">
      <c r="A7" t="s">
        <v>0</v>
      </c>
      <c r="B7" t="s">
        <v>53</v>
      </c>
      <c r="C7" t="s">
        <v>69</v>
      </c>
      <c r="D7" t="s">
        <v>81</v>
      </c>
      <c r="E7" t="s">
        <v>86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100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14</v>
      </c>
      <c r="X7">
        <v>0</v>
      </c>
      <c r="Y7">
        <v>0</v>
      </c>
      <c r="Z7">
        <v>0</v>
      </c>
      <c r="AA7" s="1">
        <v>12</v>
      </c>
      <c r="AB7" s="1">
        <f>Data[[#This Row],[2020-2021]]*120%</f>
        <v>14.399999999999999</v>
      </c>
      <c r="AC7" s="1">
        <f>Data[[#This Row],[2021-2022]]*120%</f>
        <v>17.279999999999998</v>
      </c>
      <c r="AD7" s="1">
        <f>Data[[#This Row],[2022-2023]]*120%</f>
        <v>20.735999999999997</v>
      </c>
      <c r="AE7" s="1">
        <f>Data[[#This Row],[2023-2024]]*120%</f>
        <v>24.883199999999995</v>
      </c>
      <c r="AF7" s="1">
        <f>Data[[#This Row],[2024-2025]]*120%</f>
        <v>29.859839999999991</v>
      </c>
      <c r="AG7" s="1">
        <f>Data[[#This Row],[2025-2026]]*120%</f>
        <v>35.831807999999988</v>
      </c>
      <c r="AH7" s="1">
        <f>Data[[#This Row],[2026-2027]]*120%</f>
        <v>42.998169599999983</v>
      </c>
      <c r="AI7" s="1">
        <f>Data[[#This Row],[2027-2028]]*120%</f>
        <v>51.597803519999978</v>
      </c>
      <c r="AJ7" s="1">
        <f>Data[[#This Row],[2028-2029]]*120%</f>
        <v>61.917364223999968</v>
      </c>
      <c r="AK7" s="1">
        <f>Data[[#This Row],[2029-2030]]*120%</f>
        <v>74.300837068799964</v>
      </c>
      <c r="AL7" s="1">
        <f>Data[[#This Row],[2030-2031]]*120%</f>
        <v>89.16100448255996</v>
      </c>
      <c r="AM7" s="1">
        <f>Data[[#This Row],[2031-2032]]*120%</f>
        <v>106.99320537907195</v>
      </c>
      <c r="AN7" s="1">
        <f>Data[[#This Row],[2032-2033]]*120%</f>
        <v>128.39184645488635</v>
      </c>
      <c r="AO7" s="1">
        <f>Data[[#This Row],[2033-2034]]*120%</f>
        <v>154.07021574586361</v>
      </c>
      <c r="AP7" s="1">
        <f>Data[[#This Row],[2034-2035]]*120%</f>
        <v>184.88425889503631</v>
      </c>
      <c r="AQ7" s="1">
        <f>Data[[#This Row],[2035-2036]]*120%</f>
        <v>221.86111067404357</v>
      </c>
      <c r="AR7" s="1">
        <f>Data[[#This Row],[2036-2037]]*120%</f>
        <v>266.23333280885225</v>
      </c>
      <c r="AS7" s="1">
        <f>Data[[#This Row],[2037-2038]]*120%</f>
        <v>319.47999937062269</v>
      </c>
      <c r="AT7" s="1">
        <f>Data[[#This Row],[2038-2039]]*120%</f>
        <v>383.37599924474722</v>
      </c>
      <c r="AU7" s="1">
        <f>Data[[#This Row],[2039-2040]]*120%</f>
        <v>460.05119909369665</v>
      </c>
    </row>
    <row r="8" spans="1:47" x14ac:dyDescent="0.25">
      <c r="A8" t="s">
        <v>0</v>
      </c>
      <c r="B8" t="s">
        <v>54</v>
      </c>
      <c r="C8" t="s">
        <v>70</v>
      </c>
      <c r="D8" t="s">
        <v>82</v>
      </c>
      <c r="E8" t="s">
        <v>87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6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 s="1">
        <v>89</v>
      </c>
      <c r="AB8" s="1">
        <f>Data[[#This Row],[2020-2021]]*120%</f>
        <v>106.8</v>
      </c>
      <c r="AC8" s="1">
        <f>Data[[#This Row],[2021-2022]]*120%</f>
        <v>128.16</v>
      </c>
      <c r="AD8" s="1">
        <f>Data[[#This Row],[2022-2023]]*120%</f>
        <v>153.792</v>
      </c>
      <c r="AE8" s="1">
        <f>Data[[#This Row],[2023-2024]]*120%</f>
        <v>184.5504</v>
      </c>
      <c r="AF8" s="1">
        <f>Data[[#This Row],[2024-2025]]*120%</f>
        <v>221.46047999999999</v>
      </c>
      <c r="AG8" s="1">
        <f>Data[[#This Row],[2025-2026]]*120%</f>
        <v>265.75257599999998</v>
      </c>
      <c r="AH8" s="1">
        <f>Data[[#This Row],[2026-2027]]*120%</f>
        <v>318.90309119999995</v>
      </c>
      <c r="AI8" s="1">
        <f>Data[[#This Row],[2027-2028]]*120%</f>
        <v>382.68370943999992</v>
      </c>
      <c r="AJ8" s="1">
        <f>Data[[#This Row],[2028-2029]]*120%</f>
        <v>459.22045132799991</v>
      </c>
      <c r="AK8" s="1">
        <f>Data[[#This Row],[2029-2030]]*120%</f>
        <v>551.06454159359987</v>
      </c>
      <c r="AL8" s="1">
        <f>Data[[#This Row],[2030-2031]]*120%</f>
        <v>661.27744991231987</v>
      </c>
      <c r="AM8" s="1">
        <f>Data[[#This Row],[2031-2032]]*120%</f>
        <v>793.53293989478379</v>
      </c>
      <c r="AN8" s="1">
        <f>Data[[#This Row],[2032-2033]]*120%</f>
        <v>952.23952787374049</v>
      </c>
      <c r="AO8" s="1">
        <f>Data[[#This Row],[2033-2034]]*120%</f>
        <v>1142.6874334484885</v>
      </c>
      <c r="AP8" s="1">
        <f>Data[[#This Row],[2034-2035]]*120%</f>
        <v>1371.2249201381862</v>
      </c>
      <c r="AQ8" s="1">
        <f>Data[[#This Row],[2035-2036]]*120%</f>
        <v>1645.4699041658234</v>
      </c>
      <c r="AR8" s="1">
        <f>Data[[#This Row],[2036-2037]]*120%</f>
        <v>1974.563884998988</v>
      </c>
      <c r="AS8" s="1">
        <f>Data[[#This Row],[2037-2038]]*120%</f>
        <v>2369.4766619987854</v>
      </c>
      <c r="AT8" s="1">
        <f>Data[[#This Row],[2038-2039]]*120%</f>
        <v>2843.3719943985425</v>
      </c>
      <c r="AU8" s="1">
        <f>Data[[#This Row],[2039-2040]]*120%</f>
        <v>3412.0463932782509</v>
      </c>
    </row>
    <row r="9" spans="1:47" x14ac:dyDescent="0.25">
      <c r="A9" t="s">
        <v>0</v>
      </c>
      <c r="B9" t="s">
        <v>55</v>
      </c>
      <c r="C9" t="s">
        <v>71</v>
      </c>
      <c r="D9" t="s">
        <v>83</v>
      </c>
      <c r="E9" t="s">
        <v>88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30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3</v>
      </c>
      <c r="Y9">
        <v>0</v>
      </c>
      <c r="Z9">
        <v>0</v>
      </c>
      <c r="AA9" s="1">
        <v>78</v>
      </c>
      <c r="AB9" s="1">
        <f>Data[[#This Row],[2020-2021]]*120%</f>
        <v>93.6</v>
      </c>
      <c r="AC9" s="1">
        <f>Data[[#This Row],[2021-2022]]*120%</f>
        <v>112.32</v>
      </c>
      <c r="AD9" s="1">
        <f>Data[[#This Row],[2022-2023]]*120%</f>
        <v>134.78399999999999</v>
      </c>
      <c r="AE9" s="1">
        <f>Data[[#This Row],[2023-2024]]*120%</f>
        <v>161.74079999999998</v>
      </c>
      <c r="AF9" s="1">
        <f>Data[[#This Row],[2024-2025]]*120%</f>
        <v>194.08895999999996</v>
      </c>
      <c r="AG9" s="1">
        <f>Data[[#This Row],[2025-2026]]*120%</f>
        <v>232.90675199999993</v>
      </c>
      <c r="AH9" s="1">
        <f>Data[[#This Row],[2026-2027]]*120%</f>
        <v>279.48810239999989</v>
      </c>
      <c r="AI9" s="1">
        <f>Data[[#This Row],[2027-2028]]*120%</f>
        <v>335.38572287999983</v>
      </c>
      <c r="AJ9" s="1">
        <f>Data[[#This Row],[2028-2029]]*120%</f>
        <v>402.4628674559998</v>
      </c>
      <c r="AK9" s="1">
        <f>Data[[#This Row],[2029-2030]]*120%</f>
        <v>482.95544094719975</v>
      </c>
      <c r="AL9" s="1">
        <f>Data[[#This Row],[2030-2031]]*120%</f>
        <v>579.54652913663972</v>
      </c>
      <c r="AM9" s="1">
        <f>Data[[#This Row],[2031-2032]]*120%</f>
        <v>695.45583496396762</v>
      </c>
      <c r="AN9" s="1">
        <f>Data[[#This Row],[2032-2033]]*120%</f>
        <v>834.54700195676116</v>
      </c>
      <c r="AO9" s="1">
        <f>Data[[#This Row],[2033-2034]]*120%</f>
        <v>1001.4564023481133</v>
      </c>
      <c r="AP9" s="1">
        <f>Data[[#This Row],[2034-2035]]*120%</f>
        <v>1201.7476828177359</v>
      </c>
      <c r="AQ9" s="1">
        <f>Data[[#This Row],[2035-2036]]*120%</f>
        <v>1442.0972193812831</v>
      </c>
      <c r="AR9" s="1">
        <f>Data[[#This Row],[2036-2037]]*120%</f>
        <v>1730.5166632575397</v>
      </c>
      <c r="AS9" s="1">
        <f>Data[[#This Row],[2037-2038]]*120%</f>
        <v>2076.6199959090477</v>
      </c>
      <c r="AT9" s="1">
        <f>Data[[#This Row],[2038-2039]]*120%</f>
        <v>2491.9439950908572</v>
      </c>
      <c r="AU9" s="1">
        <f>Data[[#This Row],[2039-2040]]*120%</f>
        <v>2990.3327941090288</v>
      </c>
    </row>
    <row r="10" spans="1:47" x14ac:dyDescent="0.25">
      <c r="A10" t="s">
        <v>0</v>
      </c>
      <c r="B10" t="s">
        <v>56</v>
      </c>
      <c r="C10" t="s">
        <v>72</v>
      </c>
      <c r="D10" t="s">
        <v>83</v>
      </c>
      <c r="E10" t="s">
        <v>89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2</v>
      </c>
      <c r="S10">
        <v>0</v>
      </c>
      <c r="T10">
        <v>0</v>
      </c>
      <c r="U10">
        <v>0</v>
      </c>
      <c r="V10">
        <v>4</v>
      </c>
      <c r="W10">
        <v>0</v>
      </c>
      <c r="X10">
        <v>0</v>
      </c>
      <c r="Y10">
        <v>35</v>
      </c>
      <c r="Z10">
        <v>0</v>
      </c>
      <c r="AA10" s="1">
        <v>45</v>
      </c>
      <c r="AB10" s="1">
        <f>Data[[#This Row],[2020-2021]]*120%</f>
        <v>54</v>
      </c>
      <c r="AC10" s="1">
        <f>Data[[#This Row],[2021-2022]]*120%</f>
        <v>64.8</v>
      </c>
      <c r="AD10" s="1">
        <f>Data[[#This Row],[2022-2023]]*120%</f>
        <v>77.759999999999991</v>
      </c>
      <c r="AE10" s="1">
        <f>Data[[#This Row],[2023-2024]]*120%</f>
        <v>93.311999999999983</v>
      </c>
      <c r="AF10" s="1">
        <f>Data[[#This Row],[2024-2025]]*120%</f>
        <v>111.97439999999997</v>
      </c>
      <c r="AG10" s="1">
        <f>Data[[#This Row],[2025-2026]]*120%</f>
        <v>134.36927999999997</v>
      </c>
      <c r="AH10" s="1">
        <f>Data[[#This Row],[2026-2027]]*120%</f>
        <v>161.24313599999996</v>
      </c>
      <c r="AI10" s="1">
        <f>Data[[#This Row],[2027-2028]]*120%</f>
        <v>193.49176319999995</v>
      </c>
      <c r="AJ10" s="1">
        <f>Data[[#This Row],[2028-2029]]*120%</f>
        <v>232.19011583999992</v>
      </c>
      <c r="AK10" s="1">
        <f>Data[[#This Row],[2029-2030]]*120%</f>
        <v>278.62813900799989</v>
      </c>
      <c r="AL10" s="1">
        <f>Data[[#This Row],[2030-2031]]*120%</f>
        <v>334.35376680959985</v>
      </c>
      <c r="AM10" s="1">
        <f>Data[[#This Row],[2031-2032]]*120%</f>
        <v>401.22452017151983</v>
      </c>
      <c r="AN10" s="1">
        <f>Data[[#This Row],[2032-2033]]*120%</f>
        <v>481.46942420582377</v>
      </c>
      <c r="AO10" s="1">
        <f>Data[[#This Row],[2033-2034]]*120%</f>
        <v>577.76330904698852</v>
      </c>
      <c r="AP10" s="1">
        <f>Data[[#This Row],[2034-2035]]*120%</f>
        <v>693.31597085638623</v>
      </c>
      <c r="AQ10" s="1">
        <f>Data[[#This Row],[2035-2036]]*120%</f>
        <v>831.9791650276635</v>
      </c>
      <c r="AR10" s="1">
        <f>Data[[#This Row],[2036-2037]]*120%</f>
        <v>998.37499803319611</v>
      </c>
      <c r="AS10" s="1">
        <f>Data[[#This Row],[2037-2038]]*120%</f>
        <v>1198.0499976398353</v>
      </c>
      <c r="AT10" s="1">
        <f>Data[[#This Row],[2038-2039]]*120%</f>
        <v>1437.6599971678022</v>
      </c>
      <c r="AU10" s="1">
        <f>Data[[#This Row],[2039-2040]]*120%</f>
        <v>1725.1919966013627</v>
      </c>
    </row>
    <row r="11" spans="1:47" x14ac:dyDescent="0.25">
      <c r="A11" t="s">
        <v>0</v>
      </c>
      <c r="B11" t="s">
        <v>57</v>
      </c>
      <c r="C11" t="s">
        <v>73</v>
      </c>
      <c r="D11" t="s">
        <v>84</v>
      </c>
      <c r="E11" t="s">
        <v>90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40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 s="1">
        <v>75</v>
      </c>
      <c r="AB11" s="1">
        <f>Data[[#This Row],[2020-2021]]*120%</f>
        <v>90</v>
      </c>
      <c r="AC11" s="1">
        <f>Data[[#This Row],[2021-2022]]*120%</f>
        <v>108</v>
      </c>
      <c r="AD11" s="1">
        <f>Data[[#This Row],[2022-2023]]*120%</f>
        <v>129.6</v>
      </c>
      <c r="AE11" s="1">
        <f>Data[[#This Row],[2023-2024]]*120%</f>
        <v>155.51999999999998</v>
      </c>
      <c r="AF11" s="1">
        <f>Data[[#This Row],[2024-2025]]*120%</f>
        <v>186.62399999999997</v>
      </c>
      <c r="AG11" s="1">
        <f>Data[[#This Row],[2025-2026]]*120%</f>
        <v>223.94879999999995</v>
      </c>
      <c r="AH11" s="1">
        <f>Data[[#This Row],[2026-2027]]*120%</f>
        <v>268.73855999999995</v>
      </c>
      <c r="AI11" s="1">
        <f>Data[[#This Row],[2027-2028]]*120%</f>
        <v>322.48627199999993</v>
      </c>
      <c r="AJ11" s="1">
        <f>Data[[#This Row],[2028-2029]]*120%</f>
        <v>386.9835263999999</v>
      </c>
      <c r="AK11" s="1">
        <f>Data[[#This Row],[2029-2030]]*120%</f>
        <v>464.38023167999984</v>
      </c>
      <c r="AL11" s="1">
        <f>Data[[#This Row],[2030-2031]]*120%</f>
        <v>557.25627801599978</v>
      </c>
      <c r="AM11" s="1">
        <f>Data[[#This Row],[2031-2032]]*120%</f>
        <v>668.70753361919969</v>
      </c>
      <c r="AN11" s="1">
        <f>Data[[#This Row],[2032-2033]]*120%</f>
        <v>802.44904034303966</v>
      </c>
      <c r="AO11" s="1">
        <f>Data[[#This Row],[2033-2034]]*120%</f>
        <v>962.93884841164754</v>
      </c>
      <c r="AP11" s="1">
        <f>Data[[#This Row],[2034-2035]]*120%</f>
        <v>1155.526618093977</v>
      </c>
      <c r="AQ11" s="1">
        <f>Data[[#This Row],[2035-2036]]*120%</f>
        <v>1386.6319417127725</v>
      </c>
      <c r="AR11" s="1">
        <f>Data[[#This Row],[2036-2037]]*120%</f>
        <v>1663.958330055327</v>
      </c>
      <c r="AS11" s="1">
        <f>Data[[#This Row],[2037-2038]]*120%</f>
        <v>1996.7499960663922</v>
      </c>
      <c r="AT11" s="1">
        <f>Data[[#This Row],[2038-2039]]*120%</f>
        <v>2396.0999952796706</v>
      </c>
      <c r="AU11" s="1">
        <f>Data[[#This Row],[2039-2040]]*120%</f>
        <v>2875.3199943356044</v>
      </c>
    </row>
    <row r="12" spans="1:47" x14ac:dyDescent="0.25">
      <c r="A12" t="s">
        <v>0</v>
      </c>
      <c r="B12" t="s">
        <v>58</v>
      </c>
      <c r="C12" t="s">
        <v>74</v>
      </c>
      <c r="D12" t="s">
        <v>81</v>
      </c>
      <c r="E12" t="s">
        <v>86</v>
      </c>
      <c r="F12">
        <v>0</v>
      </c>
      <c r="G12">
        <v>5</v>
      </c>
      <c r="H12">
        <v>0</v>
      </c>
      <c r="I12">
        <v>6</v>
      </c>
      <c r="J12">
        <v>0</v>
      </c>
      <c r="K12">
        <v>500</v>
      </c>
      <c r="L12">
        <v>0</v>
      </c>
      <c r="M12">
        <v>0</v>
      </c>
      <c r="N12">
        <v>0</v>
      </c>
      <c r="O12">
        <v>0</v>
      </c>
      <c r="P12">
        <v>0</v>
      </c>
      <c r="Q12">
        <v>4</v>
      </c>
      <c r="R12">
        <v>0</v>
      </c>
      <c r="S12">
        <v>0</v>
      </c>
      <c r="T12">
        <v>0</v>
      </c>
      <c r="U12">
        <v>0</v>
      </c>
      <c r="V12">
        <v>0</v>
      </c>
      <c r="W12">
        <v>16</v>
      </c>
      <c r="X12">
        <v>0</v>
      </c>
      <c r="Y12">
        <v>0</v>
      </c>
      <c r="Z12">
        <v>0</v>
      </c>
      <c r="AA12" s="1">
        <v>2</v>
      </c>
      <c r="AB12" s="1">
        <f>Data[[#This Row],[2020-2021]]*120%</f>
        <v>2.4</v>
      </c>
      <c r="AC12" s="1">
        <f>Data[[#This Row],[2021-2022]]*120%</f>
        <v>2.88</v>
      </c>
      <c r="AD12" s="1">
        <f>Data[[#This Row],[2022-2023]]*120%</f>
        <v>3.456</v>
      </c>
      <c r="AE12" s="1">
        <f>Data[[#This Row],[2023-2024]]*120%</f>
        <v>4.1471999999999998</v>
      </c>
      <c r="AF12" s="1">
        <f>Data[[#This Row],[2024-2025]]*120%</f>
        <v>4.9766399999999997</v>
      </c>
      <c r="AG12" s="1">
        <f>Data[[#This Row],[2025-2026]]*120%</f>
        <v>5.9719679999999995</v>
      </c>
      <c r="AH12" s="1">
        <f>Data[[#This Row],[2026-2027]]*120%</f>
        <v>7.1663615999999992</v>
      </c>
      <c r="AI12" s="1">
        <f>Data[[#This Row],[2027-2028]]*120%</f>
        <v>8.5996339199999987</v>
      </c>
      <c r="AJ12" s="1">
        <f>Data[[#This Row],[2028-2029]]*120%</f>
        <v>10.319560703999999</v>
      </c>
      <c r="AK12" s="1">
        <f>Data[[#This Row],[2029-2030]]*120%</f>
        <v>12.383472844799998</v>
      </c>
      <c r="AL12" s="1">
        <f>Data[[#This Row],[2030-2031]]*120%</f>
        <v>14.860167413759998</v>
      </c>
      <c r="AM12" s="1">
        <f>Data[[#This Row],[2031-2032]]*120%</f>
        <v>17.832200896511996</v>
      </c>
      <c r="AN12" s="1">
        <f>Data[[#This Row],[2032-2033]]*120%</f>
        <v>21.398641075814393</v>
      </c>
      <c r="AO12" s="1">
        <f>Data[[#This Row],[2033-2034]]*120%</f>
        <v>25.678369290977269</v>
      </c>
      <c r="AP12" s="1">
        <f>Data[[#This Row],[2034-2035]]*120%</f>
        <v>30.814043149172722</v>
      </c>
      <c r="AQ12" s="1">
        <f>Data[[#This Row],[2035-2036]]*120%</f>
        <v>36.976851779007262</v>
      </c>
      <c r="AR12" s="1">
        <f>Data[[#This Row],[2036-2037]]*120%</f>
        <v>44.372222134808716</v>
      </c>
      <c r="AS12" s="1">
        <f>Data[[#This Row],[2037-2038]]*120%</f>
        <v>53.246666561770461</v>
      </c>
      <c r="AT12" s="1">
        <f>Data[[#This Row],[2038-2039]]*120%</f>
        <v>63.895999874124549</v>
      </c>
      <c r="AU12" s="1">
        <f>Data[[#This Row],[2039-2040]]*120%</f>
        <v>76.675199848949461</v>
      </c>
    </row>
    <row r="13" spans="1:47" x14ac:dyDescent="0.25">
      <c r="A13" t="s">
        <v>0</v>
      </c>
      <c r="B13" t="s">
        <v>59</v>
      </c>
      <c r="C13" t="s">
        <v>75</v>
      </c>
      <c r="D13" t="s">
        <v>85</v>
      </c>
      <c r="E13" t="s">
        <v>87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8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 s="1">
        <v>345</v>
      </c>
      <c r="AB13" s="1">
        <f>Data[[#This Row],[2020-2021]]*120%</f>
        <v>414</v>
      </c>
      <c r="AC13" s="1">
        <f>Data[[#This Row],[2021-2022]]*120%</f>
        <v>496.79999999999995</v>
      </c>
      <c r="AD13" s="1">
        <f>Data[[#This Row],[2022-2023]]*120%</f>
        <v>596.16</v>
      </c>
      <c r="AE13" s="1">
        <f>Data[[#This Row],[2023-2024]]*120%</f>
        <v>715.39199999999994</v>
      </c>
      <c r="AF13" s="1">
        <f>Data[[#This Row],[2024-2025]]*120%</f>
        <v>858.47039999999993</v>
      </c>
      <c r="AG13" s="1">
        <f>Data[[#This Row],[2025-2026]]*120%</f>
        <v>1030.1644799999999</v>
      </c>
      <c r="AH13" s="1">
        <f>Data[[#This Row],[2026-2027]]*120%</f>
        <v>1236.1973759999998</v>
      </c>
      <c r="AI13" s="1">
        <f>Data[[#This Row],[2027-2028]]*120%</f>
        <v>1483.4368511999999</v>
      </c>
      <c r="AJ13" s="1">
        <f>Data[[#This Row],[2028-2029]]*120%</f>
        <v>1780.1242214399997</v>
      </c>
      <c r="AK13" s="1">
        <f>Data[[#This Row],[2029-2030]]*120%</f>
        <v>2136.1490657279996</v>
      </c>
      <c r="AL13" s="1">
        <f>Data[[#This Row],[2030-2031]]*120%</f>
        <v>2563.3788788735997</v>
      </c>
      <c r="AM13" s="1">
        <f>Data[[#This Row],[2031-2032]]*120%</f>
        <v>3076.0546546483197</v>
      </c>
      <c r="AN13" s="1">
        <f>Data[[#This Row],[2032-2033]]*120%</f>
        <v>3691.2655855779835</v>
      </c>
      <c r="AO13" s="1">
        <f>Data[[#This Row],[2033-2034]]*120%</f>
        <v>4429.5187026935801</v>
      </c>
      <c r="AP13" s="1">
        <f>Data[[#This Row],[2034-2035]]*120%</f>
        <v>5315.4224432322962</v>
      </c>
      <c r="AQ13" s="1">
        <f>Data[[#This Row],[2035-2036]]*120%</f>
        <v>6378.5069318787555</v>
      </c>
      <c r="AR13" s="1">
        <f>Data[[#This Row],[2036-2037]]*120%</f>
        <v>7654.2083182545066</v>
      </c>
      <c r="AS13" s="1">
        <f>Data[[#This Row],[2037-2038]]*120%</f>
        <v>9185.0499819054075</v>
      </c>
      <c r="AT13" s="1">
        <f>Data[[#This Row],[2038-2039]]*120%</f>
        <v>11022.059978286488</v>
      </c>
      <c r="AU13" s="1">
        <f>Data[[#This Row],[2039-2040]]*120%</f>
        <v>13226.471973943786</v>
      </c>
    </row>
    <row r="14" spans="1:47" x14ac:dyDescent="0.25">
      <c r="A14" t="s">
        <v>0</v>
      </c>
      <c r="B14" t="s">
        <v>60</v>
      </c>
      <c r="C14" t="s">
        <v>76</v>
      </c>
      <c r="D14" t="s">
        <v>85</v>
      </c>
      <c r="E14" t="s">
        <v>88</v>
      </c>
      <c r="F14">
        <v>0</v>
      </c>
      <c r="G14">
        <v>0</v>
      </c>
      <c r="H14">
        <v>12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9</v>
      </c>
      <c r="V14">
        <v>0</v>
      </c>
      <c r="W14">
        <v>0</v>
      </c>
      <c r="X14">
        <v>5</v>
      </c>
      <c r="Y14">
        <v>0</v>
      </c>
      <c r="Z14">
        <v>0</v>
      </c>
      <c r="AA14" s="1">
        <v>54.39</v>
      </c>
      <c r="AB14" s="1">
        <f>Data[[#This Row],[2020-2021]]*120%</f>
        <v>65.268000000000001</v>
      </c>
      <c r="AC14" s="1">
        <f>Data[[#This Row],[2021-2022]]*120%</f>
        <v>78.321600000000004</v>
      </c>
      <c r="AD14" s="1">
        <f>Data[[#This Row],[2022-2023]]*120%</f>
        <v>93.985920000000007</v>
      </c>
      <c r="AE14" s="1">
        <f>Data[[#This Row],[2023-2024]]*120%</f>
        <v>112.78310400000001</v>
      </c>
      <c r="AF14" s="1">
        <f>Data[[#This Row],[2024-2025]]*120%</f>
        <v>135.3397248</v>
      </c>
      <c r="AG14" s="1">
        <f>Data[[#This Row],[2025-2026]]*120%</f>
        <v>162.40766976</v>
      </c>
      <c r="AH14" s="1">
        <f>Data[[#This Row],[2026-2027]]*120%</f>
        <v>194.88920371200001</v>
      </c>
      <c r="AI14" s="1">
        <f>Data[[#This Row],[2027-2028]]*120%</f>
        <v>233.8670444544</v>
      </c>
      <c r="AJ14" s="1">
        <f>Data[[#This Row],[2028-2029]]*120%</f>
        <v>280.64045334527998</v>
      </c>
      <c r="AK14" s="1">
        <f>Data[[#This Row],[2029-2030]]*120%</f>
        <v>336.76854401433599</v>
      </c>
      <c r="AL14" s="1">
        <f>Data[[#This Row],[2030-2031]]*120%</f>
        <v>404.12225281720316</v>
      </c>
      <c r="AM14" s="1">
        <f>Data[[#This Row],[2031-2032]]*120%</f>
        <v>484.94670338064378</v>
      </c>
      <c r="AN14" s="1">
        <f>Data[[#This Row],[2032-2033]]*120%</f>
        <v>581.93604405677252</v>
      </c>
      <c r="AO14" s="1">
        <f>Data[[#This Row],[2033-2034]]*120%</f>
        <v>698.32325286812704</v>
      </c>
      <c r="AP14" s="1">
        <f>Data[[#This Row],[2034-2035]]*120%</f>
        <v>837.98790344175245</v>
      </c>
      <c r="AQ14" s="1">
        <f>Data[[#This Row],[2035-2036]]*120%</f>
        <v>1005.5854841301029</v>
      </c>
      <c r="AR14" s="1">
        <f>Data[[#This Row],[2036-2037]]*120%</f>
        <v>1206.7025809561235</v>
      </c>
      <c r="AS14" s="1">
        <f>Data[[#This Row],[2037-2038]]*120%</f>
        <v>1448.0430971473481</v>
      </c>
      <c r="AT14" s="1">
        <f>Data[[#This Row],[2038-2039]]*120%</f>
        <v>1737.6517165768178</v>
      </c>
      <c r="AU14" s="1">
        <f>Data[[#This Row],[2039-2040]]*120%</f>
        <v>2085.1820598921813</v>
      </c>
    </row>
    <row r="15" spans="1:47" x14ac:dyDescent="0.25">
      <c r="A15" t="s">
        <v>0</v>
      </c>
      <c r="B15" t="s">
        <v>61</v>
      </c>
      <c r="C15" t="s">
        <v>77</v>
      </c>
      <c r="D15" t="s">
        <v>81</v>
      </c>
      <c r="E15" t="s">
        <v>89</v>
      </c>
      <c r="F15">
        <v>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14</v>
      </c>
      <c r="X15">
        <v>3</v>
      </c>
      <c r="Y15">
        <v>0</v>
      </c>
      <c r="Z15">
        <v>3</v>
      </c>
      <c r="AA15" s="1">
        <v>6</v>
      </c>
      <c r="AB15" s="1">
        <f>Data[[#This Row],[2020-2021]]*120%</f>
        <v>7.1999999999999993</v>
      </c>
      <c r="AC15" s="1">
        <f>Data[[#This Row],[2021-2022]]*120%</f>
        <v>8.6399999999999988</v>
      </c>
      <c r="AD15" s="1">
        <f>Data[[#This Row],[2022-2023]]*120%</f>
        <v>10.367999999999999</v>
      </c>
      <c r="AE15" s="1">
        <f>Data[[#This Row],[2023-2024]]*120%</f>
        <v>12.441599999999998</v>
      </c>
      <c r="AF15" s="1">
        <f>Data[[#This Row],[2024-2025]]*120%</f>
        <v>14.929919999999996</v>
      </c>
      <c r="AG15" s="1">
        <f>Data[[#This Row],[2025-2026]]*120%</f>
        <v>17.915903999999994</v>
      </c>
      <c r="AH15" s="1">
        <f>Data[[#This Row],[2026-2027]]*120%</f>
        <v>21.499084799999991</v>
      </c>
      <c r="AI15" s="1">
        <f>Data[[#This Row],[2027-2028]]*120%</f>
        <v>25.798901759999989</v>
      </c>
      <c r="AJ15" s="1">
        <f>Data[[#This Row],[2028-2029]]*120%</f>
        <v>30.958682111999984</v>
      </c>
      <c r="AK15" s="1">
        <f>Data[[#This Row],[2029-2030]]*120%</f>
        <v>37.150418534399982</v>
      </c>
      <c r="AL15" s="1">
        <f>Data[[#This Row],[2030-2031]]*120%</f>
        <v>44.58050224127998</v>
      </c>
      <c r="AM15" s="1">
        <f>Data[[#This Row],[2031-2032]]*120%</f>
        <v>53.496602689535976</v>
      </c>
      <c r="AN15" s="1">
        <f>Data[[#This Row],[2032-2033]]*120%</f>
        <v>64.195923227443174</v>
      </c>
      <c r="AO15" s="1">
        <f>Data[[#This Row],[2033-2034]]*120%</f>
        <v>77.035107872931803</v>
      </c>
      <c r="AP15" s="1">
        <f>Data[[#This Row],[2034-2035]]*120%</f>
        <v>92.442129447518155</v>
      </c>
      <c r="AQ15" s="1">
        <f>Data[[#This Row],[2035-2036]]*120%</f>
        <v>110.93055533702179</v>
      </c>
      <c r="AR15" s="1">
        <f>Data[[#This Row],[2036-2037]]*120%</f>
        <v>133.11666640442613</v>
      </c>
      <c r="AS15" s="1">
        <f>Data[[#This Row],[2037-2038]]*120%</f>
        <v>159.73999968531135</v>
      </c>
      <c r="AT15" s="1">
        <f>Data[[#This Row],[2038-2039]]*120%</f>
        <v>191.68799962237361</v>
      </c>
      <c r="AU15" s="1">
        <f>Data[[#This Row],[2039-2040]]*120%</f>
        <v>230.02559954684833</v>
      </c>
    </row>
    <row r="16" spans="1:47" x14ac:dyDescent="0.25">
      <c r="A16" t="s">
        <v>0</v>
      </c>
      <c r="B16" t="s">
        <v>62</v>
      </c>
      <c r="C16" t="s">
        <v>78</v>
      </c>
      <c r="D16" t="s">
        <v>81</v>
      </c>
      <c r="E16" t="s">
        <v>90</v>
      </c>
      <c r="F16">
        <v>0</v>
      </c>
      <c r="G16">
        <v>0</v>
      </c>
      <c r="H16">
        <v>12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4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6</v>
      </c>
      <c r="Z16">
        <v>0</v>
      </c>
      <c r="AA16" s="1">
        <v>61.65</v>
      </c>
      <c r="AB16" s="1">
        <f>Data[[#This Row],[2020-2021]]*120%</f>
        <v>73.97999999999999</v>
      </c>
      <c r="AC16" s="1">
        <f>Data[[#This Row],[2021-2022]]*120%</f>
        <v>88.775999999999982</v>
      </c>
      <c r="AD16" s="1">
        <f>Data[[#This Row],[2022-2023]]*120%</f>
        <v>106.53119999999997</v>
      </c>
      <c r="AE16" s="1">
        <f>Data[[#This Row],[2023-2024]]*120%</f>
        <v>127.83743999999996</v>
      </c>
      <c r="AF16" s="1">
        <f>Data[[#This Row],[2024-2025]]*120%</f>
        <v>153.40492799999996</v>
      </c>
      <c r="AG16" s="1">
        <f>Data[[#This Row],[2025-2026]]*120%</f>
        <v>184.08591359999994</v>
      </c>
      <c r="AH16" s="1">
        <f>Data[[#This Row],[2026-2027]]*120%</f>
        <v>220.90309631999992</v>
      </c>
      <c r="AI16" s="1">
        <f>Data[[#This Row],[2027-2028]]*120%</f>
        <v>265.08371558399989</v>
      </c>
      <c r="AJ16" s="1">
        <f>Data[[#This Row],[2028-2029]]*120%</f>
        <v>318.10045870079983</v>
      </c>
      <c r="AK16" s="1">
        <f>Data[[#This Row],[2029-2030]]*120%</f>
        <v>381.72055044095981</v>
      </c>
      <c r="AL16" s="1">
        <f>Data[[#This Row],[2030-2031]]*120%</f>
        <v>458.06466052915175</v>
      </c>
      <c r="AM16" s="1">
        <f>Data[[#This Row],[2031-2032]]*120%</f>
        <v>549.67759263498203</v>
      </c>
      <c r="AN16" s="1">
        <f>Data[[#This Row],[2032-2033]]*120%</f>
        <v>659.6131111619784</v>
      </c>
      <c r="AO16" s="1">
        <f>Data[[#This Row],[2033-2034]]*120%</f>
        <v>791.53573339437401</v>
      </c>
      <c r="AP16" s="1">
        <f>Data[[#This Row],[2034-2035]]*120%</f>
        <v>949.84288007324881</v>
      </c>
      <c r="AQ16" s="1">
        <f>Data[[#This Row],[2035-2036]]*120%</f>
        <v>1139.8114560878985</v>
      </c>
      <c r="AR16" s="1">
        <f>Data[[#This Row],[2036-2037]]*120%</f>
        <v>1367.7737473054781</v>
      </c>
      <c r="AS16" s="1">
        <f>Data[[#This Row],[2037-2038]]*120%</f>
        <v>1641.3284967665736</v>
      </c>
      <c r="AT16" s="1">
        <f>Data[[#This Row],[2038-2039]]*120%</f>
        <v>1969.5941961198882</v>
      </c>
      <c r="AU16" s="1">
        <f>Data[[#This Row],[2039-2040]]*120%</f>
        <v>2363.5130353438658</v>
      </c>
    </row>
    <row r="17" spans="1:47" x14ac:dyDescent="0.25">
      <c r="A17" t="s">
        <v>0</v>
      </c>
      <c r="B17" t="s">
        <v>63</v>
      </c>
      <c r="C17" t="s">
        <v>79</v>
      </c>
      <c r="D17" t="s">
        <v>83</v>
      </c>
      <c r="E17" t="s">
        <v>89</v>
      </c>
      <c r="F17">
        <v>0</v>
      </c>
      <c r="G17">
        <v>0</v>
      </c>
      <c r="H17">
        <v>0</v>
      </c>
      <c r="I17">
        <v>20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6</v>
      </c>
      <c r="U17">
        <v>0</v>
      </c>
      <c r="V17">
        <v>0</v>
      </c>
      <c r="W17">
        <v>0</v>
      </c>
      <c r="X17">
        <v>0</v>
      </c>
      <c r="Y17">
        <v>0</v>
      </c>
      <c r="Z17">
        <v>5</v>
      </c>
      <c r="AA17" s="1">
        <v>42</v>
      </c>
      <c r="AB17" s="1">
        <f>Data[[#This Row],[2020-2021]]*120%</f>
        <v>50.4</v>
      </c>
      <c r="AC17" s="1">
        <f>Data[[#This Row],[2021-2022]]*120%</f>
        <v>60.48</v>
      </c>
      <c r="AD17" s="1">
        <f>Data[[#This Row],[2022-2023]]*120%</f>
        <v>72.575999999999993</v>
      </c>
      <c r="AE17" s="1">
        <f>Data[[#This Row],[2023-2024]]*120%</f>
        <v>87.091199999999986</v>
      </c>
      <c r="AF17" s="1">
        <f>Data[[#This Row],[2024-2025]]*120%</f>
        <v>104.50943999999998</v>
      </c>
      <c r="AG17" s="1">
        <f>Data[[#This Row],[2025-2026]]*120%</f>
        <v>125.41132799999997</v>
      </c>
      <c r="AH17" s="1">
        <f>Data[[#This Row],[2026-2027]]*120%</f>
        <v>150.49359359999997</v>
      </c>
      <c r="AI17" s="1">
        <f>Data[[#This Row],[2027-2028]]*120%</f>
        <v>180.59231231999996</v>
      </c>
      <c r="AJ17" s="1">
        <f>Data[[#This Row],[2028-2029]]*120%</f>
        <v>216.71077478399994</v>
      </c>
      <c r="AK17" s="1">
        <f>Data[[#This Row],[2029-2030]]*120%</f>
        <v>260.05292974079993</v>
      </c>
      <c r="AL17" s="1">
        <f>Data[[#This Row],[2030-2031]]*120%</f>
        <v>312.06351568895991</v>
      </c>
      <c r="AM17" s="1">
        <f>Data[[#This Row],[2031-2032]]*120%</f>
        <v>374.4762188267519</v>
      </c>
      <c r="AN17" s="1">
        <f>Data[[#This Row],[2032-2033]]*120%</f>
        <v>449.37146259210226</v>
      </c>
      <c r="AO17" s="1">
        <f>Data[[#This Row],[2033-2034]]*120%</f>
        <v>539.24575511052274</v>
      </c>
      <c r="AP17" s="1">
        <f>Data[[#This Row],[2034-2035]]*120%</f>
        <v>647.09490613262722</v>
      </c>
      <c r="AQ17" s="1">
        <f>Data[[#This Row],[2035-2036]]*120%</f>
        <v>776.51388735915259</v>
      </c>
      <c r="AR17" s="1">
        <f>Data[[#This Row],[2036-2037]]*120%</f>
        <v>931.81666483098309</v>
      </c>
      <c r="AS17" s="1">
        <f>Data[[#This Row],[2037-2038]]*120%</f>
        <v>1118.1799977971796</v>
      </c>
      <c r="AT17" s="1">
        <f>Data[[#This Row],[2038-2039]]*120%</f>
        <v>1341.8159973566155</v>
      </c>
      <c r="AU17" s="1">
        <f>Data[[#This Row],[2039-2040]]*120%</f>
        <v>1610.1791968279385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8F22B-C801-44B6-82FD-5BFD6F05724C}">
  <sheetPr codeName="Feuil1"/>
  <dimension ref="B3:L27"/>
  <sheetViews>
    <sheetView tabSelected="1" workbookViewId="0">
      <selection activeCell="D25" sqref="D25"/>
    </sheetView>
  </sheetViews>
  <sheetFormatPr baseColWidth="10" defaultColWidth="11.42578125" defaultRowHeight="15" x14ac:dyDescent="0.25"/>
  <cols>
    <col min="2" max="2" width="13.85546875" bestFit="1" customWidth="1"/>
    <col min="3" max="3" width="12.42578125" bestFit="1" customWidth="1"/>
    <col min="4" max="4" width="9.85546875" bestFit="1" customWidth="1"/>
    <col min="5" max="5" width="8.5703125" bestFit="1" customWidth="1"/>
    <col min="6" max="6" width="11.140625" bestFit="1" customWidth="1"/>
    <col min="7" max="7" width="10.28515625" bestFit="1" customWidth="1"/>
    <col min="8" max="8" width="11.140625" bestFit="1" customWidth="1"/>
    <col min="9" max="9" width="8" bestFit="1" customWidth="1"/>
    <col min="10" max="10" width="8.28515625" bestFit="1" customWidth="1"/>
    <col min="11" max="11" width="8" bestFit="1" customWidth="1"/>
  </cols>
  <sheetData>
    <row r="3" spans="2:12" ht="15.75" x14ac:dyDescent="0.25">
      <c r="B3" s="2" t="s">
        <v>93</v>
      </c>
      <c r="C3" s="2" t="s">
        <v>94</v>
      </c>
      <c r="D3" s="2" t="s">
        <v>95</v>
      </c>
      <c r="E3" s="2" t="s">
        <v>47</v>
      </c>
      <c r="F3" s="2" t="s">
        <v>45</v>
      </c>
      <c r="G3" s="2" t="s">
        <v>91</v>
      </c>
      <c r="H3" s="3" t="s">
        <v>92</v>
      </c>
      <c r="I3" s="3" t="s">
        <v>97</v>
      </c>
      <c r="J3" s="3"/>
      <c r="K3" s="3"/>
      <c r="L3" s="3" t="s">
        <v>98</v>
      </c>
    </row>
    <row r="4" spans="2:12" x14ac:dyDescent="0.25">
      <c r="B4" t="s">
        <v>49</v>
      </c>
      <c r="C4" t="s">
        <v>65</v>
      </c>
      <c r="D4" t="s">
        <v>80</v>
      </c>
      <c r="E4" t="s">
        <v>87</v>
      </c>
      <c r="F4" t="s">
        <v>0</v>
      </c>
      <c r="G4" t="s">
        <v>21</v>
      </c>
      <c r="H4">
        <v>4</v>
      </c>
      <c r="I4">
        <v>10</v>
      </c>
      <c r="L4">
        <f>I4*H4</f>
        <v>40</v>
      </c>
    </row>
    <row r="5" spans="2:12" x14ac:dyDescent="0.25">
      <c r="G5" t="str">
        <f>RIGHT(G4,4)&amp;"-"&amp;RIGHT(G4,4)+1</f>
        <v>2021-2022</v>
      </c>
      <c r="H5">
        <v>5</v>
      </c>
      <c r="I5">
        <v>12</v>
      </c>
      <c r="L5">
        <f t="shared" ref="L5:L11" si="0">I5*H5</f>
        <v>60</v>
      </c>
    </row>
    <row r="6" spans="2:12" x14ac:dyDescent="0.25">
      <c r="G6" t="str">
        <f t="shared" ref="G6:G11" si="1">RIGHT(G5,4)&amp;"-"&amp;RIGHT(G5,4)+1</f>
        <v>2022-2023</v>
      </c>
      <c r="H6">
        <v>6</v>
      </c>
      <c r="I6">
        <v>14</v>
      </c>
      <c r="L6">
        <f t="shared" si="0"/>
        <v>84</v>
      </c>
    </row>
    <row r="7" spans="2:12" x14ac:dyDescent="0.25">
      <c r="G7" t="str">
        <f t="shared" si="1"/>
        <v>2023-2024</v>
      </c>
      <c r="H7">
        <v>7</v>
      </c>
      <c r="I7">
        <v>16</v>
      </c>
      <c r="L7">
        <f t="shared" si="0"/>
        <v>112</v>
      </c>
    </row>
    <row r="8" spans="2:12" x14ac:dyDescent="0.25">
      <c r="G8" t="str">
        <f t="shared" si="1"/>
        <v>2024-2025</v>
      </c>
      <c r="H8">
        <v>9</v>
      </c>
      <c r="I8">
        <v>18</v>
      </c>
      <c r="L8">
        <f t="shared" si="0"/>
        <v>162</v>
      </c>
    </row>
    <row r="9" spans="2:12" x14ac:dyDescent="0.25">
      <c r="G9" t="str">
        <f t="shared" si="1"/>
        <v>2025-2026</v>
      </c>
      <c r="H9">
        <v>1</v>
      </c>
      <c r="I9">
        <v>20</v>
      </c>
      <c r="L9">
        <f t="shared" si="0"/>
        <v>20</v>
      </c>
    </row>
    <row r="10" spans="2:12" x14ac:dyDescent="0.25">
      <c r="G10" t="str">
        <f t="shared" si="1"/>
        <v>2026-2027</v>
      </c>
      <c r="H10">
        <v>3</v>
      </c>
      <c r="I10">
        <v>22</v>
      </c>
      <c r="L10">
        <f t="shared" si="0"/>
        <v>66</v>
      </c>
    </row>
    <row r="11" spans="2:12" x14ac:dyDescent="0.25">
      <c r="G11" t="str">
        <f t="shared" si="1"/>
        <v>2027-2028</v>
      </c>
      <c r="H11">
        <v>5</v>
      </c>
      <c r="I11">
        <v>24</v>
      </c>
      <c r="L11">
        <f t="shared" si="0"/>
        <v>120</v>
      </c>
    </row>
    <row r="17" spans="2:9" x14ac:dyDescent="0.25">
      <c r="C17" t="s">
        <v>96</v>
      </c>
    </row>
    <row r="18" spans="2:9" x14ac:dyDescent="0.25">
      <c r="C18" t="s">
        <v>99</v>
      </c>
    </row>
    <row r="22" spans="2:9" x14ac:dyDescent="0.25">
      <c r="B22" t="s">
        <v>44</v>
      </c>
      <c r="C22" t="s">
        <v>43</v>
      </c>
      <c r="D22" t="s">
        <v>46</v>
      </c>
      <c r="E22" t="s">
        <v>47</v>
      </c>
      <c r="F22" t="s">
        <v>45</v>
      </c>
      <c r="G22" t="s">
        <v>100</v>
      </c>
      <c r="H22" t="s">
        <v>101</v>
      </c>
      <c r="I22" t="s">
        <v>102</v>
      </c>
    </row>
    <row r="23" spans="2:9" x14ac:dyDescent="0.25">
      <c r="B23" t="s">
        <v>54</v>
      </c>
      <c r="C23" t="s">
        <v>70</v>
      </c>
      <c r="D23" t="s">
        <v>82</v>
      </c>
      <c r="E23" t="s">
        <v>87</v>
      </c>
      <c r="F23" t="s">
        <v>0</v>
      </c>
      <c r="G23" t="s">
        <v>10</v>
      </c>
      <c r="H23">
        <v>6</v>
      </c>
      <c r="I23">
        <v>153.792</v>
      </c>
    </row>
    <row r="24" spans="2:9" x14ac:dyDescent="0.25">
      <c r="B24" t="s">
        <v>59</v>
      </c>
      <c r="C24" t="s">
        <v>75</v>
      </c>
      <c r="D24" t="s">
        <v>85</v>
      </c>
      <c r="E24" t="s">
        <v>87</v>
      </c>
      <c r="F24" t="s">
        <v>0</v>
      </c>
      <c r="G24" t="s">
        <v>9</v>
      </c>
      <c r="H24">
        <v>8</v>
      </c>
      <c r="I24">
        <v>596.16</v>
      </c>
    </row>
    <row r="25" spans="2:9" x14ac:dyDescent="0.25">
      <c r="B25" t="s">
        <v>49</v>
      </c>
      <c r="C25" t="s">
        <v>65</v>
      </c>
      <c r="D25" t="s">
        <v>80</v>
      </c>
      <c r="E25" t="s">
        <v>87</v>
      </c>
      <c r="F25" t="s">
        <v>0</v>
      </c>
      <c r="G25" t="s">
        <v>9</v>
      </c>
      <c r="H25">
        <v>4</v>
      </c>
      <c r="I25">
        <v>34.56</v>
      </c>
    </row>
    <row r="26" spans="2:9" x14ac:dyDescent="0.25">
      <c r="B26" t="s">
        <v>49</v>
      </c>
      <c r="C26" t="s">
        <v>65</v>
      </c>
      <c r="D26" t="s">
        <v>80</v>
      </c>
      <c r="E26" t="s">
        <v>87</v>
      </c>
      <c r="F26" t="s">
        <v>0</v>
      </c>
      <c r="G26" t="s">
        <v>5</v>
      </c>
      <c r="H26">
        <v>7</v>
      </c>
      <c r="I26">
        <v>34.56</v>
      </c>
    </row>
    <row r="27" spans="2:9" x14ac:dyDescent="0.25">
      <c r="B27" t="s">
        <v>49</v>
      </c>
      <c r="C27" t="s">
        <v>65</v>
      </c>
      <c r="D27" t="s">
        <v>80</v>
      </c>
      <c r="E27" t="s">
        <v>87</v>
      </c>
      <c r="F27" t="s">
        <v>0</v>
      </c>
      <c r="G27" t="s">
        <v>1</v>
      </c>
      <c r="H27">
        <v>145</v>
      </c>
      <c r="I27">
        <v>34.56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12" ma:contentTypeDescription="Create a new document." ma:contentTypeScope="" ma:versionID="00cbb31864b32d6af5a4131711e856c9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0471d61975b0e4cecea41221e91276e0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500E0F48-CC1A-4F44-946F-4A77701482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F3B11E-5B83-44B4-951C-9BEC219CF9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02A590-3C5D-4F27-81ED-B699AD1BFC1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b9b5cc62-2ea2-4144-9ad1-ac7265b29daf"/>
    <ds:schemaRef ds:uri="7d063718-0174-447a-b062-ee1a47335170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72489F12-ED02-4C03-9094-3202C5C19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Chris_W10</cp:lastModifiedBy>
  <dcterms:created xsi:type="dcterms:W3CDTF">2020-12-21T17:53:12Z</dcterms:created>
  <dcterms:modified xsi:type="dcterms:W3CDTF">2020-12-22T09:18:17Z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